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hidePivotFieldList="1" defaultThemeVersion="124226"/>
  <mc:AlternateContent xmlns:mc="http://schemas.openxmlformats.org/markup-compatibility/2006">
    <mc:Choice Requires="x15">
      <x15ac:absPath xmlns:x15ac="http://schemas.microsoft.com/office/spreadsheetml/2010/11/ac" url="H:\APP\PA\PAForum\Web Publications\FINANCE\Expenditure Study\"/>
    </mc:Choice>
  </mc:AlternateContent>
  <xr:revisionPtr revIDLastSave="0" documentId="13_ncr:1_{38741535-3FAC-4D28-8703-ED150656D7F8}" xr6:coauthVersionLast="47" xr6:coauthVersionMax="47" xr10:uidLastSave="{00000000-0000-0000-0000-000000000000}"/>
  <bookViews>
    <workbookView xWindow="-108" yWindow="-108" windowWidth="23256" windowHeight="12576" tabRatio="949" activeTab="1" xr2:uid="{00000000-000D-0000-FFFF-FFFF00000000}"/>
  </bookViews>
  <sheets>
    <sheet name="Overview" sheetId="63" r:id="rId1"/>
    <sheet name="Relative Weights" sheetId="46" r:id="rId2"/>
    <sheet name="RW History" sheetId="60" r:id="rId3"/>
    <sheet name="FTSE Summary" sheetId="47" r:id="rId4"/>
    <sheet name="Discipline Summary" sheetId="48" r:id="rId5"/>
    <sheet name="Discipline Analysis" sheetId="49" r:id="rId6"/>
    <sheet name="UTA" sheetId="6" r:id="rId7"/>
    <sheet name="UT" sheetId="9" r:id="rId8"/>
    <sheet name="UTD" sheetId="10" r:id="rId9"/>
    <sheet name="UTEP" sheetId="11" r:id="rId10"/>
    <sheet name="UTRGV" sheetId="12" r:id="rId11"/>
    <sheet name="UTPB" sheetId="14" r:id="rId12"/>
    <sheet name="UTSA" sheetId="15" r:id="rId13"/>
    <sheet name="UTT" sheetId="16" r:id="rId14"/>
    <sheet name="TAMU" sheetId="17" r:id="rId15"/>
    <sheet name="TAMUG" sheetId="18" r:id="rId16"/>
    <sheet name="PVAMU" sheetId="19" r:id="rId17"/>
    <sheet name="TAR" sheetId="20" r:id="rId18"/>
    <sheet name="TAMUCT" sheetId="57" r:id="rId19"/>
    <sheet name="TAMUCC" sheetId="21" r:id="rId20"/>
    <sheet name="TAMUK" sheetId="22" r:id="rId21"/>
    <sheet name="TAMUSA" sheetId="62" r:id="rId22"/>
    <sheet name="TAMIU" sheetId="23" r:id="rId23"/>
    <sheet name="WTAMU" sheetId="24" r:id="rId24"/>
    <sheet name="TAMUC" sheetId="25" r:id="rId25"/>
    <sheet name="TAMUT" sheetId="26" r:id="rId26"/>
    <sheet name="UH" sheetId="27" r:id="rId27"/>
    <sheet name="UHCL" sheetId="28" r:id="rId28"/>
    <sheet name="UHD" sheetId="29" r:id="rId29"/>
    <sheet name="UHV" sheetId="30" r:id="rId30"/>
    <sheet name="MID" sheetId="31" r:id="rId31"/>
    <sheet name="UNT" sheetId="32" r:id="rId32"/>
    <sheet name="UNTD" sheetId="59" r:id="rId33"/>
    <sheet name="SFASU" sheetId="33" r:id="rId34"/>
    <sheet name="TSU" sheetId="34" r:id="rId35"/>
    <sheet name="TTU" sheetId="35" r:id="rId36"/>
    <sheet name="ASU" sheetId="36" r:id="rId37"/>
    <sheet name="TWU" sheetId="37" r:id="rId38"/>
    <sheet name="LU" sheetId="38" r:id="rId39"/>
    <sheet name="SHSU" sheetId="39" r:id="rId40"/>
    <sheet name="TXST" sheetId="40" r:id="rId41"/>
    <sheet name="SRSU" sheetId="41" r:id="rId42"/>
    <sheet name="Total" sheetId="44" r:id="rId43"/>
    <sheet name="Data" sheetId="56" r:id="rId44"/>
  </sheets>
  <externalReferences>
    <externalReference r:id="rId45"/>
  </externalReferences>
  <definedNames>
    <definedName name="_xlnm._FilterDatabase" localSheetId="43" hidden="1">Data!$HP$1:$QD$38</definedName>
    <definedName name="_xlnm._FilterDatabase" localSheetId="2" hidden="1">'RW History'!$A$2:$R$108</definedName>
    <definedName name="Appendix_H" localSheetId="21">#REF!</definedName>
    <definedName name="Appendix_H">#REF!</definedName>
    <definedName name="Broadway_AP_FRP_CostStudy_Data" localSheetId="43" hidden="1">Data!#REF!</definedName>
    <definedName name="HR">Data!$T$5</definedName>
    <definedName name="_xlnm.Print_Area" localSheetId="5">'Discipline Analysis'!$A$1:$AR$127</definedName>
    <definedName name="_xlnm.Print_Area" localSheetId="1">'Relative Weights'!$A$1:$H$244</definedName>
    <definedName name="_xlnm.Print_Titles" localSheetId="2">'RW History'!#REF!</definedName>
    <definedName name="Z_0D6A04B5_CD00_4F77_ACC7_14DAB17FC792_.wvu.Cols" localSheetId="5" hidden="1">'Discipline Analysis'!#REF!</definedName>
    <definedName name="Z_0D6A04B5_CD00_4F77_ACC7_14DAB17FC792_.wvu.Cols" localSheetId="3" hidden="1">'FTSE Summary'!#REF!</definedName>
    <definedName name="Z_0D6A04B5_CD00_4F77_ACC7_14DAB17FC792_.wvu.PrintArea" localSheetId="5" hidden="1">'Discipline Analysis'!$J$3:$O$43</definedName>
    <definedName name="Z_0D6A04B5_CD00_4F77_ACC7_14DAB17FC792_.wvu.PrintArea" localSheetId="3" hidden="1">'FTSE Summary'!$A$3:$D$42</definedName>
    <definedName name="Z_0D6A04B5_CD00_4F77_ACC7_14DAB17FC792_.wvu.PrintTitles" localSheetId="5" hidden="1">'Discipline Analysis'!$A:$A</definedName>
    <definedName name="Z_0D6A04B5_CD00_4F77_ACC7_14DAB17FC792_.wvu.Rows" localSheetId="4" hidden="1">'Discipline Summary'!#REF!</definedName>
    <definedName name="Z_1442A549_9D6B_46D7_B55A_ADB7B4A9530B_.wvu.Cols" localSheetId="5" hidden="1">'Discipline Analysis'!#REF!</definedName>
    <definedName name="Z_1442A549_9D6B_46D7_B55A_ADB7B4A9530B_.wvu.Cols" localSheetId="3" hidden="1">'FTSE Summary'!#REF!</definedName>
    <definedName name="Z_1442A549_9D6B_46D7_B55A_ADB7B4A9530B_.wvu.PrintArea" localSheetId="5" hidden="1">'Discipline Analysis'!$J$3:$O$43</definedName>
    <definedName name="Z_1442A549_9D6B_46D7_B55A_ADB7B4A9530B_.wvu.PrintArea" localSheetId="3" hidden="1">'FTSE Summary'!$A$3:$D$42</definedName>
    <definedName name="Z_1442A549_9D6B_46D7_B55A_ADB7B4A9530B_.wvu.PrintTitles" localSheetId="5" hidden="1">'Discipline Analysis'!$A:$A</definedName>
    <definedName name="Z_1442A549_9D6B_46D7_B55A_ADB7B4A9530B_.wvu.Rows" localSheetId="4" hidden="1">'Discipline Summary'!#REF!</definedName>
    <definedName name="Z_1FFC368C_FAAC_4C27_917C_33EB7F20D079_.wvu.PrintTitles" hidden="1">[1]Midwestern!$A$1:$B$65536,[1]Midwestern!$A$1:$IV$7</definedName>
    <definedName name="Z_27F9E306_C248_45F3_84A0_232BF88FD190_.wvu.Cols" localSheetId="5" hidden="1">'Discipline Analysis'!#REF!</definedName>
    <definedName name="Z_27F9E306_C248_45F3_84A0_232BF88FD190_.wvu.Cols" localSheetId="3" hidden="1">'FTSE Summary'!#REF!</definedName>
    <definedName name="Z_27F9E306_C248_45F3_84A0_232BF88FD190_.wvu.PrintArea" localSheetId="5" hidden="1">'Discipline Analysis'!$J$3:$O$43</definedName>
    <definedName name="Z_27F9E306_C248_45F3_84A0_232BF88FD190_.wvu.PrintArea" localSheetId="3" hidden="1">'FTSE Summary'!$A$3:$D$42</definedName>
    <definedName name="Z_27F9E306_C248_45F3_84A0_232BF88FD190_.wvu.PrintTitles" localSheetId="5" hidden="1">'Discipline Analysis'!$A:$A</definedName>
    <definedName name="Z_27F9E306_C248_45F3_84A0_232BF88FD190_.wvu.Rows" localSheetId="4" hidden="1">'Discipline Summary'!#REF!</definedName>
    <definedName name="Z_390E69FE_30BF_46A8_BB03_D0C9901EA0FB_.wvu.PrintTitles" hidden="1">[1]Midwestern!$A$1:$B$65536,[1]Midwestern!$A$1:$IV$7</definedName>
    <definedName name="Z_4AC09102_7151_4BC1_97EC_C57915589D6D_.wvu.PrintTitles" hidden="1">[1]Midwestern!$A$1:$B$65536,[1]Midwestern!$A$1:$IV$7</definedName>
    <definedName name="Z_57E1A335_6562_424D_B12F_A80F8D222AC3_.wvu.Cols" localSheetId="5" hidden="1">'Discipline Analysis'!#REF!</definedName>
    <definedName name="Z_57E1A335_6562_424D_B12F_A80F8D222AC3_.wvu.Cols" localSheetId="3" hidden="1">'FTSE Summary'!#REF!</definedName>
    <definedName name="Z_57E1A335_6562_424D_B12F_A80F8D222AC3_.wvu.PrintArea" localSheetId="5" hidden="1">'Discipline Analysis'!$J$3:$O$43</definedName>
    <definedName name="Z_57E1A335_6562_424D_B12F_A80F8D222AC3_.wvu.PrintArea" localSheetId="3" hidden="1">'FTSE Summary'!$A$3:$D$42</definedName>
    <definedName name="Z_57E1A335_6562_424D_B12F_A80F8D222AC3_.wvu.PrintTitles" localSheetId="5" hidden="1">'Discipline Analysis'!$A:$A</definedName>
    <definedName name="Z_57E1A335_6562_424D_B12F_A80F8D222AC3_.wvu.Rows" localSheetId="4" hidden="1">'Discipline Summary'!#REF!</definedName>
    <definedName name="Z_59C042EE_7BE0_46D7_83D3_48C0860AA9B7_.wvu.PrintTitles" hidden="1">[1]Midwestern!$A$1:$B$65536,[1]Midwestern!$A$1:$IV$7</definedName>
    <definedName name="Z_5DB122DC_76B1_4E56_B2C5_DC5B34D3FE31_.wvu.PrintTitles" hidden="1">[1]Midwestern!$A$1:$B$65536,[1]Midwestern!$A$1:$IV$7</definedName>
    <definedName name="Z_69CC68D0_7082_4F65_9ED7_9A6C423E431E_.wvu.Cols" localSheetId="5" hidden="1">'Discipline Analysis'!#REF!</definedName>
    <definedName name="Z_69CC68D0_7082_4F65_9ED7_9A6C423E431E_.wvu.Cols" localSheetId="3" hidden="1">'FTSE Summary'!#REF!</definedName>
    <definedName name="Z_69CC68D0_7082_4F65_9ED7_9A6C423E431E_.wvu.PrintArea" localSheetId="5" hidden="1">'Discipline Analysis'!$J$3:$O$43</definedName>
    <definedName name="Z_69CC68D0_7082_4F65_9ED7_9A6C423E431E_.wvu.PrintArea" localSheetId="3" hidden="1">'FTSE Summary'!$A$3:$D$42</definedName>
    <definedName name="Z_69CC68D0_7082_4F65_9ED7_9A6C423E431E_.wvu.PrintTitles" localSheetId="5" hidden="1">'Discipline Analysis'!$A:$A</definedName>
    <definedName name="Z_69CC68D0_7082_4F65_9ED7_9A6C423E431E_.wvu.Rows" localSheetId="4" hidden="1">'Discipline Summary'!#REF!</definedName>
    <definedName name="Z_781B0C7D_37AB_45AA_97DE_651E544B0900_.wvu.Cols" localSheetId="5" hidden="1">'Discipline Analysis'!#REF!</definedName>
    <definedName name="Z_781B0C7D_37AB_45AA_97DE_651E544B0900_.wvu.Cols" localSheetId="3" hidden="1">'FTSE Summary'!#REF!</definedName>
    <definedName name="Z_781B0C7D_37AB_45AA_97DE_651E544B0900_.wvu.PrintArea" localSheetId="5" hidden="1">'Discipline Analysis'!$J$3:$O$43</definedName>
    <definedName name="Z_781B0C7D_37AB_45AA_97DE_651E544B0900_.wvu.PrintArea" localSheetId="3" hidden="1">'FTSE Summary'!$A$3:$D$42</definedName>
    <definedName name="Z_781B0C7D_37AB_45AA_97DE_651E544B0900_.wvu.PrintTitles" localSheetId="5" hidden="1">'Discipline Analysis'!$A:$A</definedName>
    <definedName name="Z_781B0C7D_37AB_45AA_97DE_651E544B0900_.wvu.Rows" localSheetId="4" hidden="1">'Discipline Summary'!#REF!</definedName>
    <definedName name="Z_7D803815_A672_4AF4_B4A6_9CDBE1923F20_.wvu.Cols" localSheetId="5" hidden="1">'Discipline Analysis'!#REF!</definedName>
    <definedName name="Z_7D803815_A672_4AF4_B4A6_9CDBE1923F20_.wvu.Cols" localSheetId="3" hidden="1">'FTSE Summary'!#REF!</definedName>
    <definedName name="Z_7D803815_A672_4AF4_B4A6_9CDBE1923F20_.wvu.PrintArea" localSheetId="5" hidden="1">'Discipline Analysis'!$J$3:$O$43</definedName>
    <definedName name="Z_7D803815_A672_4AF4_B4A6_9CDBE1923F20_.wvu.PrintArea" localSheetId="3" hidden="1">'FTSE Summary'!$A$3:$D$42</definedName>
    <definedName name="Z_7D803815_A672_4AF4_B4A6_9CDBE1923F20_.wvu.PrintTitles" localSheetId="5" hidden="1">'Discipline Analysis'!$A:$A</definedName>
    <definedName name="Z_7D803815_A672_4AF4_B4A6_9CDBE1923F20_.wvu.Rows" localSheetId="4" hidden="1">'Discipline Summary'!#REF!</definedName>
    <definedName name="Z_7E968537_F35A_46C0_AAAE_B8F2523DE409_.wvu.PrintTitles" hidden="1">[1]Midwestern!$A$1:$B$65536,[1]Midwestern!$A$1:$IV$7</definedName>
    <definedName name="Z_82F62AED_BF08_430C_AFEF_890DA166D88D_.wvu.Cols" localSheetId="5" hidden="1">'Discipline Analysis'!#REF!</definedName>
    <definedName name="Z_82F62AED_BF08_430C_AFEF_890DA166D88D_.wvu.Cols" localSheetId="3" hidden="1">'FTSE Summary'!#REF!</definedName>
    <definedName name="Z_82F62AED_BF08_430C_AFEF_890DA166D88D_.wvu.PrintArea" localSheetId="5" hidden="1">'Discipline Analysis'!$J$3:$O$43</definedName>
    <definedName name="Z_82F62AED_BF08_430C_AFEF_890DA166D88D_.wvu.PrintArea" localSheetId="3" hidden="1">'FTSE Summary'!$A$3:$D$42</definedName>
    <definedName name="Z_82F62AED_BF08_430C_AFEF_890DA166D88D_.wvu.PrintTitles" localSheetId="5" hidden="1">'Discipline Analysis'!$A:$A</definedName>
    <definedName name="Z_82F62AED_BF08_430C_AFEF_890DA166D88D_.wvu.Rows" localSheetId="4" hidden="1">'Discipline Summary'!#REF!</definedName>
    <definedName name="Z_999D944D_85B2_4CAE_97DA_DC2EB4BF0AB0_.wvu.PrintTitles" hidden="1">[1]Midwestern!$A$1:$B$65536,[1]Midwestern!$A$1:$IV$7</definedName>
    <definedName name="Z_9A9AF875_8B7A_4EA5_9837_BF2AFF98C487_.wvu.PrintTitles" hidden="1">[1]Midwestern!$A$1:$B$65536,[1]Midwestern!$A$1:$IV$7</definedName>
    <definedName name="Z_AF3AF677_0F2D_4D70_91F8_671ED83C9C84_.wvu.Cols" localSheetId="5" hidden="1">'Discipline Analysis'!#REF!</definedName>
    <definedName name="Z_AF3AF677_0F2D_4D70_91F8_671ED83C9C84_.wvu.Cols" localSheetId="3" hidden="1">'FTSE Summary'!#REF!</definedName>
    <definedName name="Z_AF3AF677_0F2D_4D70_91F8_671ED83C9C84_.wvu.PrintArea" localSheetId="5" hidden="1">'Discipline Analysis'!$J$3:$O$43</definedName>
    <definedName name="Z_AF3AF677_0F2D_4D70_91F8_671ED83C9C84_.wvu.PrintArea" localSheetId="3" hidden="1">'FTSE Summary'!$A$3:$D$42</definedName>
    <definedName name="Z_AF3AF677_0F2D_4D70_91F8_671ED83C9C84_.wvu.PrintTitles" localSheetId="5" hidden="1">'Discipline Analysis'!$A:$A</definedName>
    <definedName name="Z_AF3AF677_0F2D_4D70_91F8_671ED83C9C84_.wvu.Rows" localSheetId="4" hidden="1">'Discipline Summary'!#REF!</definedName>
    <definedName name="Z_AF9FC034_FEF6_4E81_8E7C_0BEB1839439D_.wvu.Cols" localSheetId="5" hidden="1">'Discipline Analysis'!#REF!</definedName>
    <definedName name="Z_AF9FC034_FEF6_4E81_8E7C_0BEB1839439D_.wvu.Cols" localSheetId="3" hidden="1">'FTSE Summary'!#REF!</definedName>
    <definedName name="Z_AF9FC034_FEF6_4E81_8E7C_0BEB1839439D_.wvu.PrintArea" localSheetId="5" hidden="1">'Discipline Analysis'!$J$3:$O$43</definedName>
    <definedName name="Z_AF9FC034_FEF6_4E81_8E7C_0BEB1839439D_.wvu.PrintArea" localSheetId="3" hidden="1">'FTSE Summary'!$A$3:$D$42</definedName>
    <definedName name="Z_AF9FC034_FEF6_4E81_8E7C_0BEB1839439D_.wvu.PrintTitles" localSheetId="5" hidden="1">'Discipline Analysis'!$A:$A</definedName>
    <definedName name="Z_AF9FC034_FEF6_4E81_8E7C_0BEB1839439D_.wvu.Rows" localSheetId="4" hidden="1">'Discipline Summary'!#REF!</definedName>
    <definedName name="Z_B99B5CD3_BE57_4246_AEBD_EF88E268CAAA_.wvu.Cols" localSheetId="5" hidden="1">'Discipline Analysis'!#REF!</definedName>
    <definedName name="Z_B99B5CD3_BE57_4246_AEBD_EF88E268CAAA_.wvu.Cols" localSheetId="3" hidden="1">'FTSE Summary'!#REF!</definedName>
    <definedName name="Z_B99B5CD3_BE57_4246_AEBD_EF88E268CAAA_.wvu.PrintArea" localSheetId="5" hidden="1">'Discipline Analysis'!$J$3:$O$43</definedName>
    <definedName name="Z_B99B5CD3_BE57_4246_AEBD_EF88E268CAAA_.wvu.PrintArea" localSheetId="3" hidden="1">'FTSE Summary'!$A$3:$D$42</definedName>
    <definedName name="Z_B99B5CD3_BE57_4246_AEBD_EF88E268CAAA_.wvu.PrintTitles" localSheetId="5" hidden="1">'Discipline Analysis'!$A:$A</definedName>
    <definedName name="Z_B99B5CD3_BE57_4246_AEBD_EF88E268CAAA_.wvu.Rows" localSheetId="4" hidden="1">'Discipline Summary'!#REF!</definedName>
    <definedName name="Z_C030375C_CA87_4F87_8379_E4A4DD2442F6_.wvu.Cols" localSheetId="5" hidden="1">'Discipline Analysis'!#REF!</definedName>
    <definedName name="Z_C030375C_CA87_4F87_8379_E4A4DD2442F6_.wvu.Cols" localSheetId="3" hidden="1">'FTSE Summary'!#REF!</definedName>
    <definedName name="Z_C030375C_CA87_4F87_8379_E4A4DD2442F6_.wvu.PrintArea" localSheetId="5" hidden="1">'Discipline Analysis'!$J$3:$O$43</definedName>
    <definedName name="Z_C030375C_CA87_4F87_8379_E4A4DD2442F6_.wvu.PrintArea" localSheetId="3" hidden="1">'FTSE Summary'!$A$3:$D$42</definedName>
    <definedName name="Z_C030375C_CA87_4F87_8379_E4A4DD2442F6_.wvu.PrintTitles" localSheetId="5" hidden="1">'Discipline Analysis'!$A:$A</definedName>
    <definedName name="Z_C030375C_CA87_4F87_8379_E4A4DD2442F6_.wvu.Rows" localSheetId="4" hidden="1">'Discipline Summary'!#REF!</definedName>
    <definedName name="Z_C63CB8F7_18C4_4A70_94EC_26C8D6B5C80F_.wvu.PrintTitles" hidden="1">[1]Midwestern!$A$1:$B$65536,[1]Midwestern!$A$1:$IV$7</definedName>
    <definedName name="Z_D8EE2E15_379C_4027_9083_08D90932B4E1_.wvu.PrintTitles" hidden="1">[1]Midwestern!$A$1:$B$65536,[1]Midwestern!$A$1:$IV$7</definedName>
    <definedName name="Z_DCADF4B1_3283_4B0E_898D_03FF4C5055CE_.wvu.Cols" localSheetId="5" hidden="1">'Discipline Analysis'!#REF!</definedName>
    <definedName name="Z_DCADF4B1_3283_4B0E_898D_03FF4C5055CE_.wvu.Cols" localSheetId="3" hidden="1">'FTSE Summary'!#REF!</definedName>
    <definedName name="Z_DCADF4B1_3283_4B0E_898D_03FF4C5055CE_.wvu.PrintArea" localSheetId="5" hidden="1">'Discipline Analysis'!$J$3:$O$43</definedName>
    <definedName name="Z_DCADF4B1_3283_4B0E_898D_03FF4C5055CE_.wvu.PrintArea" localSheetId="3" hidden="1">'FTSE Summary'!$A$3:$D$42</definedName>
    <definedName name="Z_DCADF4B1_3283_4B0E_898D_03FF4C5055CE_.wvu.PrintTitles" localSheetId="5" hidden="1">'Discipline Analysis'!$A:$A</definedName>
    <definedName name="Z_DCADF4B1_3283_4B0E_898D_03FF4C5055CE_.wvu.Rows" localSheetId="4" hidden="1">'Discipline Summary'!#REF!</definedName>
    <definedName name="Z_E24BC210_CA00_4D90_8DFB_123CF42EF667_.wvu.Cols" localSheetId="5" hidden="1">'Discipline Analysis'!#REF!</definedName>
    <definedName name="Z_E24BC210_CA00_4D90_8DFB_123CF42EF667_.wvu.Cols" localSheetId="3" hidden="1">'FTSE Summary'!#REF!</definedName>
    <definedName name="Z_E24BC210_CA00_4D90_8DFB_123CF42EF667_.wvu.PrintArea" localSheetId="5" hidden="1">'Discipline Analysis'!$J$3:$O$43</definedName>
    <definedName name="Z_E24BC210_CA00_4D90_8DFB_123CF42EF667_.wvu.PrintArea" localSheetId="3" hidden="1">'FTSE Summary'!$A$3:$D$42</definedName>
    <definedName name="Z_E24BC210_CA00_4D90_8DFB_123CF42EF667_.wvu.PrintTitles" localSheetId="5" hidden="1">'Discipline Analysis'!$A:$A</definedName>
    <definedName name="Z_E24BC210_CA00_4D90_8DFB_123CF42EF667_.wvu.Rows" localSheetId="4" hidden="1">'Discipline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 i="46" l="1"/>
  <c r="K6" i="46"/>
  <c r="L72" i="46"/>
  <c r="L68" i="46"/>
  <c r="K60" i="46" l="1"/>
  <c r="A1" i="46"/>
  <c r="K10" i="46"/>
  <c r="K9" i="46"/>
  <c r="L64" i="46"/>
  <c r="K8" i="46" s="1"/>
  <c r="K56" i="46"/>
  <c r="K53" i="46"/>
  <c r="N26" i="46"/>
  <c r="N25" i="46"/>
  <c r="N24" i="46"/>
  <c r="N23" i="46"/>
  <c r="N22" i="46"/>
  <c r="N21" i="46"/>
  <c r="N20" i="46"/>
  <c r="N19" i="46"/>
  <c r="N18" i="46"/>
  <c r="N17" i="46"/>
  <c r="N16" i="46"/>
  <c r="N15" i="46"/>
  <c r="N14" i="46"/>
  <c r="N13" i="46"/>
  <c r="N12" i="46"/>
  <c r="N11" i="46"/>
  <c r="N10" i="46"/>
  <c r="N9" i="46"/>
  <c r="N8" i="46"/>
  <c r="N7" i="46"/>
  <c r="N6" i="46"/>
  <c r="K12" i="46" l="1"/>
  <c r="H138" i="24"/>
  <c r="G101" i="17" l="1"/>
  <c r="AT4" i="60" l="1"/>
  <c r="Q114" i="60" l="1"/>
  <c r="R114" i="60"/>
  <c r="S114" i="60"/>
  <c r="T114" i="60"/>
  <c r="U114" i="60"/>
  <c r="U116" i="60" a="1"/>
  <c r="U116" i="60" s="1"/>
  <c r="T116" i="60" a="1"/>
  <c r="T116" i="60" s="1"/>
  <c r="S116" i="60" a="1"/>
  <c r="S116" i="60" s="1"/>
  <c r="AQ116" i="60" s="1"/>
  <c r="R116" i="60" a="1"/>
  <c r="R116" i="60" s="1"/>
  <c r="R115" i="60" a="1"/>
  <c r="R115" i="60" s="1"/>
  <c r="S115" i="60" a="1"/>
  <c r="S115" i="60" s="1"/>
  <c r="T115" i="60" a="1"/>
  <c r="T115" i="60" s="1"/>
  <c r="U115" i="60" a="1"/>
  <c r="U115" i="60" s="1"/>
  <c r="X40" i="56"/>
  <c r="Y40" i="56"/>
  <c r="Z40" i="56"/>
  <c r="AA40" i="56"/>
  <c r="AB40" i="56"/>
  <c r="AC40" i="56"/>
  <c r="AD40" i="56"/>
  <c r="AE40" i="56"/>
  <c r="AF40" i="56"/>
  <c r="AG40" i="56"/>
  <c r="AH40" i="56"/>
  <c r="AI40" i="56"/>
  <c r="AJ40" i="56"/>
  <c r="AK40" i="56"/>
  <c r="AL40" i="56"/>
  <c r="AM40" i="56"/>
  <c r="AN40" i="56"/>
  <c r="AO40" i="56"/>
  <c r="AP40" i="56"/>
  <c r="AQ40" i="56"/>
  <c r="AR40" i="56"/>
  <c r="AS40" i="56"/>
  <c r="AT40" i="56"/>
  <c r="AU40" i="56"/>
  <c r="AV40" i="56"/>
  <c r="AW40" i="56"/>
  <c r="AX40" i="56"/>
  <c r="AY40" i="56"/>
  <c r="AZ40" i="56"/>
  <c r="BA40" i="56"/>
  <c r="BB40" i="56"/>
  <c r="BC40" i="56"/>
  <c r="BD40" i="56"/>
  <c r="BE40" i="56"/>
  <c r="BF40" i="56"/>
  <c r="BG40" i="56"/>
  <c r="BH40" i="56"/>
  <c r="BI40" i="56"/>
  <c r="BJ40" i="56"/>
  <c r="BK40" i="56"/>
  <c r="BL40" i="56"/>
  <c r="BM40" i="56"/>
  <c r="BN40" i="56"/>
  <c r="BO40" i="56"/>
  <c r="BP40" i="56"/>
  <c r="BQ40" i="56"/>
  <c r="BR40" i="56"/>
  <c r="BS40" i="56"/>
  <c r="BT40" i="56"/>
  <c r="BU40" i="56"/>
  <c r="BV40" i="56"/>
  <c r="BW40" i="56"/>
  <c r="BX40" i="56"/>
  <c r="BY40" i="56"/>
  <c r="BZ40" i="56"/>
  <c r="CA40" i="56"/>
  <c r="CB40" i="56"/>
  <c r="CC40" i="56"/>
  <c r="CD40" i="56"/>
  <c r="CE40" i="56"/>
  <c r="CF40" i="56"/>
  <c r="CG40" i="56"/>
  <c r="CH40" i="56"/>
  <c r="CI40" i="56"/>
  <c r="CJ40" i="56"/>
  <c r="CK40" i="56"/>
  <c r="CL40" i="56"/>
  <c r="CM40" i="56"/>
  <c r="CN40" i="56"/>
  <c r="CO40" i="56"/>
  <c r="CP40" i="56"/>
  <c r="CQ40" i="56"/>
  <c r="CR40" i="56"/>
  <c r="CS40" i="56"/>
  <c r="CT40" i="56"/>
  <c r="CU40" i="56"/>
  <c r="CV40" i="56"/>
  <c r="CW40" i="56"/>
  <c r="CX40" i="56"/>
  <c r="CY40" i="56"/>
  <c r="CZ40" i="56"/>
  <c r="DA40" i="56"/>
  <c r="DB40" i="56"/>
  <c r="DC40" i="56"/>
  <c r="DD40" i="56"/>
  <c r="DE40" i="56"/>
  <c r="DF40" i="56"/>
  <c r="DG40" i="56"/>
  <c r="DH40" i="56"/>
  <c r="DI40" i="56"/>
  <c r="DJ40" i="56"/>
  <c r="DK40" i="56"/>
  <c r="DL40" i="56"/>
  <c r="DM40" i="56"/>
  <c r="DN40" i="56"/>
  <c r="DO40" i="56"/>
  <c r="DP40" i="56"/>
  <c r="DQ40" i="56"/>
  <c r="DR40" i="56"/>
  <c r="DS40" i="56"/>
  <c r="DT40" i="56"/>
  <c r="DU40" i="56"/>
  <c r="DV40" i="56"/>
  <c r="DW40" i="56"/>
  <c r="DX40" i="56"/>
  <c r="DY40" i="56"/>
  <c r="DZ40" i="56"/>
  <c r="EA40" i="56"/>
  <c r="EB40" i="56"/>
  <c r="EC40" i="56"/>
  <c r="ED40" i="56"/>
  <c r="EE40" i="56"/>
  <c r="EF40" i="56"/>
  <c r="EG40" i="56"/>
  <c r="EH40" i="56"/>
  <c r="EI40" i="56"/>
  <c r="EJ40" i="56"/>
  <c r="EK40" i="56"/>
  <c r="EL40" i="56"/>
  <c r="EM40" i="56"/>
  <c r="EN40" i="56"/>
  <c r="EO40" i="56"/>
  <c r="EP40" i="56"/>
  <c r="EQ40" i="56"/>
  <c r="ER40" i="56"/>
  <c r="ES40" i="56"/>
  <c r="ET40" i="56"/>
  <c r="EU40" i="56"/>
  <c r="EV40" i="56"/>
  <c r="EW40" i="56"/>
  <c r="EX40" i="56"/>
  <c r="EY40" i="56"/>
  <c r="EZ40" i="56"/>
  <c r="FA40" i="56"/>
  <c r="FB40" i="56"/>
  <c r="FC40" i="56"/>
  <c r="FD40" i="56"/>
  <c r="FE40" i="56"/>
  <c r="FF40" i="56"/>
  <c r="FG40" i="56"/>
  <c r="FH40" i="56"/>
  <c r="FI40" i="56"/>
  <c r="FJ40" i="56"/>
  <c r="FK40" i="56"/>
  <c r="FL40" i="56"/>
  <c r="FM40" i="56"/>
  <c r="FN40" i="56"/>
  <c r="FO40" i="56"/>
  <c r="FP40" i="56"/>
  <c r="FQ40" i="56"/>
  <c r="FR40" i="56"/>
  <c r="FS40" i="56"/>
  <c r="FT40" i="56"/>
  <c r="FU40" i="56"/>
  <c r="FV40" i="56"/>
  <c r="FW40" i="56"/>
  <c r="FX40" i="56"/>
  <c r="FY40" i="56"/>
  <c r="FZ40" i="56"/>
  <c r="GA40" i="56"/>
  <c r="GB40" i="56"/>
  <c r="GC40" i="56"/>
  <c r="GD40" i="56"/>
  <c r="GE40" i="56"/>
  <c r="GF40" i="56"/>
  <c r="GG40" i="56"/>
  <c r="GH40" i="56"/>
  <c r="GI40" i="56"/>
  <c r="GJ40" i="56"/>
  <c r="GK40" i="56"/>
  <c r="GL40" i="56"/>
  <c r="GM40" i="56"/>
  <c r="GN40" i="56"/>
  <c r="GO40" i="56"/>
  <c r="GP40" i="56"/>
  <c r="GQ40" i="56"/>
  <c r="GR40" i="56"/>
  <c r="GS40" i="56"/>
  <c r="GT40" i="56"/>
  <c r="GU40" i="56"/>
  <c r="GV40" i="56"/>
  <c r="GW40" i="56"/>
  <c r="GX40" i="56"/>
  <c r="GY40" i="56"/>
  <c r="GZ40" i="56"/>
  <c r="HA40" i="56"/>
  <c r="HB40" i="56"/>
  <c r="HC40" i="56"/>
  <c r="HD40" i="56"/>
  <c r="HE40" i="56"/>
  <c r="HF40" i="56"/>
  <c r="HG40" i="56"/>
  <c r="HH40" i="56"/>
  <c r="HI40" i="56"/>
  <c r="HJ40" i="56"/>
  <c r="HK40" i="56"/>
  <c r="HL40" i="56"/>
  <c r="HM40" i="56"/>
  <c r="HN40" i="56"/>
  <c r="W40" i="56"/>
  <c r="C91" i="6"/>
  <c r="C61" i="6"/>
  <c r="C92" i="6"/>
  <c r="C62" i="6"/>
  <c r="C93" i="6"/>
  <c r="C63" i="6"/>
  <c r="C94" i="6"/>
  <c r="C64" i="6"/>
  <c r="C95" i="6"/>
  <c r="C65" i="6"/>
  <c r="C96" i="6"/>
  <c r="C66" i="6"/>
  <c r="C97" i="6"/>
  <c r="C67" i="6"/>
  <c r="C98" i="6"/>
  <c r="C68" i="6"/>
  <c r="C99" i="6"/>
  <c r="C69" i="6"/>
  <c r="C100" i="6"/>
  <c r="C125" i="6" s="1"/>
  <c r="C70" i="6"/>
  <c r="C101" i="6"/>
  <c r="C71" i="6"/>
  <c r="C102" i="6"/>
  <c r="C72" i="6"/>
  <c r="C103" i="6"/>
  <c r="C73" i="6"/>
  <c r="C104" i="6"/>
  <c r="C74" i="6"/>
  <c r="C105" i="6"/>
  <c r="C75" i="6"/>
  <c r="C106" i="6"/>
  <c r="C76" i="6"/>
  <c r="C107" i="6"/>
  <c r="C77" i="6"/>
  <c r="C108" i="6"/>
  <c r="C78" i="6"/>
  <c r="C109" i="6"/>
  <c r="C79" i="6"/>
  <c r="C110" i="6"/>
  <c r="C80" i="6"/>
  <c r="D91" i="6"/>
  <c r="D61" i="6"/>
  <c r="D92" i="6"/>
  <c r="D62" i="6"/>
  <c r="D93" i="6"/>
  <c r="D63" i="6"/>
  <c r="D118" i="6" s="1"/>
  <c r="D94" i="6"/>
  <c r="D64" i="6"/>
  <c r="D95" i="6"/>
  <c r="D65" i="6"/>
  <c r="D96" i="6"/>
  <c r="D66" i="6"/>
  <c r="D97" i="6"/>
  <c r="D67" i="6"/>
  <c r="D98" i="6"/>
  <c r="D68" i="6"/>
  <c r="D99" i="6"/>
  <c r="D69" i="6"/>
  <c r="D100" i="6"/>
  <c r="D70" i="6"/>
  <c r="D101" i="6"/>
  <c r="D71" i="6"/>
  <c r="D102" i="6"/>
  <c r="D72" i="6"/>
  <c r="D103" i="6"/>
  <c r="D73" i="6"/>
  <c r="D104" i="6"/>
  <c r="D74" i="6"/>
  <c r="D105" i="6"/>
  <c r="D75" i="6"/>
  <c r="D130" i="6" s="1"/>
  <c r="D106" i="6"/>
  <c r="D76" i="6"/>
  <c r="D107" i="6"/>
  <c r="D77" i="6"/>
  <c r="D108" i="6"/>
  <c r="D78" i="6"/>
  <c r="D109" i="6"/>
  <c r="D79" i="6"/>
  <c r="D134" i="6" s="1"/>
  <c r="D110" i="6"/>
  <c r="D80" i="6"/>
  <c r="D135" i="6" s="1"/>
  <c r="E91" i="6"/>
  <c r="E61" i="6"/>
  <c r="E92" i="6"/>
  <c r="E62" i="6"/>
  <c r="E93" i="6"/>
  <c r="E63" i="6"/>
  <c r="E94" i="6"/>
  <c r="E64" i="6"/>
  <c r="E95" i="6"/>
  <c r="E65" i="6"/>
  <c r="E96" i="6"/>
  <c r="E66" i="6"/>
  <c r="E97" i="6"/>
  <c r="E67" i="6"/>
  <c r="E98" i="6"/>
  <c r="E68" i="6"/>
  <c r="E99" i="6"/>
  <c r="E69" i="6"/>
  <c r="E100" i="6"/>
  <c r="E70" i="6"/>
  <c r="E101" i="6"/>
  <c r="E71" i="6"/>
  <c r="E102" i="6"/>
  <c r="E72" i="6"/>
  <c r="E103" i="6"/>
  <c r="E73" i="6"/>
  <c r="E104" i="6"/>
  <c r="E74" i="6"/>
  <c r="E105" i="6"/>
  <c r="E75" i="6"/>
  <c r="E106" i="6"/>
  <c r="E76" i="6"/>
  <c r="E107" i="6"/>
  <c r="E77" i="6"/>
  <c r="E108" i="6"/>
  <c r="E78" i="6"/>
  <c r="E109" i="6"/>
  <c r="E79" i="6"/>
  <c r="E110" i="6"/>
  <c r="E80" i="6"/>
  <c r="F91" i="6"/>
  <c r="F61" i="6"/>
  <c r="F92" i="6"/>
  <c r="F62" i="6"/>
  <c r="F93" i="6"/>
  <c r="F63" i="6"/>
  <c r="F94" i="6"/>
  <c r="F64" i="6"/>
  <c r="F95" i="6"/>
  <c r="F65" i="6"/>
  <c r="F96" i="6"/>
  <c r="F66" i="6"/>
  <c r="F97" i="6"/>
  <c r="F67" i="6"/>
  <c r="F98" i="6"/>
  <c r="F68" i="6"/>
  <c r="F99" i="6"/>
  <c r="F69" i="6"/>
  <c r="F100" i="6"/>
  <c r="F70" i="6"/>
  <c r="F101" i="6"/>
  <c r="F71" i="6"/>
  <c r="F102" i="6"/>
  <c r="F72" i="6"/>
  <c r="F103" i="6"/>
  <c r="F73" i="6"/>
  <c r="F104" i="6"/>
  <c r="F74" i="6"/>
  <c r="F105" i="6"/>
  <c r="F75" i="6"/>
  <c r="F106" i="6"/>
  <c r="F76" i="6"/>
  <c r="F107" i="6"/>
  <c r="F77" i="6"/>
  <c r="F108" i="6"/>
  <c r="F78" i="6"/>
  <c r="F109" i="6"/>
  <c r="F79" i="6"/>
  <c r="F110" i="6"/>
  <c r="F80" i="6"/>
  <c r="G91" i="6"/>
  <c r="G61" i="6"/>
  <c r="G92" i="6"/>
  <c r="G62" i="6"/>
  <c r="G93" i="6"/>
  <c r="G63" i="6"/>
  <c r="G94" i="6"/>
  <c r="G64" i="6"/>
  <c r="G95" i="6"/>
  <c r="G65" i="6"/>
  <c r="G96" i="6"/>
  <c r="G66" i="6"/>
  <c r="G97" i="6"/>
  <c r="G67" i="6"/>
  <c r="G98" i="6"/>
  <c r="G68" i="6"/>
  <c r="G99" i="6"/>
  <c r="G69" i="6"/>
  <c r="G100" i="6"/>
  <c r="G70" i="6"/>
  <c r="G101" i="6"/>
  <c r="G71" i="6"/>
  <c r="G102" i="6"/>
  <c r="G72" i="6"/>
  <c r="G103" i="6"/>
  <c r="G73" i="6"/>
  <c r="G104" i="6"/>
  <c r="G74" i="6"/>
  <c r="G105" i="6"/>
  <c r="G75" i="6"/>
  <c r="G106" i="6"/>
  <c r="G76" i="6"/>
  <c r="G107" i="6"/>
  <c r="G77" i="6"/>
  <c r="G108" i="6"/>
  <c r="G78" i="6"/>
  <c r="G109" i="6"/>
  <c r="G79" i="6"/>
  <c r="G80" i="6"/>
  <c r="G135" i="6" s="1"/>
  <c r="C143" i="6"/>
  <c r="H143" i="6"/>
  <c r="C32" i="6"/>
  <c r="D32" i="6"/>
  <c r="E32" i="6"/>
  <c r="F32" i="6"/>
  <c r="G32" i="6"/>
  <c r="C33" i="6"/>
  <c r="C34" i="6"/>
  <c r="C35" i="6"/>
  <c r="C36" i="6"/>
  <c r="C297" i="6" s="1"/>
  <c r="C347" i="6" s="1"/>
  <c r="C37" i="6"/>
  <c r="C38" i="6"/>
  <c r="C39" i="6"/>
  <c r="C40" i="6"/>
  <c r="C41" i="6"/>
  <c r="C42" i="6"/>
  <c r="C43" i="6"/>
  <c r="C304" i="6" s="1"/>
  <c r="C354" i="6" s="1"/>
  <c r="C44" i="6"/>
  <c r="C45" i="6"/>
  <c r="C46" i="6"/>
  <c r="C47" i="6"/>
  <c r="C48" i="6"/>
  <c r="C49" i="6"/>
  <c r="C50" i="6"/>
  <c r="C51" i="6"/>
  <c r="C91" i="15"/>
  <c r="C61" i="15"/>
  <c r="C92" i="15"/>
  <c r="C62" i="15"/>
  <c r="C93" i="15"/>
  <c r="C63" i="15"/>
  <c r="C94" i="15"/>
  <c r="C64" i="15"/>
  <c r="C95" i="15"/>
  <c r="C65" i="15"/>
  <c r="C96" i="15"/>
  <c r="C66" i="15"/>
  <c r="D66" i="15"/>
  <c r="E66" i="15"/>
  <c r="F66" i="15"/>
  <c r="G66" i="15"/>
  <c r="C97" i="15"/>
  <c r="C67" i="15"/>
  <c r="C98" i="15"/>
  <c r="C68" i="15"/>
  <c r="C99" i="15"/>
  <c r="C69" i="15"/>
  <c r="C100" i="15"/>
  <c r="C70" i="15"/>
  <c r="C101" i="15"/>
  <c r="C71" i="15"/>
  <c r="C102" i="15"/>
  <c r="C72" i="15"/>
  <c r="C103" i="15"/>
  <c r="C73" i="15"/>
  <c r="C104" i="15"/>
  <c r="C74" i="15"/>
  <c r="D74" i="15"/>
  <c r="E74" i="15"/>
  <c r="F74" i="15"/>
  <c r="G74" i="15"/>
  <c r="C105" i="15"/>
  <c r="C75" i="15"/>
  <c r="C106" i="15"/>
  <c r="C76" i="15"/>
  <c r="D76" i="15"/>
  <c r="E76" i="15"/>
  <c r="F76" i="15"/>
  <c r="G76" i="15"/>
  <c r="C107" i="15"/>
  <c r="C77" i="15"/>
  <c r="C108" i="15"/>
  <c r="C78" i="15"/>
  <c r="C109" i="15"/>
  <c r="C79" i="15"/>
  <c r="C110" i="15"/>
  <c r="C80" i="15"/>
  <c r="D91" i="15"/>
  <c r="D61" i="15"/>
  <c r="D92" i="15"/>
  <c r="D62" i="15"/>
  <c r="D93" i="15"/>
  <c r="D63" i="15"/>
  <c r="D94" i="15"/>
  <c r="D64" i="15"/>
  <c r="D95" i="15"/>
  <c r="D65" i="15"/>
  <c r="D96" i="15"/>
  <c r="H96" i="15" s="1"/>
  <c r="D97" i="15"/>
  <c r="D67" i="15"/>
  <c r="D122" i="15" s="1"/>
  <c r="D98" i="15"/>
  <c r="D68" i="15"/>
  <c r="D99" i="15"/>
  <c r="D69" i="15"/>
  <c r="D100" i="15"/>
  <c r="D70" i="15"/>
  <c r="D125" i="15" s="1"/>
  <c r="D101" i="15"/>
  <c r="D71" i="15"/>
  <c r="D102" i="15"/>
  <c r="D72" i="15"/>
  <c r="D103" i="15"/>
  <c r="D73" i="15"/>
  <c r="D128" i="15" s="1"/>
  <c r="D104" i="15"/>
  <c r="D105" i="15"/>
  <c r="H105" i="15" s="1"/>
  <c r="D75" i="15"/>
  <c r="D106" i="15"/>
  <c r="D107" i="15"/>
  <c r="D77" i="15"/>
  <c r="D108" i="15"/>
  <c r="D78" i="15"/>
  <c r="D109" i="15"/>
  <c r="D79" i="15"/>
  <c r="D110" i="15"/>
  <c r="D80" i="15"/>
  <c r="E91" i="15"/>
  <c r="E61" i="15"/>
  <c r="E92" i="15"/>
  <c r="E62" i="15"/>
  <c r="E117" i="15" s="1"/>
  <c r="E93" i="15"/>
  <c r="E63" i="15"/>
  <c r="E94" i="15"/>
  <c r="E64" i="15"/>
  <c r="E95" i="15"/>
  <c r="E65" i="15"/>
  <c r="F65" i="15"/>
  <c r="G65" i="15"/>
  <c r="E96" i="15"/>
  <c r="E97" i="15"/>
  <c r="E67" i="15"/>
  <c r="F67" i="15"/>
  <c r="G67" i="15"/>
  <c r="E98" i="15"/>
  <c r="E68" i="15"/>
  <c r="E99" i="15"/>
  <c r="E69" i="15"/>
  <c r="E100" i="15"/>
  <c r="E70" i="15"/>
  <c r="E101" i="15"/>
  <c r="E71" i="15"/>
  <c r="F71" i="15"/>
  <c r="G71" i="15"/>
  <c r="E102" i="15"/>
  <c r="E72" i="15"/>
  <c r="E103" i="15"/>
  <c r="E73" i="15"/>
  <c r="E104" i="15"/>
  <c r="E105" i="15"/>
  <c r="E75" i="15"/>
  <c r="E106" i="15"/>
  <c r="E131" i="15" s="1"/>
  <c r="E107" i="15"/>
  <c r="E77" i="15"/>
  <c r="E108" i="15"/>
  <c r="E78" i="15"/>
  <c r="E109" i="15"/>
  <c r="E79" i="15"/>
  <c r="E110" i="15"/>
  <c r="E80" i="15"/>
  <c r="E135" i="15" s="1"/>
  <c r="F91" i="15"/>
  <c r="F61" i="15"/>
  <c r="F92" i="15"/>
  <c r="F62" i="15"/>
  <c r="F93" i="15"/>
  <c r="F63" i="15"/>
  <c r="F94" i="15"/>
  <c r="F64" i="15"/>
  <c r="F95" i="15"/>
  <c r="F96" i="15"/>
  <c r="F97" i="15"/>
  <c r="F98" i="15"/>
  <c r="F68" i="15"/>
  <c r="F123" i="15" s="1"/>
  <c r="F99" i="15"/>
  <c r="F69" i="15"/>
  <c r="F100" i="15"/>
  <c r="F70" i="15"/>
  <c r="F101" i="15"/>
  <c r="F102" i="15"/>
  <c r="F72" i="15"/>
  <c r="F103" i="15"/>
  <c r="F73" i="15"/>
  <c r="F104" i="15"/>
  <c r="F129" i="15" s="1"/>
  <c r="F105" i="15"/>
  <c r="F75" i="15"/>
  <c r="F106" i="15"/>
  <c r="F107" i="15"/>
  <c r="F77" i="15"/>
  <c r="F108" i="15"/>
  <c r="H108" i="15" s="1"/>
  <c r="F78" i="15"/>
  <c r="F109" i="15"/>
  <c r="F79" i="15"/>
  <c r="F134" i="15" s="1"/>
  <c r="F110" i="15"/>
  <c r="F80" i="15"/>
  <c r="G91" i="15"/>
  <c r="G61" i="15"/>
  <c r="G92" i="15"/>
  <c r="G62" i="15"/>
  <c r="G93" i="15"/>
  <c r="G63" i="15"/>
  <c r="G94" i="15"/>
  <c r="G64" i="15"/>
  <c r="G95" i="15"/>
  <c r="G96" i="15"/>
  <c r="G121" i="15" s="1"/>
  <c r="G97" i="15"/>
  <c r="G98" i="15"/>
  <c r="G68" i="15"/>
  <c r="G99" i="15"/>
  <c r="G69" i="15"/>
  <c r="G100" i="15"/>
  <c r="G70" i="15"/>
  <c r="G101" i="15"/>
  <c r="G102" i="15"/>
  <c r="G72" i="15"/>
  <c r="G103" i="15"/>
  <c r="G73" i="15"/>
  <c r="G104" i="15"/>
  <c r="G129" i="15" s="1"/>
  <c r="G105" i="15"/>
  <c r="G75" i="15"/>
  <c r="G106" i="15"/>
  <c r="G131" i="15" s="1"/>
  <c r="G107" i="15"/>
  <c r="G77" i="15"/>
  <c r="G108" i="15"/>
  <c r="G78" i="15"/>
  <c r="G133" i="15" s="1"/>
  <c r="G109" i="15"/>
  <c r="G79" i="15"/>
  <c r="G80" i="15"/>
  <c r="G135" i="15" s="1"/>
  <c r="C143" i="15"/>
  <c r="H143" i="15"/>
  <c r="C32" i="15"/>
  <c r="D32" i="15"/>
  <c r="E32" i="15"/>
  <c r="F32" i="15"/>
  <c r="G32" i="15"/>
  <c r="C33" i="15"/>
  <c r="C34" i="15"/>
  <c r="C35" i="15"/>
  <c r="C107" i="46" s="1"/>
  <c r="C83" i="46" s="1"/>
  <c r="C36" i="15"/>
  <c r="C37" i="15"/>
  <c r="C38" i="15"/>
  <c r="C39" i="15"/>
  <c r="C40" i="15"/>
  <c r="D40" i="15"/>
  <c r="D301" i="15" s="1"/>
  <c r="D351" i="15" s="1"/>
  <c r="E40" i="15"/>
  <c r="F40" i="15"/>
  <c r="F301" i="15" s="1"/>
  <c r="F351" i="15" s="1"/>
  <c r="G40" i="15"/>
  <c r="C41" i="15"/>
  <c r="C42" i="15"/>
  <c r="C43" i="15"/>
  <c r="C304" i="15" s="1"/>
  <c r="C354" i="15" s="1"/>
  <c r="C44" i="15"/>
  <c r="C45" i="15"/>
  <c r="C46" i="15"/>
  <c r="C47" i="15"/>
  <c r="C48" i="15"/>
  <c r="C49" i="15"/>
  <c r="C50" i="15"/>
  <c r="C51" i="15"/>
  <c r="C91" i="16"/>
  <c r="C61" i="16"/>
  <c r="C92" i="16"/>
  <c r="C62" i="16"/>
  <c r="C93" i="16"/>
  <c r="C63" i="16"/>
  <c r="C94" i="16"/>
  <c r="C64" i="16"/>
  <c r="C95" i="16"/>
  <c r="C65" i="16"/>
  <c r="C96" i="16"/>
  <c r="C66" i="16"/>
  <c r="H66" i="16" s="1"/>
  <c r="C97" i="16"/>
  <c r="C67" i="16"/>
  <c r="C98" i="16"/>
  <c r="C68" i="16"/>
  <c r="C99" i="16"/>
  <c r="C69" i="16"/>
  <c r="C100" i="16"/>
  <c r="C70" i="16"/>
  <c r="C125" i="16" s="1"/>
  <c r="C101" i="16"/>
  <c r="C71" i="16"/>
  <c r="C102" i="16"/>
  <c r="C72" i="16"/>
  <c r="C103" i="16"/>
  <c r="C73" i="16"/>
  <c r="C128" i="16" s="1"/>
  <c r="C104" i="16"/>
  <c r="C74" i="16"/>
  <c r="C105" i="16"/>
  <c r="C75" i="16"/>
  <c r="C106" i="16"/>
  <c r="C76" i="16"/>
  <c r="C107" i="16"/>
  <c r="C77" i="16"/>
  <c r="C132" i="16" s="1"/>
  <c r="C108" i="16"/>
  <c r="C78" i="16"/>
  <c r="C109" i="16"/>
  <c r="C79" i="16"/>
  <c r="C110" i="16"/>
  <c r="C80" i="16"/>
  <c r="D91" i="16"/>
  <c r="D61" i="16"/>
  <c r="D92" i="16"/>
  <c r="D62" i="16"/>
  <c r="D93" i="16"/>
  <c r="D63" i="16"/>
  <c r="D94" i="16"/>
  <c r="D64" i="16"/>
  <c r="D95" i="16"/>
  <c r="D65" i="16"/>
  <c r="D96" i="16"/>
  <c r="D66" i="16"/>
  <c r="D121" i="16" s="1"/>
  <c r="D97" i="16"/>
  <c r="D67" i="16"/>
  <c r="D98" i="16"/>
  <c r="D68" i="16"/>
  <c r="D99" i="16"/>
  <c r="D69" i="16"/>
  <c r="D124" i="16" s="1"/>
  <c r="D100" i="16"/>
  <c r="D70" i="16"/>
  <c r="D101" i="16"/>
  <c r="D71" i="16"/>
  <c r="D102" i="16"/>
  <c r="D72" i="16"/>
  <c r="D103" i="16"/>
  <c r="D73" i="16"/>
  <c r="D104" i="16"/>
  <c r="D74" i="16"/>
  <c r="D105" i="16"/>
  <c r="D75" i="16"/>
  <c r="D106" i="16"/>
  <c r="D76" i="16"/>
  <c r="D107" i="16"/>
  <c r="D77" i="16"/>
  <c r="D108" i="16"/>
  <c r="D78" i="16"/>
  <c r="D133" i="16" s="1"/>
  <c r="D109" i="16"/>
  <c r="D79" i="16"/>
  <c r="D110" i="16"/>
  <c r="D80" i="16"/>
  <c r="E91" i="16"/>
  <c r="E61" i="16"/>
  <c r="E116" i="16" s="1"/>
  <c r="E92" i="16"/>
  <c r="E62" i="16"/>
  <c r="E117" i="16" s="1"/>
  <c r="E93" i="16"/>
  <c r="E63" i="16"/>
  <c r="E94" i="16"/>
  <c r="E64" i="16"/>
  <c r="E95" i="16"/>
  <c r="E65" i="16"/>
  <c r="E96" i="16"/>
  <c r="E66" i="16"/>
  <c r="E97" i="16"/>
  <c r="E67" i="16"/>
  <c r="E98" i="16"/>
  <c r="E68" i="16"/>
  <c r="E99" i="16"/>
  <c r="E69" i="16"/>
  <c r="E100" i="16"/>
  <c r="E70" i="16"/>
  <c r="E101" i="16"/>
  <c r="E71" i="16"/>
  <c r="E102" i="16"/>
  <c r="E72" i="16"/>
  <c r="E103" i="16"/>
  <c r="E73" i="16"/>
  <c r="E104" i="16"/>
  <c r="E74" i="16"/>
  <c r="E129" i="16" s="1"/>
  <c r="E105" i="16"/>
  <c r="E75" i="16"/>
  <c r="E106" i="16"/>
  <c r="E76" i="16"/>
  <c r="E107" i="16"/>
  <c r="E77" i="16"/>
  <c r="E132" i="16" s="1"/>
  <c r="E108" i="16"/>
  <c r="E78" i="16"/>
  <c r="E133" i="16" s="1"/>
  <c r="E109" i="16"/>
  <c r="E79" i="16"/>
  <c r="E110" i="16"/>
  <c r="E80" i="16"/>
  <c r="F91" i="16"/>
  <c r="F61" i="16"/>
  <c r="F92" i="16"/>
  <c r="F62" i="16"/>
  <c r="F93" i="16"/>
  <c r="F63" i="16"/>
  <c r="F94" i="16"/>
  <c r="F64" i="16"/>
  <c r="F95" i="16"/>
  <c r="F65" i="16"/>
  <c r="F120" i="16" s="1"/>
  <c r="F96" i="16"/>
  <c r="F66" i="16"/>
  <c r="F97" i="16"/>
  <c r="F67" i="16"/>
  <c r="F98" i="16"/>
  <c r="F68" i="16"/>
  <c r="F99" i="16"/>
  <c r="F69" i="16"/>
  <c r="F100" i="16"/>
  <c r="F70" i="16"/>
  <c r="F125" i="16" s="1"/>
  <c r="F101" i="16"/>
  <c r="F71" i="16"/>
  <c r="F102" i="16"/>
  <c r="F72" i="16"/>
  <c r="F103" i="16"/>
  <c r="F73" i="16"/>
  <c r="F104" i="16"/>
  <c r="F74" i="16"/>
  <c r="F105" i="16"/>
  <c r="F75" i="16"/>
  <c r="F106" i="16"/>
  <c r="F76" i="16"/>
  <c r="F107" i="16"/>
  <c r="F77" i="16"/>
  <c r="F108" i="16"/>
  <c r="F78" i="16"/>
  <c r="F109" i="16"/>
  <c r="F79" i="16"/>
  <c r="F110" i="16"/>
  <c r="F80" i="16"/>
  <c r="G91" i="16"/>
  <c r="G61" i="16"/>
  <c r="G116" i="16" s="1"/>
  <c r="G92" i="16"/>
  <c r="G62" i="16"/>
  <c r="G93" i="16"/>
  <c r="G63" i="16"/>
  <c r="G94" i="16"/>
  <c r="G64" i="16"/>
  <c r="G95" i="16"/>
  <c r="G65" i="16"/>
  <c r="G96" i="16"/>
  <c r="G66" i="16"/>
  <c r="G97" i="16"/>
  <c r="G67" i="16"/>
  <c r="G98" i="16"/>
  <c r="G68" i="16"/>
  <c r="G99" i="16"/>
  <c r="G69" i="16"/>
  <c r="G100" i="16"/>
  <c r="G70" i="16"/>
  <c r="G101" i="16"/>
  <c r="G71" i="16"/>
  <c r="G102" i="16"/>
  <c r="G72" i="16"/>
  <c r="G103" i="16"/>
  <c r="G73" i="16"/>
  <c r="G128" i="16" s="1"/>
  <c r="G104" i="16"/>
  <c r="G74" i="16"/>
  <c r="G129" i="16" s="1"/>
  <c r="G105" i="16"/>
  <c r="G75" i="16"/>
  <c r="G106" i="16"/>
  <c r="G76" i="16"/>
  <c r="G107" i="16"/>
  <c r="G77" i="16"/>
  <c r="G132" i="16" s="1"/>
  <c r="G108" i="16"/>
  <c r="G78" i="16"/>
  <c r="G109" i="16"/>
  <c r="G79" i="16"/>
  <c r="G80" i="16"/>
  <c r="G135" i="16" s="1"/>
  <c r="C143" i="16"/>
  <c r="H143" i="16"/>
  <c r="C32" i="16"/>
  <c r="D32" i="16"/>
  <c r="E32" i="16"/>
  <c r="F32" i="16"/>
  <c r="G32" i="16"/>
  <c r="C33" i="16"/>
  <c r="C34" i="16"/>
  <c r="C35" i="16"/>
  <c r="C36" i="16"/>
  <c r="C37" i="16"/>
  <c r="C38" i="16"/>
  <c r="C39" i="16"/>
  <c r="C40" i="16"/>
  <c r="C41" i="16"/>
  <c r="C42" i="16"/>
  <c r="C43" i="16"/>
  <c r="C44" i="16"/>
  <c r="C45" i="16"/>
  <c r="C46" i="16"/>
  <c r="C47" i="16"/>
  <c r="C48" i="16"/>
  <c r="C49" i="16"/>
  <c r="C50" i="16"/>
  <c r="C51" i="16"/>
  <c r="C91" i="17"/>
  <c r="C61" i="17"/>
  <c r="C92" i="17"/>
  <c r="C62" i="17"/>
  <c r="C93" i="17"/>
  <c r="C63" i="17"/>
  <c r="C94" i="17"/>
  <c r="C64" i="17"/>
  <c r="C95" i="17"/>
  <c r="C65" i="17"/>
  <c r="C96" i="17"/>
  <c r="C66" i="17"/>
  <c r="C121" i="17" s="1"/>
  <c r="C97" i="17"/>
  <c r="C67" i="17"/>
  <c r="C98" i="17"/>
  <c r="C68" i="17"/>
  <c r="C123" i="17" s="1"/>
  <c r="C99" i="17"/>
  <c r="C69" i="17"/>
  <c r="C124" i="17" s="1"/>
  <c r="C100" i="17"/>
  <c r="C70" i="17"/>
  <c r="C125" i="17" s="1"/>
  <c r="C101" i="17"/>
  <c r="C71" i="17"/>
  <c r="C126" i="17" s="1"/>
  <c r="C102" i="17"/>
  <c r="C72" i="17"/>
  <c r="C103" i="17"/>
  <c r="C73" i="17"/>
  <c r="C104" i="17"/>
  <c r="C74" i="17"/>
  <c r="C105" i="17"/>
  <c r="C75" i="17"/>
  <c r="C106" i="17"/>
  <c r="C76" i="17"/>
  <c r="C131" i="17" s="1"/>
  <c r="C107" i="17"/>
  <c r="C77" i="17"/>
  <c r="C108" i="17"/>
  <c r="C78" i="17"/>
  <c r="C109" i="17"/>
  <c r="C79" i="17"/>
  <c r="C110" i="17"/>
  <c r="C80" i="17"/>
  <c r="D91" i="17"/>
  <c r="D61" i="17"/>
  <c r="D92" i="17"/>
  <c r="D62" i="17"/>
  <c r="D93" i="17"/>
  <c r="D63" i="17"/>
  <c r="D94" i="17"/>
  <c r="D64" i="17"/>
  <c r="D95" i="17"/>
  <c r="D65" i="17"/>
  <c r="D96" i="17"/>
  <c r="D66" i="17"/>
  <c r="D97" i="17"/>
  <c r="D67" i="17"/>
  <c r="D98" i="17"/>
  <c r="D68" i="17"/>
  <c r="D99" i="17"/>
  <c r="D69" i="17"/>
  <c r="D100" i="17"/>
  <c r="D70" i="17"/>
  <c r="D101" i="17"/>
  <c r="D71" i="17"/>
  <c r="D102" i="17"/>
  <c r="D72" i="17"/>
  <c r="D103" i="17"/>
  <c r="D73" i="17"/>
  <c r="D104" i="17"/>
  <c r="D74" i="17"/>
  <c r="D105" i="17"/>
  <c r="D75" i="17"/>
  <c r="D106" i="17"/>
  <c r="D76" i="17"/>
  <c r="D107" i="17"/>
  <c r="D77" i="17"/>
  <c r="D108" i="17"/>
  <c r="D78" i="17"/>
  <c r="D109" i="17"/>
  <c r="D79" i="17"/>
  <c r="D134" i="17" s="1"/>
  <c r="D110" i="17"/>
  <c r="D80" i="17"/>
  <c r="D135" i="17" s="1"/>
  <c r="E91" i="17"/>
  <c r="E61" i="17"/>
  <c r="E116" i="17" s="1"/>
  <c r="E92" i="17"/>
  <c r="E62" i="17"/>
  <c r="E93" i="17"/>
  <c r="E63" i="17"/>
  <c r="E94" i="17"/>
  <c r="E64" i="17"/>
  <c r="E95" i="17"/>
  <c r="E65" i="17"/>
  <c r="E96" i="17"/>
  <c r="E66" i="17"/>
  <c r="E97" i="17"/>
  <c r="E67" i="17"/>
  <c r="E98" i="17"/>
  <c r="E68" i="17"/>
  <c r="E99" i="17"/>
  <c r="E69" i="17"/>
  <c r="E100" i="17"/>
  <c r="E70" i="17"/>
  <c r="E101" i="17"/>
  <c r="E71" i="17"/>
  <c r="E102" i="17"/>
  <c r="E72" i="17"/>
  <c r="E103" i="17"/>
  <c r="E73" i="17"/>
  <c r="E128" i="17" s="1"/>
  <c r="E104" i="17"/>
  <c r="E74" i="17"/>
  <c r="E105" i="17"/>
  <c r="E75" i="17"/>
  <c r="E106" i="17"/>
  <c r="E76" i="17"/>
  <c r="E107" i="17"/>
  <c r="E77" i="17"/>
  <c r="E108" i="17"/>
  <c r="E78" i="17"/>
  <c r="E109" i="17"/>
  <c r="E79" i="17"/>
  <c r="E134" i="17" s="1"/>
  <c r="E110" i="17"/>
  <c r="E80" i="17"/>
  <c r="E135" i="17" s="1"/>
  <c r="F91" i="17"/>
  <c r="F61" i="17"/>
  <c r="F116" i="17" s="1"/>
  <c r="F92" i="17"/>
  <c r="F62" i="17"/>
  <c r="F117" i="17" s="1"/>
  <c r="F93" i="17"/>
  <c r="F63" i="17"/>
  <c r="F94" i="17"/>
  <c r="F64" i="17"/>
  <c r="F95" i="17"/>
  <c r="F65" i="17"/>
  <c r="F96" i="17"/>
  <c r="F66" i="17"/>
  <c r="F97" i="17"/>
  <c r="F67" i="17"/>
  <c r="F98" i="17"/>
  <c r="F68" i="17"/>
  <c r="F99" i="17"/>
  <c r="F69" i="17"/>
  <c r="F124" i="17" s="1"/>
  <c r="F100" i="17"/>
  <c r="F70" i="17"/>
  <c r="F101" i="17"/>
  <c r="F71" i="17"/>
  <c r="F126" i="17" s="1"/>
  <c r="F102" i="17"/>
  <c r="F72" i="17"/>
  <c r="F127" i="17" s="1"/>
  <c r="F103" i="17"/>
  <c r="F73" i="17"/>
  <c r="F104" i="17"/>
  <c r="F74" i="17"/>
  <c r="F105" i="17"/>
  <c r="F75" i="17"/>
  <c r="F106" i="17"/>
  <c r="F76" i="17"/>
  <c r="F107" i="17"/>
  <c r="F77" i="17"/>
  <c r="F132" i="17" s="1"/>
  <c r="F108" i="17"/>
  <c r="F78" i="17"/>
  <c r="F133" i="17" s="1"/>
  <c r="F109" i="17"/>
  <c r="F79" i="17"/>
  <c r="F110" i="17"/>
  <c r="F80" i="17"/>
  <c r="F135" i="17" s="1"/>
  <c r="G91" i="17"/>
  <c r="G61" i="17"/>
  <c r="G92" i="17"/>
  <c r="G62" i="17"/>
  <c r="G93" i="17"/>
  <c r="G63" i="17"/>
  <c r="G118" i="17" s="1"/>
  <c r="G94" i="17"/>
  <c r="G64" i="17"/>
  <c r="G119" i="17" s="1"/>
  <c r="G95" i="17"/>
  <c r="G65" i="17"/>
  <c r="G96" i="17"/>
  <c r="G66" i="17"/>
  <c r="G97" i="17"/>
  <c r="G67" i="17"/>
  <c r="G98" i="17"/>
  <c r="G68" i="17"/>
  <c r="G99" i="17"/>
  <c r="G69" i="17"/>
  <c r="G100" i="17"/>
  <c r="G70" i="17"/>
  <c r="G71" i="17"/>
  <c r="G102" i="17"/>
  <c r="G72" i="17"/>
  <c r="G103" i="17"/>
  <c r="G73" i="17"/>
  <c r="G104" i="17"/>
  <c r="G74" i="17"/>
  <c r="G105" i="17"/>
  <c r="G75" i="17"/>
  <c r="G106" i="17"/>
  <c r="G76" i="17"/>
  <c r="G107" i="17"/>
  <c r="G77" i="17"/>
  <c r="G108" i="17"/>
  <c r="G78" i="17"/>
  <c r="G109" i="17"/>
  <c r="H109" i="17" s="1"/>
  <c r="G79" i="17"/>
  <c r="G80" i="17"/>
  <c r="G135" i="17" s="1"/>
  <c r="C143" i="17"/>
  <c r="H143" i="17"/>
  <c r="C32" i="17"/>
  <c r="D32" i="17"/>
  <c r="E32" i="17"/>
  <c r="F32" i="17"/>
  <c r="G32" i="17"/>
  <c r="C33" i="17"/>
  <c r="C34" i="17"/>
  <c r="C35" i="17"/>
  <c r="C36" i="17"/>
  <c r="C37" i="17"/>
  <c r="C38" i="17"/>
  <c r="C39" i="17"/>
  <c r="C40" i="17"/>
  <c r="C41" i="17"/>
  <c r="C42" i="17"/>
  <c r="C303" i="17" s="1"/>
  <c r="C353" i="17" s="1"/>
  <c r="C43" i="17"/>
  <c r="C44" i="17"/>
  <c r="C45" i="17"/>
  <c r="C46" i="17"/>
  <c r="C47" i="17"/>
  <c r="C48" i="17"/>
  <c r="C49" i="17"/>
  <c r="C50" i="17"/>
  <c r="C51" i="17"/>
  <c r="C312" i="17" s="1"/>
  <c r="C362" i="17" s="1"/>
  <c r="C91" i="18"/>
  <c r="C61" i="18"/>
  <c r="C92" i="18"/>
  <c r="C62" i="18"/>
  <c r="C93" i="18"/>
  <c r="C63" i="18"/>
  <c r="C94" i="18"/>
  <c r="C64" i="18"/>
  <c r="C95" i="18"/>
  <c r="C65" i="18"/>
  <c r="C120" i="18" s="1"/>
  <c r="C96" i="18"/>
  <c r="C66" i="18"/>
  <c r="C97" i="18"/>
  <c r="C67" i="18"/>
  <c r="C98" i="18"/>
  <c r="C68" i="18"/>
  <c r="C123" i="18" s="1"/>
  <c r="C99" i="18"/>
  <c r="C69" i="18"/>
  <c r="C100" i="18"/>
  <c r="C70" i="18"/>
  <c r="C101" i="18"/>
  <c r="C71" i="18"/>
  <c r="C102" i="18"/>
  <c r="C72" i="18"/>
  <c r="C103" i="18"/>
  <c r="C73" i="18"/>
  <c r="C104" i="18"/>
  <c r="C74" i="18"/>
  <c r="C105" i="18"/>
  <c r="C75" i="18"/>
  <c r="C106" i="18"/>
  <c r="C76" i="18"/>
  <c r="C107" i="18"/>
  <c r="C77" i="18"/>
  <c r="C108" i="18"/>
  <c r="C78" i="18"/>
  <c r="C109" i="18"/>
  <c r="C79" i="18"/>
  <c r="C110" i="18"/>
  <c r="C80" i="18"/>
  <c r="D91" i="18"/>
  <c r="D61" i="18"/>
  <c r="D92" i="18"/>
  <c r="D117" i="18" s="1"/>
  <c r="D62" i="18"/>
  <c r="D93" i="18"/>
  <c r="D63" i="18"/>
  <c r="D94" i="18"/>
  <c r="D64" i="18"/>
  <c r="D95" i="18"/>
  <c r="D65" i="18"/>
  <c r="D96" i="18"/>
  <c r="D121" i="18" s="1"/>
  <c r="D66" i="18"/>
  <c r="D97" i="18"/>
  <c r="D67" i="18"/>
  <c r="D98" i="18"/>
  <c r="D68" i="18"/>
  <c r="D99" i="18"/>
  <c r="D69" i="18"/>
  <c r="D124" i="18" s="1"/>
  <c r="D100" i="18"/>
  <c r="D70" i="18"/>
  <c r="D101" i="18"/>
  <c r="D71" i="18"/>
  <c r="D102" i="18"/>
  <c r="D72" i="18"/>
  <c r="D103" i="18"/>
  <c r="D73" i="18"/>
  <c r="D104" i="18"/>
  <c r="D74" i="18"/>
  <c r="D105" i="18"/>
  <c r="D75" i="18"/>
  <c r="D106" i="18"/>
  <c r="D76" i="18"/>
  <c r="D107" i="18"/>
  <c r="D77" i="18"/>
  <c r="D108" i="18"/>
  <c r="D78" i="18"/>
  <c r="D109" i="18"/>
  <c r="D79" i="18"/>
  <c r="D110" i="18"/>
  <c r="D80" i="18"/>
  <c r="E91" i="18"/>
  <c r="E61" i="18"/>
  <c r="E92" i="18"/>
  <c r="E62" i="18"/>
  <c r="E93" i="18"/>
  <c r="E63" i="18"/>
  <c r="E94" i="18"/>
  <c r="E64" i="18"/>
  <c r="E119" i="18" s="1"/>
  <c r="E95" i="18"/>
  <c r="E65" i="18"/>
  <c r="E96" i="18"/>
  <c r="E66" i="18"/>
  <c r="E97" i="18"/>
  <c r="E67" i="18"/>
  <c r="E98" i="18"/>
  <c r="E68" i="18"/>
  <c r="E99" i="18"/>
  <c r="E69" i="18"/>
  <c r="E100" i="18"/>
  <c r="E70" i="18"/>
  <c r="E101" i="18"/>
  <c r="E71" i="18"/>
  <c r="E102" i="18"/>
  <c r="E72" i="18"/>
  <c r="E127" i="18" s="1"/>
  <c r="E103" i="18"/>
  <c r="E73" i="18"/>
  <c r="E104" i="18"/>
  <c r="E74" i="18"/>
  <c r="E105" i="18"/>
  <c r="E75" i="18"/>
  <c r="E106" i="18"/>
  <c r="E76" i="18"/>
  <c r="E107" i="18"/>
  <c r="E77" i="18"/>
  <c r="E108" i="18"/>
  <c r="E78" i="18"/>
  <c r="E109" i="18"/>
  <c r="E79" i="18"/>
  <c r="E110" i="18"/>
  <c r="E80" i="18"/>
  <c r="F91" i="18"/>
  <c r="F61" i="18"/>
  <c r="F92" i="18"/>
  <c r="F62" i="18"/>
  <c r="F93" i="18"/>
  <c r="F63" i="18"/>
  <c r="F94" i="18"/>
  <c r="F64" i="18"/>
  <c r="F95" i="18"/>
  <c r="F65" i="18"/>
  <c r="F96" i="18"/>
  <c r="F66" i="18"/>
  <c r="F97" i="18"/>
  <c r="F67" i="18"/>
  <c r="F98" i="18"/>
  <c r="F68" i="18"/>
  <c r="F99" i="18"/>
  <c r="F69" i="18"/>
  <c r="F100" i="18"/>
  <c r="F70" i="18"/>
  <c r="F101" i="18"/>
  <c r="F71" i="18"/>
  <c r="F102" i="18"/>
  <c r="F72" i="18"/>
  <c r="F103" i="18"/>
  <c r="F73" i="18"/>
  <c r="F104" i="18"/>
  <c r="F74" i="18"/>
  <c r="F105" i="18"/>
  <c r="F75" i="18"/>
  <c r="F106" i="18"/>
  <c r="F76" i="18"/>
  <c r="F131" i="18" s="1"/>
  <c r="F107" i="18"/>
  <c r="F77" i="18"/>
  <c r="F108" i="18"/>
  <c r="F78" i="18"/>
  <c r="F109" i="18"/>
  <c r="F79" i="18"/>
  <c r="F110" i="18"/>
  <c r="F80" i="18"/>
  <c r="G91" i="18"/>
  <c r="G61" i="18"/>
  <c r="G92" i="18"/>
  <c r="G62" i="18"/>
  <c r="G93" i="18"/>
  <c r="G63" i="18"/>
  <c r="G94" i="18"/>
  <c r="G64" i="18"/>
  <c r="G119" i="18" s="1"/>
  <c r="G95" i="18"/>
  <c r="G65" i="18"/>
  <c r="G96" i="18"/>
  <c r="G66" i="18"/>
  <c r="G97" i="18"/>
  <c r="G67" i="18"/>
  <c r="G98" i="18"/>
  <c r="G68" i="18"/>
  <c r="G99" i="18"/>
  <c r="G69" i="18"/>
  <c r="G124" i="18" s="1"/>
  <c r="G100" i="18"/>
  <c r="G70" i="18"/>
  <c r="G101" i="18"/>
  <c r="G71" i="18"/>
  <c r="G102" i="18"/>
  <c r="G72" i="18"/>
  <c r="G103" i="18"/>
  <c r="G73" i="18"/>
  <c r="G104" i="18"/>
  <c r="G74" i="18"/>
  <c r="G105" i="18"/>
  <c r="G75" i="18"/>
  <c r="G106" i="18"/>
  <c r="G76" i="18"/>
  <c r="G107" i="18"/>
  <c r="G77" i="18"/>
  <c r="G108" i="18"/>
  <c r="G78" i="18"/>
  <c r="G109" i="18"/>
  <c r="G79" i="18"/>
  <c r="G80" i="18"/>
  <c r="G135" i="18" s="1"/>
  <c r="C143" i="18"/>
  <c r="H143" i="18"/>
  <c r="C32" i="18"/>
  <c r="D32" i="18"/>
  <c r="E32" i="18"/>
  <c r="F32" i="18"/>
  <c r="G32" i="18"/>
  <c r="C33" i="18"/>
  <c r="C34" i="18"/>
  <c r="C35" i="18"/>
  <c r="C36" i="18"/>
  <c r="C37" i="18"/>
  <c r="C38" i="18"/>
  <c r="C39" i="18"/>
  <c r="C40" i="18"/>
  <c r="C41" i="18"/>
  <c r="C42" i="18"/>
  <c r="C43" i="18"/>
  <c r="C44" i="18"/>
  <c r="C45" i="18"/>
  <c r="C46" i="18"/>
  <c r="C47" i="18"/>
  <c r="C48" i="18"/>
  <c r="C49" i="18"/>
  <c r="C310" i="18" s="1"/>
  <c r="C360" i="18" s="1"/>
  <c r="C50" i="18"/>
  <c r="C51" i="18"/>
  <c r="C91" i="19"/>
  <c r="C61" i="19"/>
  <c r="C92" i="19"/>
  <c r="C62" i="19"/>
  <c r="C93" i="19"/>
  <c r="C63" i="19"/>
  <c r="C94" i="19"/>
  <c r="C64" i="19"/>
  <c r="C95" i="19"/>
  <c r="C65" i="19"/>
  <c r="C96" i="19"/>
  <c r="C66" i="19"/>
  <c r="C97" i="19"/>
  <c r="C67" i="19"/>
  <c r="C98" i="19"/>
  <c r="C68" i="19"/>
  <c r="C99" i="19"/>
  <c r="C69" i="19"/>
  <c r="C100" i="19"/>
  <c r="H100" i="19" s="1"/>
  <c r="C70" i="19"/>
  <c r="C101" i="19"/>
  <c r="C71" i="19"/>
  <c r="C102" i="19"/>
  <c r="C72" i="19"/>
  <c r="C103" i="19"/>
  <c r="C73" i="19"/>
  <c r="C104" i="19"/>
  <c r="C74" i="19"/>
  <c r="C105" i="19"/>
  <c r="C75" i="19"/>
  <c r="C106" i="19"/>
  <c r="C76" i="19"/>
  <c r="C107" i="19"/>
  <c r="C77" i="19"/>
  <c r="C108" i="19"/>
  <c r="C78" i="19"/>
  <c r="C109" i="19"/>
  <c r="C79" i="19"/>
  <c r="C110" i="19"/>
  <c r="C80" i="19"/>
  <c r="D91" i="19"/>
  <c r="D61" i="19"/>
  <c r="D92" i="19"/>
  <c r="D62" i="19"/>
  <c r="D93" i="19"/>
  <c r="D63" i="19"/>
  <c r="D94" i="19"/>
  <c r="D64" i="19"/>
  <c r="D95" i="19"/>
  <c r="D65" i="19"/>
  <c r="D96" i="19"/>
  <c r="D66" i="19"/>
  <c r="D97" i="19"/>
  <c r="D67" i="19"/>
  <c r="D98" i="19"/>
  <c r="D68" i="19"/>
  <c r="D99" i="19"/>
  <c r="D69" i="19"/>
  <c r="D100" i="19"/>
  <c r="D70" i="19"/>
  <c r="D101" i="19"/>
  <c r="D71" i="19"/>
  <c r="D102" i="19"/>
  <c r="D72" i="19"/>
  <c r="D103" i="19"/>
  <c r="D73" i="19"/>
  <c r="D104" i="19"/>
  <c r="D74" i="19"/>
  <c r="D105" i="19"/>
  <c r="D75" i="19"/>
  <c r="D106" i="19"/>
  <c r="D76" i="19"/>
  <c r="D107" i="19"/>
  <c r="D77" i="19"/>
  <c r="D108" i="19"/>
  <c r="D78" i="19"/>
  <c r="D109" i="19"/>
  <c r="D79" i="19"/>
  <c r="D110" i="19"/>
  <c r="D80" i="19"/>
  <c r="E91" i="19"/>
  <c r="E61" i="19"/>
  <c r="E92" i="19"/>
  <c r="E62" i="19"/>
  <c r="E93" i="19"/>
  <c r="E63" i="19"/>
  <c r="E94" i="19"/>
  <c r="E64" i="19"/>
  <c r="E95" i="19"/>
  <c r="E65" i="19"/>
  <c r="E96" i="19"/>
  <c r="E66" i="19"/>
  <c r="E97" i="19"/>
  <c r="E67" i="19"/>
  <c r="E98" i="19"/>
  <c r="E68" i="19"/>
  <c r="E99" i="19"/>
  <c r="E69" i="19"/>
  <c r="E100" i="19"/>
  <c r="E70" i="19"/>
  <c r="E101" i="19"/>
  <c r="E71" i="19"/>
  <c r="E102" i="19"/>
  <c r="E72" i="19"/>
  <c r="E103" i="19"/>
  <c r="E73" i="19"/>
  <c r="E104" i="19"/>
  <c r="E74" i="19"/>
  <c r="E105" i="19"/>
  <c r="E75" i="19"/>
  <c r="E106" i="19"/>
  <c r="E76" i="19"/>
  <c r="E107" i="19"/>
  <c r="E77" i="19"/>
  <c r="E108" i="19"/>
  <c r="E78" i="19"/>
  <c r="E109" i="19"/>
  <c r="E79" i="19"/>
  <c r="E110" i="19"/>
  <c r="E80" i="19"/>
  <c r="F91" i="19"/>
  <c r="F61" i="19"/>
  <c r="F92" i="19"/>
  <c r="F62" i="19"/>
  <c r="F93" i="19"/>
  <c r="F63" i="19"/>
  <c r="F94" i="19"/>
  <c r="F64" i="19"/>
  <c r="F95" i="19"/>
  <c r="F65" i="19"/>
  <c r="F96" i="19"/>
  <c r="F66" i="19"/>
  <c r="F97" i="19"/>
  <c r="F67" i="19"/>
  <c r="F98" i="19"/>
  <c r="F68" i="19"/>
  <c r="F99" i="19"/>
  <c r="F69" i="19"/>
  <c r="F100" i="19"/>
  <c r="F70" i="19"/>
  <c r="F101" i="19"/>
  <c r="F71" i="19"/>
  <c r="F102" i="19"/>
  <c r="F72" i="19"/>
  <c r="F103" i="19"/>
  <c r="F73" i="19"/>
  <c r="F104" i="19"/>
  <c r="F74" i="19"/>
  <c r="F105" i="19"/>
  <c r="F75" i="19"/>
  <c r="F106" i="19"/>
  <c r="F76" i="19"/>
  <c r="F107" i="19"/>
  <c r="F77" i="19"/>
  <c r="F108" i="19"/>
  <c r="F78" i="19"/>
  <c r="F109" i="19"/>
  <c r="F79" i="19"/>
  <c r="F110" i="19"/>
  <c r="F80" i="19"/>
  <c r="G91" i="19"/>
  <c r="G61" i="19"/>
  <c r="G92" i="19"/>
  <c r="G62" i="19"/>
  <c r="G93" i="19"/>
  <c r="G63" i="19"/>
  <c r="G94" i="19"/>
  <c r="G64" i="19"/>
  <c r="G95" i="19"/>
  <c r="G65" i="19"/>
  <c r="G96" i="19"/>
  <c r="G66" i="19"/>
  <c r="G97" i="19"/>
  <c r="G67" i="19"/>
  <c r="G98" i="19"/>
  <c r="G68" i="19"/>
  <c r="G99" i="19"/>
  <c r="G69" i="19"/>
  <c r="G100" i="19"/>
  <c r="G70" i="19"/>
  <c r="G101" i="19"/>
  <c r="G71" i="19"/>
  <c r="G102" i="19"/>
  <c r="G72" i="19"/>
  <c r="G103" i="19"/>
  <c r="G73" i="19"/>
  <c r="G104" i="19"/>
  <c r="G74" i="19"/>
  <c r="G105" i="19"/>
  <c r="G75" i="19"/>
  <c r="G106" i="19"/>
  <c r="G76" i="19"/>
  <c r="G107" i="19"/>
  <c r="G77" i="19"/>
  <c r="G108" i="19"/>
  <c r="G78" i="19"/>
  <c r="G109" i="19"/>
  <c r="G79" i="19"/>
  <c r="G80" i="19"/>
  <c r="G135" i="19" s="1"/>
  <c r="C143" i="19"/>
  <c r="H143" i="19"/>
  <c r="C32" i="19"/>
  <c r="D32" i="19"/>
  <c r="E32" i="19"/>
  <c r="F32" i="19"/>
  <c r="G32" i="19"/>
  <c r="G293" i="19" s="1"/>
  <c r="G343" i="19" s="1"/>
  <c r="C33" i="19"/>
  <c r="C34" i="19"/>
  <c r="C35" i="19"/>
  <c r="C36" i="19"/>
  <c r="C37" i="19"/>
  <c r="C38" i="19"/>
  <c r="C39" i="19"/>
  <c r="C40" i="19"/>
  <c r="C41" i="19"/>
  <c r="C42" i="19"/>
  <c r="C43" i="19"/>
  <c r="C44" i="19"/>
  <c r="C45" i="19"/>
  <c r="C46" i="19"/>
  <c r="C47" i="19"/>
  <c r="C48" i="19"/>
  <c r="C49" i="19"/>
  <c r="C310" i="19" s="1"/>
  <c r="C360" i="19" s="1"/>
  <c r="C50" i="19"/>
  <c r="C51" i="19"/>
  <c r="C91" i="20"/>
  <c r="C61" i="20"/>
  <c r="C92" i="20"/>
  <c r="C62" i="20"/>
  <c r="C93" i="20"/>
  <c r="C63" i="20"/>
  <c r="C94" i="20"/>
  <c r="C64" i="20"/>
  <c r="C95" i="20"/>
  <c r="H95" i="20" s="1"/>
  <c r="C65" i="20"/>
  <c r="C96" i="20"/>
  <c r="C66" i="20"/>
  <c r="C97" i="20"/>
  <c r="C67" i="20"/>
  <c r="C98" i="20"/>
  <c r="C68" i="20"/>
  <c r="C99" i="20"/>
  <c r="C69" i="20"/>
  <c r="C100" i="20"/>
  <c r="C70" i="20"/>
  <c r="C101" i="20"/>
  <c r="C71" i="20"/>
  <c r="C102" i="20"/>
  <c r="C72" i="20"/>
  <c r="C103" i="20"/>
  <c r="H103" i="20" s="1"/>
  <c r="C73" i="20"/>
  <c r="C104" i="20"/>
  <c r="C74" i="20"/>
  <c r="C105" i="20"/>
  <c r="C75" i="20"/>
  <c r="C106" i="20"/>
  <c r="C76" i="20"/>
  <c r="C107" i="20"/>
  <c r="C77" i="20"/>
  <c r="C108" i="20"/>
  <c r="C78" i="20"/>
  <c r="C109" i="20"/>
  <c r="C79" i="20"/>
  <c r="C110" i="20"/>
  <c r="C80" i="20"/>
  <c r="D91" i="20"/>
  <c r="D61" i="20"/>
  <c r="D92" i="20"/>
  <c r="D62" i="20"/>
  <c r="D93" i="20"/>
  <c r="D63" i="20"/>
  <c r="D94" i="20"/>
  <c r="D64" i="20"/>
  <c r="D95" i="20"/>
  <c r="D65" i="20"/>
  <c r="D96" i="20"/>
  <c r="D66" i="20"/>
  <c r="D97" i="20"/>
  <c r="D67" i="20"/>
  <c r="D98" i="20"/>
  <c r="D68" i="20"/>
  <c r="D99" i="20"/>
  <c r="D69" i="20"/>
  <c r="D100" i="20"/>
  <c r="D70" i="20"/>
  <c r="D101" i="20"/>
  <c r="D71" i="20"/>
  <c r="D102" i="20"/>
  <c r="D72" i="20"/>
  <c r="D103" i="20"/>
  <c r="D73" i="20"/>
  <c r="D104" i="20"/>
  <c r="D74" i="20"/>
  <c r="D105" i="20"/>
  <c r="D75" i="20"/>
  <c r="D106" i="20"/>
  <c r="D76" i="20"/>
  <c r="D107" i="20"/>
  <c r="D77" i="20"/>
  <c r="D108" i="20"/>
  <c r="D78" i="20"/>
  <c r="D109" i="20"/>
  <c r="D79" i="20"/>
  <c r="D110" i="20"/>
  <c r="D80" i="20"/>
  <c r="E91" i="20"/>
  <c r="E61" i="20"/>
  <c r="E92" i="20"/>
  <c r="E62" i="20"/>
  <c r="E93" i="20"/>
  <c r="E63" i="20"/>
  <c r="E94" i="20"/>
  <c r="E64" i="20"/>
  <c r="E95" i="20"/>
  <c r="E65" i="20"/>
  <c r="E96" i="20"/>
  <c r="E66" i="20"/>
  <c r="E97" i="20"/>
  <c r="E67" i="20"/>
  <c r="E98" i="20"/>
  <c r="E68" i="20"/>
  <c r="E99" i="20"/>
  <c r="E69" i="20"/>
  <c r="E100" i="20"/>
  <c r="E70" i="20"/>
  <c r="E101" i="20"/>
  <c r="E71" i="20"/>
  <c r="E102" i="20"/>
  <c r="E72" i="20"/>
  <c r="E103" i="20"/>
  <c r="E73" i="20"/>
  <c r="E104" i="20"/>
  <c r="E74" i="20"/>
  <c r="E105" i="20"/>
  <c r="E75" i="20"/>
  <c r="E106" i="20"/>
  <c r="E76" i="20"/>
  <c r="E107" i="20"/>
  <c r="E77" i="20"/>
  <c r="E108" i="20"/>
  <c r="E78" i="20"/>
  <c r="E109" i="20"/>
  <c r="E79" i="20"/>
  <c r="E110" i="20"/>
  <c r="E80" i="20"/>
  <c r="F91" i="20"/>
  <c r="F61" i="20"/>
  <c r="F92" i="20"/>
  <c r="F62" i="20"/>
  <c r="F93" i="20"/>
  <c r="F63" i="20"/>
  <c r="F94" i="20"/>
  <c r="F64" i="20"/>
  <c r="F95" i="20"/>
  <c r="F65" i="20"/>
  <c r="F96" i="20"/>
  <c r="F66" i="20"/>
  <c r="F97" i="20"/>
  <c r="F67" i="20"/>
  <c r="F98" i="20"/>
  <c r="F68" i="20"/>
  <c r="F99" i="20"/>
  <c r="F69" i="20"/>
  <c r="F100" i="20"/>
  <c r="F70" i="20"/>
  <c r="F101" i="20"/>
  <c r="F71" i="20"/>
  <c r="F102" i="20"/>
  <c r="F72" i="20"/>
  <c r="F103" i="20"/>
  <c r="F73" i="20"/>
  <c r="F104" i="20"/>
  <c r="F74" i="20"/>
  <c r="F105" i="20"/>
  <c r="F75" i="20"/>
  <c r="F106" i="20"/>
  <c r="F76" i="20"/>
  <c r="F107" i="20"/>
  <c r="F77" i="20"/>
  <c r="F108" i="20"/>
  <c r="F78" i="20"/>
  <c r="F109" i="20"/>
  <c r="F79" i="20"/>
  <c r="F110" i="20"/>
  <c r="F80" i="20"/>
  <c r="G91" i="20"/>
  <c r="G61" i="20"/>
  <c r="G92" i="20"/>
  <c r="G62" i="20"/>
  <c r="G93" i="20"/>
  <c r="G63" i="20"/>
  <c r="G94" i="20"/>
  <c r="G64" i="20"/>
  <c r="G95" i="20"/>
  <c r="G65" i="20"/>
  <c r="G96" i="20"/>
  <c r="G66" i="20"/>
  <c r="G97" i="20"/>
  <c r="G67" i="20"/>
  <c r="G98" i="20"/>
  <c r="G68" i="20"/>
  <c r="G99" i="20"/>
  <c r="G69" i="20"/>
  <c r="G100" i="20"/>
  <c r="G70" i="20"/>
  <c r="G101" i="20"/>
  <c r="G71" i="20"/>
  <c r="G102" i="20"/>
  <c r="G72" i="20"/>
  <c r="G103" i="20"/>
  <c r="G73" i="20"/>
  <c r="G104" i="20"/>
  <c r="G74" i="20"/>
  <c r="G105" i="20"/>
  <c r="G75" i="20"/>
  <c r="G106" i="20"/>
  <c r="G76" i="20"/>
  <c r="G107" i="20"/>
  <c r="G77" i="20"/>
  <c r="G108" i="20"/>
  <c r="G78" i="20"/>
  <c r="G109" i="20"/>
  <c r="G79" i="20"/>
  <c r="G80" i="20"/>
  <c r="G135" i="20" s="1"/>
  <c r="C143" i="20"/>
  <c r="H143" i="20"/>
  <c r="C32" i="20"/>
  <c r="D32" i="20"/>
  <c r="E32" i="20"/>
  <c r="F32" i="20"/>
  <c r="G32" i="20"/>
  <c r="G293" i="20" s="1"/>
  <c r="G343" i="20" s="1"/>
  <c r="C33" i="20"/>
  <c r="C34" i="20"/>
  <c r="C35" i="20"/>
  <c r="C36" i="20"/>
  <c r="C37" i="20"/>
  <c r="C38" i="20"/>
  <c r="C39" i="20"/>
  <c r="C300" i="20" s="1"/>
  <c r="C350" i="20" s="1"/>
  <c r="C40" i="20"/>
  <c r="C41" i="20"/>
  <c r="C42" i="20"/>
  <c r="C43" i="20"/>
  <c r="C44" i="20"/>
  <c r="C45" i="20"/>
  <c r="C46" i="20"/>
  <c r="C47" i="20"/>
  <c r="C48" i="20"/>
  <c r="C309" i="20" s="1"/>
  <c r="C359" i="20" s="1"/>
  <c r="C49" i="20"/>
  <c r="C50" i="20"/>
  <c r="C51" i="20"/>
  <c r="C91" i="57"/>
  <c r="H91" i="57" s="1"/>
  <c r="C61" i="57"/>
  <c r="C92" i="57"/>
  <c r="C62" i="57"/>
  <c r="C93" i="57"/>
  <c r="C63" i="57"/>
  <c r="C94" i="57"/>
  <c r="C64" i="57"/>
  <c r="C95" i="57"/>
  <c r="C65" i="57"/>
  <c r="C96" i="57"/>
  <c r="C66" i="57"/>
  <c r="C97" i="57"/>
  <c r="C67" i="57"/>
  <c r="C98" i="57"/>
  <c r="C68" i="57"/>
  <c r="C99" i="57"/>
  <c r="H99" i="57" s="1"/>
  <c r="C69" i="57"/>
  <c r="C100" i="57"/>
  <c r="C70" i="57"/>
  <c r="C101" i="57"/>
  <c r="C71" i="57"/>
  <c r="C102" i="57"/>
  <c r="C72" i="57"/>
  <c r="C103" i="57"/>
  <c r="C73" i="57"/>
  <c r="C104" i="57"/>
  <c r="C74" i="57"/>
  <c r="C105" i="57"/>
  <c r="C75" i="57"/>
  <c r="C106" i="57"/>
  <c r="C76" i="57"/>
  <c r="C107" i="57"/>
  <c r="H107" i="57" s="1"/>
  <c r="C77" i="57"/>
  <c r="C108" i="57"/>
  <c r="C78" i="57"/>
  <c r="C109" i="57"/>
  <c r="C79" i="57"/>
  <c r="C110" i="57"/>
  <c r="C80" i="57"/>
  <c r="D91" i="57"/>
  <c r="D61" i="57"/>
  <c r="D92" i="57"/>
  <c r="D62" i="57"/>
  <c r="D93" i="57"/>
  <c r="D63" i="57"/>
  <c r="D94" i="57"/>
  <c r="D64" i="57"/>
  <c r="D95" i="57"/>
  <c r="D65" i="57"/>
  <c r="D96" i="57"/>
  <c r="D66" i="57"/>
  <c r="D97" i="57"/>
  <c r="D67" i="57"/>
  <c r="D98" i="57"/>
  <c r="D68" i="57"/>
  <c r="D99" i="57"/>
  <c r="D69" i="57"/>
  <c r="D100" i="57"/>
  <c r="D70" i="57"/>
  <c r="D101" i="57"/>
  <c r="D71" i="57"/>
  <c r="D102" i="57"/>
  <c r="D72" i="57"/>
  <c r="D103" i="57"/>
  <c r="D73" i="57"/>
  <c r="D104" i="57"/>
  <c r="D74" i="57"/>
  <c r="D105" i="57"/>
  <c r="D75" i="57"/>
  <c r="D106" i="57"/>
  <c r="D76" i="57"/>
  <c r="D107" i="57"/>
  <c r="D77" i="57"/>
  <c r="D108" i="57"/>
  <c r="D78" i="57"/>
  <c r="D109" i="57"/>
  <c r="D79" i="57"/>
  <c r="D110" i="57"/>
  <c r="D80" i="57"/>
  <c r="E91" i="57"/>
  <c r="E61" i="57"/>
  <c r="E92" i="57"/>
  <c r="E62" i="57"/>
  <c r="E93" i="57"/>
  <c r="E63" i="57"/>
  <c r="E94" i="57"/>
  <c r="E64" i="57"/>
  <c r="E95" i="57"/>
  <c r="E65" i="57"/>
  <c r="E96" i="57"/>
  <c r="E66" i="57"/>
  <c r="E97" i="57"/>
  <c r="E67" i="57"/>
  <c r="E98" i="57"/>
  <c r="E68" i="57"/>
  <c r="E99" i="57"/>
  <c r="E69" i="57"/>
  <c r="E100" i="57"/>
  <c r="E70" i="57"/>
  <c r="E101" i="57"/>
  <c r="E71" i="57"/>
  <c r="E102" i="57"/>
  <c r="E72" i="57"/>
  <c r="E103" i="57"/>
  <c r="E73" i="57"/>
  <c r="E104" i="57"/>
  <c r="E74" i="57"/>
  <c r="E105" i="57"/>
  <c r="E75" i="57"/>
  <c r="E106" i="57"/>
  <c r="E76" i="57"/>
  <c r="E107" i="57"/>
  <c r="E77" i="57"/>
  <c r="E108" i="57"/>
  <c r="E78" i="57"/>
  <c r="E109" i="57"/>
  <c r="E79" i="57"/>
  <c r="E110" i="57"/>
  <c r="E80" i="57"/>
  <c r="F91" i="57"/>
  <c r="F61" i="57"/>
  <c r="F92" i="57"/>
  <c r="F62" i="57"/>
  <c r="F93" i="57"/>
  <c r="F63" i="57"/>
  <c r="F94" i="57"/>
  <c r="F64" i="57"/>
  <c r="F95" i="57"/>
  <c r="F65" i="57"/>
  <c r="F96" i="57"/>
  <c r="F66" i="57"/>
  <c r="F97" i="57"/>
  <c r="F67" i="57"/>
  <c r="F98" i="57"/>
  <c r="F68" i="57"/>
  <c r="F99" i="57"/>
  <c r="F69" i="57"/>
  <c r="F100" i="57"/>
  <c r="F70" i="57"/>
  <c r="F101" i="57"/>
  <c r="F71" i="57"/>
  <c r="F102" i="57"/>
  <c r="F72" i="57"/>
  <c r="F103" i="57"/>
  <c r="F73" i="57"/>
  <c r="F104" i="57"/>
  <c r="F74" i="57"/>
  <c r="F105" i="57"/>
  <c r="F75" i="57"/>
  <c r="F106" i="57"/>
  <c r="F76" i="57"/>
  <c r="F107" i="57"/>
  <c r="F77" i="57"/>
  <c r="F108" i="57"/>
  <c r="F78" i="57"/>
  <c r="F109" i="57"/>
  <c r="F79" i="57"/>
  <c r="F110" i="57"/>
  <c r="F80" i="57"/>
  <c r="G91" i="57"/>
  <c r="G61" i="57"/>
  <c r="G92" i="57"/>
  <c r="G62" i="57"/>
  <c r="G93" i="57"/>
  <c r="G63" i="57"/>
  <c r="G94" i="57"/>
  <c r="G64" i="57"/>
  <c r="G95" i="57"/>
  <c r="G65" i="57"/>
  <c r="G96" i="57"/>
  <c r="G66" i="57"/>
  <c r="G97" i="57"/>
  <c r="G67" i="57"/>
  <c r="G98" i="57"/>
  <c r="G68" i="57"/>
  <c r="G99" i="57"/>
  <c r="G69" i="57"/>
  <c r="G100" i="57"/>
  <c r="G70" i="57"/>
  <c r="G101" i="57"/>
  <c r="G71" i="57"/>
  <c r="G102" i="57"/>
  <c r="G72" i="57"/>
  <c r="G103" i="57"/>
  <c r="G73" i="57"/>
  <c r="G104" i="57"/>
  <c r="G74" i="57"/>
  <c r="G105" i="57"/>
  <c r="G75" i="57"/>
  <c r="G106" i="57"/>
  <c r="G76" i="57"/>
  <c r="G107" i="57"/>
  <c r="G77" i="57"/>
  <c r="G108" i="57"/>
  <c r="G78" i="57"/>
  <c r="G109" i="57"/>
  <c r="G79" i="57"/>
  <c r="G80" i="57"/>
  <c r="G135" i="57" s="1"/>
  <c r="C143" i="57"/>
  <c r="H143" i="57"/>
  <c r="H163" i="57" s="1"/>
  <c r="C32" i="57"/>
  <c r="D32" i="57"/>
  <c r="E32" i="57"/>
  <c r="F32" i="57"/>
  <c r="F293" i="57" s="1"/>
  <c r="F343" i="57" s="1"/>
  <c r="G32" i="57"/>
  <c r="C33" i="57"/>
  <c r="C34" i="57"/>
  <c r="C35" i="57"/>
  <c r="C36" i="57"/>
  <c r="C37" i="57"/>
  <c r="C38" i="57"/>
  <c r="C299" i="57" s="1"/>
  <c r="C349" i="57" s="1"/>
  <c r="C39" i="57"/>
  <c r="C40" i="57"/>
  <c r="C41" i="57"/>
  <c r="C42" i="57"/>
  <c r="C43" i="57"/>
  <c r="C44" i="57"/>
  <c r="C45" i="57"/>
  <c r="C46" i="57"/>
  <c r="C47" i="57"/>
  <c r="C48" i="57"/>
  <c r="C49" i="57"/>
  <c r="C50" i="57"/>
  <c r="C51" i="57"/>
  <c r="C91" i="21"/>
  <c r="C61" i="21"/>
  <c r="C92" i="21"/>
  <c r="C62" i="21"/>
  <c r="C93" i="21"/>
  <c r="C63" i="21"/>
  <c r="C94" i="21"/>
  <c r="C64" i="21"/>
  <c r="C119" i="21" s="1"/>
  <c r="C95" i="21"/>
  <c r="C65" i="21"/>
  <c r="C96" i="21"/>
  <c r="C66" i="21"/>
  <c r="C97" i="21"/>
  <c r="C67" i="21"/>
  <c r="C122" i="21" s="1"/>
  <c r="C98" i="21"/>
  <c r="C68" i="21"/>
  <c r="C123" i="21" s="1"/>
  <c r="C99" i="21"/>
  <c r="C69" i="21"/>
  <c r="C100" i="21"/>
  <c r="C70" i="21"/>
  <c r="C101" i="21"/>
  <c r="C71" i="21"/>
  <c r="C102" i="21"/>
  <c r="C72" i="21"/>
  <c r="C127" i="21" s="1"/>
  <c r="C103" i="21"/>
  <c r="C73" i="21"/>
  <c r="C104" i="21"/>
  <c r="C74" i="21"/>
  <c r="C105" i="21"/>
  <c r="C75" i="21"/>
  <c r="C130" i="21" s="1"/>
  <c r="C106" i="21"/>
  <c r="C76" i="21"/>
  <c r="C131" i="21" s="1"/>
  <c r="C107" i="21"/>
  <c r="C77" i="21"/>
  <c r="C108" i="21"/>
  <c r="C78" i="21"/>
  <c r="C109" i="21"/>
  <c r="C79" i="21"/>
  <c r="C110" i="21"/>
  <c r="C80" i="21"/>
  <c r="C135" i="21" s="1"/>
  <c r="D91" i="21"/>
  <c r="D61" i="21"/>
  <c r="D116" i="21" s="1"/>
  <c r="D92" i="21"/>
  <c r="D62" i="21"/>
  <c r="D93" i="21"/>
  <c r="D63" i="21"/>
  <c r="D94" i="21"/>
  <c r="D64" i="21"/>
  <c r="D95" i="21"/>
  <c r="D65" i="21"/>
  <c r="D96" i="21"/>
  <c r="D66" i="21"/>
  <c r="D121" i="21" s="1"/>
  <c r="D97" i="21"/>
  <c r="D67" i="21"/>
  <c r="D98" i="21"/>
  <c r="D68" i="21"/>
  <c r="D99" i="21"/>
  <c r="D69" i="21"/>
  <c r="D124" i="21" s="1"/>
  <c r="D100" i="21"/>
  <c r="D70" i="21"/>
  <c r="D101" i="21"/>
  <c r="D71" i="21"/>
  <c r="D102" i="21"/>
  <c r="D72" i="21"/>
  <c r="D103" i="21"/>
  <c r="D73" i="21"/>
  <c r="D104" i="21"/>
  <c r="D74" i="21"/>
  <c r="D129" i="21" s="1"/>
  <c r="D105" i="21"/>
  <c r="D75" i="21"/>
  <c r="D130" i="21" s="1"/>
  <c r="D106" i="21"/>
  <c r="D76" i="21"/>
  <c r="D131" i="21" s="1"/>
  <c r="D107" i="21"/>
  <c r="D77" i="21"/>
  <c r="D132" i="21" s="1"/>
  <c r="D108" i="21"/>
  <c r="D78" i="21"/>
  <c r="D109" i="21"/>
  <c r="D79" i="21"/>
  <c r="D110" i="21"/>
  <c r="D80" i="21"/>
  <c r="E91" i="21"/>
  <c r="E61" i="21"/>
  <c r="E92" i="21"/>
  <c r="E62" i="21"/>
  <c r="E117" i="21" s="1"/>
  <c r="E93" i="21"/>
  <c r="E63" i="21"/>
  <c r="E94" i="21"/>
  <c r="E64" i="21"/>
  <c r="E95" i="21"/>
  <c r="E65" i="21"/>
  <c r="E96" i="21"/>
  <c r="E66" i="21"/>
  <c r="E97" i="21"/>
  <c r="E67" i="21"/>
  <c r="E122" i="21" s="1"/>
  <c r="E98" i="21"/>
  <c r="E68" i="21"/>
  <c r="E123" i="21" s="1"/>
  <c r="E99" i="21"/>
  <c r="E69" i="21"/>
  <c r="E124" i="21" s="1"/>
  <c r="E100" i="21"/>
  <c r="E70" i="21"/>
  <c r="E125" i="21" s="1"/>
  <c r="E101" i="21"/>
  <c r="E71" i="21"/>
  <c r="E102" i="21"/>
  <c r="E72" i="21"/>
  <c r="E103" i="21"/>
  <c r="E73" i="21"/>
  <c r="E104" i="21"/>
  <c r="E74" i="21"/>
  <c r="E105" i="21"/>
  <c r="E75" i="21"/>
  <c r="E130" i="21" s="1"/>
  <c r="E106" i="21"/>
  <c r="E76" i="21"/>
  <c r="E107" i="21"/>
  <c r="E77" i="21"/>
  <c r="E108" i="21"/>
  <c r="E78" i="21"/>
  <c r="E133" i="21" s="1"/>
  <c r="E109" i="21"/>
  <c r="E79" i="21"/>
  <c r="E110" i="21"/>
  <c r="E80" i="21"/>
  <c r="F91" i="21"/>
  <c r="F61" i="21"/>
  <c r="F92" i="21"/>
  <c r="F62" i="21"/>
  <c r="F93" i="21"/>
  <c r="F63" i="21"/>
  <c r="F94" i="21"/>
  <c r="F64" i="21"/>
  <c r="F95" i="21"/>
  <c r="F65" i="21"/>
  <c r="F96" i="21"/>
  <c r="F66" i="21"/>
  <c r="F97" i="21"/>
  <c r="F67" i="21"/>
  <c r="F98" i="21"/>
  <c r="F68" i="21"/>
  <c r="F123" i="21" s="1"/>
  <c r="F99" i="21"/>
  <c r="F69" i="21"/>
  <c r="F124" i="21" s="1"/>
  <c r="F100" i="21"/>
  <c r="F70" i="21"/>
  <c r="F125" i="21" s="1"/>
  <c r="F101" i="21"/>
  <c r="F71" i="21"/>
  <c r="F126" i="21" s="1"/>
  <c r="F102" i="21"/>
  <c r="F72" i="21"/>
  <c r="F103" i="21"/>
  <c r="F73" i="21"/>
  <c r="F104" i="21"/>
  <c r="F74" i="21"/>
  <c r="F105" i="21"/>
  <c r="F75" i="21"/>
  <c r="F106" i="21"/>
  <c r="F76" i="21"/>
  <c r="F131" i="21" s="1"/>
  <c r="F107" i="21"/>
  <c r="F77" i="21"/>
  <c r="F132" i="21" s="1"/>
  <c r="F108" i="21"/>
  <c r="F78" i="21"/>
  <c r="F109" i="21"/>
  <c r="F79" i="21"/>
  <c r="F110" i="21"/>
  <c r="F80" i="21"/>
  <c r="G91" i="21"/>
  <c r="G61" i="21"/>
  <c r="G92" i="21"/>
  <c r="G62" i="21"/>
  <c r="G93" i="21"/>
  <c r="G63" i="21"/>
  <c r="G118" i="21" s="1"/>
  <c r="G94" i="21"/>
  <c r="G64" i="21"/>
  <c r="G119" i="21" s="1"/>
  <c r="G95" i="21"/>
  <c r="G65" i="21"/>
  <c r="G96" i="21"/>
  <c r="G66" i="21"/>
  <c r="G97" i="21"/>
  <c r="G67" i="21"/>
  <c r="G98" i="21"/>
  <c r="G68" i="21"/>
  <c r="G123" i="21" s="1"/>
  <c r="G99" i="21"/>
  <c r="G69" i="21"/>
  <c r="G100" i="21"/>
  <c r="G70" i="21"/>
  <c r="G101" i="21"/>
  <c r="G71" i="21"/>
  <c r="G102" i="21"/>
  <c r="G72" i="21"/>
  <c r="G127" i="21" s="1"/>
  <c r="G103" i="21"/>
  <c r="G73" i="21"/>
  <c r="G104" i="21"/>
  <c r="G74" i="21"/>
  <c r="G105" i="21"/>
  <c r="G75" i="21"/>
  <c r="G106" i="21"/>
  <c r="G76" i="21"/>
  <c r="G131" i="21" s="1"/>
  <c r="G107" i="21"/>
  <c r="G77" i="21"/>
  <c r="G132" i="21" s="1"/>
  <c r="G108" i="21"/>
  <c r="G78" i="21"/>
  <c r="G109" i="21"/>
  <c r="G79" i="21"/>
  <c r="G80" i="21"/>
  <c r="G135" i="21" s="1"/>
  <c r="C143" i="21"/>
  <c r="H143" i="21"/>
  <c r="C32" i="21"/>
  <c r="D32" i="21"/>
  <c r="E32" i="21"/>
  <c r="F32" i="21"/>
  <c r="G32" i="21"/>
  <c r="C33" i="21"/>
  <c r="C34" i="21"/>
  <c r="C35" i="21"/>
  <c r="C36" i="21"/>
  <c r="C37" i="21"/>
  <c r="C38" i="21"/>
  <c r="C39" i="21"/>
  <c r="C40" i="21"/>
  <c r="C41" i="21"/>
  <c r="C42" i="21"/>
  <c r="C43" i="21"/>
  <c r="C44" i="21"/>
  <c r="C45" i="21"/>
  <c r="C46" i="21"/>
  <c r="C307" i="21" s="1"/>
  <c r="C357" i="21" s="1"/>
  <c r="C47" i="21"/>
  <c r="C48" i="21"/>
  <c r="C49" i="21"/>
  <c r="C50" i="21"/>
  <c r="C51" i="21"/>
  <c r="C91" i="22"/>
  <c r="C61" i="22"/>
  <c r="C92" i="22"/>
  <c r="C62" i="22"/>
  <c r="C93" i="22"/>
  <c r="C63" i="22"/>
  <c r="C94" i="22"/>
  <c r="C64" i="22"/>
  <c r="C95" i="22"/>
  <c r="C65" i="22"/>
  <c r="C96" i="22"/>
  <c r="C66" i="22"/>
  <c r="C97" i="22"/>
  <c r="C67" i="22"/>
  <c r="C98" i="22"/>
  <c r="C68" i="22"/>
  <c r="C99" i="22"/>
  <c r="C69" i="22"/>
  <c r="C100" i="22"/>
  <c r="C70" i="22"/>
  <c r="C101" i="22"/>
  <c r="C71" i="22"/>
  <c r="C102" i="22"/>
  <c r="C72" i="22"/>
  <c r="C103" i="22"/>
  <c r="C73" i="22"/>
  <c r="C104" i="22"/>
  <c r="C74" i="22"/>
  <c r="C105" i="22"/>
  <c r="C75" i="22"/>
  <c r="C106" i="22"/>
  <c r="C76" i="22"/>
  <c r="C107" i="22"/>
  <c r="C77" i="22"/>
  <c r="C108" i="22"/>
  <c r="C78" i="22"/>
  <c r="C109" i="22"/>
  <c r="C134" i="22" s="1"/>
  <c r="C79" i="22"/>
  <c r="C110" i="22"/>
  <c r="C80" i="22"/>
  <c r="D91" i="22"/>
  <c r="D61" i="22"/>
  <c r="D92" i="22"/>
  <c r="D62" i="22"/>
  <c r="D93" i="22"/>
  <c r="D63" i="22"/>
  <c r="D94" i="22"/>
  <c r="D64" i="22"/>
  <c r="D95" i="22"/>
  <c r="D65" i="22"/>
  <c r="D96" i="22"/>
  <c r="D66" i="22"/>
  <c r="D97" i="22"/>
  <c r="D67" i="22"/>
  <c r="D98" i="22"/>
  <c r="D68" i="22"/>
  <c r="D99" i="22"/>
  <c r="D69" i="22"/>
  <c r="D100" i="22"/>
  <c r="D70" i="22"/>
  <c r="D101" i="22"/>
  <c r="D126" i="22" s="1"/>
  <c r="D71" i="22"/>
  <c r="D102" i="22"/>
  <c r="D72" i="22"/>
  <c r="D103" i="22"/>
  <c r="D73" i="22"/>
  <c r="D104" i="22"/>
  <c r="D74" i="22"/>
  <c r="D105" i="22"/>
  <c r="D75" i="22"/>
  <c r="D106" i="22"/>
  <c r="D76" i="22"/>
  <c r="D107" i="22"/>
  <c r="D77" i="22"/>
  <c r="D108" i="22"/>
  <c r="D78" i="22"/>
  <c r="D109" i="22"/>
  <c r="D134" i="22" s="1"/>
  <c r="D79" i="22"/>
  <c r="D110" i="22"/>
  <c r="D80" i="22"/>
  <c r="E91" i="22"/>
  <c r="E61" i="22"/>
  <c r="E92" i="22"/>
  <c r="E62" i="22"/>
  <c r="E93" i="22"/>
  <c r="E63" i="22"/>
  <c r="E94" i="22"/>
  <c r="E119" i="22" s="1"/>
  <c r="E64" i="22"/>
  <c r="E95" i="22"/>
  <c r="E65" i="22"/>
  <c r="E96" i="22"/>
  <c r="E66" i="22"/>
  <c r="E97" i="22"/>
  <c r="E67" i="22"/>
  <c r="E98" i="22"/>
  <c r="E68" i="22"/>
  <c r="E99" i="22"/>
  <c r="E69" i="22"/>
  <c r="E100" i="22"/>
  <c r="E70" i="22"/>
  <c r="E101" i="22"/>
  <c r="E71" i="22"/>
  <c r="E102" i="22"/>
  <c r="E127" i="22" s="1"/>
  <c r="E72" i="22"/>
  <c r="E103" i="22"/>
  <c r="E73" i="22"/>
  <c r="E104" i="22"/>
  <c r="E74" i="22"/>
  <c r="E105" i="22"/>
  <c r="E75" i="22"/>
  <c r="E106" i="22"/>
  <c r="E76" i="22"/>
  <c r="E107" i="22"/>
  <c r="E77" i="22"/>
  <c r="E108" i="22"/>
  <c r="E78" i="22"/>
  <c r="E109" i="22"/>
  <c r="E79" i="22"/>
  <c r="E110" i="22"/>
  <c r="E135" i="22" s="1"/>
  <c r="E80" i="22"/>
  <c r="F91" i="22"/>
  <c r="F61" i="22"/>
  <c r="F92" i="22"/>
  <c r="F62" i="22"/>
  <c r="F93" i="22"/>
  <c r="F63" i="22"/>
  <c r="F94" i="22"/>
  <c r="F64" i="22"/>
  <c r="F95" i="22"/>
  <c r="F65" i="22"/>
  <c r="F96" i="22"/>
  <c r="F66" i="22"/>
  <c r="F97" i="22"/>
  <c r="F67" i="22"/>
  <c r="F98" i="22"/>
  <c r="F68" i="22"/>
  <c r="F99" i="22"/>
  <c r="F69" i="22"/>
  <c r="F100" i="22"/>
  <c r="F70" i="22"/>
  <c r="F101" i="22"/>
  <c r="F71" i="22"/>
  <c r="F102" i="22"/>
  <c r="F72" i="22"/>
  <c r="F103" i="22"/>
  <c r="F73" i="22"/>
  <c r="F104" i="22"/>
  <c r="F129" i="22" s="1"/>
  <c r="F74" i="22"/>
  <c r="F105" i="22"/>
  <c r="F75" i="22"/>
  <c r="F106" i="22"/>
  <c r="F76" i="22"/>
  <c r="F107" i="22"/>
  <c r="F77" i="22"/>
  <c r="F108" i="22"/>
  <c r="F78" i="22"/>
  <c r="F109" i="22"/>
  <c r="F79" i="22"/>
  <c r="F110" i="22"/>
  <c r="F80" i="22"/>
  <c r="G91" i="22"/>
  <c r="G61" i="22"/>
  <c r="G92" i="22"/>
  <c r="G62" i="22"/>
  <c r="G93" i="22"/>
  <c r="G63" i="22"/>
  <c r="G94" i="22"/>
  <c r="G64" i="22"/>
  <c r="G95" i="22"/>
  <c r="G65" i="22"/>
  <c r="G96" i="22"/>
  <c r="G66" i="22"/>
  <c r="G97" i="22"/>
  <c r="G67" i="22"/>
  <c r="G98" i="22"/>
  <c r="G68" i="22"/>
  <c r="G99" i="22"/>
  <c r="G69" i="22"/>
  <c r="G100" i="22"/>
  <c r="G70" i="22"/>
  <c r="G101" i="22"/>
  <c r="G71" i="22"/>
  <c r="G102" i="22"/>
  <c r="G72" i="22"/>
  <c r="G103" i="22"/>
  <c r="G73" i="22"/>
  <c r="G104" i="22"/>
  <c r="G74" i="22"/>
  <c r="G105" i="22"/>
  <c r="G75" i="22"/>
  <c r="G106" i="22"/>
  <c r="G76" i="22"/>
  <c r="G107" i="22"/>
  <c r="G77" i="22"/>
  <c r="G108" i="22"/>
  <c r="G78" i="22"/>
  <c r="G109" i="22"/>
  <c r="G79" i="22"/>
  <c r="G80" i="22"/>
  <c r="G135" i="22" s="1"/>
  <c r="C143" i="22"/>
  <c r="H143" i="22"/>
  <c r="C32" i="22"/>
  <c r="D32" i="22"/>
  <c r="E32" i="22"/>
  <c r="F32" i="22"/>
  <c r="G32" i="22"/>
  <c r="C33" i="22"/>
  <c r="C34" i="22"/>
  <c r="C35" i="22"/>
  <c r="C36" i="22"/>
  <c r="C37" i="22"/>
  <c r="C38" i="22"/>
  <c r="C39" i="22"/>
  <c r="C40" i="22"/>
  <c r="C41" i="22"/>
  <c r="C42" i="22"/>
  <c r="C43" i="22"/>
  <c r="C44" i="22"/>
  <c r="C45" i="22"/>
  <c r="C46" i="22"/>
  <c r="C47" i="22"/>
  <c r="C48" i="22"/>
  <c r="C49" i="22"/>
  <c r="C50" i="22"/>
  <c r="C51" i="22"/>
  <c r="C91" i="62"/>
  <c r="C61" i="62"/>
  <c r="C92" i="62"/>
  <c r="C62" i="62"/>
  <c r="C93" i="62"/>
  <c r="C63" i="62"/>
  <c r="C94" i="62"/>
  <c r="C64" i="62"/>
  <c r="C95" i="62"/>
  <c r="C65" i="62"/>
  <c r="C96" i="62"/>
  <c r="C66" i="62"/>
  <c r="C97" i="62"/>
  <c r="C67" i="62"/>
  <c r="C98" i="62"/>
  <c r="C68" i="62"/>
  <c r="C99" i="62"/>
  <c r="C69" i="62"/>
  <c r="C100" i="62"/>
  <c r="C70" i="62"/>
  <c r="C101" i="62"/>
  <c r="C71" i="62"/>
  <c r="C126" i="62" s="1"/>
  <c r="C102" i="62"/>
  <c r="C72" i="62"/>
  <c r="C103" i="62"/>
  <c r="C73" i="62"/>
  <c r="C104" i="62"/>
  <c r="C74" i="62"/>
  <c r="C105" i="62"/>
  <c r="C75" i="62"/>
  <c r="C130" i="62" s="1"/>
  <c r="C106" i="62"/>
  <c r="C76" i="62"/>
  <c r="C107" i="62"/>
  <c r="C77" i="62"/>
  <c r="C108" i="62"/>
  <c r="C78" i="62"/>
  <c r="C109" i="62"/>
  <c r="C79" i="62"/>
  <c r="C134" i="62" s="1"/>
  <c r="C110" i="62"/>
  <c r="C80" i="62"/>
  <c r="D91" i="62"/>
  <c r="D61" i="62"/>
  <c r="D92" i="62"/>
  <c r="D62" i="62"/>
  <c r="D93" i="62"/>
  <c r="D63" i="62"/>
  <c r="D118" i="62" s="1"/>
  <c r="D94" i="62"/>
  <c r="D64" i="62"/>
  <c r="D95" i="62"/>
  <c r="D65" i="62"/>
  <c r="D96" i="62"/>
  <c r="D66" i="62"/>
  <c r="D97" i="62"/>
  <c r="D67" i="62"/>
  <c r="D98" i="62"/>
  <c r="D68" i="62"/>
  <c r="D99" i="62"/>
  <c r="D69" i="62"/>
  <c r="D100" i="62"/>
  <c r="D70" i="62"/>
  <c r="D101" i="62"/>
  <c r="D71" i="62"/>
  <c r="D102" i="62"/>
  <c r="D72" i="62"/>
  <c r="D103" i="62"/>
  <c r="D73" i="62"/>
  <c r="D104" i="62"/>
  <c r="D74" i="62"/>
  <c r="D105" i="62"/>
  <c r="D75" i="62"/>
  <c r="D130" i="62" s="1"/>
  <c r="D106" i="62"/>
  <c r="D76" i="62"/>
  <c r="D107" i="62"/>
  <c r="D77" i="62"/>
  <c r="D108" i="62"/>
  <c r="D78" i="62"/>
  <c r="D109" i="62"/>
  <c r="D79" i="62"/>
  <c r="D134" i="62" s="1"/>
  <c r="D110" i="62"/>
  <c r="D80" i="62"/>
  <c r="E91" i="62"/>
  <c r="E61" i="62"/>
  <c r="E92" i="62"/>
  <c r="E62" i="62"/>
  <c r="E93" i="62"/>
  <c r="E63" i="62"/>
  <c r="E94" i="62"/>
  <c r="E64" i="62"/>
  <c r="E95" i="62"/>
  <c r="E65" i="62"/>
  <c r="E96" i="62"/>
  <c r="E66" i="62"/>
  <c r="E97" i="62"/>
  <c r="E67" i="62"/>
  <c r="E98" i="62"/>
  <c r="E68" i="62"/>
  <c r="E99" i="62"/>
  <c r="E69" i="62"/>
  <c r="E100" i="62"/>
  <c r="E70" i="62"/>
  <c r="E101" i="62"/>
  <c r="E71" i="62"/>
  <c r="E102" i="62"/>
  <c r="E72" i="62"/>
  <c r="E103" i="62"/>
  <c r="E73" i="62"/>
  <c r="E104" i="62"/>
  <c r="E74" i="62"/>
  <c r="E105" i="62"/>
  <c r="E75" i="62"/>
  <c r="E106" i="62"/>
  <c r="E76" i="62"/>
  <c r="E107" i="62"/>
  <c r="E77" i="62"/>
  <c r="E108" i="62"/>
  <c r="E78" i="62"/>
  <c r="E109" i="62"/>
  <c r="E79" i="62"/>
  <c r="E110" i="62"/>
  <c r="E80" i="62"/>
  <c r="F91" i="62"/>
  <c r="F61" i="62"/>
  <c r="F92" i="62"/>
  <c r="F62" i="62"/>
  <c r="F93" i="62"/>
  <c r="F63" i="62"/>
  <c r="F94" i="62"/>
  <c r="F64" i="62"/>
  <c r="F95" i="62"/>
  <c r="F65" i="62"/>
  <c r="F96" i="62"/>
  <c r="F66" i="62"/>
  <c r="F97" i="62"/>
  <c r="F67" i="62"/>
  <c r="F98" i="62"/>
  <c r="F68" i="62"/>
  <c r="F99" i="62"/>
  <c r="F69" i="62"/>
  <c r="F100" i="62"/>
  <c r="F70" i="62"/>
  <c r="F101" i="62"/>
  <c r="F71" i="62"/>
  <c r="F102" i="62"/>
  <c r="F72" i="62"/>
  <c r="F103" i="62"/>
  <c r="F73" i="62"/>
  <c r="F104" i="62"/>
  <c r="F74" i="62"/>
  <c r="F105" i="62"/>
  <c r="F75" i="62"/>
  <c r="F106" i="62"/>
  <c r="F76" i="62"/>
  <c r="F107" i="62"/>
  <c r="F77" i="62"/>
  <c r="F108" i="62"/>
  <c r="F78" i="62"/>
  <c r="F109" i="62"/>
  <c r="F79" i="62"/>
  <c r="F110" i="62"/>
  <c r="F80" i="62"/>
  <c r="G91" i="62"/>
  <c r="G61" i="62"/>
  <c r="G92" i="62"/>
  <c r="G62" i="62"/>
  <c r="G93" i="62"/>
  <c r="G63" i="62"/>
  <c r="G118" i="62" s="1"/>
  <c r="G94" i="62"/>
  <c r="G64" i="62"/>
  <c r="G95" i="62"/>
  <c r="G65" i="62"/>
  <c r="G96" i="62"/>
  <c r="G66" i="62"/>
  <c r="G97" i="62"/>
  <c r="G67" i="62"/>
  <c r="G98" i="62"/>
  <c r="G68" i="62"/>
  <c r="G99" i="62"/>
  <c r="G69" i="62"/>
  <c r="G100" i="62"/>
  <c r="G70" i="62"/>
  <c r="G101" i="62"/>
  <c r="G71" i="62"/>
  <c r="G126" i="62" s="1"/>
  <c r="G102" i="62"/>
  <c r="G72" i="62"/>
  <c r="G103" i="62"/>
  <c r="G73" i="62"/>
  <c r="G104" i="62"/>
  <c r="G74" i="62"/>
  <c r="G105" i="62"/>
  <c r="G75" i="62"/>
  <c r="G106" i="62"/>
  <c r="G76" i="62"/>
  <c r="G107" i="62"/>
  <c r="G77" i="62"/>
  <c r="G108" i="62"/>
  <c r="G78" i="62"/>
  <c r="G109" i="62"/>
  <c r="G79" i="62"/>
  <c r="G134" i="62" s="1"/>
  <c r="G80" i="62"/>
  <c r="G135" i="62" s="1"/>
  <c r="C143" i="62"/>
  <c r="H143" i="62"/>
  <c r="C32" i="62"/>
  <c r="D32" i="62"/>
  <c r="E32" i="62"/>
  <c r="F32" i="62"/>
  <c r="G32" i="62"/>
  <c r="G293" i="62" s="1"/>
  <c r="G343" i="62" s="1"/>
  <c r="C33" i="62"/>
  <c r="C34" i="62"/>
  <c r="C35" i="62"/>
  <c r="C36" i="62"/>
  <c r="C37" i="62"/>
  <c r="C38" i="62"/>
  <c r="C39" i="62"/>
  <c r="C40" i="62"/>
  <c r="C301" i="62" s="1"/>
  <c r="C351" i="62" s="1"/>
  <c r="C41" i="62"/>
  <c r="C302" i="62" s="1"/>
  <c r="C352" i="62" s="1"/>
  <c r="C42" i="62"/>
  <c r="C43" i="62"/>
  <c r="C44" i="62"/>
  <c r="C45" i="62"/>
  <c r="C46" i="62"/>
  <c r="C47" i="62"/>
  <c r="C48" i="62"/>
  <c r="C309" i="62" s="1"/>
  <c r="C359" i="62" s="1"/>
  <c r="C49" i="62"/>
  <c r="C50" i="62"/>
  <c r="C51" i="62"/>
  <c r="C91" i="23"/>
  <c r="C61" i="23"/>
  <c r="C92" i="23"/>
  <c r="H92" i="23" s="1"/>
  <c r="C62" i="23"/>
  <c r="C93" i="23"/>
  <c r="C63" i="23"/>
  <c r="C94" i="23"/>
  <c r="C64" i="23"/>
  <c r="C95" i="23"/>
  <c r="C65" i="23"/>
  <c r="C96" i="23"/>
  <c r="H96" i="23" s="1"/>
  <c r="C66" i="23"/>
  <c r="C97" i="23"/>
  <c r="C67" i="23"/>
  <c r="C98" i="23"/>
  <c r="C68" i="23"/>
  <c r="C99" i="23"/>
  <c r="C69" i="23"/>
  <c r="C100" i="23"/>
  <c r="H100" i="23" s="1"/>
  <c r="C70" i="23"/>
  <c r="C101" i="23"/>
  <c r="C71" i="23"/>
  <c r="C102" i="23"/>
  <c r="C72" i="23"/>
  <c r="C103" i="23"/>
  <c r="C73" i="23"/>
  <c r="C104" i="23"/>
  <c r="C129" i="23" s="1"/>
  <c r="C74" i="23"/>
  <c r="C105" i="23"/>
  <c r="C75" i="23"/>
  <c r="C106" i="23"/>
  <c r="C76" i="23"/>
  <c r="C131" i="23" s="1"/>
  <c r="C107" i="23"/>
  <c r="C77" i="23"/>
  <c r="C108" i="23"/>
  <c r="C133" i="23" s="1"/>
  <c r="C78" i="23"/>
  <c r="C109" i="23"/>
  <c r="C79" i="23"/>
  <c r="C110" i="23"/>
  <c r="C80" i="23"/>
  <c r="D91" i="23"/>
  <c r="D61" i="23"/>
  <c r="D92" i="23"/>
  <c r="D62" i="23"/>
  <c r="D93" i="23"/>
  <c r="D63" i="23"/>
  <c r="D94" i="23"/>
  <c r="D64" i="23"/>
  <c r="D95" i="23"/>
  <c r="D65" i="23"/>
  <c r="D96" i="23"/>
  <c r="D66" i="23"/>
  <c r="D97" i="23"/>
  <c r="D67" i="23"/>
  <c r="D98" i="23"/>
  <c r="D68" i="23"/>
  <c r="D99" i="23"/>
  <c r="D69" i="23"/>
  <c r="D124" i="23" s="1"/>
  <c r="D100" i="23"/>
  <c r="D70" i="23"/>
  <c r="D101" i="23"/>
  <c r="D71" i="23"/>
  <c r="D102" i="23"/>
  <c r="D72" i="23"/>
  <c r="D103" i="23"/>
  <c r="D73" i="23"/>
  <c r="D104" i="23"/>
  <c r="D74" i="23"/>
  <c r="D105" i="23"/>
  <c r="D75" i="23"/>
  <c r="D106" i="23"/>
  <c r="D76" i="23"/>
  <c r="D107" i="23"/>
  <c r="D77" i="23"/>
  <c r="D132" i="23" s="1"/>
  <c r="D108" i="23"/>
  <c r="D78" i="23"/>
  <c r="D109" i="23"/>
  <c r="D79" i="23"/>
  <c r="D110" i="23"/>
  <c r="D80" i="23"/>
  <c r="E91" i="23"/>
  <c r="E61" i="23"/>
  <c r="E116" i="23" s="1"/>
  <c r="E92" i="23"/>
  <c r="E62" i="23"/>
  <c r="E93" i="23"/>
  <c r="E63" i="23"/>
  <c r="E94" i="23"/>
  <c r="E64" i="23"/>
  <c r="E95" i="23"/>
  <c r="E65" i="23"/>
  <c r="E120" i="23" s="1"/>
  <c r="E96" i="23"/>
  <c r="E66" i="23"/>
  <c r="E97" i="23"/>
  <c r="E67" i="23"/>
  <c r="E98" i="23"/>
  <c r="E68" i="23"/>
  <c r="E99" i="23"/>
  <c r="E69" i="23"/>
  <c r="E124" i="23" s="1"/>
  <c r="E100" i="23"/>
  <c r="E70" i="23"/>
  <c r="E101" i="23"/>
  <c r="E71" i="23"/>
  <c r="E102" i="23"/>
  <c r="E72" i="23"/>
  <c r="E103" i="23"/>
  <c r="E73" i="23"/>
  <c r="E128" i="23" s="1"/>
  <c r="E104" i="23"/>
  <c r="E74" i="23"/>
  <c r="E105" i="23"/>
  <c r="E75" i="23"/>
  <c r="E106" i="23"/>
  <c r="E76" i="23"/>
  <c r="E107" i="23"/>
  <c r="E77" i="23"/>
  <c r="E108" i="23"/>
  <c r="E78" i="23"/>
  <c r="E109" i="23"/>
  <c r="E79" i="23"/>
  <c r="E110" i="23"/>
  <c r="E80" i="23"/>
  <c r="F91" i="23"/>
  <c r="F61" i="23"/>
  <c r="F92" i="23"/>
  <c r="F62" i="23"/>
  <c r="F93" i="23"/>
  <c r="F63" i="23"/>
  <c r="F94" i="23"/>
  <c r="F64" i="23"/>
  <c r="F95" i="23"/>
  <c r="F65" i="23"/>
  <c r="F96" i="23"/>
  <c r="F66" i="23"/>
  <c r="F97" i="23"/>
  <c r="F67" i="23"/>
  <c r="F98" i="23"/>
  <c r="F68" i="23"/>
  <c r="F99" i="23"/>
  <c r="F69" i="23"/>
  <c r="F100" i="23"/>
  <c r="F70" i="23"/>
  <c r="F101" i="23"/>
  <c r="F71" i="23"/>
  <c r="F102" i="23"/>
  <c r="F72" i="23"/>
  <c r="F103" i="23"/>
  <c r="F73" i="23"/>
  <c r="F104" i="23"/>
  <c r="F74" i="23"/>
  <c r="F105" i="23"/>
  <c r="F75" i="23"/>
  <c r="F106" i="23"/>
  <c r="F76" i="23"/>
  <c r="F107" i="23"/>
  <c r="F77" i="23"/>
  <c r="F108" i="23"/>
  <c r="F78" i="23"/>
  <c r="F109" i="23"/>
  <c r="H109" i="23" s="1"/>
  <c r="F79" i="23"/>
  <c r="F110" i="23"/>
  <c r="F80" i="23"/>
  <c r="G91" i="23"/>
  <c r="G111" i="23" s="1"/>
  <c r="G61" i="23"/>
  <c r="G92" i="23"/>
  <c r="G62" i="23"/>
  <c r="G93" i="23"/>
  <c r="G63" i="23"/>
  <c r="G94" i="23"/>
  <c r="G64" i="23"/>
  <c r="G95" i="23"/>
  <c r="G65" i="23"/>
  <c r="G96" i="23"/>
  <c r="G66" i="23"/>
  <c r="G97" i="23"/>
  <c r="G67" i="23"/>
  <c r="G98" i="23"/>
  <c r="G68" i="23"/>
  <c r="G99" i="23"/>
  <c r="G69" i="23"/>
  <c r="G100" i="23"/>
  <c r="G70" i="23"/>
  <c r="G101" i="23"/>
  <c r="G71" i="23"/>
  <c r="G102" i="23"/>
  <c r="G72" i="23"/>
  <c r="G103" i="23"/>
  <c r="H103" i="23" s="1"/>
  <c r="G73" i="23"/>
  <c r="G104" i="23"/>
  <c r="G74" i="23"/>
  <c r="G105" i="23"/>
  <c r="G75" i="23"/>
  <c r="G106" i="23"/>
  <c r="G76" i="23"/>
  <c r="G107" i="23"/>
  <c r="H107" i="23" s="1"/>
  <c r="G77" i="23"/>
  <c r="G108" i="23"/>
  <c r="G78" i="23"/>
  <c r="G109" i="23"/>
  <c r="G79" i="23"/>
  <c r="G80" i="23"/>
  <c r="G135" i="23" s="1"/>
  <c r="C143" i="23"/>
  <c r="H143" i="23"/>
  <c r="H163" i="23" s="1"/>
  <c r="C32" i="23"/>
  <c r="D32" i="23"/>
  <c r="E32" i="23"/>
  <c r="F32" i="23"/>
  <c r="G32" i="23"/>
  <c r="C33" i="23"/>
  <c r="C34" i="23"/>
  <c r="C35" i="23"/>
  <c r="C36" i="23"/>
  <c r="C37" i="23"/>
  <c r="C38" i="23"/>
  <c r="C39" i="23"/>
  <c r="C40" i="23"/>
  <c r="C41" i="23"/>
  <c r="C42" i="23"/>
  <c r="C43" i="23"/>
  <c r="C44" i="23"/>
  <c r="C45" i="23"/>
  <c r="C46" i="23"/>
  <c r="C47" i="23"/>
  <c r="C48" i="23"/>
  <c r="C49" i="23"/>
  <c r="C50" i="23"/>
  <c r="C51" i="23"/>
  <c r="C91" i="24"/>
  <c r="C61" i="24"/>
  <c r="C92" i="24"/>
  <c r="C62" i="24"/>
  <c r="C93" i="24"/>
  <c r="C63" i="24"/>
  <c r="C94" i="24"/>
  <c r="C64" i="24"/>
  <c r="C95" i="24"/>
  <c r="C65" i="24"/>
  <c r="C120" i="24" s="1"/>
  <c r="C96" i="24"/>
  <c r="C66" i="24"/>
  <c r="C97" i="24"/>
  <c r="C67" i="24"/>
  <c r="C98" i="24"/>
  <c r="C68" i="24"/>
  <c r="C99" i="24"/>
  <c r="C69" i="24"/>
  <c r="C100" i="24"/>
  <c r="C70" i="24"/>
  <c r="C101" i="24"/>
  <c r="C71" i="24"/>
  <c r="C102" i="24"/>
  <c r="C72" i="24"/>
  <c r="C103" i="24"/>
  <c r="C73" i="24"/>
  <c r="C104" i="24"/>
  <c r="C74" i="24"/>
  <c r="C105" i="24"/>
  <c r="C75" i="24"/>
  <c r="C106" i="24"/>
  <c r="C76" i="24"/>
  <c r="C107" i="24"/>
  <c r="C77" i="24"/>
  <c r="C132" i="24" s="1"/>
  <c r="C108" i="24"/>
  <c r="C78" i="24"/>
  <c r="C109" i="24"/>
  <c r="C79" i="24"/>
  <c r="C110" i="24"/>
  <c r="C80" i="24"/>
  <c r="C135" i="24" s="1"/>
  <c r="D91" i="24"/>
  <c r="D61" i="24"/>
  <c r="D92" i="24"/>
  <c r="D62" i="24"/>
  <c r="D93" i="24"/>
  <c r="D63" i="24"/>
  <c r="D94" i="24"/>
  <c r="D64" i="24"/>
  <c r="D119" i="24" s="1"/>
  <c r="D95" i="24"/>
  <c r="D65" i="24"/>
  <c r="D120" i="24" s="1"/>
  <c r="D96" i="24"/>
  <c r="D66" i="24"/>
  <c r="D97" i="24"/>
  <c r="D67" i="24"/>
  <c r="D98" i="24"/>
  <c r="D68" i="24"/>
  <c r="D123" i="24" s="1"/>
  <c r="D99" i="24"/>
  <c r="D69" i="24"/>
  <c r="D100" i="24"/>
  <c r="D70" i="24"/>
  <c r="D101" i="24"/>
  <c r="D71" i="24"/>
  <c r="D102" i="24"/>
  <c r="D72" i="24"/>
  <c r="D127" i="24" s="1"/>
  <c r="D103" i="24"/>
  <c r="D73" i="24"/>
  <c r="D128" i="24" s="1"/>
  <c r="D104" i="24"/>
  <c r="D74" i="24"/>
  <c r="D105" i="24"/>
  <c r="D75" i="24"/>
  <c r="D106" i="24"/>
  <c r="D76" i="24"/>
  <c r="D131" i="24" s="1"/>
  <c r="D107" i="24"/>
  <c r="D77" i="24"/>
  <c r="D132" i="24" s="1"/>
  <c r="D108" i="24"/>
  <c r="D78" i="24"/>
  <c r="D109" i="24"/>
  <c r="D79" i="24"/>
  <c r="D110" i="24"/>
  <c r="D80" i="24"/>
  <c r="D135" i="24" s="1"/>
  <c r="E91" i="24"/>
  <c r="E61" i="24"/>
  <c r="E92" i="24"/>
  <c r="E62" i="24"/>
  <c r="E93" i="24"/>
  <c r="E63" i="24"/>
  <c r="E94" i="24"/>
  <c r="E64" i="24"/>
  <c r="E119" i="24" s="1"/>
  <c r="E95" i="24"/>
  <c r="E65" i="24"/>
  <c r="E120" i="24" s="1"/>
  <c r="E96" i="24"/>
  <c r="E66" i="24"/>
  <c r="E97" i="24"/>
  <c r="E67" i="24"/>
  <c r="E98" i="24"/>
  <c r="E68" i="24"/>
  <c r="E99" i="24"/>
  <c r="E69" i="24"/>
  <c r="E124" i="24" s="1"/>
  <c r="E100" i="24"/>
  <c r="E70" i="24"/>
  <c r="E101" i="24"/>
  <c r="E71" i="24"/>
  <c r="E102" i="24"/>
  <c r="E72" i="24"/>
  <c r="E127" i="24" s="1"/>
  <c r="E103" i="24"/>
  <c r="E73" i="24"/>
  <c r="E128" i="24" s="1"/>
  <c r="E104" i="24"/>
  <c r="E74" i="24"/>
  <c r="E105" i="24"/>
  <c r="E75" i="24"/>
  <c r="E106" i="24"/>
  <c r="E76" i="24"/>
  <c r="E131" i="24" s="1"/>
  <c r="E107" i="24"/>
  <c r="E77" i="24"/>
  <c r="E132" i="24" s="1"/>
  <c r="E108" i="24"/>
  <c r="E78" i="24"/>
  <c r="E109" i="24"/>
  <c r="E79" i="24"/>
  <c r="E110" i="24"/>
  <c r="E80" i="24"/>
  <c r="E135" i="24" s="1"/>
  <c r="F91" i="24"/>
  <c r="F61" i="24"/>
  <c r="F116" i="24" s="1"/>
  <c r="F92" i="24"/>
  <c r="F62" i="24"/>
  <c r="F93" i="24"/>
  <c r="F63" i="24"/>
  <c r="F94" i="24"/>
  <c r="F64" i="24"/>
  <c r="F119" i="24" s="1"/>
  <c r="F95" i="24"/>
  <c r="F65" i="24"/>
  <c r="F120" i="24" s="1"/>
  <c r="F96" i="24"/>
  <c r="F66" i="24"/>
  <c r="F97" i="24"/>
  <c r="F67" i="24"/>
  <c r="F98" i="24"/>
  <c r="F68" i="24"/>
  <c r="F123" i="24" s="1"/>
  <c r="F99" i="24"/>
  <c r="F69" i="24"/>
  <c r="F124" i="24" s="1"/>
  <c r="F100" i="24"/>
  <c r="F70" i="24"/>
  <c r="F101" i="24"/>
  <c r="F71" i="24"/>
  <c r="F102" i="24"/>
  <c r="F72" i="24"/>
  <c r="F127" i="24" s="1"/>
  <c r="F103" i="24"/>
  <c r="F73" i="24"/>
  <c r="F128" i="24" s="1"/>
  <c r="F104" i="24"/>
  <c r="F74" i="24"/>
  <c r="F105" i="24"/>
  <c r="F75" i="24"/>
  <c r="F106" i="24"/>
  <c r="F76" i="24"/>
  <c r="F131" i="24" s="1"/>
  <c r="F107" i="24"/>
  <c r="F77" i="24"/>
  <c r="F132" i="24" s="1"/>
  <c r="F108" i="24"/>
  <c r="F78" i="24"/>
  <c r="F109" i="24"/>
  <c r="F79" i="24"/>
  <c r="F110" i="24"/>
  <c r="F80" i="24"/>
  <c r="F135" i="24" s="1"/>
  <c r="G91" i="24"/>
  <c r="G61" i="24"/>
  <c r="G92" i="24"/>
  <c r="G62" i="24"/>
  <c r="G93" i="24"/>
  <c r="G63" i="24"/>
  <c r="G94" i="24"/>
  <c r="G64" i="24"/>
  <c r="G119" i="24" s="1"/>
  <c r="G95" i="24"/>
  <c r="G65" i="24"/>
  <c r="G120" i="24" s="1"/>
  <c r="G96" i="24"/>
  <c r="G66" i="24"/>
  <c r="G97" i="24"/>
  <c r="G67" i="24"/>
  <c r="G98" i="24"/>
  <c r="G68" i="24"/>
  <c r="G123" i="24" s="1"/>
  <c r="G99" i="24"/>
  <c r="G69" i="24"/>
  <c r="G100" i="24"/>
  <c r="G70" i="24"/>
  <c r="G101" i="24"/>
  <c r="G71" i="24"/>
  <c r="G102" i="24"/>
  <c r="G72" i="24"/>
  <c r="G127" i="24" s="1"/>
  <c r="G103" i="24"/>
  <c r="G73" i="24"/>
  <c r="G128" i="24" s="1"/>
  <c r="G104" i="24"/>
  <c r="G74" i="24"/>
  <c r="G105" i="24"/>
  <c r="G75" i="24"/>
  <c r="G106" i="24"/>
  <c r="G76" i="24"/>
  <c r="G131" i="24" s="1"/>
  <c r="G107" i="24"/>
  <c r="G77" i="24"/>
  <c r="G108" i="24"/>
  <c r="G78" i="24"/>
  <c r="G109" i="24"/>
  <c r="G79" i="24"/>
  <c r="G80" i="24"/>
  <c r="G135" i="24" s="1"/>
  <c r="C143" i="24"/>
  <c r="H143" i="24"/>
  <c r="C32" i="24"/>
  <c r="D32" i="24"/>
  <c r="E32" i="24"/>
  <c r="F32" i="24"/>
  <c r="G32" i="24"/>
  <c r="C33" i="24"/>
  <c r="C34" i="24"/>
  <c r="C35" i="24"/>
  <c r="C36" i="24"/>
  <c r="C37" i="24"/>
  <c r="C38" i="24"/>
  <c r="C39" i="24"/>
  <c r="C40" i="24"/>
  <c r="C41" i="24"/>
  <c r="C42" i="24"/>
  <c r="C43" i="24"/>
  <c r="C304" i="24" s="1"/>
  <c r="C354" i="24" s="1"/>
  <c r="C44" i="24"/>
  <c r="C45" i="24"/>
  <c r="C46" i="24"/>
  <c r="C47" i="24"/>
  <c r="C48" i="24"/>
  <c r="C49" i="24"/>
  <c r="C50" i="24"/>
  <c r="C51" i="24"/>
  <c r="C91" i="25"/>
  <c r="C61" i="25"/>
  <c r="C92" i="25"/>
  <c r="C111" i="25" s="1"/>
  <c r="C62" i="25"/>
  <c r="C93" i="25"/>
  <c r="C63" i="25"/>
  <c r="C94" i="25"/>
  <c r="C64" i="25"/>
  <c r="C95" i="25"/>
  <c r="C65" i="25"/>
  <c r="C96" i="25"/>
  <c r="H96" i="25" s="1"/>
  <c r="C66" i="25"/>
  <c r="C121" i="25" s="1"/>
  <c r="C97" i="25"/>
  <c r="C67" i="25"/>
  <c r="C98" i="25"/>
  <c r="C68" i="25"/>
  <c r="C99" i="25"/>
  <c r="C69" i="25"/>
  <c r="C100" i="25"/>
  <c r="H100" i="25" s="1"/>
  <c r="C70" i="25"/>
  <c r="C101" i="25"/>
  <c r="C71" i="25"/>
  <c r="C102" i="25"/>
  <c r="C72" i="25"/>
  <c r="C103" i="25"/>
  <c r="C73" i="25"/>
  <c r="C104" i="25"/>
  <c r="H104" i="25" s="1"/>
  <c r="C74" i="25"/>
  <c r="C105" i="25"/>
  <c r="C75" i="25"/>
  <c r="C106" i="25"/>
  <c r="C76" i="25"/>
  <c r="C107" i="25"/>
  <c r="C77" i="25"/>
  <c r="C108" i="25"/>
  <c r="H108" i="25" s="1"/>
  <c r="C78" i="25"/>
  <c r="C133" i="25" s="1"/>
  <c r="C109" i="25"/>
  <c r="C79" i="25"/>
  <c r="C110" i="25"/>
  <c r="C80" i="25"/>
  <c r="D91" i="25"/>
  <c r="D61" i="25"/>
  <c r="D92" i="25"/>
  <c r="D111" i="25" s="1"/>
  <c r="D62" i="25"/>
  <c r="D93" i="25"/>
  <c r="D63" i="25"/>
  <c r="D94" i="25"/>
  <c r="D64" i="25"/>
  <c r="D95" i="25"/>
  <c r="D65" i="25"/>
  <c r="D96" i="25"/>
  <c r="D66" i="25"/>
  <c r="D121" i="25" s="1"/>
  <c r="D97" i="25"/>
  <c r="D67" i="25"/>
  <c r="D98" i="25"/>
  <c r="D68" i="25"/>
  <c r="D99" i="25"/>
  <c r="D69" i="25"/>
  <c r="D100" i="25"/>
  <c r="D70" i="25"/>
  <c r="D101" i="25"/>
  <c r="D71" i="25"/>
  <c r="D102" i="25"/>
  <c r="D72" i="25"/>
  <c r="D103" i="25"/>
  <c r="D73" i="25"/>
  <c r="D104" i="25"/>
  <c r="D74" i="25"/>
  <c r="D129" i="25" s="1"/>
  <c r="D105" i="25"/>
  <c r="D75" i="25"/>
  <c r="D106" i="25"/>
  <c r="D76" i="25"/>
  <c r="D107" i="25"/>
  <c r="D77" i="25"/>
  <c r="D108" i="25"/>
  <c r="D78" i="25"/>
  <c r="D133" i="25" s="1"/>
  <c r="D109" i="25"/>
  <c r="D79" i="25"/>
  <c r="D110" i="25"/>
  <c r="D80" i="25"/>
  <c r="E91" i="25"/>
  <c r="E61" i="25"/>
  <c r="E92" i="25"/>
  <c r="E111" i="25" s="1"/>
  <c r="E62" i="25"/>
  <c r="E93" i="25"/>
  <c r="E63" i="25"/>
  <c r="E94" i="25"/>
  <c r="E64" i="25"/>
  <c r="E95" i="25"/>
  <c r="E65" i="25"/>
  <c r="E96" i="25"/>
  <c r="E66" i="25"/>
  <c r="E121" i="25" s="1"/>
  <c r="E97" i="25"/>
  <c r="E67" i="25"/>
  <c r="E98" i="25"/>
  <c r="E68" i="25"/>
  <c r="E99" i="25"/>
  <c r="E69" i="25"/>
  <c r="E100" i="25"/>
  <c r="E70" i="25"/>
  <c r="E125" i="25" s="1"/>
  <c r="E101" i="25"/>
  <c r="E71" i="25"/>
  <c r="E102" i="25"/>
  <c r="E72" i="25"/>
  <c r="E103" i="25"/>
  <c r="E73" i="25"/>
  <c r="E104" i="25"/>
  <c r="E74" i="25"/>
  <c r="E129" i="25" s="1"/>
  <c r="E105" i="25"/>
  <c r="E75" i="25"/>
  <c r="E106" i="25"/>
  <c r="E76" i="25"/>
  <c r="E107" i="25"/>
  <c r="E77" i="25"/>
  <c r="E108" i="25"/>
  <c r="E78" i="25"/>
  <c r="E109" i="25"/>
  <c r="E79" i="25"/>
  <c r="E110" i="25"/>
  <c r="E80" i="25"/>
  <c r="F91" i="25"/>
  <c r="F61" i="25"/>
  <c r="F92" i="25"/>
  <c r="F62" i="25"/>
  <c r="F117" i="25" s="1"/>
  <c r="F93" i="25"/>
  <c r="F63" i="25"/>
  <c r="F94" i="25"/>
  <c r="F64" i="25"/>
  <c r="F95" i="25"/>
  <c r="F65" i="25"/>
  <c r="F96" i="25"/>
  <c r="F66" i="25"/>
  <c r="F97" i="25"/>
  <c r="F67" i="25"/>
  <c r="F98" i="25"/>
  <c r="F68" i="25"/>
  <c r="F99" i="25"/>
  <c r="F69" i="25"/>
  <c r="F100" i="25"/>
  <c r="F70" i="25"/>
  <c r="F125" i="25" s="1"/>
  <c r="F101" i="25"/>
  <c r="F71" i="25"/>
  <c r="F102" i="25"/>
  <c r="F72" i="25"/>
  <c r="F103" i="25"/>
  <c r="F73" i="25"/>
  <c r="F104" i="25"/>
  <c r="F74" i="25"/>
  <c r="F105" i="25"/>
  <c r="F75" i="25"/>
  <c r="F106" i="25"/>
  <c r="F76" i="25"/>
  <c r="F107" i="25"/>
  <c r="F77" i="25"/>
  <c r="F108" i="25"/>
  <c r="F78" i="25"/>
  <c r="F133" i="25" s="1"/>
  <c r="F109" i="25"/>
  <c r="F79" i="25"/>
  <c r="F110" i="25"/>
  <c r="F80" i="25"/>
  <c r="G91" i="25"/>
  <c r="G61" i="25"/>
  <c r="G92" i="25"/>
  <c r="G62" i="25"/>
  <c r="G93" i="25"/>
  <c r="G63" i="25"/>
  <c r="G94" i="25"/>
  <c r="G64" i="25"/>
  <c r="G95" i="25"/>
  <c r="G65" i="25"/>
  <c r="G96" i="25"/>
  <c r="G66" i="25"/>
  <c r="G121" i="25" s="1"/>
  <c r="G97" i="25"/>
  <c r="G67" i="25"/>
  <c r="G98" i="25"/>
  <c r="G68" i="25"/>
  <c r="G99" i="25"/>
  <c r="G69" i="25"/>
  <c r="G100" i="25"/>
  <c r="G70" i="25"/>
  <c r="G101" i="25"/>
  <c r="G71" i="25"/>
  <c r="G102" i="25"/>
  <c r="G72" i="25"/>
  <c r="G103" i="25"/>
  <c r="G73" i="25"/>
  <c r="G104" i="25"/>
  <c r="G74" i="25"/>
  <c r="G129" i="25" s="1"/>
  <c r="G105" i="25"/>
  <c r="G75" i="25"/>
  <c r="G106" i="25"/>
  <c r="G76" i="25"/>
  <c r="G107" i="25"/>
  <c r="G77" i="25"/>
  <c r="G108" i="25"/>
  <c r="G78" i="25"/>
  <c r="G109" i="25"/>
  <c r="G79" i="25"/>
  <c r="G80" i="25"/>
  <c r="G135" i="25" s="1"/>
  <c r="C143" i="25"/>
  <c r="H143" i="25"/>
  <c r="C32" i="25"/>
  <c r="D32" i="25"/>
  <c r="E32" i="25"/>
  <c r="F32" i="25"/>
  <c r="G32" i="25"/>
  <c r="C33" i="25"/>
  <c r="C34" i="25"/>
  <c r="C35" i="25"/>
  <c r="C36" i="25"/>
  <c r="C37" i="25"/>
  <c r="C38" i="25"/>
  <c r="C39" i="25"/>
  <c r="C40" i="25"/>
  <c r="C41" i="25"/>
  <c r="C42" i="25"/>
  <c r="C303" i="25" s="1"/>
  <c r="C353" i="25" s="1"/>
  <c r="C43" i="25"/>
  <c r="C44" i="25"/>
  <c r="C45" i="25"/>
  <c r="C46" i="25"/>
  <c r="C47" i="25"/>
  <c r="C48" i="25"/>
  <c r="C49" i="25"/>
  <c r="C50" i="25"/>
  <c r="C51" i="25"/>
  <c r="C91" i="26"/>
  <c r="C61" i="26"/>
  <c r="C92" i="26"/>
  <c r="C62" i="26"/>
  <c r="C93" i="26"/>
  <c r="C63" i="26"/>
  <c r="C94" i="26"/>
  <c r="C64" i="26"/>
  <c r="C95" i="26"/>
  <c r="C65" i="26"/>
  <c r="C96" i="26"/>
  <c r="C66" i="26"/>
  <c r="C97" i="26"/>
  <c r="C67" i="26"/>
  <c r="C98" i="26"/>
  <c r="C68" i="26"/>
  <c r="C99" i="26"/>
  <c r="C69" i="26"/>
  <c r="C100" i="26"/>
  <c r="C70" i="26"/>
  <c r="C101" i="26"/>
  <c r="C71" i="26"/>
  <c r="C102" i="26"/>
  <c r="C72" i="26"/>
  <c r="C103" i="26"/>
  <c r="C73" i="26"/>
  <c r="C104" i="26"/>
  <c r="C74" i="26"/>
  <c r="C105" i="26"/>
  <c r="C75" i="26"/>
  <c r="C106" i="26"/>
  <c r="C76" i="26"/>
  <c r="C107" i="26"/>
  <c r="C77" i="26"/>
  <c r="C108" i="26"/>
  <c r="C78" i="26"/>
  <c r="C109" i="26"/>
  <c r="C79" i="26"/>
  <c r="C110" i="26"/>
  <c r="C80" i="26"/>
  <c r="D91" i="26"/>
  <c r="D61" i="26"/>
  <c r="D92" i="26"/>
  <c r="D62" i="26"/>
  <c r="D93" i="26"/>
  <c r="D63" i="26"/>
  <c r="D94" i="26"/>
  <c r="D64" i="26"/>
  <c r="D95" i="26"/>
  <c r="D65" i="26"/>
  <c r="D96" i="26"/>
  <c r="D66" i="26"/>
  <c r="D97" i="26"/>
  <c r="D67" i="26"/>
  <c r="D98" i="26"/>
  <c r="D68" i="26"/>
  <c r="D99" i="26"/>
  <c r="D69" i="26"/>
  <c r="D100" i="26"/>
  <c r="D70" i="26"/>
  <c r="D101" i="26"/>
  <c r="D71" i="26"/>
  <c r="D102" i="26"/>
  <c r="D72" i="26"/>
  <c r="D103" i="26"/>
  <c r="D73" i="26"/>
  <c r="D104" i="26"/>
  <c r="D74" i="26"/>
  <c r="D105" i="26"/>
  <c r="D75" i="26"/>
  <c r="D106" i="26"/>
  <c r="D76" i="26"/>
  <c r="D107" i="26"/>
  <c r="D77" i="26"/>
  <c r="D108" i="26"/>
  <c r="D78" i="26"/>
  <c r="D109" i="26"/>
  <c r="D79" i="26"/>
  <c r="D110" i="26"/>
  <c r="D80" i="26"/>
  <c r="E91" i="26"/>
  <c r="E61" i="26"/>
  <c r="E92" i="26"/>
  <c r="E62" i="26"/>
  <c r="E93" i="26"/>
  <c r="E63" i="26"/>
  <c r="E94" i="26"/>
  <c r="E64" i="26"/>
  <c r="E95" i="26"/>
  <c r="E65" i="26"/>
  <c r="E96" i="26"/>
  <c r="E66" i="26"/>
  <c r="E97" i="26"/>
  <c r="E67" i="26"/>
  <c r="E98" i="26"/>
  <c r="E68" i="26"/>
  <c r="E99" i="26"/>
  <c r="E69" i="26"/>
  <c r="E100" i="26"/>
  <c r="E70" i="26"/>
  <c r="E101" i="26"/>
  <c r="E71" i="26"/>
  <c r="E102" i="26"/>
  <c r="E72" i="26"/>
  <c r="E103" i="26"/>
  <c r="E73" i="26"/>
  <c r="E104" i="26"/>
  <c r="E74" i="26"/>
  <c r="E105" i="26"/>
  <c r="E75" i="26"/>
  <c r="E106" i="26"/>
  <c r="E76" i="26"/>
  <c r="E107" i="26"/>
  <c r="E77" i="26"/>
  <c r="E108" i="26"/>
  <c r="E78" i="26"/>
  <c r="E109" i="26"/>
  <c r="E79" i="26"/>
  <c r="E110" i="26"/>
  <c r="E80" i="26"/>
  <c r="F91" i="26"/>
  <c r="F61" i="26"/>
  <c r="F92" i="26"/>
  <c r="F62" i="26"/>
  <c r="F93" i="26"/>
  <c r="F63" i="26"/>
  <c r="F94" i="26"/>
  <c r="F64" i="26"/>
  <c r="F95" i="26"/>
  <c r="F65" i="26"/>
  <c r="F96" i="26"/>
  <c r="F66" i="26"/>
  <c r="F97" i="26"/>
  <c r="F67" i="26"/>
  <c r="F98" i="26"/>
  <c r="F68" i="26"/>
  <c r="F99" i="26"/>
  <c r="F69" i="26"/>
  <c r="F100" i="26"/>
  <c r="F70" i="26"/>
  <c r="F101" i="26"/>
  <c r="F71" i="26"/>
  <c r="F102" i="26"/>
  <c r="F72" i="26"/>
  <c r="F103" i="26"/>
  <c r="F73" i="26"/>
  <c r="F104" i="26"/>
  <c r="F74" i="26"/>
  <c r="F105" i="26"/>
  <c r="F75" i="26"/>
  <c r="F106" i="26"/>
  <c r="F76" i="26"/>
  <c r="F107" i="26"/>
  <c r="F77" i="26"/>
  <c r="F108" i="26"/>
  <c r="F78" i="26"/>
  <c r="F109" i="26"/>
  <c r="F79" i="26"/>
  <c r="F110" i="26"/>
  <c r="F80" i="26"/>
  <c r="G91" i="26"/>
  <c r="G61" i="26"/>
  <c r="G92" i="26"/>
  <c r="G62" i="26"/>
  <c r="G93" i="26"/>
  <c r="G63" i="26"/>
  <c r="G94" i="26"/>
  <c r="G64" i="26"/>
  <c r="G95" i="26"/>
  <c r="G65" i="26"/>
  <c r="G96" i="26"/>
  <c r="G66" i="26"/>
  <c r="G97" i="26"/>
  <c r="G67" i="26"/>
  <c r="G98" i="26"/>
  <c r="G68" i="26"/>
  <c r="G99" i="26"/>
  <c r="G69" i="26"/>
  <c r="G100" i="26"/>
  <c r="G70" i="26"/>
  <c r="G101" i="26"/>
  <c r="G71" i="26"/>
  <c r="G102" i="26"/>
  <c r="G72" i="26"/>
  <c r="G127" i="26" s="1"/>
  <c r="G103" i="26"/>
  <c r="G73" i="26"/>
  <c r="G104" i="26"/>
  <c r="G74" i="26"/>
  <c r="G105" i="26"/>
  <c r="G75" i="26"/>
  <c r="G130" i="26" s="1"/>
  <c r="G106" i="26"/>
  <c r="G76" i="26"/>
  <c r="G107" i="26"/>
  <c r="G77" i="26"/>
  <c r="G108" i="26"/>
  <c r="G78" i="26"/>
  <c r="G109" i="26"/>
  <c r="G79" i="26"/>
  <c r="G80" i="26"/>
  <c r="G135" i="26" s="1"/>
  <c r="C143" i="26"/>
  <c r="I143" i="26" s="1"/>
  <c r="H143" i="26"/>
  <c r="C32" i="26"/>
  <c r="D32" i="26"/>
  <c r="E32" i="26"/>
  <c r="F32" i="26"/>
  <c r="G32" i="26"/>
  <c r="C33" i="26"/>
  <c r="C34" i="26"/>
  <c r="C35" i="26"/>
  <c r="C36" i="26"/>
  <c r="C37" i="26"/>
  <c r="C38" i="26"/>
  <c r="C39" i="26"/>
  <c r="C40" i="26"/>
  <c r="C41" i="26"/>
  <c r="C42" i="26"/>
  <c r="C43" i="26"/>
  <c r="C44" i="26"/>
  <c r="C45" i="26"/>
  <c r="C46" i="26"/>
  <c r="C47" i="26"/>
  <c r="C48" i="26"/>
  <c r="C49" i="26"/>
  <c r="C310" i="26" s="1"/>
  <c r="C360" i="26" s="1"/>
  <c r="C50" i="26"/>
  <c r="C51" i="26"/>
  <c r="C91" i="27"/>
  <c r="C61" i="27"/>
  <c r="C92" i="27"/>
  <c r="C62" i="27"/>
  <c r="C93" i="27"/>
  <c r="C63" i="27"/>
  <c r="C94" i="27"/>
  <c r="C64" i="27"/>
  <c r="C95" i="27"/>
  <c r="C65" i="27"/>
  <c r="C96" i="27"/>
  <c r="C66" i="27"/>
  <c r="C97" i="27"/>
  <c r="C67" i="27"/>
  <c r="C98" i="27"/>
  <c r="C68" i="27"/>
  <c r="C99" i="27"/>
  <c r="C69" i="27"/>
  <c r="C100" i="27"/>
  <c r="C70" i="27"/>
  <c r="C101" i="27"/>
  <c r="C71" i="27"/>
  <c r="C102" i="27"/>
  <c r="C72" i="27"/>
  <c r="C127" i="27" s="1"/>
  <c r="C103" i="27"/>
  <c r="C73" i="27"/>
  <c r="C104" i="27"/>
  <c r="C74" i="27"/>
  <c r="C105" i="27"/>
  <c r="C75" i="27"/>
  <c r="C106" i="27"/>
  <c r="C76" i="27"/>
  <c r="C131" i="27" s="1"/>
  <c r="C107" i="27"/>
  <c r="C77" i="27"/>
  <c r="C108" i="27"/>
  <c r="C78" i="27"/>
  <c r="C109" i="27"/>
  <c r="C79" i="27"/>
  <c r="C110" i="27"/>
  <c r="C80" i="27"/>
  <c r="C135" i="27" s="1"/>
  <c r="D91" i="27"/>
  <c r="D61" i="27"/>
  <c r="D92" i="27"/>
  <c r="D62" i="27"/>
  <c r="D93" i="27"/>
  <c r="D63" i="27"/>
  <c r="D94" i="27"/>
  <c r="D64" i="27"/>
  <c r="D119" i="27" s="1"/>
  <c r="D95" i="27"/>
  <c r="D65" i="27"/>
  <c r="D96" i="27"/>
  <c r="D66" i="27"/>
  <c r="D97" i="27"/>
  <c r="D67" i="27"/>
  <c r="D122" i="27" s="1"/>
  <c r="D98" i="27"/>
  <c r="D68" i="27"/>
  <c r="D99" i="27"/>
  <c r="D69" i="27"/>
  <c r="D100" i="27"/>
  <c r="D70" i="27"/>
  <c r="D101" i="27"/>
  <c r="D71" i="27"/>
  <c r="D102" i="27"/>
  <c r="D72" i="27"/>
  <c r="D127" i="27" s="1"/>
  <c r="D103" i="27"/>
  <c r="D73" i="27"/>
  <c r="D104" i="27"/>
  <c r="D74" i="27"/>
  <c r="D105" i="27"/>
  <c r="D75" i="27"/>
  <c r="D130" i="27" s="1"/>
  <c r="D106" i="27"/>
  <c r="D76" i="27"/>
  <c r="D107" i="27"/>
  <c r="D77" i="27"/>
  <c r="D108" i="27"/>
  <c r="D78" i="27"/>
  <c r="D109" i="27"/>
  <c r="D79" i="27"/>
  <c r="D110" i="27"/>
  <c r="D80" i="27"/>
  <c r="D135" i="27" s="1"/>
  <c r="E91" i="27"/>
  <c r="E61" i="27"/>
  <c r="E92" i="27"/>
  <c r="E62" i="27"/>
  <c r="E93" i="27"/>
  <c r="E63" i="27"/>
  <c r="E94" i="27"/>
  <c r="E64" i="27"/>
  <c r="E95" i="27"/>
  <c r="E65" i="27"/>
  <c r="E96" i="27"/>
  <c r="E66" i="27"/>
  <c r="E97" i="27"/>
  <c r="E67" i="27"/>
  <c r="E98" i="27"/>
  <c r="E68" i="27"/>
  <c r="E99" i="27"/>
  <c r="E69" i="27"/>
  <c r="E100" i="27"/>
  <c r="E70" i="27"/>
  <c r="E101" i="27"/>
  <c r="E71" i="27"/>
  <c r="E102" i="27"/>
  <c r="E72" i="27"/>
  <c r="E103" i="27"/>
  <c r="E73" i="27"/>
  <c r="E104" i="27"/>
  <c r="E74" i="27"/>
  <c r="E105" i="27"/>
  <c r="E75" i="27"/>
  <c r="E106" i="27"/>
  <c r="E76" i="27"/>
  <c r="E107" i="27"/>
  <c r="E77" i="27"/>
  <c r="E108" i="27"/>
  <c r="E78" i="27"/>
  <c r="E109" i="27"/>
  <c r="E79" i="27"/>
  <c r="E110" i="27"/>
  <c r="E80" i="27"/>
  <c r="F91" i="27"/>
  <c r="F61" i="27"/>
  <c r="F92" i="27"/>
  <c r="F62" i="27"/>
  <c r="F93" i="27"/>
  <c r="F63" i="27"/>
  <c r="F94" i="27"/>
  <c r="F64" i="27"/>
  <c r="F119" i="27" s="1"/>
  <c r="F95" i="27"/>
  <c r="F65" i="27"/>
  <c r="F96" i="27"/>
  <c r="F66" i="27"/>
  <c r="F97" i="27"/>
  <c r="F67" i="27"/>
  <c r="F98" i="27"/>
  <c r="F68" i="27"/>
  <c r="F99" i="27"/>
  <c r="F69" i="27"/>
  <c r="F100" i="27"/>
  <c r="F70" i="27"/>
  <c r="F101" i="27"/>
  <c r="F71" i="27"/>
  <c r="F126" i="27" s="1"/>
  <c r="F102" i="27"/>
  <c r="F72" i="27"/>
  <c r="F103" i="27"/>
  <c r="F73" i="27"/>
  <c r="F104" i="27"/>
  <c r="F74" i="27"/>
  <c r="F105" i="27"/>
  <c r="F75" i="27"/>
  <c r="F106" i="27"/>
  <c r="F76" i="27"/>
  <c r="F107" i="27"/>
  <c r="F77" i="27"/>
  <c r="F108" i="27"/>
  <c r="F78" i="27"/>
  <c r="F109" i="27"/>
  <c r="F79" i="27"/>
  <c r="F110" i="27"/>
  <c r="F80" i="27"/>
  <c r="F135" i="27" s="1"/>
  <c r="G91" i="27"/>
  <c r="G61" i="27"/>
  <c r="G92" i="27"/>
  <c r="G62" i="27"/>
  <c r="G93" i="27"/>
  <c r="G63" i="27"/>
  <c r="G94" i="27"/>
  <c r="G64" i="27"/>
  <c r="G95" i="27"/>
  <c r="G65" i="27"/>
  <c r="G96" i="27"/>
  <c r="G66" i="27"/>
  <c r="G97" i="27"/>
  <c r="G67" i="27"/>
  <c r="G98" i="27"/>
  <c r="G68" i="27"/>
  <c r="G99" i="27"/>
  <c r="G69" i="27"/>
  <c r="G100" i="27"/>
  <c r="G70" i="27"/>
  <c r="G101" i="27"/>
  <c r="G71" i="27"/>
  <c r="G102" i="27"/>
  <c r="G72" i="27"/>
  <c r="G103" i="27"/>
  <c r="G73" i="27"/>
  <c r="G104" i="27"/>
  <c r="G74" i="27"/>
  <c r="G105" i="27"/>
  <c r="G75" i="27"/>
  <c r="G106" i="27"/>
  <c r="G76" i="27"/>
  <c r="G131" i="27" s="1"/>
  <c r="G107" i="27"/>
  <c r="G77" i="27"/>
  <c r="G108" i="27"/>
  <c r="G78" i="27"/>
  <c r="G109" i="27"/>
  <c r="G79" i="27"/>
  <c r="G80" i="27"/>
  <c r="G135" i="27" s="1"/>
  <c r="C143" i="27"/>
  <c r="I143" i="27" s="1"/>
  <c r="H143" i="27"/>
  <c r="C32" i="27"/>
  <c r="D32" i="27"/>
  <c r="E32" i="27"/>
  <c r="F32" i="27"/>
  <c r="G32" i="27"/>
  <c r="G293" i="27" s="1"/>
  <c r="G343" i="27" s="1"/>
  <c r="C33" i="27"/>
  <c r="C34" i="27"/>
  <c r="C35" i="27"/>
  <c r="C36" i="27"/>
  <c r="C37" i="27"/>
  <c r="C38" i="27"/>
  <c r="C39" i="27"/>
  <c r="C40" i="27"/>
  <c r="C41" i="27"/>
  <c r="C42" i="27"/>
  <c r="C303" i="27" s="1"/>
  <c r="C353" i="27" s="1"/>
  <c r="C43" i="27"/>
  <c r="C44" i="27"/>
  <c r="C45" i="27"/>
  <c r="C46" i="27"/>
  <c r="C47" i="27"/>
  <c r="C48" i="27"/>
  <c r="C49" i="27"/>
  <c r="C50" i="27"/>
  <c r="C51" i="27"/>
  <c r="C91" i="28"/>
  <c r="C116" i="28" s="1"/>
  <c r="C61" i="28"/>
  <c r="C92" i="28"/>
  <c r="C62" i="28"/>
  <c r="C93" i="28"/>
  <c r="C63" i="28"/>
  <c r="C94" i="28"/>
  <c r="C64" i="28"/>
  <c r="C95" i="28"/>
  <c r="C120" i="28" s="1"/>
  <c r="C65" i="28"/>
  <c r="C96" i="28"/>
  <c r="C66" i="28"/>
  <c r="C97" i="28"/>
  <c r="C67" i="28"/>
  <c r="C98" i="28"/>
  <c r="C68" i="28"/>
  <c r="C99" i="28"/>
  <c r="C69" i="28"/>
  <c r="C100" i="28"/>
  <c r="C70" i="28"/>
  <c r="C101" i="28"/>
  <c r="C71" i="28"/>
  <c r="C102" i="28"/>
  <c r="C72" i="28"/>
  <c r="C103" i="28"/>
  <c r="C128" i="28" s="1"/>
  <c r="C73" i="28"/>
  <c r="C104" i="28"/>
  <c r="C74" i="28"/>
  <c r="C105" i="28"/>
  <c r="C75" i="28"/>
  <c r="C106" i="28"/>
  <c r="C76" i="28"/>
  <c r="C107" i="28"/>
  <c r="C77" i="28"/>
  <c r="C108" i="28"/>
  <c r="C78" i="28"/>
  <c r="C109" i="28"/>
  <c r="C79" i="28"/>
  <c r="C110" i="28"/>
  <c r="C80" i="28"/>
  <c r="D91" i="28"/>
  <c r="D61" i="28"/>
  <c r="D92" i="28"/>
  <c r="D62" i="28"/>
  <c r="D93" i="28"/>
  <c r="D63" i="28"/>
  <c r="D94" i="28"/>
  <c r="D64" i="28"/>
  <c r="D95" i="28"/>
  <c r="D65" i="28"/>
  <c r="D96" i="28"/>
  <c r="D66" i="28"/>
  <c r="D97" i="28"/>
  <c r="D67" i="28"/>
  <c r="D98" i="28"/>
  <c r="D68" i="28"/>
  <c r="D99" i="28"/>
  <c r="D124" i="28" s="1"/>
  <c r="D69" i="28"/>
  <c r="D100" i="28"/>
  <c r="D70" i="28"/>
  <c r="D101" i="28"/>
  <c r="D71" i="28"/>
  <c r="D102" i="28"/>
  <c r="D72" i="28"/>
  <c r="D103" i="28"/>
  <c r="D128" i="28" s="1"/>
  <c r="D73" i="28"/>
  <c r="D104" i="28"/>
  <c r="D74" i="28"/>
  <c r="D105" i="28"/>
  <c r="D75" i="28"/>
  <c r="D106" i="28"/>
  <c r="D76" i="28"/>
  <c r="D107" i="28"/>
  <c r="D77" i="28"/>
  <c r="D108" i="28"/>
  <c r="D78" i="28"/>
  <c r="D109" i="28"/>
  <c r="D79" i="28"/>
  <c r="D110" i="28"/>
  <c r="D80" i="28"/>
  <c r="E91" i="28"/>
  <c r="E116" i="28" s="1"/>
  <c r="E61" i="28"/>
  <c r="E92" i="28"/>
  <c r="E62" i="28"/>
  <c r="E93" i="28"/>
  <c r="E63" i="28"/>
  <c r="E94" i="28"/>
  <c r="E64" i="28"/>
  <c r="E95" i="28"/>
  <c r="E120" i="28" s="1"/>
  <c r="E65" i="28"/>
  <c r="E96" i="28"/>
  <c r="E66" i="28"/>
  <c r="E97" i="28"/>
  <c r="E67" i="28"/>
  <c r="E98" i="28"/>
  <c r="E68" i="28"/>
  <c r="E99" i="28"/>
  <c r="E124" i="28" s="1"/>
  <c r="E69" i="28"/>
  <c r="E100" i="28"/>
  <c r="E70" i="28"/>
  <c r="E101" i="28"/>
  <c r="E71" i="28"/>
  <c r="E102" i="28"/>
  <c r="E72" i="28"/>
  <c r="E103" i="28"/>
  <c r="E128" i="28" s="1"/>
  <c r="E73" i="28"/>
  <c r="E104" i="28"/>
  <c r="E74" i="28"/>
  <c r="E105" i="28"/>
  <c r="E75" i="28"/>
  <c r="E106" i="28"/>
  <c r="E76" i="28"/>
  <c r="E107" i="28"/>
  <c r="E132" i="28" s="1"/>
  <c r="E77" i="28"/>
  <c r="E108" i="28"/>
  <c r="E78" i="28"/>
  <c r="E109" i="28"/>
  <c r="E79" i="28"/>
  <c r="E110" i="28"/>
  <c r="E80" i="28"/>
  <c r="F91" i="28"/>
  <c r="F116" i="28" s="1"/>
  <c r="F61" i="28"/>
  <c r="F92" i="28"/>
  <c r="F62" i="28"/>
  <c r="F93" i="28"/>
  <c r="F63" i="28"/>
  <c r="F94" i="28"/>
  <c r="F64" i="28"/>
  <c r="F95" i="28"/>
  <c r="F120" i="28" s="1"/>
  <c r="F65" i="28"/>
  <c r="F96" i="28"/>
  <c r="F66" i="28"/>
  <c r="F97" i="28"/>
  <c r="F67" i="28"/>
  <c r="F98" i="28"/>
  <c r="F68" i="28"/>
  <c r="F99" i="28"/>
  <c r="F124" i="28" s="1"/>
  <c r="F69" i="28"/>
  <c r="F100" i="28"/>
  <c r="F70" i="28"/>
  <c r="F101" i="28"/>
  <c r="F71" i="28"/>
  <c r="F102" i="28"/>
  <c r="F72" i="28"/>
  <c r="F103" i="28"/>
  <c r="F128" i="28" s="1"/>
  <c r="F73" i="28"/>
  <c r="F104" i="28"/>
  <c r="F74" i="28"/>
  <c r="F105" i="28"/>
  <c r="F75" i="28"/>
  <c r="F106" i="28"/>
  <c r="F76" i="28"/>
  <c r="F107" i="28"/>
  <c r="F132" i="28" s="1"/>
  <c r="F77" i="28"/>
  <c r="F108" i="28"/>
  <c r="F78" i="28"/>
  <c r="F109" i="28"/>
  <c r="F79" i="28"/>
  <c r="F110" i="28"/>
  <c r="F80" i="28"/>
  <c r="G91" i="28"/>
  <c r="G116" i="28" s="1"/>
  <c r="G61" i="28"/>
  <c r="G92" i="28"/>
  <c r="G62" i="28"/>
  <c r="G93" i="28"/>
  <c r="G63" i="28"/>
  <c r="G94" i="28"/>
  <c r="G64" i="28"/>
  <c r="G95" i="28"/>
  <c r="G65" i="28"/>
  <c r="G96" i="28"/>
  <c r="G66" i="28"/>
  <c r="G97" i="28"/>
  <c r="G67" i="28"/>
  <c r="G98" i="28"/>
  <c r="G68" i="28"/>
  <c r="G99" i="28"/>
  <c r="G124" i="28" s="1"/>
  <c r="G69" i="28"/>
  <c r="G100" i="28"/>
  <c r="G70" i="28"/>
  <c r="G101" i="28"/>
  <c r="G71" i="28"/>
  <c r="G102" i="28"/>
  <c r="G72" i="28"/>
  <c r="G103" i="28"/>
  <c r="G128" i="28" s="1"/>
  <c r="G73" i="28"/>
  <c r="G104" i="28"/>
  <c r="G74" i="28"/>
  <c r="G105" i="28"/>
  <c r="G75" i="28"/>
  <c r="G106" i="28"/>
  <c r="G76" i="28"/>
  <c r="G107" i="28"/>
  <c r="G132" i="28" s="1"/>
  <c r="G77" i="28"/>
  <c r="G108" i="28"/>
  <c r="G78" i="28"/>
  <c r="G109" i="28"/>
  <c r="G79" i="28"/>
  <c r="G80" i="28"/>
  <c r="G135" i="28" s="1"/>
  <c r="C143" i="28"/>
  <c r="H143" i="28"/>
  <c r="C32" i="28"/>
  <c r="D32" i="28"/>
  <c r="E32" i="28"/>
  <c r="F32" i="28"/>
  <c r="G32" i="28"/>
  <c r="G293" i="28" s="1"/>
  <c r="G343" i="28" s="1"/>
  <c r="C33" i="28"/>
  <c r="C34" i="28"/>
  <c r="C35" i="28"/>
  <c r="C36" i="28"/>
  <c r="C37" i="28"/>
  <c r="C38" i="28"/>
  <c r="C39" i="28"/>
  <c r="C300" i="28" s="1"/>
  <c r="C350" i="28" s="1"/>
  <c r="C40" i="28"/>
  <c r="C41" i="28"/>
  <c r="C42" i="28"/>
  <c r="C43" i="28"/>
  <c r="C44" i="28"/>
  <c r="C45" i="28"/>
  <c r="C46" i="28"/>
  <c r="C47" i="28"/>
  <c r="C48" i="28"/>
  <c r="C49" i="28"/>
  <c r="C50" i="28"/>
  <c r="C51" i="28"/>
  <c r="C91" i="29"/>
  <c r="C61" i="29"/>
  <c r="C92" i="29"/>
  <c r="C62" i="29"/>
  <c r="C93" i="29"/>
  <c r="C63" i="29"/>
  <c r="C94" i="29"/>
  <c r="C64" i="29"/>
  <c r="C95" i="29"/>
  <c r="C65" i="29"/>
  <c r="C96" i="29"/>
  <c r="C66" i="29"/>
  <c r="C97" i="29"/>
  <c r="C67" i="29"/>
  <c r="C98" i="29"/>
  <c r="C68" i="29"/>
  <c r="C99" i="29"/>
  <c r="C69" i="29"/>
  <c r="C100" i="29"/>
  <c r="C70" i="29"/>
  <c r="C101" i="29"/>
  <c r="C71" i="29"/>
  <c r="C102" i="29"/>
  <c r="C72" i="29"/>
  <c r="C103" i="29"/>
  <c r="C73" i="29"/>
  <c r="C104" i="29"/>
  <c r="C74" i="29"/>
  <c r="C105" i="29"/>
  <c r="C75" i="29"/>
  <c r="C106" i="29"/>
  <c r="C76" i="29"/>
  <c r="C107" i="29"/>
  <c r="C77" i="29"/>
  <c r="C108" i="29"/>
  <c r="C78" i="29"/>
  <c r="C109" i="29"/>
  <c r="C79" i="29"/>
  <c r="C110" i="29"/>
  <c r="C80" i="29"/>
  <c r="D91" i="29"/>
  <c r="D61" i="29"/>
  <c r="D92" i="29"/>
  <c r="D62" i="29"/>
  <c r="D93" i="29"/>
  <c r="D63" i="29"/>
  <c r="D94" i="29"/>
  <c r="D64" i="29"/>
  <c r="D95" i="29"/>
  <c r="D65" i="29"/>
  <c r="D96" i="29"/>
  <c r="D66" i="29"/>
  <c r="D97" i="29"/>
  <c r="D67" i="29"/>
  <c r="D98" i="29"/>
  <c r="D68" i="29"/>
  <c r="D99" i="29"/>
  <c r="D69" i="29"/>
  <c r="D100" i="29"/>
  <c r="D70" i="29"/>
  <c r="D101" i="29"/>
  <c r="D71" i="29"/>
  <c r="D102" i="29"/>
  <c r="D72" i="29"/>
  <c r="D103" i="29"/>
  <c r="D73" i="29"/>
  <c r="D104" i="29"/>
  <c r="D74" i="29"/>
  <c r="D105" i="29"/>
  <c r="D75" i="29"/>
  <c r="D106" i="29"/>
  <c r="D76" i="29"/>
  <c r="D107" i="29"/>
  <c r="D77" i="29"/>
  <c r="D108" i="29"/>
  <c r="D78" i="29"/>
  <c r="D109" i="29"/>
  <c r="D79" i="29"/>
  <c r="D110" i="29"/>
  <c r="D80" i="29"/>
  <c r="E91" i="29"/>
  <c r="E61" i="29"/>
  <c r="E92" i="29"/>
  <c r="E62" i="29"/>
  <c r="E93" i="29"/>
  <c r="E63" i="29"/>
  <c r="E94" i="29"/>
  <c r="E64" i="29"/>
  <c r="E95" i="29"/>
  <c r="E65" i="29"/>
  <c r="E96" i="29"/>
  <c r="E66" i="29"/>
  <c r="E97" i="29"/>
  <c r="E122" i="29" s="1"/>
  <c r="E67" i="29"/>
  <c r="E98" i="29"/>
  <c r="E68" i="29"/>
  <c r="E99" i="29"/>
  <c r="E69" i="29"/>
  <c r="E100" i="29"/>
  <c r="E70" i="29"/>
  <c r="E101" i="29"/>
  <c r="E126" i="29" s="1"/>
  <c r="E71" i="29"/>
  <c r="E102" i="29"/>
  <c r="E127" i="29" s="1"/>
  <c r="E72" i="29"/>
  <c r="E103" i="29"/>
  <c r="E73" i="29"/>
  <c r="E104" i="29"/>
  <c r="E129" i="29" s="1"/>
  <c r="E74" i="29"/>
  <c r="E105" i="29"/>
  <c r="E75" i="29"/>
  <c r="E106" i="29"/>
  <c r="E76" i="29"/>
  <c r="E107" i="29"/>
  <c r="E77" i="29"/>
  <c r="E108" i="29"/>
  <c r="E78" i="29"/>
  <c r="E109" i="29"/>
  <c r="E79" i="29"/>
  <c r="E110" i="29"/>
  <c r="E80" i="29"/>
  <c r="F91" i="29"/>
  <c r="F61" i="29"/>
  <c r="F92" i="29"/>
  <c r="F62" i="29"/>
  <c r="F93" i="29"/>
  <c r="F63" i="29"/>
  <c r="F94" i="29"/>
  <c r="F64" i="29"/>
  <c r="F95" i="29"/>
  <c r="F65" i="29"/>
  <c r="F96" i="29"/>
  <c r="F66" i="29"/>
  <c r="F97" i="29"/>
  <c r="F67" i="29"/>
  <c r="F98" i="29"/>
  <c r="F68" i="29"/>
  <c r="F99" i="29"/>
  <c r="F69" i="29"/>
  <c r="F100" i="29"/>
  <c r="F70" i="29"/>
  <c r="F101" i="29"/>
  <c r="F71" i="29"/>
  <c r="F102" i="29"/>
  <c r="F72" i="29"/>
  <c r="F103" i="29"/>
  <c r="F73" i="29"/>
  <c r="F104" i="29"/>
  <c r="F74" i="29"/>
  <c r="F105" i="29"/>
  <c r="F75" i="29"/>
  <c r="F106" i="29"/>
  <c r="F76" i="29"/>
  <c r="F107" i="29"/>
  <c r="F77" i="29"/>
  <c r="F108" i="29"/>
  <c r="F78" i="29"/>
  <c r="F109" i="29"/>
  <c r="F79" i="29"/>
  <c r="F110" i="29"/>
  <c r="F80" i="29"/>
  <c r="G91" i="29"/>
  <c r="G61" i="29"/>
  <c r="G92" i="29"/>
  <c r="G62" i="29"/>
  <c r="G93" i="29"/>
  <c r="G63" i="29"/>
  <c r="G94" i="29"/>
  <c r="G64" i="29"/>
  <c r="G95" i="29"/>
  <c r="G65" i="29"/>
  <c r="G96" i="29"/>
  <c r="G66" i="29"/>
  <c r="G97" i="29"/>
  <c r="G67" i="29"/>
  <c r="G98" i="29"/>
  <c r="G68" i="29"/>
  <c r="G99" i="29"/>
  <c r="G69" i="29"/>
  <c r="G100" i="29"/>
  <c r="G70" i="29"/>
  <c r="G101" i="29"/>
  <c r="G71" i="29"/>
  <c r="G102" i="29"/>
  <c r="G72" i="29"/>
  <c r="G103" i="29"/>
  <c r="G73" i="29"/>
  <c r="G104" i="29"/>
  <c r="G74" i="29"/>
  <c r="G105" i="29"/>
  <c r="G75" i="29"/>
  <c r="G106" i="29"/>
  <c r="G76" i="29"/>
  <c r="G107" i="29"/>
  <c r="G77" i="29"/>
  <c r="G108" i="29"/>
  <c r="G78" i="29"/>
  <c r="G109" i="29"/>
  <c r="G79" i="29"/>
  <c r="G80" i="29"/>
  <c r="G135" i="29" s="1"/>
  <c r="C143" i="29"/>
  <c r="H143" i="29"/>
  <c r="C32" i="29"/>
  <c r="D32" i="29"/>
  <c r="E32" i="29"/>
  <c r="F32" i="29"/>
  <c r="G32" i="29"/>
  <c r="C33" i="29"/>
  <c r="C34" i="29"/>
  <c r="C35" i="29"/>
  <c r="C36" i="29"/>
  <c r="C37" i="29"/>
  <c r="C38" i="29"/>
  <c r="C39" i="29"/>
  <c r="C40" i="29"/>
  <c r="C41" i="29"/>
  <c r="C42" i="29"/>
  <c r="C303" i="29" s="1"/>
  <c r="C353" i="29" s="1"/>
  <c r="C43" i="29"/>
  <c r="C44" i="29"/>
  <c r="C45" i="29"/>
  <c r="C46" i="29"/>
  <c r="C47" i="29"/>
  <c r="C48" i="29"/>
  <c r="C49" i="29"/>
  <c r="C310" i="29" s="1"/>
  <c r="C360" i="29" s="1"/>
  <c r="C50" i="29"/>
  <c r="C51" i="29"/>
  <c r="C91" i="30"/>
  <c r="C61" i="30"/>
  <c r="C92" i="30"/>
  <c r="C62" i="30"/>
  <c r="C117" i="30" s="1"/>
  <c r="C93" i="30"/>
  <c r="C63" i="30"/>
  <c r="C94" i="30"/>
  <c r="C64" i="30"/>
  <c r="C119" i="30"/>
  <c r="C95" i="30"/>
  <c r="C65" i="30"/>
  <c r="C96" i="30"/>
  <c r="C66" i="30"/>
  <c r="C97" i="30"/>
  <c r="C67" i="30"/>
  <c r="C122" i="30" s="1"/>
  <c r="C98" i="30"/>
  <c r="C68" i="30"/>
  <c r="C99" i="30"/>
  <c r="C69" i="30"/>
  <c r="C124" i="30" s="1"/>
  <c r="C100" i="30"/>
  <c r="C70" i="30"/>
  <c r="C125" i="30" s="1"/>
  <c r="C101" i="30"/>
  <c r="C71" i="30"/>
  <c r="C126" i="30" s="1"/>
  <c r="C102" i="30"/>
  <c r="C72" i="30"/>
  <c r="C127" i="30" s="1"/>
  <c r="C103" i="30"/>
  <c r="C73" i="30"/>
  <c r="C104" i="30"/>
  <c r="C74" i="30"/>
  <c r="C105" i="30"/>
  <c r="C75" i="30"/>
  <c r="C130" i="30" s="1"/>
  <c r="C106" i="30"/>
  <c r="C76" i="30"/>
  <c r="C107" i="30"/>
  <c r="C77" i="30"/>
  <c r="C132" i="30" s="1"/>
  <c r="C108" i="30"/>
  <c r="C78" i="30"/>
  <c r="C133" i="30" s="1"/>
  <c r="C109" i="30"/>
  <c r="C79" i="30"/>
  <c r="C110" i="30"/>
  <c r="C80" i="30"/>
  <c r="C135" i="30" s="1"/>
  <c r="D91" i="30"/>
  <c r="D61" i="30"/>
  <c r="D92" i="30"/>
  <c r="D62" i="30"/>
  <c r="D93" i="30"/>
  <c r="D63" i="30"/>
  <c r="D118" i="30" s="1"/>
  <c r="D94" i="30"/>
  <c r="D64" i="30"/>
  <c r="D95" i="30"/>
  <c r="D65" i="30"/>
  <c r="D96" i="30"/>
  <c r="D66" i="30"/>
  <c r="D121" i="30" s="1"/>
  <c r="D97" i="30"/>
  <c r="D67" i="30"/>
  <c r="D122" i="30" s="1"/>
  <c r="D98" i="30"/>
  <c r="D68" i="30"/>
  <c r="D123" i="30" s="1"/>
  <c r="D99" i="30"/>
  <c r="D69" i="30"/>
  <c r="D100" i="30"/>
  <c r="D70" i="30"/>
  <c r="D101" i="30"/>
  <c r="D71" i="30"/>
  <c r="D126" i="30" s="1"/>
  <c r="D102" i="30"/>
  <c r="D72" i="30"/>
  <c r="D103" i="30"/>
  <c r="D73" i="30"/>
  <c r="D104" i="30"/>
  <c r="D74" i="30"/>
  <c r="D129" i="30" s="1"/>
  <c r="D105" i="30"/>
  <c r="D75" i="30"/>
  <c r="D130" i="30" s="1"/>
  <c r="D106" i="30"/>
  <c r="D76" i="30"/>
  <c r="D131" i="30" s="1"/>
  <c r="D107" i="30"/>
  <c r="D77" i="30"/>
  <c r="D108" i="30"/>
  <c r="D78" i="30"/>
  <c r="D109" i="30"/>
  <c r="D79" i="30"/>
  <c r="D134" i="30" s="1"/>
  <c r="D110" i="30"/>
  <c r="D80" i="30"/>
  <c r="E91" i="30"/>
  <c r="E61" i="30"/>
  <c r="E92" i="30"/>
  <c r="E62" i="30"/>
  <c r="E93" i="30"/>
  <c r="E63" i="30"/>
  <c r="E94" i="30"/>
  <c r="E64" i="30"/>
  <c r="E119" i="30" s="1"/>
  <c r="E95" i="30"/>
  <c r="E65" i="30"/>
  <c r="E96" i="30"/>
  <c r="E66" i="30"/>
  <c r="E97" i="30"/>
  <c r="E67" i="30"/>
  <c r="E122" i="30" s="1"/>
  <c r="E98" i="30"/>
  <c r="E68" i="30"/>
  <c r="E123" i="30" s="1"/>
  <c r="E99" i="30"/>
  <c r="E69" i="30"/>
  <c r="E100" i="30"/>
  <c r="E70" i="30"/>
  <c r="E101" i="30"/>
  <c r="E71" i="30"/>
  <c r="E102" i="30"/>
  <c r="E72" i="30"/>
  <c r="E127" i="30" s="1"/>
  <c r="E103" i="30"/>
  <c r="E73" i="30"/>
  <c r="E104" i="30"/>
  <c r="E74" i="30"/>
  <c r="E105" i="30"/>
  <c r="E75" i="30"/>
  <c r="E130" i="30" s="1"/>
  <c r="E106" i="30"/>
  <c r="E76" i="30"/>
  <c r="E131" i="30" s="1"/>
  <c r="E107" i="30"/>
  <c r="E77" i="30"/>
  <c r="E108" i="30"/>
  <c r="E78" i="30"/>
  <c r="E109" i="30"/>
  <c r="E79" i="30"/>
  <c r="E110" i="30"/>
  <c r="E80" i="30"/>
  <c r="E135" i="30" s="1"/>
  <c r="F91" i="30"/>
  <c r="F61" i="30"/>
  <c r="F92" i="30"/>
  <c r="F62" i="30"/>
  <c r="F117" i="30" s="1"/>
  <c r="F93" i="30"/>
  <c r="F63" i="30"/>
  <c r="F94" i="30"/>
  <c r="F64" i="30"/>
  <c r="F95" i="30"/>
  <c r="F65" i="30"/>
  <c r="F120" i="30" s="1"/>
  <c r="F96" i="30"/>
  <c r="F66" i="30"/>
  <c r="F97" i="30"/>
  <c r="F67" i="30"/>
  <c r="F98" i="30"/>
  <c r="F68" i="30"/>
  <c r="F123" i="30" s="1"/>
  <c r="F99" i="30"/>
  <c r="F69" i="30"/>
  <c r="F124" i="30" s="1"/>
  <c r="F100" i="30"/>
  <c r="F70" i="30"/>
  <c r="F125" i="30" s="1"/>
  <c r="F101" i="30"/>
  <c r="F71" i="30"/>
  <c r="F102" i="30"/>
  <c r="F72" i="30"/>
  <c r="F103" i="30"/>
  <c r="F73" i="30"/>
  <c r="F128" i="30" s="1"/>
  <c r="F104" i="30"/>
  <c r="F74" i="30"/>
  <c r="F105" i="30"/>
  <c r="F75" i="30"/>
  <c r="F106" i="30"/>
  <c r="F76" i="30"/>
  <c r="F131" i="30" s="1"/>
  <c r="F107" i="30"/>
  <c r="F77" i="30"/>
  <c r="F132" i="30" s="1"/>
  <c r="F108" i="30"/>
  <c r="F78" i="30"/>
  <c r="F133" i="30" s="1"/>
  <c r="F109" i="30"/>
  <c r="F79" i="30"/>
  <c r="F110" i="30"/>
  <c r="F80" i="30"/>
  <c r="G91" i="30"/>
  <c r="G61" i="30"/>
  <c r="G116" i="30" s="1"/>
  <c r="G92" i="30"/>
  <c r="G62" i="30"/>
  <c r="G117" i="30" s="1"/>
  <c r="G93" i="30"/>
  <c r="G63" i="30"/>
  <c r="G94" i="30"/>
  <c r="G64" i="30"/>
  <c r="G95" i="30"/>
  <c r="G65" i="30"/>
  <c r="G96" i="30"/>
  <c r="G66" i="30"/>
  <c r="G121" i="30" s="1"/>
  <c r="G97" i="30"/>
  <c r="G67" i="30"/>
  <c r="G98" i="30"/>
  <c r="G68" i="30"/>
  <c r="G99" i="30"/>
  <c r="G69" i="30"/>
  <c r="G124" i="30" s="1"/>
  <c r="G100" i="30"/>
  <c r="G70" i="30"/>
  <c r="G125" i="30" s="1"/>
  <c r="G101" i="30"/>
  <c r="G71" i="30"/>
  <c r="G126" i="30" s="1"/>
  <c r="G102" i="30"/>
  <c r="G72" i="30"/>
  <c r="G103" i="30"/>
  <c r="G73" i="30"/>
  <c r="G104" i="30"/>
  <c r="G74" i="30"/>
  <c r="G129" i="30" s="1"/>
  <c r="G105" i="30"/>
  <c r="G75" i="30"/>
  <c r="G106" i="30"/>
  <c r="G76" i="30"/>
  <c r="G107" i="30"/>
  <c r="G77" i="30"/>
  <c r="G132" i="30" s="1"/>
  <c r="G108" i="30"/>
  <c r="G78" i="30"/>
  <c r="G133" i="30" s="1"/>
  <c r="G109" i="30"/>
  <c r="G79" i="30"/>
  <c r="G134" i="30" s="1"/>
  <c r="G80" i="30"/>
  <c r="G135" i="30" s="1"/>
  <c r="C143" i="30"/>
  <c r="H143" i="30"/>
  <c r="C32" i="30"/>
  <c r="D32" i="30"/>
  <c r="E32" i="30"/>
  <c r="F32" i="30"/>
  <c r="F293" i="30" s="1"/>
  <c r="F343" i="30" s="1"/>
  <c r="G32" i="30"/>
  <c r="G293" i="30" s="1"/>
  <c r="G343" i="30" s="1"/>
  <c r="C33" i="30"/>
  <c r="C34" i="30"/>
  <c r="C35" i="30"/>
  <c r="C36" i="30"/>
  <c r="C37" i="30"/>
  <c r="C38" i="30"/>
  <c r="C39" i="30"/>
  <c r="C300" i="30" s="1"/>
  <c r="C350" i="30" s="1"/>
  <c r="C40" i="30"/>
  <c r="C41" i="30"/>
  <c r="C42" i="30"/>
  <c r="C43" i="30"/>
  <c r="C44" i="30"/>
  <c r="C45" i="30"/>
  <c r="C46" i="30"/>
  <c r="C47" i="30"/>
  <c r="C48" i="30"/>
  <c r="C309" i="30" s="1"/>
  <c r="C359" i="30" s="1"/>
  <c r="C49" i="30"/>
  <c r="C50" i="30"/>
  <c r="C51" i="30"/>
  <c r="C91" i="31"/>
  <c r="C61" i="31"/>
  <c r="C92" i="31"/>
  <c r="C62" i="31"/>
  <c r="C93" i="31"/>
  <c r="C63" i="31"/>
  <c r="C94" i="31"/>
  <c r="C64" i="31"/>
  <c r="C95" i="31"/>
  <c r="C65" i="31"/>
  <c r="C96" i="31"/>
  <c r="C66" i="31"/>
  <c r="C97" i="31"/>
  <c r="C67" i="31"/>
  <c r="C98" i="31"/>
  <c r="C68" i="31"/>
  <c r="C99" i="31"/>
  <c r="C69" i="31"/>
  <c r="C100" i="31"/>
  <c r="C70" i="31"/>
  <c r="C101" i="31"/>
  <c r="C71" i="31"/>
  <c r="C102" i="31"/>
  <c r="C72" i="31"/>
  <c r="C103" i="31"/>
  <c r="C73" i="31"/>
  <c r="C104" i="31"/>
  <c r="C74" i="31"/>
  <c r="C105" i="31"/>
  <c r="C75" i="31"/>
  <c r="C106" i="31"/>
  <c r="C76" i="31"/>
  <c r="C107" i="31"/>
  <c r="C77" i="31"/>
  <c r="C108" i="31"/>
  <c r="C78" i="31"/>
  <c r="C109" i="31"/>
  <c r="C79" i="31"/>
  <c r="C110" i="31"/>
  <c r="C80" i="31"/>
  <c r="D91" i="31"/>
  <c r="D61" i="31"/>
  <c r="D92" i="31"/>
  <c r="D62" i="31"/>
  <c r="D93" i="31"/>
  <c r="D63" i="31"/>
  <c r="D94" i="31"/>
  <c r="D64" i="31"/>
  <c r="D95" i="31"/>
  <c r="D65" i="31"/>
  <c r="D96" i="31"/>
  <c r="D66" i="31"/>
  <c r="D97" i="31"/>
  <c r="D67" i="31"/>
  <c r="D98" i="31"/>
  <c r="D68" i="31"/>
  <c r="D99" i="31"/>
  <c r="D69" i="31"/>
  <c r="D100" i="31"/>
  <c r="D70" i="31"/>
  <c r="D101" i="31"/>
  <c r="D71" i="31"/>
  <c r="D102" i="31"/>
  <c r="D72" i="31"/>
  <c r="D103" i="31"/>
  <c r="D73" i="31"/>
  <c r="D104" i="31"/>
  <c r="D74" i="31"/>
  <c r="D105" i="31"/>
  <c r="D75" i="31"/>
  <c r="D106" i="31"/>
  <c r="D76" i="31"/>
  <c r="D107" i="31"/>
  <c r="D77" i="31"/>
  <c r="D108" i="31"/>
  <c r="D78" i="31"/>
  <c r="D109" i="31"/>
  <c r="D79" i="31"/>
  <c r="D110" i="31"/>
  <c r="D80" i="31"/>
  <c r="E91" i="31"/>
  <c r="E61" i="31"/>
  <c r="E92" i="31"/>
  <c r="E62" i="31"/>
  <c r="E93" i="31"/>
  <c r="E63" i="31"/>
  <c r="E94" i="31"/>
  <c r="E64" i="31"/>
  <c r="E95" i="31"/>
  <c r="E65" i="31"/>
  <c r="E96" i="31"/>
  <c r="E121" i="31" s="1"/>
  <c r="E66" i="31"/>
  <c r="E97" i="31"/>
  <c r="E67" i="31"/>
  <c r="E98" i="31"/>
  <c r="E68" i="31"/>
  <c r="E99" i="31"/>
  <c r="E69" i="31"/>
  <c r="E100" i="31"/>
  <c r="E70" i="31"/>
  <c r="E101" i="31"/>
  <c r="E71" i="31"/>
  <c r="E102" i="31"/>
  <c r="E72" i="31"/>
  <c r="E103" i="31"/>
  <c r="E73" i="31"/>
  <c r="E104" i="31"/>
  <c r="E129" i="31" s="1"/>
  <c r="E74" i="31"/>
  <c r="E105" i="31"/>
  <c r="E75" i="31"/>
  <c r="E106" i="31"/>
  <c r="E76" i="31"/>
  <c r="E107" i="31"/>
  <c r="E77" i="31"/>
  <c r="E108" i="31"/>
  <c r="E78" i="31"/>
  <c r="E109" i="31"/>
  <c r="E79" i="31"/>
  <c r="E110" i="31"/>
  <c r="E80" i="31"/>
  <c r="F91" i="31"/>
  <c r="F61" i="31"/>
  <c r="F92" i="31"/>
  <c r="F62" i="31"/>
  <c r="F93" i="31"/>
  <c r="F63" i="31"/>
  <c r="F94" i="31"/>
  <c r="F64" i="31"/>
  <c r="F95" i="31"/>
  <c r="F65" i="31"/>
  <c r="F96" i="31"/>
  <c r="F66" i="31"/>
  <c r="F97" i="31"/>
  <c r="F67" i="31"/>
  <c r="F98" i="31"/>
  <c r="F68" i="31"/>
  <c r="F99" i="31"/>
  <c r="F69" i="31"/>
  <c r="F100" i="31"/>
  <c r="F70" i="31"/>
  <c r="F101" i="31"/>
  <c r="F71" i="31"/>
  <c r="F102" i="31"/>
  <c r="F72" i="31"/>
  <c r="F103" i="31"/>
  <c r="F73" i="31"/>
  <c r="F104" i="31"/>
  <c r="F74" i="31"/>
  <c r="F105" i="31"/>
  <c r="F75" i="31"/>
  <c r="F106" i="31"/>
  <c r="F76" i="31"/>
  <c r="F107" i="31"/>
  <c r="F77" i="31"/>
  <c r="F108" i="31"/>
  <c r="F78" i="31"/>
  <c r="F109" i="31"/>
  <c r="F79" i="31"/>
  <c r="F110" i="31"/>
  <c r="F80" i="31"/>
  <c r="G91" i="31"/>
  <c r="G61" i="31"/>
  <c r="G92" i="31"/>
  <c r="G62" i="31"/>
  <c r="G93" i="31"/>
  <c r="G63" i="31"/>
  <c r="G94" i="31"/>
  <c r="G64" i="31"/>
  <c r="G95" i="31"/>
  <c r="G120" i="31" s="1"/>
  <c r="G65" i="31"/>
  <c r="G96" i="31"/>
  <c r="G66" i="31"/>
  <c r="G97" i="31"/>
  <c r="G67" i="31"/>
  <c r="G98" i="31"/>
  <c r="G68" i="31"/>
  <c r="G99" i="31"/>
  <c r="G124" i="31" s="1"/>
  <c r="G69" i="31"/>
  <c r="G100" i="31"/>
  <c r="G70" i="31"/>
  <c r="G101" i="31"/>
  <c r="G71" i="31"/>
  <c r="G102" i="31"/>
  <c r="G72" i="31"/>
  <c r="G103" i="31"/>
  <c r="G73" i="31"/>
  <c r="G104" i="31"/>
  <c r="G74" i="31"/>
  <c r="G105" i="31"/>
  <c r="G75" i="31"/>
  <c r="G106" i="31"/>
  <c r="G76" i="31"/>
  <c r="G107" i="31"/>
  <c r="G77" i="31"/>
  <c r="G108" i="31"/>
  <c r="G78" i="31"/>
  <c r="G109" i="31"/>
  <c r="G79" i="31"/>
  <c r="G80" i="31"/>
  <c r="G135" i="31" s="1"/>
  <c r="C143" i="31"/>
  <c r="H143" i="31"/>
  <c r="C32" i="31"/>
  <c r="D32" i="31"/>
  <c r="E32" i="31"/>
  <c r="F32" i="31"/>
  <c r="G32" i="31"/>
  <c r="G293" i="31" s="1"/>
  <c r="G343" i="31" s="1"/>
  <c r="C33" i="31"/>
  <c r="C34" i="31"/>
  <c r="C35" i="31"/>
  <c r="C36" i="31"/>
  <c r="C37" i="31"/>
  <c r="C38" i="31"/>
  <c r="C39" i="31"/>
  <c r="C40" i="31"/>
  <c r="C41" i="31"/>
  <c r="C42" i="31"/>
  <c r="C43" i="31"/>
  <c r="C44" i="31"/>
  <c r="C45" i="31"/>
  <c r="C46" i="31"/>
  <c r="C307" i="31" s="1"/>
  <c r="C357" i="31" s="1"/>
  <c r="C47" i="31"/>
  <c r="C48" i="31"/>
  <c r="C309" i="31" s="1"/>
  <c r="C359" i="31" s="1"/>
  <c r="C49" i="31"/>
  <c r="C50" i="31"/>
  <c r="C51" i="31"/>
  <c r="C91" i="32"/>
  <c r="C61" i="32"/>
  <c r="C92" i="32"/>
  <c r="C62" i="32"/>
  <c r="C93" i="32"/>
  <c r="C63" i="32"/>
  <c r="C94" i="32"/>
  <c r="C64" i="32"/>
  <c r="C119" i="32" s="1"/>
  <c r="C95" i="32"/>
  <c r="C65" i="32"/>
  <c r="C96" i="32"/>
  <c r="C66" i="32"/>
  <c r="C97" i="32"/>
  <c r="C67" i="32"/>
  <c r="C98" i="32"/>
  <c r="C68" i="32"/>
  <c r="C99" i="32"/>
  <c r="C69" i="32"/>
  <c r="C100" i="32"/>
  <c r="C70" i="32"/>
  <c r="C101" i="32"/>
  <c r="C71" i="32"/>
  <c r="C102" i="32"/>
  <c r="C72" i="32"/>
  <c r="C103" i="32"/>
  <c r="C73" i="32"/>
  <c r="C104" i="32"/>
  <c r="C74" i="32"/>
  <c r="C105" i="32"/>
  <c r="C75" i="32"/>
  <c r="C106" i="32"/>
  <c r="C76" i="32"/>
  <c r="C107" i="32"/>
  <c r="C77" i="32"/>
  <c r="C132" i="32" s="1"/>
  <c r="C108" i="32"/>
  <c r="C78" i="32"/>
  <c r="C109" i="32"/>
  <c r="C79" i="32"/>
  <c r="C134" i="32" s="1"/>
  <c r="C110" i="32"/>
  <c r="C80" i="32"/>
  <c r="D91" i="32"/>
  <c r="D61" i="32"/>
  <c r="D92" i="32"/>
  <c r="D62" i="32"/>
  <c r="D93" i="32"/>
  <c r="D63" i="32"/>
  <c r="D118" i="32" s="1"/>
  <c r="D94" i="32"/>
  <c r="D64" i="32"/>
  <c r="D95" i="32"/>
  <c r="D65" i="32"/>
  <c r="D96" i="32"/>
  <c r="D66" i="32"/>
  <c r="D97" i="32"/>
  <c r="D67" i="32"/>
  <c r="D122" i="32" s="1"/>
  <c r="D98" i="32"/>
  <c r="D68" i="32"/>
  <c r="D99" i="32"/>
  <c r="D69" i="32"/>
  <c r="D100" i="32"/>
  <c r="D70" i="32"/>
  <c r="D101" i="32"/>
  <c r="D71" i="32"/>
  <c r="D102" i="32"/>
  <c r="D72" i="32"/>
  <c r="D103" i="32"/>
  <c r="D73" i="32"/>
  <c r="D104" i="32"/>
  <c r="D74" i="32"/>
  <c r="D105" i="32"/>
  <c r="D75" i="32"/>
  <c r="D106" i="32"/>
  <c r="D76" i="32"/>
  <c r="D131" i="32" s="1"/>
  <c r="D107" i="32"/>
  <c r="D77" i="32"/>
  <c r="D108" i="32"/>
  <c r="D78" i="32"/>
  <c r="D109" i="32"/>
  <c r="D79" i="32"/>
  <c r="D134" i="32" s="1"/>
  <c r="D110" i="32"/>
  <c r="D80" i="32"/>
  <c r="E91" i="32"/>
  <c r="E61" i="32"/>
  <c r="E92" i="32"/>
  <c r="E62" i="32"/>
  <c r="E93" i="32"/>
  <c r="E63" i="32"/>
  <c r="E94" i="32"/>
  <c r="E64" i="32"/>
  <c r="E95" i="32"/>
  <c r="E65" i="32"/>
  <c r="E120" i="32" s="1"/>
  <c r="E96" i="32"/>
  <c r="E66" i="32"/>
  <c r="E97" i="32"/>
  <c r="E67" i="32"/>
  <c r="E98" i="32"/>
  <c r="E68" i="32"/>
  <c r="E99" i="32"/>
  <c r="E69" i="32"/>
  <c r="E124" i="32" s="1"/>
  <c r="E100" i="32"/>
  <c r="E70" i="32"/>
  <c r="E101" i="32"/>
  <c r="E71" i="32"/>
  <c r="E102" i="32"/>
  <c r="E72" i="32"/>
  <c r="E127" i="32" s="1"/>
  <c r="E103" i="32"/>
  <c r="E73" i="32"/>
  <c r="E104" i="32"/>
  <c r="E74" i="32"/>
  <c r="E105" i="32"/>
  <c r="E75" i="32"/>
  <c r="E106" i="32"/>
  <c r="E76" i="32"/>
  <c r="E107" i="32"/>
  <c r="E77" i="32"/>
  <c r="E108" i="32"/>
  <c r="E78" i="32"/>
  <c r="E109" i="32"/>
  <c r="E79" i="32"/>
  <c r="E110" i="32"/>
  <c r="E80" i="32"/>
  <c r="E135" i="32" s="1"/>
  <c r="F91" i="32"/>
  <c r="F61" i="32"/>
  <c r="F92" i="32"/>
  <c r="F62" i="32"/>
  <c r="F93" i="32"/>
  <c r="F63" i="32"/>
  <c r="F94" i="32"/>
  <c r="F64" i="32"/>
  <c r="F95" i="32"/>
  <c r="F65" i="32"/>
  <c r="F120" i="32" s="1"/>
  <c r="F96" i="32"/>
  <c r="F66" i="32"/>
  <c r="F97" i="32"/>
  <c r="F67" i="32"/>
  <c r="F98" i="32"/>
  <c r="F68" i="32"/>
  <c r="F99" i="32"/>
  <c r="F69" i="32"/>
  <c r="F100" i="32"/>
  <c r="F70" i="32"/>
  <c r="F101" i="32"/>
  <c r="F71" i="32"/>
  <c r="F102" i="32"/>
  <c r="F72" i="32"/>
  <c r="F103" i="32"/>
  <c r="F73" i="32"/>
  <c r="F128" i="32" s="1"/>
  <c r="F104" i="32"/>
  <c r="F74" i="32"/>
  <c r="F105" i="32"/>
  <c r="F75" i="32"/>
  <c r="F106" i="32"/>
  <c r="F76" i="32"/>
  <c r="F107" i="32"/>
  <c r="F77" i="32"/>
  <c r="F108" i="32"/>
  <c r="F78" i="32"/>
  <c r="F109" i="32"/>
  <c r="F79" i="32"/>
  <c r="F110" i="32"/>
  <c r="F80" i="32"/>
  <c r="G91" i="32"/>
  <c r="G61" i="32"/>
  <c r="G92" i="32"/>
  <c r="G62" i="32"/>
  <c r="G93" i="32"/>
  <c r="G63" i="32"/>
  <c r="G94" i="32"/>
  <c r="G64" i="32"/>
  <c r="G95" i="32"/>
  <c r="G65" i="32"/>
  <c r="G96" i="32"/>
  <c r="G66" i="32"/>
  <c r="G97" i="32"/>
  <c r="G67" i="32"/>
  <c r="G98" i="32"/>
  <c r="G68" i="32"/>
  <c r="G99" i="32"/>
  <c r="G69" i="32"/>
  <c r="G100" i="32"/>
  <c r="G70" i="32"/>
  <c r="G101" i="32"/>
  <c r="G71" i="32"/>
  <c r="G102" i="32"/>
  <c r="G72" i="32"/>
  <c r="G103" i="32"/>
  <c r="G73" i="32"/>
  <c r="G104" i="32"/>
  <c r="G74" i="32"/>
  <c r="G105" i="32"/>
  <c r="G75" i="32"/>
  <c r="G106" i="32"/>
  <c r="G76" i="32"/>
  <c r="G107" i="32"/>
  <c r="G77" i="32"/>
  <c r="G108" i="32"/>
  <c r="G78" i="32"/>
  <c r="G109" i="32"/>
  <c r="G79" i="32"/>
  <c r="G80" i="32"/>
  <c r="G135" i="32" s="1"/>
  <c r="C143" i="32"/>
  <c r="I143" i="32" s="1"/>
  <c r="H143" i="32"/>
  <c r="C32" i="32"/>
  <c r="D32" i="32"/>
  <c r="E32" i="32"/>
  <c r="F32" i="32"/>
  <c r="G32" i="32"/>
  <c r="C33" i="32"/>
  <c r="C34" i="32"/>
  <c r="C35" i="32"/>
  <c r="C36" i="32"/>
  <c r="C297" i="32" s="1"/>
  <c r="C347" i="32" s="1"/>
  <c r="C37" i="32"/>
  <c r="C38" i="32"/>
  <c r="C39" i="32"/>
  <c r="C40" i="32"/>
  <c r="C41" i="32"/>
  <c r="C42" i="32"/>
  <c r="C43" i="32"/>
  <c r="C44" i="32"/>
  <c r="C45" i="32"/>
  <c r="C46" i="32"/>
  <c r="C47" i="32"/>
  <c r="C48" i="32"/>
  <c r="C49" i="32"/>
  <c r="C50" i="32"/>
  <c r="C51" i="32"/>
  <c r="C91" i="59"/>
  <c r="C61" i="59"/>
  <c r="C92" i="59"/>
  <c r="C62" i="59"/>
  <c r="C93" i="59"/>
  <c r="C63" i="59"/>
  <c r="C94" i="59"/>
  <c r="C64" i="59"/>
  <c r="C95" i="59"/>
  <c r="C65" i="59"/>
  <c r="C96" i="59"/>
  <c r="C66" i="59"/>
  <c r="C97" i="59"/>
  <c r="C67" i="59"/>
  <c r="C98" i="59"/>
  <c r="C68" i="59"/>
  <c r="C99" i="59"/>
  <c r="C69" i="59"/>
  <c r="C100" i="59"/>
  <c r="C70" i="59"/>
  <c r="C125" i="59" s="1"/>
  <c r="C101" i="59"/>
  <c r="C71" i="59"/>
  <c r="C102" i="59"/>
  <c r="C72" i="59"/>
  <c r="C103" i="59"/>
  <c r="C73" i="59"/>
  <c r="C104" i="59"/>
  <c r="C74" i="59"/>
  <c r="C129" i="59" s="1"/>
  <c r="C105" i="59"/>
  <c r="C75" i="59"/>
  <c r="C106" i="59"/>
  <c r="C76" i="59"/>
  <c r="C107" i="59"/>
  <c r="C77" i="59"/>
  <c r="C108" i="59"/>
  <c r="C78" i="59"/>
  <c r="C109" i="59"/>
  <c r="C79" i="59"/>
  <c r="C110" i="59"/>
  <c r="C80" i="59"/>
  <c r="D91" i="59"/>
  <c r="D61" i="59"/>
  <c r="D92" i="59"/>
  <c r="D62" i="59"/>
  <c r="D93" i="59"/>
  <c r="D63" i="59"/>
  <c r="D94" i="59"/>
  <c r="D64" i="59"/>
  <c r="D95" i="59"/>
  <c r="D65" i="59"/>
  <c r="D96" i="59"/>
  <c r="D66" i="59"/>
  <c r="D97" i="59"/>
  <c r="D67" i="59"/>
  <c r="D98" i="59"/>
  <c r="D68" i="59"/>
  <c r="D99" i="59"/>
  <c r="D69" i="59"/>
  <c r="D100" i="59"/>
  <c r="D70" i="59"/>
  <c r="D101" i="59"/>
  <c r="D71" i="59"/>
  <c r="D102" i="59"/>
  <c r="D72" i="59"/>
  <c r="D103" i="59"/>
  <c r="D73" i="59"/>
  <c r="D104" i="59"/>
  <c r="D74" i="59"/>
  <c r="D105" i="59"/>
  <c r="D75" i="59"/>
  <c r="D106" i="59"/>
  <c r="D76" i="59"/>
  <c r="D107" i="59"/>
  <c r="D77" i="59"/>
  <c r="D108" i="59"/>
  <c r="D78" i="59"/>
  <c r="D109" i="59"/>
  <c r="D79" i="59"/>
  <c r="D110" i="59"/>
  <c r="D80" i="59"/>
  <c r="E91" i="59"/>
  <c r="E61" i="59"/>
  <c r="E92" i="59"/>
  <c r="E62" i="59"/>
  <c r="E93" i="59"/>
  <c r="E63" i="59"/>
  <c r="E94" i="59"/>
  <c r="E64" i="59"/>
  <c r="E95" i="59"/>
  <c r="E65" i="59"/>
  <c r="E96" i="59"/>
  <c r="E66" i="59"/>
  <c r="E97" i="59"/>
  <c r="E67" i="59"/>
  <c r="E98" i="59"/>
  <c r="E68" i="59"/>
  <c r="E99" i="59"/>
  <c r="E69" i="59"/>
  <c r="E100" i="59"/>
  <c r="E70" i="59"/>
  <c r="E101" i="59"/>
  <c r="E71" i="59"/>
  <c r="E102" i="59"/>
  <c r="E72" i="59"/>
  <c r="E103" i="59"/>
  <c r="E73" i="59"/>
  <c r="E104" i="59"/>
  <c r="E74" i="59"/>
  <c r="E105" i="59"/>
  <c r="E75" i="59"/>
  <c r="E106" i="59"/>
  <c r="E76" i="59"/>
  <c r="E107" i="59"/>
  <c r="E77" i="59"/>
  <c r="E108" i="59"/>
  <c r="E78" i="59"/>
  <c r="E133" i="59" s="1"/>
  <c r="E109" i="59"/>
  <c r="E79" i="59"/>
  <c r="E110" i="59"/>
  <c r="E80" i="59"/>
  <c r="F91" i="59"/>
  <c r="F61" i="59"/>
  <c r="F92" i="59"/>
  <c r="F62" i="59"/>
  <c r="F93" i="59"/>
  <c r="F63" i="59"/>
  <c r="F94" i="59"/>
  <c r="F64" i="59"/>
  <c r="F95" i="59"/>
  <c r="F65" i="59"/>
  <c r="F96" i="59"/>
  <c r="F66" i="59"/>
  <c r="F121" i="59" s="1"/>
  <c r="F97" i="59"/>
  <c r="F67" i="59"/>
  <c r="F98" i="59"/>
  <c r="F68" i="59"/>
  <c r="F99" i="59"/>
  <c r="F69" i="59"/>
  <c r="F100" i="59"/>
  <c r="F70" i="59"/>
  <c r="F101" i="59"/>
  <c r="F71" i="59"/>
  <c r="F102" i="59"/>
  <c r="F72" i="59"/>
  <c r="F103" i="59"/>
  <c r="F73" i="59"/>
  <c r="F104" i="59"/>
  <c r="F74" i="59"/>
  <c r="F129" i="59" s="1"/>
  <c r="F105" i="59"/>
  <c r="F75" i="59"/>
  <c r="F106" i="59"/>
  <c r="F131" i="59" s="1"/>
  <c r="F76" i="59"/>
  <c r="F107" i="59"/>
  <c r="F77" i="59"/>
  <c r="F108" i="59"/>
  <c r="F78" i="59"/>
  <c r="F109" i="59"/>
  <c r="F79" i="59"/>
  <c r="F110" i="59"/>
  <c r="F80" i="59"/>
  <c r="G91" i="59"/>
  <c r="G61" i="59"/>
  <c r="G92" i="59"/>
  <c r="G62" i="59"/>
  <c r="G93" i="59"/>
  <c r="G63" i="59"/>
  <c r="G94" i="59"/>
  <c r="G64" i="59"/>
  <c r="G95" i="59"/>
  <c r="G65" i="59"/>
  <c r="G96" i="59"/>
  <c r="G66" i="59"/>
  <c r="G97" i="59"/>
  <c r="G67" i="59"/>
  <c r="G98" i="59"/>
  <c r="G68" i="59"/>
  <c r="G99" i="59"/>
  <c r="G69" i="59"/>
  <c r="G100" i="59"/>
  <c r="G70" i="59"/>
  <c r="G125" i="59" s="1"/>
  <c r="G101" i="59"/>
  <c r="G71" i="59"/>
  <c r="G102" i="59"/>
  <c r="G72" i="59"/>
  <c r="G103" i="59"/>
  <c r="G73" i="59"/>
  <c r="G104" i="59"/>
  <c r="G74" i="59"/>
  <c r="G129" i="59" s="1"/>
  <c r="G105" i="59"/>
  <c r="G75" i="59"/>
  <c r="G106" i="59"/>
  <c r="G76" i="59"/>
  <c r="G107" i="59"/>
  <c r="G77" i="59"/>
  <c r="G108" i="59"/>
  <c r="G78" i="59"/>
  <c r="G109" i="59"/>
  <c r="G79" i="59"/>
  <c r="G80" i="59"/>
  <c r="G135" i="59" s="1"/>
  <c r="C143" i="59"/>
  <c r="H143" i="59"/>
  <c r="C32" i="59"/>
  <c r="D32" i="59"/>
  <c r="E32" i="59"/>
  <c r="F32" i="59"/>
  <c r="G32" i="59"/>
  <c r="C33" i="59"/>
  <c r="C34" i="59"/>
  <c r="C35" i="59"/>
  <c r="C36" i="59"/>
  <c r="C37" i="59"/>
  <c r="C38" i="59"/>
  <c r="C39" i="59"/>
  <c r="C40" i="59"/>
  <c r="C41" i="59"/>
  <c r="C42" i="59"/>
  <c r="C43" i="59"/>
  <c r="C44" i="59"/>
  <c r="C305" i="59" s="1"/>
  <c r="C355" i="59" s="1"/>
  <c r="C45" i="59"/>
  <c r="C46" i="59"/>
  <c r="C47" i="59"/>
  <c r="C48" i="59"/>
  <c r="C49" i="59"/>
  <c r="C50" i="59"/>
  <c r="C51" i="59"/>
  <c r="C312" i="59" s="1"/>
  <c r="C362" i="59" s="1"/>
  <c r="C91" i="33"/>
  <c r="C61" i="33"/>
  <c r="C92" i="33"/>
  <c r="C62" i="33"/>
  <c r="C93" i="33"/>
  <c r="C63" i="33"/>
  <c r="C94" i="33"/>
  <c r="C64" i="33"/>
  <c r="C95" i="33"/>
  <c r="C65" i="33"/>
  <c r="C96" i="33"/>
  <c r="C66" i="33"/>
  <c r="C97" i="33"/>
  <c r="C67" i="33"/>
  <c r="C98" i="33"/>
  <c r="C68" i="33"/>
  <c r="C99" i="33"/>
  <c r="C69" i="33"/>
  <c r="C100" i="33"/>
  <c r="C70" i="33"/>
  <c r="C101" i="33"/>
  <c r="C126" i="33" s="1"/>
  <c r="C71" i="33"/>
  <c r="C102" i="33"/>
  <c r="C72" i="33"/>
  <c r="C103" i="33"/>
  <c r="C73" i="33"/>
  <c r="C104" i="33"/>
  <c r="C74" i="33"/>
  <c r="C105" i="33"/>
  <c r="C75" i="33"/>
  <c r="C106" i="33"/>
  <c r="C76" i="33"/>
  <c r="C107" i="33"/>
  <c r="C77" i="33"/>
  <c r="C108" i="33"/>
  <c r="C78" i="33"/>
  <c r="C109" i="33"/>
  <c r="C79" i="33"/>
  <c r="C110" i="33"/>
  <c r="C80" i="33"/>
  <c r="D91" i="33"/>
  <c r="D61" i="33"/>
  <c r="D92" i="33"/>
  <c r="D62" i="33"/>
  <c r="D93" i="33"/>
  <c r="D63" i="33"/>
  <c r="D94" i="33"/>
  <c r="D64" i="33"/>
  <c r="D95" i="33"/>
  <c r="D65" i="33"/>
  <c r="D96" i="33"/>
  <c r="D66" i="33"/>
  <c r="D97" i="33"/>
  <c r="D67" i="33"/>
  <c r="D98" i="33"/>
  <c r="D68" i="33"/>
  <c r="D99" i="33"/>
  <c r="D69" i="33"/>
  <c r="D100" i="33"/>
  <c r="D70" i="33"/>
  <c r="D101" i="33"/>
  <c r="D71" i="33"/>
  <c r="D102" i="33"/>
  <c r="D72" i="33"/>
  <c r="D103" i="33"/>
  <c r="D73" i="33"/>
  <c r="D104" i="33"/>
  <c r="D74" i="33"/>
  <c r="D105" i="33"/>
  <c r="D75" i="33"/>
  <c r="D106" i="33"/>
  <c r="D76" i="33"/>
  <c r="D107" i="33"/>
  <c r="D77" i="33"/>
  <c r="D108" i="33"/>
  <c r="D78" i="33"/>
  <c r="D109" i="33"/>
  <c r="D79" i="33"/>
  <c r="D110" i="33"/>
  <c r="D80" i="33"/>
  <c r="E91" i="33"/>
  <c r="E61" i="33"/>
  <c r="E92" i="33"/>
  <c r="E62" i="33"/>
  <c r="E93" i="33"/>
  <c r="E63" i="33"/>
  <c r="E94" i="33"/>
  <c r="E64" i="33"/>
  <c r="E95" i="33"/>
  <c r="E65" i="33"/>
  <c r="E96" i="33"/>
  <c r="E66" i="33"/>
  <c r="E97" i="33"/>
  <c r="E67" i="33"/>
  <c r="E98" i="33"/>
  <c r="E68" i="33"/>
  <c r="E99" i="33"/>
  <c r="E69" i="33"/>
  <c r="E100" i="33"/>
  <c r="E70" i="33"/>
  <c r="E101" i="33"/>
  <c r="E71" i="33"/>
  <c r="E102" i="33"/>
  <c r="E72" i="33"/>
  <c r="E103" i="33"/>
  <c r="E73" i="33"/>
  <c r="E104" i="33"/>
  <c r="E74" i="33"/>
  <c r="E105" i="33"/>
  <c r="E75" i="33"/>
  <c r="E106" i="33"/>
  <c r="E76" i="33"/>
  <c r="E107" i="33"/>
  <c r="E77" i="33"/>
  <c r="E108" i="33"/>
  <c r="E78" i="33"/>
  <c r="E109" i="33"/>
  <c r="E79" i="33"/>
  <c r="E110" i="33"/>
  <c r="E80" i="33"/>
  <c r="F91" i="33"/>
  <c r="F61" i="33"/>
  <c r="F92" i="33"/>
  <c r="F62" i="33"/>
  <c r="F93" i="33"/>
  <c r="F63" i="33"/>
  <c r="F94" i="33"/>
  <c r="F64" i="33"/>
  <c r="F95" i="33"/>
  <c r="F65" i="33"/>
  <c r="F96" i="33"/>
  <c r="F66" i="33"/>
  <c r="F97" i="33"/>
  <c r="F67" i="33"/>
  <c r="F98" i="33"/>
  <c r="F68" i="33"/>
  <c r="F99" i="33"/>
  <c r="F69" i="33"/>
  <c r="F100" i="33"/>
  <c r="F70" i="33"/>
  <c r="F101" i="33"/>
  <c r="F71" i="33"/>
  <c r="F102" i="33"/>
  <c r="F72" i="33"/>
  <c r="F103" i="33"/>
  <c r="F73" i="33"/>
  <c r="F104" i="33"/>
  <c r="F74" i="33"/>
  <c r="F105" i="33"/>
  <c r="F75" i="33"/>
  <c r="F106" i="33"/>
  <c r="F76" i="33"/>
  <c r="F107" i="33"/>
  <c r="F77" i="33"/>
  <c r="F108" i="33"/>
  <c r="F78" i="33"/>
  <c r="F109" i="33"/>
  <c r="F79" i="33"/>
  <c r="F110" i="33"/>
  <c r="F80" i="33"/>
  <c r="G91" i="33"/>
  <c r="G61" i="33"/>
  <c r="G92" i="33"/>
  <c r="G62" i="33"/>
  <c r="G93" i="33"/>
  <c r="G63" i="33"/>
  <c r="G94" i="33"/>
  <c r="G64" i="33"/>
  <c r="G95" i="33"/>
  <c r="G65" i="33"/>
  <c r="G96" i="33"/>
  <c r="G66" i="33"/>
  <c r="G97" i="33"/>
  <c r="G67" i="33"/>
  <c r="G98" i="33"/>
  <c r="G68" i="33"/>
  <c r="G99" i="33"/>
  <c r="G69" i="33"/>
  <c r="G100" i="33"/>
  <c r="G70" i="33"/>
  <c r="G101" i="33"/>
  <c r="G71" i="33"/>
  <c r="G102" i="33"/>
  <c r="G72" i="33"/>
  <c r="G103" i="33"/>
  <c r="G73" i="33"/>
  <c r="G104" i="33"/>
  <c r="G74" i="33"/>
  <c r="G105" i="33"/>
  <c r="G75" i="33"/>
  <c r="G106" i="33"/>
  <c r="G76" i="33"/>
  <c r="G107" i="33"/>
  <c r="G77" i="33"/>
  <c r="G108" i="33"/>
  <c r="G78" i="33"/>
  <c r="G109" i="33"/>
  <c r="G79" i="33"/>
  <c r="G80" i="33"/>
  <c r="G135" i="33" s="1"/>
  <c r="C143" i="33"/>
  <c r="H143" i="33"/>
  <c r="C32" i="33"/>
  <c r="D32" i="33"/>
  <c r="E32" i="33"/>
  <c r="F32" i="33"/>
  <c r="G32" i="33"/>
  <c r="C33" i="33"/>
  <c r="C34" i="33"/>
  <c r="C35" i="33"/>
  <c r="C36" i="33"/>
  <c r="C37" i="33"/>
  <c r="C38" i="33"/>
  <c r="C39" i="33"/>
  <c r="C40" i="33"/>
  <c r="C41" i="33"/>
  <c r="C42" i="33"/>
  <c r="C303" i="33" s="1"/>
  <c r="C353" i="33" s="1"/>
  <c r="C43" i="33"/>
  <c r="C44" i="33"/>
  <c r="C45" i="33"/>
  <c r="C46" i="33"/>
  <c r="C47" i="33"/>
  <c r="C48" i="33"/>
  <c r="C49" i="33"/>
  <c r="C50" i="33"/>
  <c r="C51" i="33"/>
  <c r="C91" i="34"/>
  <c r="C61" i="34"/>
  <c r="C92" i="34"/>
  <c r="C62" i="34"/>
  <c r="C93" i="34"/>
  <c r="C63" i="34"/>
  <c r="C94" i="34"/>
  <c r="C64" i="34"/>
  <c r="C95" i="34"/>
  <c r="C65" i="34"/>
  <c r="C96" i="34"/>
  <c r="C66" i="34"/>
  <c r="C97" i="34"/>
  <c r="C67" i="34"/>
  <c r="C122" i="34" s="1"/>
  <c r="C98" i="34"/>
  <c r="C68" i="34"/>
  <c r="C99" i="34"/>
  <c r="C69" i="34"/>
  <c r="C100" i="34"/>
  <c r="C70" i="34"/>
  <c r="C101" i="34"/>
  <c r="C71" i="34"/>
  <c r="H71" i="34" s="1"/>
  <c r="C102" i="34"/>
  <c r="C72" i="34"/>
  <c r="C103" i="34"/>
  <c r="C73" i="34"/>
  <c r="C104" i="34"/>
  <c r="C74" i="34"/>
  <c r="C105" i="34"/>
  <c r="C75" i="34"/>
  <c r="H75" i="34" s="1"/>
  <c r="C106" i="34"/>
  <c r="C76" i="34"/>
  <c r="C107" i="34"/>
  <c r="C77" i="34"/>
  <c r="C108" i="34"/>
  <c r="C78" i="34"/>
  <c r="C61" i="44" s="1"/>
  <c r="C109" i="34"/>
  <c r="C79" i="34"/>
  <c r="C134" i="34" s="1"/>
  <c r="C110" i="34"/>
  <c r="C80" i="34"/>
  <c r="D91" i="34"/>
  <c r="D61" i="34"/>
  <c r="D92" i="34"/>
  <c r="D62" i="34"/>
  <c r="D93" i="34"/>
  <c r="D63" i="34"/>
  <c r="D94" i="34"/>
  <c r="D64" i="34"/>
  <c r="D95" i="34"/>
  <c r="D65" i="34"/>
  <c r="D96" i="34"/>
  <c r="D66" i="34"/>
  <c r="D49" i="44" s="1"/>
  <c r="D97" i="34"/>
  <c r="D67" i="34"/>
  <c r="D98" i="34"/>
  <c r="D68" i="34"/>
  <c r="D99" i="34"/>
  <c r="D69" i="34"/>
  <c r="D100" i="34"/>
  <c r="D70" i="34"/>
  <c r="D101" i="34"/>
  <c r="D71" i="34"/>
  <c r="D102" i="34"/>
  <c r="D72" i="34"/>
  <c r="D103" i="34"/>
  <c r="D73" i="34"/>
  <c r="D104" i="34"/>
  <c r="D74" i="34"/>
  <c r="D105" i="34"/>
  <c r="D75" i="34"/>
  <c r="D130" i="34" s="1"/>
  <c r="D106" i="34"/>
  <c r="D76" i="34"/>
  <c r="D107" i="34"/>
  <c r="D77" i="34"/>
  <c r="D108" i="34"/>
  <c r="D78" i="34"/>
  <c r="D109" i="34"/>
  <c r="D79" i="34"/>
  <c r="D110" i="34"/>
  <c r="D80" i="34"/>
  <c r="E91" i="34"/>
  <c r="E61" i="34"/>
  <c r="E92" i="34"/>
  <c r="E62" i="34"/>
  <c r="E93" i="34"/>
  <c r="E63" i="34"/>
  <c r="E94" i="34"/>
  <c r="E64" i="34"/>
  <c r="E95" i="34"/>
  <c r="E65" i="34"/>
  <c r="E96" i="34"/>
  <c r="E66" i="34"/>
  <c r="E49" i="44" s="1"/>
  <c r="E97" i="34"/>
  <c r="E67" i="34"/>
  <c r="E50" i="44" s="1"/>
  <c r="E98" i="34"/>
  <c r="E68" i="34"/>
  <c r="E99" i="34"/>
  <c r="E69" i="34"/>
  <c r="E100" i="34"/>
  <c r="E70" i="34"/>
  <c r="E101" i="34"/>
  <c r="E71" i="34"/>
  <c r="E102" i="34"/>
  <c r="E72" i="34"/>
  <c r="E103" i="34"/>
  <c r="E73" i="34"/>
  <c r="E104" i="34"/>
  <c r="E74" i="34"/>
  <c r="E105" i="34"/>
  <c r="E75" i="34"/>
  <c r="E106" i="34"/>
  <c r="E76" i="34"/>
  <c r="E107" i="34"/>
  <c r="E77" i="34"/>
  <c r="E108" i="34"/>
  <c r="E78" i="34"/>
  <c r="E61" i="44" s="1"/>
  <c r="E109" i="34"/>
  <c r="E79" i="34"/>
  <c r="E110" i="34"/>
  <c r="E80" i="34"/>
  <c r="F91" i="34"/>
  <c r="F61" i="34"/>
  <c r="F92" i="34"/>
  <c r="F62" i="34"/>
  <c r="F93" i="34"/>
  <c r="F63" i="34"/>
  <c r="F94" i="34"/>
  <c r="F64" i="34"/>
  <c r="F95" i="34"/>
  <c r="F65" i="34"/>
  <c r="F96" i="34"/>
  <c r="F66" i="34"/>
  <c r="F97" i="34"/>
  <c r="F67" i="34"/>
  <c r="F122" i="34" s="1"/>
  <c r="F98" i="34"/>
  <c r="F68" i="34"/>
  <c r="F99" i="34"/>
  <c r="F69" i="34"/>
  <c r="F100" i="34"/>
  <c r="F70" i="34"/>
  <c r="F101" i="34"/>
  <c r="F71" i="34"/>
  <c r="F102" i="34"/>
  <c r="F72" i="34"/>
  <c r="F103" i="34"/>
  <c r="F73" i="34"/>
  <c r="F104" i="34"/>
  <c r="F74" i="34"/>
  <c r="F57" i="44" s="1"/>
  <c r="F105" i="34"/>
  <c r="F75" i="34"/>
  <c r="F130" i="34" s="1"/>
  <c r="F106" i="34"/>
  <c r="F76" i="34"/>
  <c r="F107" i="34"/>
  <c r="F77" i="34"/>
  <c r="F108" i="34"/>
  <c r="F78" i="34"/>
  <c r="F109" i="34"/>
  <c r="F79" i="34"/>
  <c r="F110" i="34"/>
  <c r="F80" i="34"/>
  <c r="G91" i="34"/>
  <c r="G61" i="34"/>
  <c r="G92" i="34"/>
  <c r="G62" i="34"/>
  <c r="G93" i="34"/>
  <c r="G63" i="34"/>
  <c r="G118" i="34" s="1"/>
  <c r="G94" i="34"/>
  <c r="G64" i="34"/>
  <c r="G95" i="34"/>
  <c r="G65" i="34"/>
  <c r="G96" i="34"/>
  <c r="G66" i="34"/>
  <c r="G97" i="34"/>
  <c r="G67" i="34"/>
  <c r="G98" i="34"/>
  <c r="G68" i="34"/>
  <c r="G99" i="34"/>
  <c r="G69" i="34"/>
  <c r="G100" i="34"/>
  <c r="G70" i="34"/>
  <c r="G101" i="34"/>
  <c r="G71" i="34"/>
  <c r="G126" i="34" s="1"/>
  <c r="G102" i="34"/>
  <c r="G72" i="34"/>
  <c r="G103" i="34"/>
  <c r="G73" i="34"/>
  <c r="G104" i="34"/>
  <c r="G74" i="34"/>
  <c r="G57" i="44" s="1"/>
  <c r="G105" i="34"/>
  <c r="G75" i="34"/>
  <c r="G106" i="34"/>
  <c r="G76" i="34"/>
  <c r="G107" i="34"/>
  <c r="G77" i="34"/>
  <c r="G108" i="34"/>
  <c r="G78" i="34"/>
  <c r="G109" i="34"/>
  <c r="G79" i="34"/>
  <c r="G80" i="34"/>
  <c r="G135" i="34" s="1"/>
  <c r="C143" i="34"/>
  <c r="H143" i="34"/>
  <c r="C32" i="34"/>
  <c r="D32" i="34"/>
  <c r="E32" i="34"/>
  <c r="F32" i="34"/>
  <c r="G32" i="34"/>
  <c r="G20" i="44" s="1"/>
  <c r="C91" i="35"/>
  <c r="C61" i="35"/>
  <c r="C92" i="35"/>
  <c r="C62" i="35"/>
  <c r="C93" i="35"/>
  <c r="C63" i="35"/>
  <c r="C94" i="35"/>
  <c r="C64" i="35"/>
  <c r="C95" i="35"/>
  <c r="C65" i="35"/>
  <c r="C96" i="35"/>
  <c r="C66" i="35"/>
  <c r="C97" i="35"/>
  <c r="C67" i="35"/>
  <c r="C98" i="35"/>
  <c r="H98" i="35" s="1"/>
  <c r="C68" i="35"/>
  <c r="C123" i="35" s="1"/>
  <c r="C99" i="35"/>
  <c r="C69" i="35"/>
  <c r="C100" i="35"/>
  <c r="C70" i="35"/>
  <c r="C101" i="35"/>
  <c r="C71" i="35"/>
  <c r="C102" i="35"/>
  <c r="H102" i="35" s="1"/>
  <c r="C72" i="35"/>
  <c r="C103" i="35"/>
  <c r="C73" i="35"/>
  <c r="C104" i="35"/>
  <c r="C74" i="35"/>
  <c r="C105" i="35"/>
  <c r="C75" i="35"/>
  <c r="C106" i="35"/>
  <c r="C76" i="35"/>
  <c r="C131" i="35" s="1"/>
  <c r="C107" i="35"/>
  <c r="C77" i="35"/>
  <c r="C132" i="35" s="1"/>
  <c r="C108" i="35"/>
  <c r="C78" i="35"/>
  <c r="C109" i="35"/>
  <c r="C79" i="35"/>
  <c r="C134" i="35" s="1"/>
  <c r="C110" i="35"/>
  <c r="C80" i="35"/>
  <c r="D91" i="35"/>
  <c r="D61" i="35"/>
  <c r="D92" i="35"/>
  <c r="D62" i="35"/>
  <c r="D93" i="35"/>
  <c r="D63" i="35"/>
  <c r="D94" i="35"/>
  <c r="D64" i="35"/>
  <c r="D95" i="35"/>
  <c r="D65" i="35"/>
  <c r="D120" i="35" s="1"/>
  <c r="D96" i="35"/>
  <c r="D66" i="35"/>
  <c r="D97" i="35"/>
  <c r="D67" i="35"/>
  <c r="D98" i="35"/>
  <c r="D68" i="35"/>
  <c r="D123" i="35" s="1"/>
  <c r="D99" i="35"/>
  <c r="D69" i="35"/>
  <c r="D124" i="35" s="1"/>
  <c r="D100" i="35"/>
  <c r="D70" i="35"/>
  <c r="D101" i="35"/>
  <c r="D71" i="35"/>
  <c r="D102" i="35"/>
  <c r="D72" i="35"/>
  <c r="D103" i="35"/>
  <c r="D73" i="35"/>
  <c r="D104" i="35"/>
  <c r="D74" i="35"/>
  <c r="D105" i="35"/>
  <c r="D75" i="35"/>
  <c r="D106" i="35"/>
  <c r="D76" i="35"/>
  <c r="D107" i="35"/>
  <c r="D77" i="35"/>
  <c r="D132" i="35" s="1"/>
  <c r="D108" i="35"/>
  <c r="D78" i="35"/>
  <c r="D109" i="35"/>
  <c r="D79" i="35"/>
  <c r="D110" i="35"/>
  <c r="D80" i="35"/>
  <c r="D135" i="35" s="1"/>
  <c r="E91" i="35"/>
  <c r="E61" i="35"/>
  <c r="E116" i="35" s="1"/>
  <c r="E92" i="35"/>
  <c r="E62" i="35"/>
  <c r="E93" i="35"/>
  <c r="E63" i="35"/>
  <c r="E94" i="35"/>
  <c r="E111" i="35" s="1"/>
  <c r="E64" i="35"/>
  <c r="E95" i="35"/>
  <c r="E65" i="35"/>
  <c r="E96" i="35"/>
  <c r="E66" i="35"/>
  <c r="E97" i="35"/>
  <c r="E67" i="35"/>
  <c r="E98" i="35"/>
  <c r="E68" i="35"/>
  <c r="E99" i="35"/>
  <c r="E69" i="35"/>
  <c r="E124" i="35" s="1"/>
  <c r="E100" i="35"/>
  <c r="E70" i="35"/>
  <c r="E101" i="35"/>
  <c r="E71" i="35"/>
  <c r="E102" i="35"/>
  <c r="E72" i="35"/>
  <c r="E103" i="35"/>
  <c r="E73" i="35"/>
  <c r="E128" i="35" s="1"/>
  <c r="E104" i="35"/>
  <c r="E74" i="35"/>
  <c r="E105" i="35"/>
  <c r="E75" i="35"/>
  <c r="E106" i="35"/>
  <c r="E76" i="35"/>
  <c r="E107" i="35"/>
  <c r="E77" i="35"/>
  <c r="E108" i="35"/>
  <c r="E78" i="35"/>
  <c r="E109" i="35"/>
  <c r="E79" i="35"/>
  <c r="E134" i="35" s="1"/>
  <c r="E110" i="35"/>
  <c r="E80" i="35"/>
  <c r="F91" i="35"/>
  <c r="F61" i="35"/>
  <c r="F92" i="35"/>
  <c r="F62" i="35"/>
  <c r="F93" i="35"/>
  <c r="F63" i="35"/>
  <c r="F94" i="35"/>
  <c r="F111" i="35" s="1"/>
  <c r="F64" i="35"/>
  <c r="F119" i="35" s="1"/>
  <c r="F95" i="35"/>
  <c r="F65" i="35"/>
  <c r="F96" i="35"/>
  <c r="F66" i="35"/>
  <c r="F97" i="35"/>
  <c r="F67" i="35"/>
  <c r="F122" i="35" s="1"/>
  <c r="F98" i="35"/>
  <c r="F68" i="35"/>
  <c r="F123" i="35" s="1"/>
  <c r="F99" i="35"/>
  <c r="F69" i="35"/>
  <c r="F100" i="35"/>
  <c r="F70" i="35"/>
  <c r="F101" i="35"/>
  <c r="F71" i="35"/>
  <c r="F102" i="35"/>
  <c r="F72" i="35"/>
  <c r="F103" i="35"/>
  <c r="F73" i="35"/>
  <c r="F104" i="35"/>
  <c r="F74" i="35"/>
  <c r="F105" i="35"/>
  <c r="F75" i="35"/>
  <c r="F106" i="35"/>
  <c r="F76" i="35"/>
  <c r="F131" i="35" s="1"/>
  <c r="F107" i="35"/>
  <c r="F77" i="35"/>
  <c r="F108" i="35"/>
  <c r="F78" i="35"/>
  <c r="F109" i="35"/>
  <c r="F79" i="35"/>
  <c r="F134" i="35" s="1"/>
  <c r="F110" i="35"/>
  <c r="F80" i="35"/>
  <c r="G91" i="35"/>
  <c r="G61" i="35"/>
  <c r="G92" i="35"/>
  <c r="G62" i="35"/>
  <c r="G93" i="35"/>
  <c r="G63" i="35"/>
  <c r="G94" i="35"/>
  <c r="G64" i="35"/>
  <c r="G95" i="35"/>
  <c r="G65" i="35"/>
  <c r="G96" i="35"/>
  <c r="G66" i="35"/>
  <c r="G97" i="35"/>
  <c r="G67" i="35"/>
  <c r="G122" i="35" s="1"/>
  <c r="G98" i="35"/>
  <c r="G68" i="35"/>
  <c r="G123" i="35" s="1"/>
  <c r="G99" i="35"/>
  <c r="G69" i="35"/>
  <c r="G100" i="35"/>
  <c r="G70" i="35"/>
  <c r="G101" i="35"/>
  <c r="G71" i="35"/>
  <c r="G126" i="35" s="1"/>
  <c r="G102" i="35"/>
  <c r="G72" i="35"/>
  <c r="G103" i="35"/>
  <c r="G73" i="35"/>
  <c r="G104" i="35"/>
  <c r="G74" i="35"/>
  <c r="G105" i="35"/>
  <c r="G75" i="35"/>
  <c r="G106" i="35"/>
  <c r="G76" i="35"/>
  <c r="G131" i="35" s="1"/>
  <c r="G107" i="35"/>
  <c r="G77" i="35"/>
  <c r="G108" i="35"/>
  <c r="G78" i="35"/>
  <c r="G109" i="35"/>
  <c r="G79" i="35"/>
  <c r="G134" i="35" s="1"/>
  <c r="G80" i="35"/>
  <c r="G135" i="35" s="1"/>
  <c r="C143" i="35"/>
  <c r="H143" i="35"/>
  <c r="C32" i="35"/>
  <c r="D32" i="35"/>
  <c r="E32" i="35"/>
  <c r="F32" i="35"/>
  <c r="G32" i="35"/>
  <c r="G293" i="35" s="1"/>
  <c r="G343" i="35" s="1"/>
  <c r="C33" i="35"/>
  <c r="C34" i="35"/>
  <c r="C35" i="35"/>
  <c r="C36" i="35"/>
  <c r="C37" i="35"/>
  <c r="C38" i="35"/>
  <c r="C39" i="35"/>
  <c r="C40" i="35"/>
  <c r="C41" i="35"/>
  <c r="C42" i="35"/>
  <c r="C303" i="35" s="1"/>
  <c r="C353" i="35" s="1"/>
  <c r="C43" i="35"/>
  <c r="C304" i="35" s="1"/>
  <c r="C354" i="35" s="1"/>
  <c r="C44" i="35"/>
  <c r="C45" i="35"/>
  <c r="C46" i="35"/>
  <c r="C47" i="35"/>
  <c r="C48" i="35"/>
  <c r="C309" i="35" s="1"/>
  <c r="C359" i="35" s="1"/>
  <c r="C49" i="35"/>
  <c r="C50" i="35"/>
  <c r="C51" i="35"/>
  <c r="C91" i="36"/>
  <c r="C61" i="36"/>
  <c r="C92" i="36"/>
  <c r="C62" i="36"/>
  <c r="C93" i="36"/>
  <c r="C63" i="36"/>
  <c r="C94" i="36"/>
  <c r="C64" i="36"/>
  <c r="C95" i="36"/>
  <c r="C65" i="36"/>
  <c r="C96" i="36"/>
  <c r="C66" i="36"/>
  <c r="C97" i="36"/>
  <c r="C67" i="36"/>
  <c r="C98" i="36"/>
  <c r="C68" i="36"/>
  <c r="C99" i="36"/>
  <c r="C69" i="36"/>
  <c r="C100" i="36"/>
  <c r="C70" i="36"/>
  <c r="C101" i="36"/>
  <c r="C71" i="36"/>
  <c r="C102" i="36"/>
  <c r="C72" i="36"/>
  <c r="C103" i="36"/>
  <c r="C73" i="36"/>
  <c r="C104" i="36"/>
  <c r="C74" i="36"/>
  <c r="C105" i="36"/>
  <c r="C75" i="36"/>
  <c r="C106" i="36"/>
  <c r="C76" i="36"/>
  <c r="C107" i="36"/>
  <c r="C77" i="36"/>
  <c r="C108" i="36"/>
  <c r="C78" i="36"/>
  <c r="C109" i="36"/>
  <c r="C79" i="36"/>
  <c r="C110" i="36"/>
  <c r="C135" i="36" s="1"/>
  <c r="C80" i="36"/>
  <c r="D91" i="36"/>
  <c r="D61" i="36"/>
  <c r="D92" i="36"/>
  <c r="D62" i="36"/>
  <c r="D93" i="36"/>
  <c r="D63" i="36"/>
  <c r="D94" i="36"/>
  <c r="D64" i="36"/>
  <c r="D95" i="36"/>
  <c r="D65" i="36"/>
  <c r="D96" i="36"/>
  <c r="D66" i="36"/>
  <c r="D97" i="36"/>
  <c r="D67" i="36"/>
  <c r="D98" i="36"/>
  <c r="D68" i="36"/>
  <c r="D99" i="36"/>
  <c r="D69" i="36"/>
  <c r="D100" i="36"/>
  <c r="D70" i="36"/>
  <c r="D101" i="36"/>
  <c r="D71" i="36"/>
  <c r="D102" i="36"/>
  <c r="D72" i="36"/>
  <c r="D103" i="36"/>
  <c r="D73" i="36"/>
  <c r="D104" i="36"/>
  <c r="D74" i="36"/>
  <c r="D105" i="36"/>
  <c r="D75" i="36"/>
  <c r="D106" i="36"/>
  <c r="D76" i="36"/>
  <c r="D107" i="36"/>
  <c r="D77" i="36"/>
  <c r="D108" i="36"/>
  <c r="D78" i="36"/>
  <c r="D109" i="36"/>
  <c r="D79" i="36"/>
  <c r="D110" i="36"/>
  <c r="D80" i="36"/>
  <c r="E91" i="36"/>
  <c r="E61" i="36"/>
  <c r="E92" i="36"/>
  <c r="E62" i="36"/>
  <c r="E93" i="36"/>
  <c r="E63" i="36"/>
  <c r="E94" i="36"/>
  <c r="E64" i="36"/>
  <c r="E95" i="36"/>
  <c r="E65" i="36"/>
  <c r="E96" i="36"/>
  <c r="E66" i="36"/>
  <c r="E97" i="36"/>
  <c r="E67" i="36"/>
  <c r="E98" i="36"/>
  <c r="E68" i="36"/>
  <c r="E99" i="36"/>
  <c r="E69" i="36"/>
  <c r="E100" i="36"/>
  <c r="E70" i="36"/>
  <c r="E101" i="36"/>
  <c r="E71" i="36"/>
  <c r="E102" i="36"/>
  <c r="E72" i="36"/>
  <c r="E103" i="36"/>
  <c r="E73" i="36"/>
  <c r="E104" i="36"/>
  <c r="E74" i="36"/>
  <c r="E105" i="36"/>
  <c r="E75" i="36"/>
  <c r="E106" i="36"/>
  <c r="E76" i="36"/>
  <c r="E107" i="36"/>
  <c r="E77" i="36"/>
  <c r="E108" i="36"/>
  <c r="E78" i="36"/>
  <c r="E109" i="36"/>
  <c r="E79" i="36"/>
  <c r="E110" i="36"/>
  <c r="E80" i="36"/>
  <c r="F91" i="36"/>
  <c r="F61" i="36"/>
  <c r="F92" i="36"/>
  <c r="F62" i="36"/>
  <c r="F93" i="36"/>
  <c r="F63" i="36"/>
  <c r="F94" i="36"/>
  <c r="F64" i="36"/>
  <c r="F95" i="36"/>
  <c r="F65" i="36"/>
  <c r="F96" i="36"/>
  <c r="F66" i="36"/>
  <c r="F97" i="36"/>
  <c r="F122" i="36" s="1"/>
  <c r="F67" i="36"/>
  <c r="F98" i="36"/>
  <c r="F68" i="36"/>
  <c r="F99" i="36"/>
  <c r="F69" i="36"/>
  <c r="F100" i="36"/>
  <c r="F70" i="36"/>
  <c r="F101" i="36"/>
  <c r="F71" i="36"/>
  <c r="F102" i="36"/>
  <c r="F72" i="36"/>
  <c r="F103" i="36"/>
  <c r="F73" i="36"/>
  <c r="F104" i="36"/>
  <c r="F74" i="36"/>
  <c r="F105" i="36"/>
  <c r="F130" i="36" s="1"/>
  <c r="F75" i="36"/>
  <c r="F106" i="36"/>
  <c r="F76" i="36"/>
  <c r="F107" i="36"/>
  <c r="F77" i="36"/>
  <c r="F108" i="36"/>
  <c r="F78" i="36"/>
  <c r="F109" i="36"/>
  <c r="F79" i="36"/>
  <c r="F110" i="36"/>
  <c r="F80" i="36"/>
  <c r="G91" i="36"/>
  <c r="G61" i="36"/>
  <c r="G92" i="36"/>
  <c r="G62" i="36"/>
  <c r="G93" i="36"/>
  <c r="G63" i="36"/>
  <c r="G94" i="36"/>
  <c r="G64" i="36"/>
  <c r="G95" i="36"/>
  <c r="G65" i="36"/>
  <c r="G96" i="36"/>
  <c r="G66" i="36"/>
  <c r="G97" i="36"/>
  <c r="G67" i="36"/>
  <c r="G98" i="36"/>
  <c r="G123" i="36" s="1"/>
  <c r="G68" i="36"/>
  <c r="G99" i="36"/>
  <c r="G69" i="36"/>
  <c r="G100" i="36"/>
  <c r="G70" i="36"/>
  <c r="G101" i="36"/>
  <c r="G71" i="36"/>
  <c r="G102" i="36"/>
  <c r="G72" i="36"/>
  <c r="G103" i="36"/>
  <c r="G73" i="36"/>
  <c r="G104" i="36"/>
  <c r="G74" i="36"/>
  <c r="G105" i="36"/>
  <c r="G75" i="36"/>
  <c r="G106" i="36"/>
  <c r="G76" i="36"/>
  <c r="G107" i="36"/>
  <c r="G77" i="36"/>
  <c r="G108" i="36"/>
  <c r="G78" i="36"/>
  <c r="G109" i="36"/>
  <c r="G79" i="36"/>
  <c r="G80" i="36"/>
  <c r="G135" i="36" s="1"/>
  <c r="C143" i="36"/>
  <c r="H143" i="36"/>
  <c r="C32" i="36"/>
  <c r="D32" i="36"/>
  <c r="E32" i="36"/>
  <c r="F32" i="36"/>
  <c r="G32" i="36"/>
  <c r="C33" i="36"/>
  <c r="C34" i="36"/>
  <c r="C35" i="36"/>
  <c r="C36" i="36"/>
  <c r="C37" i="36"/>
  <c r="C38" i="36"/>
  <c r="C39" i="36"/>
  <c r="C40" i="36"/>
  <c r="C41" i="36"/>
  <c r="C42" i="36"/>
  <c r="C303" i="36" s="1"/>
  <c r="C353" i="36" s="1"/>
  <c r="C43" i="36"/>
  <c r="C44" i="36"/>
  <c r="C45" i="36"/>
  <c r="C46" i="36"/>
  <c r="C47" i="36"/>
  <c r="C48" i="36"/>
  <c r="C49" i="36"/>
  <c r="C50" i="36"/>
  <c r="C51" i="36"/>
  <c r="C91" i="37"/>
  <c r="C61" i="37"/>
  <c r="C92" i="37"/>
  <c r="C62" i="37"/>
  <c r="C93" i="37"/>
  <c r="C63" i="37"/>
  <c r="C94" i="37"/>
  <c r="C64" i="37"/>
  <c r="C95" i="37"/>
  <c r="C65" i="37"/>
  <c r="C96" i="37"/>
  <c r="C66" i="37"/>
  <c r="C97" i="37"/>
  <c r="C67" i="37"/>
  <c r="C98" i="37"/>
  <c r="C68" i="37"/>
  <c r="C99" i="37"/>
  <c r="C69" i="37"/>
  <c r="C100" i="37"/>
  <c r="C70" i="37"/>
  <c r="C101" i="37"/>
  <c r="C71" i="37"/>
  <c r="C102" i="37"/>
  <c r="C72" i="37"/>
  <c r="C103" i="37"/>
  <c r="C73" i="37"/>
  <c r="C104" i="37"/>
  <c r="C74" i="37"/>
  <c r="C105" i="37"/>
  <c r="C75" i="37"/>
  <c r="C106" i="37"/>
  <c r="C76" i="37"/>
  <c r="C107" i="37"/>
  <c r="C77" i="37"/>
  <c r="C108" i="37"/>
  <c r="C78" i="37"/>
  <c r="C109" i="37"/>
  <c r="C79" i="37"/>
  <c r="C134" i="37" s="1"/>
  <c r="C110" i="37"/>
  <c r="C80" i="37"/>
  <c r="D91" i="37"/>
  <c r="D61" i="37"/>
  <c r="D92" i="37"/>
  <c r="D62" i="37"/>
  <c r="D93" i="37"/>
  <c r="D63" i="37"/>
  <c r="D94" i="37"/>
  <c r="D64" i="37"/>
  <c r="D95" i="37"/>
  <c r="D65" i="37"/>
  <c r="D96" i="37"/>
  <c r="D66" i="37"/>
  <c r="D97" i="37"/>
  <c r="D67" i="37"/>
  <c r="D122" i="37" s="1"/>
  <c r="D98" i="37"/>
  <c r="D68" i="37"/>
  <c r="D99" i="37"/>
  <c r="D69" i="37"/>
  <c r="D100" i="37"/>
  <c r="D70" i="37"/>
  <c r="D101" i="37"/>
  <c r="D71" i="37"/>
  <c r="D102" i="37"/>
  <c r="D72" i="37"/>
  <c r="D103" i="37"/>
  <c r="D73" i="37"/>
  <c r="D104" i="37"/>
  <c r="D74" i="37"/>
  <c r="D105" i="37"/>
  <c r="D75" i="37"/>
  <c r="D130" i="37" s="1"/>
  <c r="D106" i="37"/>
  <c r="D76" i="37"/>
  <c r="D107" i="37"/>
  <c r="D77" i="37"/>
  <c r="D108" i="37"/>
  <c r="D78" i="37"/>
  <c r="D109" i="37"/>
  <c r="D79" i="37"/>
  <c r="D110" i="37"/>
  <c r="D80" i="37"/>
  <c r="E91" i="37"/>
  <c r="E61" i="37"/>
  <c r="E92" i="37"/>
  <c r="E62" i="37"/>
  <c r="E93" i="37"/>
  <c r="E63" i="37"/>
  <c r="E118" i="37" s="1"/>
  <c r="E94" i="37"/>
  <c r="E64" i="37"/>
  <c r="E95" i="37"/>
  <c r="E65" i="37"/>
  <c r="E96" i="37"/>
  <c r="E66" i="37"/>
  <c r="E97" i="37"/>
  <c r="E67" i="37"/>
  <c r="E98" i="37"/>
  <c r="E68" i="37"/>
  <c r="E99" i="37"/>
  <c r="E69" i="37"/>
  <c r="E100" i="37"/>
  <c r="E70" i="37"/>
  <c r="E101" i="37"/>
  <c r="E71" i="37"/>
  <c r="E126" i="37" s="1"/>
  <c r="E102" i="37"/>
  <c r="E72" i="37"/>
  <c r="E103" i="37"/>
  <c r="E73" i="37"/>
  <c r="E104" i="37"/>
  <c r="E74" i="37"/>
  <c r="E105" i="37"/>
  <c r="E75" i="37"/>
  <c r="E106" i="37"/>
  <c r="E76" i="37"/>
  <c r="E107" i="37"/>
  <c r="E77" i="37"/>
  <c r="E108" i="37"/>
  <c r="E78" i="37"/>
  <c r="E109" i="37"/>
  <c r="E79" i="37"/>
  <c r="E134" i="37" s="1"/>
  <c r="E110" i="37"/>
  <c r="E80" i="37"/>
  <c r="F91" i="37"/>
  <c r="F61" i="37"/>
  <c r="F92" i="37"/>
  <c r="F62" i="37"/>
  <c r="F93" i="37"/>
  <c r="F63" i="37"/>
  <c r="F94" i="37"/>
  <c r="F64" i="37"/>
  <c r="F95" i="37"/>
  <c r="F65" i="37"/>
  <c r="F96" i="37"/>
  <c r="F66" i="37"/>
  <c r="F97" i="37"/>
  <c r="F67" i="37"/>
  <c r="F122" i="37" s="1"/>
  <c r="F98" i="37"/>
  <c r="F68" i="37"/>
  <c r="F99" i="37"/>
  <c r="F69" i="37"/>
  <c r="F100" i="37"/>
  <c r="F70" i="37"/>
  <c r="F101" i="37"/>
  <c r="F71" i="37"/>
  <c r="F102" i="37"/>
  <c r="F72" i="37"/>
  <c r="F103" i="37"/>
  <c r="F73" i="37"/>
  <c r="F104" i="37"/>
  <c r="F74" i="37"/>
  <c r="F105" i="37"/>
  <c r="F75" i="37"/>
  <c r="F130" i="37" s="1"/>
  <c r="F106" i="37"/>
  <c r="F76" i="37"/>
  <c r="F107" i="37"/>
  <c r="F77" i="37"/>
  <c r="F108" i="37"/>
  <c r="F78" i="37"/>
  <c r="F109" i="37"/>
  <c r="F79" i="37"/>
  <c r="F110" i="37"/>
  <c r="F80" i="37"/>
  <c r="G91" i="37"/>
  <c r="G61" i="37"/>
  <c r="G92" i="37"/>
  <c r="G62" i="37"/>
  <c r="G93" i="37"/>
  <c r="G63" i="37"/>
  <c r="G118" i="37" s="1"/>
  <c r="G94" i="37"/>
  <c r="G64" i="37"/>
  <c r="G95" i="37"/>
  <c r="G65" i="37"/>
  <c r="G96" i="37"/>
  <c r="G66" i="37"/>
  <c r="G97" i="37"/>
  <c r="G67" i="37"/>
  <c r="G98" i="37"/>
  <c r="G68" i="37"/>
  <c r="G99" i="37"/>
  <c r="G69" i="37"/>
  <c r="G100" i="37"/>
  <c r="G70" i="37"/>
  <c r="G101" i="37"/>
  <c r="G71" i="37"/>
  <c r="G126" i="37" s="1"/>
  <c r="G102" i="37"/>
  <c r="G72" i="37"/>
  <c r="G103" i="37"/>
  <c r="G73" i="37"/>
  <c r="G104" i="37"/>
  <c r="G74" i="37"/>
  <c r="G105" i="37"/>
  <c r="G75" i="37"/>
  <c r="G106" i="37"/>
  <c r="G76" i="37"/>
  <c r="G107" i="37"/>
  <c r="G77" i="37"/>
  <c r="G108" i="37"/>
  <c r="G78" i="37"/>
  <c r="G109" i="37"/>
  <c r="G79" i="37"/>
  <c r="G134" i="37" s="1"/>
  <c r="G80" i="37"/>
  <c r="G135" i="37" s="1"/>
  <c r="C143" i="37"/>
  <c r="H143" i="37"/>
  <c r="C32" i="37"/>
  <c r="D32" i="37"/>
  <c r="E32" i="37"/>
  <c r="F32" i="37"/>
  <c r="G32" i="37"/>
  <c r="C33" i="37"/>
  <c r="C34" i="37"/>
  <c r="C35" i="37"/>
  <c r="C36" i="37"/>
  <c r="C37" i="37"/>
  <c r="C38" i="37"/>
  <c r="C39" i="37"/>
  <c r="C40" i="37"/>
  <c r="C41" i="37"/>
  <c r="C42" i="37"/>
  <c r="C303" i="37" s="1"/>
  <c r="C353" i="37" s="1"/>
  <c r="C43" i="37"/>
  <c r="C44" i="37"/>
  <c r="D44" i="37"/>
  <c r="E44" i="37"/>
  <c r="F44" i="37"/>
  <c r="G44" i="37"/>
  <c r="C45" i="37"/>
  <c r="C46" i="37"/>
  <c r="C47" i="37"/>
  <c r="C48" i="37"/>
  <c r="C49" i="37"/>
  <c r="C50" i="37"/>
  <c r="C51" i="37"/>
  <c r="C91" i="38"/>
  <c r="C61" i="38"/>
  <c r="C92" i="38"/>
  <c r="C62" i="38"/>
  <c r="C117" i="38" s="1"/>
  <c r="C93" i="38"/>
  <c r="C63" i="38"/>
  <c r="C94" i="38"/>
  <c r="C64" i="38"/>
  <c r="C95" i="38"/>
  <c r="C65" i="38"/>
  <c r="C96" i="38"/>
  <c r="C66" i="38"/>
  <c r="C121" i="38" s="1"/>
  <c r="C97" i="38"/>
  <c r="C67" i="38"/>
  <c r="C98" i="38"/>
  <c r="H98" i="38" s="1"/>
  <c r="C68" i="38"/>
  <c r="C99" i="38"/>
  <c r="C69" i="38"/>
  <c r="C124" i="38" s="1"/>
  <c r="C100" i="38"/>
  <c r="C70" i="38"/>
  <c r="C125" i="38" s="1"/>
  <c r="C101" i="38"/>
  <c r="C71" i="38"/>
  <c r="C102" i="38"/>
  <c r="C72" i="38"/>
  <c r="C103" i="38"/>
  <c r="C73" i="38"/>
  <c r="C128" i="38" s="1"/>
  <c r="C104" i="38"/>
  <c r="C74" i="38"/>
  <c r="C105" i="38"/>
  <c r="C75" i="38"/>
  <c r="C106" i="38"/>
  <c r="C76" i="38"/>
  <c r="C107" i="38"/>
  <c r="C77" i="38"/>
  <c r="C108" i="38"/>
  <c r="C78" i="38"/>
  <c r="C109" i="38"/>
  <c r="C79" i="38"/>
  <c r="C110" i="38"/>
  <c r="C80" i="38"/>
  <c r="D91" i="38"/>
  <c r="D61" i="38"/>
  <c r="D92" i="38"/>
  <c r="D62" i="38"/>
  <c r="D117" i="38" s="1"/>
  <c r="D93" i="38"/>
  <c r="D63" i="38"/>
  <c r="D94" i="38"/>
  <c r="D64" i="38"/>
  <c r="D95" i="38"/>
  <c r="D65" i="38"/>
  <c r="D96" i="38"/>
  <c r="D66" i="38"/>
  <c r="D121" i="38" s="1"/>
  <c r="D97" i="38"/>
  <c r="D67" i="38"/>
  <c r="D98" i="38"/>
  <c r="D68" i="38"/>
  <c r="D99" i="38"/>
  <c r="D69" i="38"/>
  <c r="D100" i="38"/>
  <c r="D70" i="38"/>
  <c r="D125" i="38" s="1"/>
  <c r="D101" i="38"/>
  <c r="D71" i="38"/>
  <c r="D102" i="38"/>
  <c r="D72" i="38"/>
  <c r="D103" i="38"/>
  <c r="D73" i="38"/>
  <c r="D104" i="38"/>
  <c r="D74" i="38"/>
  <c r="D129" i="38" s="1"/>
  <c r="D105" i="38"/>
  <c r="D75" i="38"/>
  <c r="D106" i="38"/>
  <c r="D76" i="38"/>
  <c r="D107" i="38"/>
  <c r="D77" i="38"/>
  <c r="D132" i="38" s="1"/>
  <c r="D108" i="38"/>
  <c r="D78" i="38"/>
  <c r="D133" i="38" s="1"/>
  <c r="D109" i="38"/>
  <c r="D79" i="38"/>
  <c r="D110" i="38"/>
  <c r="D80" i="38"/>
  <c r="E91" i="38"/>
  <c r="E61" i="38"/>
  <c r="E92" i="38"/>
  <c r="E62" i="38"/>
  <c r="E117" i="38" s="1"/>
  <c r="E93" i="38"/>
  <c r="E63" i="38"/>
  <c r="E94" i="38"/>
  <c r="E64" i="38"/>
  <c r="E95" i="38"/>
  <c r="E65" i="38"/>
  <c r="E120" i="38" s="1"/>
  <c r="E96" i="38"/>
  <c r="E66" i="38"/>
  <c r="E97" i="38"/>
  <c r="E67" i="38"/>
  <c r="E98" i="38"/>
  <c r="E68" i="38"/>
  <c r="E99" i="38"/>
  <c r="E111" i="38" s="1"/>
  <c r="E69" i="38"/>
  <c r="E100" i="38"/>
  <c r="E70" i="38"/>
  <c r="E101" i="38"/>
  <c r="E71" i="38"/>
  <c r="E126" i="38" s="1"/>
  <c r="E102" i="38"/>
  <c r="E72" i="38"/>
  <c r="E103" i="38"/>
  <c r="H103" i="38" s="1"/>
  <c r="E73" i="38"/>
  <c r="E104" i="38"/>
  <c r="E74" i="38"/>
  <c r="E105" i="38"/>
  <c r="E75" i="38"/>
  <c r="E106" i="38"/>
  <c r="E76" i="38"/>
  <c r="E107" i="38"/>
  <c r="H107" i="38" s="1"/>
  <c r="E77" i="38"/>
  <c r="E108" i="38"/>
  <c r="E78" i="38"/>
  <c r="E109" i="38"/>
  <c r="E79" i="38"/>
  <c r="E110" i="38"/>
  <c r="E80" i="38"/>
  <c r="F91" i="38"/>
  <c r="H91" i="38" s="1"/>
  <c r="F61" i="38"/>
  <c r="F92" i="38"/>
  <c r="F62" i="38"/>
  <c r="F93" i="38"/>
  <c r="F63" i="38"/>
  <c r="F94" i="38"/>
  <c r="F64" i="38"/>
  <c r="F95" i="38"/>
  <c r="H95" i="38" s="1"/>
  <c r="F65" i="38"/>
  <c r="F96" i="38"/>
  <c r="F66" i="38"/>
  <c r="F97" i="38"/>
  <c r="F67" i="38"/>
  <c r="F98" i="38"/>
  <c r="F68" i="38"/>
  <c r="F123" i="38" s="1"/>
  <c r="F99" i="38"/>
  <c r="F69" i="38"/>
  <c r="F100" i="38"/>
  <c r="F70" i="38"/>
  <c r="F101" i="38"/>
  <c r="F71" i="38"/>
  <c r="F102" i="38"/>
  <c r="F72" i="38"/>
  <c r="F103" i="38"/>
  <c r="F73" i="38"/>
  <c r="F104" i="38"/>
  <c r="F74" i="38"/>
  <c r="F105" i="38"/>
  <c r="F75" i="38"/>
  <c r="F106" i="38"/>
  <c r="F76" i="38"/>
  <c r="F131" i="38" s="1"/>
  <c r="F107" i="38"/>
  <c r="F132" i="38" s="1"/>
  <c r="F77" i="38"/>
  <c r="F108" i="38"/>
  <c r="F78" i="38"/>
  <c r="F109" i="38"/>
  <c r="F79" i="38"/>
  <c r="F110" i="38"/>
  <c r="F80" i="38"/>
  <c r="F135" i="38" s="1"/>
  <c r="G91" i="38"/>
  <c r="G111" i="38" s="1"/>
  <c r="G61" i="38"/>
  <c r="G92" i="38"/>
  <c r="G62" i="38"/>
  <c r="G93" i="38"/>
  <c r="G63" i="38"/>
  <c r="G94" i="38"/>
  <c r="G64" i="38"/>
  <c r="G95" i="38"/>
  <c r="G65" i="38"/>
  <c r="G96" i="38"/>
  <c r="G66" i="38"/>
  <c r="G97" i="38"/>
  <c r="G67" i="38"/>
  <c r="G98" i="38"/>
  <c r="G68" i="38"/>
  <c r="G123" i="38" s="1"/>
  <c r="G99" i="38"/>
  <c r="G69" i="38"/>
  <c r="G100" i="38"/>
  <c r="G70" i="38"/>
  <c r="G101" i="38"/>
  <c r="G71" i="38"/>
  <c r="G102" i="38"/>
  <c r="G72" i="38"/>
  <c r="G127" i="38" s="1"/>
  <c r="G103" i="38"/>
  <c r="G73" i="38"/>
  <c r="G104" i="38"/>
  <c r="G74" i="38"/>
  <c r="G105" i="38"/>
  <c r="G75" i="38"/>
  <c r="G130" i="38" s="1"/>
  <c r="G106" i="38"/>
  <c r="G76" i="38"/>
  <c r="G131" i="38" s="1"/>
  <c r="G107" i="38"/>
  <c r="G77" i="38"/>
  <c r="G108" i="38"/>
  <c r="G78" i="38"/>
  <c r="G109" i="38"/>
  <c r="G79" i="38"/>
  <c r="G80" i="38"/>
  <c r="G135" i="38" s="1"/>
  <c r="C143" i="38"/>
  <c r="H143" i="38"/>
  <c r="I143" i="38" s="1"/>
  <c r="C32" i="38"/>
  <c r="D32" i="38"/>
  <c r="E32" i="38"/>
  <c r="F32" i="38"/>
  <c r="G32" i="38"/>
  <c r="C33" i="38"/>
  <c r="C34" i="38"/>
  <c r="C35" i="38"/>
  <c r="C36" i="38"/>
  <c r="C37" i="38"/>
  <c r="C38" i="38"/>
  <c r="C39" i="38"/>
  <c r="C40" i="38"/>
  <c r="C41" i="38"/>
  <c r="C42" i="38"/>
  <c r="C43" i="38"/>
  <c r="C44" i="38"/>
  <c r="C45" i="38"/>
  <c r="C46" i="38"/>
  <c r="C47" i="38"/>
  <c r="C48" i="38"/>
  <c r="C49" i="38"/>
  <c r="C50" i="38"/>
  <c r="C51" i="38"/>
  <c r="C91" i="39"/>
  <c r="C61" i="39"/>
  <c r="H61" i="39" s="1"/>
  <c r="C92" i="39"/>
  <c r="C62" i="39"/>
  <c r="C93" i="39"/>
  <c r="C118" i="39" s="1"/>
  <c r="C63" i="39"/>
  <c r="C94" i="39"/>
  <c r="C64" i="39"/>
  <c r="C95" i="39"/>
  <c r="C65" i="39"/>
  <c r="C96" i="39"/>
  <c r="C66" i="39"/>
  <c r="C97" i="39"/>
  <c r="C67" i="39"/>
  <c r="C98" i="39"/>
  <c r="C68" i="39"/>
  <c r="C99" i="39"/>
  <c r="C69" i="39"/>
  <c r="C100" i="39"/>
  <c r="C70" i="39"/>
  <c r="C101" i="39"/>
  <c r="C71" i="39"/>
  <c r="C102" i="39"/>
  <c r="C72" i="39"/>
  <c r="C103" i="39"/>
  <c r="C128" i="39" s="1"/>
  <c r="C73" i="39"/>
  <c r="C104" i="39"/>
  <c r="C74" i="39"/>
  <c r="C105" i="39"/>
  <c r="C75" i="39"/>
  <c r="C106" i="39"/>
  <c r="C76" i="39"/>
  <c r="C107" i="39"/>
  <c r="C77" i="39"/>
  <c r="C108" i="39"/>
  <c r="C78" i="39"/>
  <c r="C109" i="39"/>
  <c r="C79" i="39"/>
  <c r="C110" i="39"/>
  <c r="C80" i="39"/>
  <c r="D91" i="39"/>
  <c r="D61" i="39"/>
  <c r="D92" i="39"/>
  <c r="D62" i="39"/>
  <c r="D93" i="39"/>
  <c r="D63" i="39"/>
  <c r="D94" i="39"/>
  <c r="D64" i="39"/>
  <c r="D95" i="39"/>
  <c r="D65" i="39"/>
  <c r="D96" i="39"/>
  <c r="D66" i="39"/>
  <c r="D97" i="39"/>
  <c r="D67" i="39"/>
  <c r="D98" i="39"/>
  <c r="D68" i="39"/>
  <c r="D99" i="39"/>
  <c r="D69" i="39"/>
  <c r="D100" i="39"/>
  <c r="D70" i="39"/>
  <c r="D101" i="39"/>
  <c r="D71" i="39"/>
  <c r="D102" i="39"/>
  <c r="D72" i="39"/>
  <c r="D103" i="39"/>
  <c r="D73" i="39"/>
  <c r="D104" i="39"/>
  <c r="D74" i="39"/>
  <c r="D105" i="39"/>
  <c r="D75" i="39"/>
  <c r="D106" i="39"/>
  <c r="D76" i="39"/>
  <c r="D107" i="39"/>
  <c r="D132" i="39" s="1"/>
  <c r="D77" i="39"/>
  <c r="D108" i="39"/>
  <c r="D78" i="39"/>
  <c r="D109" i="39"/>
  <c r="D79" i="39"/>
  <c r="D110" i="39"/>
  <c r="D80" i="39"/>
  <c r="E91" i="39"/>
  <c r="E61" i="39"/>
  <c r="E116" i="39" s="1"/>
  <c r="E92" i="39"/>
  <c r="E62" i="39"/>
  <c r="E93" i="39"/>
  <c r="E63" i="39"/>
  <c r="E94" i="39"/>
  <c r="E64" i="39"/>
  <c r="E95" i="39"/>
  <c r="E65" i="39"/>
  <c r="E120" i="39" s="1"/>
  <c r="E96" i="39"/>
  <c r="E66" i="39"/>
  <c r="E97" i="39"/>
  <c r="E67" i="39"/>
  <c r="E98" i="39"/>
  <c r="E68" i="39"/>
  <c r="E99" i="39"/>
  <c r="E69" i="39"/>
  <c r="E124" i="39" s="1"/>
  <c r="E100" i="39"/>
  <c r="E70" i="39"/>
  <c r="E101" i="39"/>
  <c r="E71" i="39"/>
  <c r="E102" i="39"/>
  <c r="E72" i="39"/>
  <c r="E103" i="39"/>
  <c r="E73" i="39"/>
  <c r="E128" i="39" s="1"/>
  <c r="E104" i="39"/>
  <c r="E74" i="39"/>
  <c r="E105" i="39"/>
  <c r="E75" i="39"/>
  <c r="E106" i="39"/>
  <c r="E76" i="39"/>
  <c r="E107" i="39"/>
  <c r="E77" i="39"/>
  <c r="E132" i="39" s="1"/>
  <c r="E108" i="39"/>
  <c r="E78" i="39"/>
  <c r="E109" i="39"/>
  <c r="E79" i="39"/>
  <c r="E110" i="39"/>
  <c r="E80" i="39"/>
  <c r="F91" i="39"/>
  <c r="F61" i="39"/>
  <c r="F116" i="39" s="1"/>
  <c r="F92" i="39"/>
  <c r="F62" i="39"/>
  <c r="F93" i="39"/>
  <c r="F63" i="39"/>
  <c r="F94" i="39"/>
  <c r="F64" i="39"/>
  <c r="F95" i="39"/>
  <c r="F65" i="39"/>
  <c r="F120" i="39" s="1"/>
  <c r="F96" i="39"/>
  <c r="F66" i="39"/>
  <c r="F97" i="39"/>
  <c r="F67" i="39"/>
  <c r="F98" i="39"/>
  <c r="F68" i="39"/>
  <c r="F99" i="39"/>
  <c r="F69" i="39"/>
  <c r="F124" i="39" s="1"/>
  <c r="F100" i="39"/>
  <c r="F70" i="39"/>
  <c r="F101" i="39"/>
  <c r="F71" i="39"/>
  <c r="F102" i="39"/>
  <c r="F72" i="39"/>
  <c r="F103" i="39"/>
  <c r="F73" i="39"/>
  <c r="F128" i="39" s="1"/>
  <c r="F104" i="39"/>
  <c r="F74" i="39"/>
  <c r="F105" i="39"/>
  <c r="F75" i="39"/>
  <c r="F106" i="39"/>
  <c r="F76" i="39"/>
  <c r="F107" i="39"/>
  <c r="F77" i="39"/>
  <c r="F132" i="39" s="1"/>
  <c r="F108" i="39"/>
  <c r="F78" i="39"/>
  <c r="F109" i="39"/>
  <c r="F79" i="39"/>
  <c r="F110" i="39"/>
  <c r="F80" i="39"/>
  <c r="G91" i="39"/>
  <c r="G61" i="39"/>
  <c r="G92" i="39"/>
  <c r="G62" i="39"/>
  <c r="G93" i="39"/>
  <c r="G63" i="39"/>
  <c r="G94" i="39"/>
  <c r="G64" i="39"/>
  <c r="G95" i="39"/>
  <c r="G65" i="39"/>
  <c r="G120" i="39" s="1"/>
  <c r="G96" i="39"/>
  <c r="G66" i="39"/>
  <c r="G97" i="39"/>
  <c r="G67" i="39"/>
  <c r="G98" i="39"/>
  <c r="G68" i="39"/>
  <c r="G99" i="39"/>
  <c r="G69" i="39"/>
  <c r="G124" i="39" s="1"/>
  <c r="G100" i="39"/>
  <c r="G70" i="39"/>
  <c r="G101" i="39"/>
  <c r="G71" i="39"/>
  <c r="G102" i="39"/>
  <c r="G72" i="39"/>
  <c r="G103" i="39"/>
  <c r="G73" i="39"/>
  <c r="G128" i="39" s="1"/>
  <c r="G104" i="39"/>
  <c r="G74" i="39"/>
  <c r="G105" i="39"/>
  <c r="G75" i="39"/>
  <c r="G106" i="39"/>
  <c r="G76" i="39"/>
  <c r="G107" i="39"/>
  <c r="G77" i="39"/>
  <c r="G132" i="39" s="1"/>
  <c r="G108" i="39"/>
  <c r="G78" i="39"/>
  <c r="G109" i="39"/>
  <c r="G79" i="39"/>
  <c r="G80" i="39"/>
  <c r="G135" i="39" s="1"/>
  <c r="C143" i="39"/>
  <c r="H143" i="39"/>
  <c r="C32" i="39"/>
  <c r="D32" i="39"/>
  <c r="E32" i="39"/>
  <c r="F32" i="39"/>
  <c r="G32" i="39"/>
  <c r="C33" i="39"/>
  <c r="C34" i="39"/>
  <c r="C35" i="39"/>
  <c r="C36" i="39"/>
  <c r="C37" i="39"/>
  <c r="C38" i="39"/>
  <c r="C39" i="39"/>
  <c r="C40" i="39"/>
  <c r="C41" i="39"/>
  <c r="C42" i="39"/>
  <c r="C43" i="39"/>
  <c r="C44" i="39"/>
  <c r="C45" i="39"/>
  <c r="C46" i="39"/>
  <c r="C47" i="39"/>
  <c r="C48" i="39"/>
  <c r="C309" i="39" s="1"/>
  <c r="C359" i="39" s="1"/>
  <c r="C49" i="39"/>
  <c r="C50" i="39"/>
  <c r="C51" i="39"/>
  <c r="C91" i="40"/>
  <c r="C61" i="40"/>
  <c r="C92" i="40"/>
  <c r="C62" i="40"/>
  <c r="C93" i="40"/>
  <c r="C63" i="40"/>
  <c r="C94" i="40"/>
  <c r="C64" i="40"/>
  <c r="C95" i="40"/>
  <c r="C65" i="40"/>
  <c r="C120" i="40" s="1"/>
  <c r="C96" i="40"/>
  <c r="C66" i="40"/>
  <c r="C97" i="40"/>
  <c r="C67" i="40"/>
  <c r="C122" i="40" s="1"/>
  <c r="C98" i="40"/>
  <c r="C68" i="40"/>
  <c r="C99" i="40"/>
  <c r="C69" i="40"/>
  <c r="C100" i="40"/>
  <c r="C70" i="40"/>
  <c r="C101" i="40"/>
  <c r="C71" i="40"/>
  <c r="C126" i="40" s="1"/>
  <c r="C102" i="40"/>
  <c r="C72" i="40"/>
  <c r="C103" i="40"/>
  <c r="C73" i="40"/>
  <c r="C128" i="40" s="1"/>
  <c r="C104" i="40"/>
  <c r="C74" i="40"/>
  <c r="C105" i="40"/>
  <c r="C75" i="40"/>
  <c r="C130" i="40" s="1"/>
  <c r="C106" i="40"/>
  <c r="C76" i="40"/>
  <c r="C131" i="40" s="1"/>
  <c r="C107" i="40"/>
  <c r="C77" i="40"/>
  <c r="C132" i="40" s="1"/>
  <c r="C108" i="40"/>
  <c r="C78" i="40"/>
  <c r="C109" i="40"/>
  <c r="C79" i="40"/>
  <c r="C134" i="40" s="1"/>
  <c r="C110" i="40"/>
  <c r="C80" i="40"/>
  <c r="D91" i="40"/>
  <c r="D61" i="40"/>
  <c r="D92" i="40"/>
  <c r="D62" i="40"/>
  <c r="D93" i="40"/>
  <c r="D63" i="40"/>
  <c r="D94" i="40"/>
  <c r="D64" i="40"/>
  <c r="D95" i="40"/>
  <c r="D65" i="40"/>
  <c r="D96" i="40"/>
  <c r="D66" i="40"/>
  <c r="D97" i="40"/>
  <c r="D67" i="40"/>
  <c r="D122" i="40" s="1"/>
  <c r="D98" i="40"/>
  <c r="D68" i="40"/>
  <c r="D99" i="40"/>
  <c r="D69" i="40"/>
  <c r="D124" i="40" s="1"/>
  <c r="D100" i="40"/>
  <c r="D70" i="40"/>
  <c r="D101" i="40"/>
  <c r="D71" i="40"/>
  <c r="D102" i="40"/>
  <c r="D72" i="40"/>
  <c r="D103" i="40"/>
  <c r="D73" i="40"/>
  <c r="D128" i="40" s="1"/>
  <c r="D104" i="40"/>
  <c r="D74" i="40"/>
  <c r="D105" i="40"/>
  <c r="D75" i="40"/>
  <c r="D106" i="40"/>
  <c r="D76" i="40"/>
  <c r="D107" i="40"/>
  <c r="D77" i="40"/>
  <c r="D132" i="40" s="1"/>
  <c r="D108" i="40"/>
  <c r="D78" i="40"/>
  <c r="D133" i="40" s="1"/>
  <c r="D109" i="40"/>
  <c r="D79" i="40"/>
  <c r="D134" i="40" s="1"/>
  <c r="D110" i="40"/>
  <c r="D80" i="40"/>
  <c r="E91" i="40"/>
  <c r="E61" i="40"/>
  <c r="E92" i="40"/>
  <c r="E62" i="40"/>
  <c r="E117" i="40" s="1"/>
  <c r="E93" i="40"/>
  <c r="E63" i="40"/>
  <c r="E94" i="40"/>
  <c r="E64" i="40"/>
  <c r="E95" i="40"/>
  <c r="E65" i="40"/>
  <c r="E120" i="40" s="1"/>
  <c r="E96" i="40"/>
  <c r="E66" i="40"/>
  <c r="E121" i="40" s="1"/>
  <c r="E97" i="40"/>
  <c r="E67" i="40"/>
  <c r="E98" i="40"/>
  <c r="E68" i="40"/>
  <c r="E99" i="40"/>
  <c r="E69" i="40"/>
  <c r="E100" i="40"/>
  <c r="E70" i="40"/>
  <c r="E125" i="40" s="1"/>
  <c r="E101" i="40"/>
  <c r="E71" i="40"/>
  <c r="E102" i="40"/>
  <c r="E72" i="40"/>
  <c r="E103" i="40"/>
  <c r="E73" i="40"/>
  <c r="E128" i="40" s="1"/>
  <c r="E104" i="40"/>
  <c r="E74" i="40"/>
  <c r="E105" i="40"/>
  <c r="E75" i="40"/>
  <c r="E130" i="40" s="1"/>
  <c r="E106" i="40"/>
  <c r="E76" i="40"/>
  <c r="E107" i="40"/>
  <c r="E77" i="40"/>
  <c r="E132" i="40" s="1"/>
  <c r="E108" i="40"/>
  <c r="E78" i="40"/>
  <c r="E109" i="40"/>
  <c r="E79" i="40"/>
  <c r="E110" i="40"/>
  <c r="E80" i="40"/>
  <c r="F91" i="40"/>
  <c r="F61" i="40"/>
  <c r="F92" i="40"/>
  <c r="F62" i="40"/>
  <c r="F93" i="40"/>
  <c r="F63" i="40"/>
  <c r="F94" i="40"/>
  <c r="F64" i="40"/>
  <c r="F95" i="40"/>
  <c r="F65" i="40"/>
  <c r="F96" i="40"/>
  <c r="F66" i="40"/>
  <c r="F97" i="40"/>
  <c r="F67" i="40"/>
  <c r="F98" i="40"/>
  <c r="F68" i="40"/>
  <c r="F99" i="40"/>
  <c r="F69" i="40"/>
  <c r="F100" i="40"/>
  <c r="F70" i="40"/>
  <c r="F125" i="40" s="1"/>
  <c r="F101" i="40"/>
  <c r="F71" i="40"/>
  <c r="F102" i="40"/>
  <c r="F72" i="40"/>
  <c r="F103" i="40"/>
  <c r="F73" i="40"/>
  <c r="F128" i="40" s="1"/>
  <c r="F104" i="40"/>
  <c r="F74" i="40"/>
  <c r="F129" i="40" s="1"/>
  <c r="F105" i="40"/>
  <c r="F75" i="40"/>
  <c r="F106" i="40"/>
  <c r="F76" i="40"/>
  <c r="F107" i="40"/>
  <c r="F77" i="40"/>
  <c r="F108" i="40"/>
  <c r="F78" i="40"/>
  <c r="F133" i="40" s="1"/>
  <c r="F109" i="40"/>
  <c r="F79" i="40"/>
  <c r="F110" i="40"/>
  <c r="F80" i="40"/>
  <c r="G91" i="40"/>
  <c r="G61" i="40"/>
  <c r="G92" i="40"/>
  <c r="G62" i="40"/>
  <c r="G117" i="40" s="1"/>
  <c r="G93" i="40"/>
  <c r="G63" i="40"/>
  <c r="G94" i="40"/>
  <c r="G64" i="40"/>
  <c r="G95" i="40"/>
  <c r="G65" i="40"/>
  <c r="G96" i="40"/>
  <c r="G66" i="40"/>
  <c r="G97" i="40"/>
  <c r="G67" i="40"/>
  <c r="G98" i="40"/>
  <c r="G68" i="40"/>
  <c r="G99" i="40"/>
  <c r="G69" i="40"/>
  <c r="G100" i="40"/>
  <c r="G70" i="40"/>
  <c r="G101" i="40"/>
  <c r="G71" i="40"/>
  <c r="G102" i="40"/>
  <c r="G72" i="40"/>
  <c r="G103" i="40"/>
  <c r="G73" i="40"/>
  <c r="G104" i="40"/>
  <c r="G74" i="40"/>
  <c r="G105" i="40"/>
  <c r="G75" i="40"/>
  <c r="G106" i="40"/>
  <c r="G76" i="40"/>
  <c r="G107" i="40"/>
  <c r="G77" i="40"/>
  <c r="G132" i="40" s="1"/>
  <c r="G108" i="40"/>
  <c r="G78" i="40"/>
  <c r="G133" i="40" s="1"/>
  <c r="G109" i="40"/>
  <c r="G79" i="40"/>
  <c r="G80" i="40"/>
  <c r="G135" i="40" s="1"/>
  <c r="C143" i="40"/>
  <c r="H143" i="40"/>
  <c r="C32" i="40"/>
  <c r="D32" i="40"/>
  <c r="E32" i="40"/>
  <c r="F32" i="40"/>
  <c r="G32" i="40"/>
  <c r="C33" i="40"/>
  <c r="C34" i="40"/>
  <c r="C35" i="40"/>
  <c r="C36" i="40"/>
  <c r="C37" i="40"/>
  <c r="C38" i="40"/>
  <c r="C39" i="40"/>
  <c r="C300" i="40" s="1"/>
  <c r="C350" i="40" s="1"/>
  <c r="C40" i="40"/>
  <c r="C41" i="40"/>
  <c r="C42" i="40"/>
  <c r="C43" i="40"/>
  <c r="C44" i="40"/>
  <c r="C45" i="40"/>
  <c r="C46" i="40"/>
  <c r="C47" i="40"/>
  <c r="C48" i="40"/>
  <c r="C49" i="40"/>
  <c r="C50" i="40"/>
  <c r="C51" i="40"/>
  <c r="C91" i="41"/>
  <c r="C61" i="41"/>
  <c r="C92" i="41"/>
  <c r="C62" i="41"/>
  <c r="C93" i="41"/>
  <c r="C63" i="41"/>
  <c r="C94" i="41"/>
  <c r="C64" i="41"/>
  <c r="C95" i="41"/>
  <c r="C65" i="41"/>
  <c r="C120" i="41" s="1"/>
  <c r="C96" i="41"/>
  <c r="C66" i="41"/>
  <c r="C97" i="41"/>
  <c r="C67" i="41"/>
  <c r="C98" i="41"/>
  <c r="C68" i="41"/>
  <c r="C99" i="41"/>
  <c r="C69" i="41"/>
  <c r="C124" i="41" s="1"/>
  <c r="C100" i="41"/>
  <c r="C70" i="41"/>
  <c r="C101" i="41"/>
  <c r="C71" i="41"/>
  <c r="C102" i="41"/>
  <c r="C72" i="41"/>
  <c r="C103" i="41"/>
  <c r="C73" i="41"/>
  <c r="C104" i="41"/>
  <c r="C74" i="41"/>
  <c r="C105" i="41"/>
  <c r="C75" i="41"/>
  <c r="C106" i="41"/>
  <c r="C76" i="41"/>
  <c r="C131" i="41" s="1"/>
  <c r="C107" i="41"/>
  <c r="C77" i="41"/>
  <c r="C108" i="41"/>
  <c r="C78" i="41"/>
  <c r="C109" i="41"/>
  <c r="C79" i="41"/>
  <c r="C110" i="41"/>
  <c r="C80" i="41"/>
  <c r="C135" i="41" s="1"/>
  <c r="D91" i="41"/>
  <c r="D61" i="41"/>
  <c r="D116" i="41" s="1"/>
  <c r="D92" i="41"/>
  <c r="D62" i="41"/>
  <c r="D93" i="41"/>
  <c r="D63" i="41"/>
  <c r="D94" i="41"/>
  <c r="D64" i="41"/>
  <c r="D95" i="41"/>
  <c r="D65" i="41"/>
  <c r="D120" i="41" s="1"/>
  <c r="D96" i="41"/>
  <c r="D66" i="41"/>
  <c r="D97" i="41"/>
  <c r="D67" i="41"/>
  <c r="D98" i="41"/>
  <c r="D68" i="41"/>
  <c r="D99" i="41"/>
  <c r="D69" i="41"/>
  <c r="D124" i="41" s="1"/>
  <c r="D100" i="41"/>
  <c r="D70" i="41"/>
  <c r="D101" i="41"/>
  <c r="D71" i="41"/>
  <c r="D102" i="41"/>
  <c r="D72" i="41"/>
  <c r="D103" i="41"/>
  <c r="D73" i="41"/>
  <c r="D104" i="41"/>
  <c r="D74" i="41"/>
  <c r="D105" i="41"/>
  <c r="D75" i="41"/>
  <c r="D106" i="41"/>
  <c r="D76" i="41"/>
  <c r="D107" i="41"/>
  <c r="D77" i="41"/>
  <c r="D132" i="41" s="1"/>
  <c r="D108" i="41"/>
  <c r="D78" i="41"/>
  <c r="D109" i="41"/>
  <c r="D79" i="41"/>
  <c r="D110" i="41"/>
  <c r="D80" i="41"/>
  <c r="E91" i="41"/>
  <c r="E61" i="41"/>
  <c r="E92" i="41"/>
  <c r="E62" i="41"/>
  <c r="E93" i="41"/>
  <c r="E63" i="41"/>
  <c r="E94" i="41"/>
  <c r="E64" i="41"/>
  <c r="E95" i="41"/>
  <c r="E65" i="41"/>
  <c r="E96" i="41"/>
  <c r="E66" i="41"/>
  <c r="E97" i="41"/>
  <c r="E67" i="41"/>
  <c r="E98" i="41"/>
  <c r="E68" i="41"/>
  <c r="E123" i="41" s="1"/>
  <c r="E99" i="41"/>
  <c r="E69" i="41"/>
  <c r="E100" i="41"/>
  <c r="E70" i="41"/>
  <c r="E101" i="41"/>
  <c r="E71" i="41"/>
  <c r="E102" i="41"/>
  <c r="E72" i="41"/>
  <c r="E103" i="41"/>
  <c r="E73" i="41"/>
  <c r="E104" i="41"/>
  <c r="E74" i="41"/>
  <c r="E105" i="41"/>
  <c r="E75" i="41"/>
  <c r="E106" i="41"/>
  <c r="E76" i="41"/>
  <c r="E131" i="41" s="1"/>
  <c r="E107" i="41"/>
  <c r="E77" i="41"/>
  <c r="E108" i="41"/>
  <c r="E78" i="41"/>
  <c r="E109" i="41"/>
  <c r="E79" i="41"/>
  <c r="E110" i="41"/>
  <c r="E80" i="41"/>
  <c r="F91" i="41"/>
  <c r="F61" i="41"/>
  <c r="F116" i="41" s="1"/>
  <c r="F92" i="41"/>
  <c r="F62" i="41"/>
  <c r="F93" i="41"/>
  <c r="F63" i="41"/>
  <c r="F94" i="41"/>
  <c r="F64" i="41"/>
  <c r="F119" i="41" s="1"/>
  <c r="F95" i="41"/>
  <c r="F65" i="41"/>
  <c r="F96" i="41"/>
  <c r="F66" i="41"/>
  <c r="F97" i="41"/>
  <c r="F67" i="41"/>
  <c r="F98" i="41"/>
  <c r="F68" i="41"/>
  <c r="F123" i="41" s="1"/>
  <c r="F99" i="41"/>
  <c r="F69" i="41"/>
  <c r="F124" i="41" s="1"/>
  <c r="F100" i="41"/>
  <c r="F70" i="41"/>
  <c r="F101" i="41"/>
  <c r="F71" i="41"/>
  <c r="F102" i="41"/>
  <c r="F72" i="41"/>
  <c r="F127" i="41" s="1"/>
  <c r="F103" i="41"/>
  <c r="F73" i="41"/>
  <c r="F104" i="41"/>
  <c r="F74" i="41"/>
  <c r="F105" i="41"/>
  <c r="F75" i="41"/>
  <c r="F106" i="41"/>
  <c r="F76" i="41"/>
  <c r="F131" i="41" s="1"/>
  <c r="F107" i="41"/>
  <c r="F77" i="41"/>
  <c r="F132" i="41" s="1"/>
  <c r="F108" i="41"/>
  <c r="F78" i="41"/>
  <c r="F109" i="41"/>
  <c r="F79" i="41"/>
  <c r="F110" i="41"/>
  <c r="F80" i="41"/>
  <c r="F135" i="41" s="1"/>
  <c r="G91" i="41"/>
  <c r="G61" i="41"/>
  <c r="G116" i="41" s="1"/>
  <c r="G92" i="41"/>
  <c r="G62" i="41"/>
  <c r="G93" i="41"/>
  <c r="G63" i="41"/>
  <c r="G94" i="41"/>
  <c r="G64" i="41"/>
  <c r="G119" i="41" s="1"/>
  <c r="G95" i="41"/>
  <c r="G65" i="41"/>
  <c r="G120" i="41" s="1"/>
  <c r="G96" i="41"/>
  <c r="G66" i="41"/>
  <c r="G97" i="41"/>
  <c r="G67" i="41"/>
  <c r="G98" i="41"/>
  <c r="G68" i="41"/>
  <c r="G99" i="41"/>
  <c r="G69" i="41"/>
  <c r="G124" i="41" s="1"/>
  <c r="G100" i="41"/>
  <c r="G70" i="41"/>
  <c r="G101" i="41"/>
  <c r="G71" i="41"/>
  <c r="G102" i="41"/>
  <c r="G72" i="41"/>
  <c r="G127" i="41" s="1"/>
  <c r="G103" i="41"/>
  <c r="G73" i="41"/>
  <c r="G128" i="41" s="1"/>
  <c r="G104" i="41"/>
  <c r="G74" i="41"/>
  <c r="G105" i="41"/>
  <c r="G75" i="41"/>
  <c r="G106" i="41"/>
  <c r="G76" i="41"/>
  <c r="G107" i="41"/>
  <c r="G77" i="41"/>
  <c r="G132" i="41" s="1"/>
  <c r="G108" i="41"/>
  <c r="G78" i="41"/>
  <c r="G109" i="41"/>
  <c r="G79" i="41"/>
  <c r="G80" i="41"/>
  <c r="G135" i="41" s="1"/>
  <c r="C143" i="41"/>
  <c r="H143" i="41"/>
  <c r="C32" i="41"/>
  <c r="D32" i="41"/>
  <c r="E32" i="41"/>
  <c r="F32" i="41"/>
  <c r="G32" i="41"/>
  <c r="G293" i="41" s="1"/>
  <c r="G343" i="41" s="1"/>
  <c r="C33" i="41"/>
  <c r="C34" i="41"/>
  <c r="C35" i="41"/>
  <c r="C36" i="41"/>
  <c r="C37" i="41"/>
  <c r="C38" i="41"/>
  <c r="C39" i="41"/>
  <c r="C40" i="41"/>
  <c r="C41" i="41"/>
  <c r="C42" i="41"/>
  <c r="C43" i="41"/>
  <c r="C44" i="41"/>
  <c r="C45" i="41"/>
  <c r="C46" i="41"/>
  <c r="C47" i="41"/>
  <c r="C48" i="41"/>
  <c r="C49" i="41"/>
  <c r="C50" i="41"/>
  <c r="C51" i="41"/>
  <c r="C91" i="9"/>
  <c r="C61" i="9"/>
  <c r="C92" i="9"/>
  <c r="C62" i="9"/>
  <c r="C93" i="9"/>
  <c r="C63" i="9"/>
  <c r="C94" i="9"/>
  <c r="H94" i="9" s="1"/>
  <c r="C64" i="9"/>
  <c r="C95" i="9"/>
  <c r="C65" i="9"/>
  <c r="C96" i="9"/>
  <c r="C66" i="9"/>
  <c r="C97" i="9"/>
  <c r="C67" i="9"/>
  <c r="C98" i="9"/>
  <c r="C68" i="9"/>
  <c r="C99" i="9"/>
  <c r="C69" i="9"/>
  <c r="C100" i="9"/>
  <c r="C70" i="9"/>
  <c r="C101" i="9"/>
  <c r="C71" i="9"/>
  <c r="C102" i="9"/>
  <c r="H102" i="9" s="1"/>
  <c r="C72" i="9"/>
  <c r="C103" i="9"/>
  <c r="C73" i="9"/>
  <c r="C104" i="9"/>
  <c r="C74" i="9"/>
  <c r="C105" i="9"/>
  <c r="C75" i="9"/>
  <c r="C106" i="9"/>
  <c r="C76" i="9"/>
  <c r="C107" i="9"/>
  <c r="C77" i="9"/>
  <c r="C108" i="9"/>
  <c r="C78" i="9"/>
  <c r="C109" i="9"/>
  <c r="C79" i="9"/>
  <c r="C110" i="9"/>
  <c r="H110" i="9" s="1"/>
  <c r="C80" i="9"/>
  <c r="D91" i="9"/>
  <c r="D61" i="9"/>
  <c r="D92" i="9"/>
  <c r="D62" i="9"/>
  <c r="D93" i="9"/>
  <c r="D63" i="9"/>
  <c r="D94" i="9"/>
  <c r="D64" i="9"/>
  <c r="D95" i="9"/>
  <c r="D65" i="9"/>
  <c r="D96" i="9"/>
  <c r="D66" i="9"/>
  <c r="D97" i="9"/>
  <c r="D67" i="9"/>
  <c r="D98" i="9"/>
  <c r="D68" i="9"/>
  <c r="D99" i="9"/>
  <c r="D69" i="9"/>
  <c r="D100" i="9"/>
  <c r="D70" i="9"/>
  <c r="D101" i="9"/>
  <c r="D71" i="9"/>
  <c r="D102" i="9"/>
  <c r="D72" i="9"/>
  <c r="D103" i="9"/>
  <c r="D73" i="9"/>
  <c r="D104" i="9"/>
  <c r="D74" i="9"/>
  <c r="D105" i="9"/>
  <c r="D75" i="9"/>
  <c r="D106" i="9"/>
  <c r="D76" i="9"/>
  <c r="D107" i="9"/>
  <c r="D77" i="9"/>
  <c r="D108" i="9"/>
  <c r="D78" i="9"/>
  <c r="D109" i="9"/>
  <c r="D79" i="9"/>
  <c r="D110" i="9"/>
  <c r="D80" i="9"/>
  <c r="E91" i="9"/>
  <c r="E61" i="9"/>
  <c r="E92" i="9"/>
  <c r="E62" i="9"/>
  <c r="E93" i="9"/>
  <c r="E63" i="9"/>
  <c r="E94" i="9"/>
  <c r="E64" i="9"/>
  <c r="E95" i="9"/>
  <c r="E65" i="9"/>
  <c r="E96" i="9"/>
  <c r="E66" i="9"/>
  <c r="E97" i="9"/>
  <c r="E67" i="9"/>
  <c r="E98" i="9"/>
  <c r="E68" i="9"/>
  <c r="E99" i="9"/>
  <c r="E69" i="9"/>
  <c r="E100" i="9"/>
  <c r="E70" i="9"/>
  <c r="E101" i="9"/>
  <c r="E71" i="9"/>
  <c r="E102" i="9"/>
  <c r="E72" i="9"/>
  <c r="E103" i="9"/>
  <c r="E73" i="9"/>
  <c r="E104" i="9"/>
  <c r="E74" i="9"/>
  <c r="E105" i="9"/>
  <c r="E75" i="9"/>
  <c r="E106" i="9"/>
  <c r="E76" i="9"/>
  <c r="E107" i="9"/>
  <c r="E77" i="9"/>
  <c r="E108" i="9"/>
  <c r="E78" i="9"/>
  <c r="E109" i="9"/>
  <c r="E79" i="9"/>
  <c r="E110" i="9"/>
  <c r="E80" i="9"/>
  <c r="F91" i="9"/>
  <c r="F61" i="9"/>
  <c r="F92" i="9"/>
  <c r="F62" i="9"/>
  <c r="F93" i="9"/>
  <c r="F63" i="9"/>
  <c r="F94" i="9"/>
  <c r="F111" i="9" s="1"/>
  <c r="F64" i="9"/>
  <c r="F95" i="9"/>
  <c r="F65" i="9"/>
  <c r="F96" i="9"/>
  <c r="F66" i="9"/>
  <c r="F97" i="9"/>
  <c r="F67" i="9"/>
  <c r="F98" i="9"/>
  <c r="F68" i="9"/>
  <c r="F99" i="9"/>
  <c r="F69" i="9"/>
  <c r="F100" i="9"/>
  <c r="F70" i="9"/>
  <c r="F101" i="9"/>
  <c r="F71" i="9"/>
  <c r="F102" i="9"/>
  <c r="F72" i="9"/>
  <c r="F103" i="9"/>
  <c r="F73" i="9"/>
  <c r="F104" i="9"/>
  <c r="F74" i="9"/>
  <c r="F105" i="9"/>
  <c r="F75" i="9"/>
  <c r="F106" i="9"/>
  <c r="F76" i="9"/>
  <c r="F107" i="9"/>
  <c r="F77" i="9"/>
  <c r="F108" i="9"/>
  <c r="F78" i="9"/>
  <c r="F109" i="9"/>
  <c r="F79" i="9"/>
  <c r="F110" i="9"/>
  <c r="F80" i="9"/>
  <c r="G91" i="9"/>
  <c r="G61" i="9"/>
  <c r="G92" i="9"/>
  <c r="G62" i="9"/>
  <c r="G93" i="9"/>
  <c r="G63" i="9"/>
  <c r="G94" i="9"/>
  <c r="G64" i="9"/>
  <c r="G95" i="9"/>
  <c r="G65" i="9"/>
  <c r="G96" i="9"/>
  <c r="G66" i="9"/>
  <c r="G97" i="9"/>
  <c r="G67" i="9"/>
  <c r="G98" i="9"/>
  <c r="G68" i="9"/>
  <c r="G99" i="9"/>
  <c r="G69" i="9"/>
  <c r="G100" i="9"/>
  <c r="G70" i="9"/>
  <c r="G101" i="9"/>
  <c r="G71" i="9"/>
  <c r="G102" i="9"/>
  <c r="G72" i="9"/>
  <c r="G103" i="9"/>
  <c r="G73" i="9"/>
  <c r="G104" i="9"/>
  <c r="G74" i="9"/>
  <c r="G105" i="9"/>
  <c r="G75" i="9"/>
  <c r="G106" i="9"/>
  <c r="G76" i="9"/>
  <c r="G107" i="9"/>
  <c r="G77" i="9"/>
  <c r="G108" i="9"/>
  <c r="G78" i="9"/>
  <c r="G109" i="9"/>
  <c r="G79" i="9"/>
  <c r="G80" i="9"/>
  <c r="G135" i="9" s="1"/>
  <c r="C143" i="9"/>
  <c r="H143" i="9"/>
  <c r="C32" i="9"/>
  <c r="D32" i="9"/>
  <c r="E32" i="9"/>
  <c r="F32" i="9"/>
  <c r="C33" i="9"/>
  <c r="C34" i="9"/>
  <c r="C35" i="9"/>
  <c r="C36" i="9"/>
  <c r="C297" i="9" s="1"/>
  <c r="C347" i="9" s="1"/>
  <c r="C37" i="9"/>
  <c r="C38" i="9"/>
  <c r="C39" i="9"/>
  <c r="C40" i="9"/>
  <c r="C41" i="9"/>
  <c r="C42" i="9"/>
  <c r="C43" i="9"/>
  <c r="C44" i="9"/>
  <c r="C45" i="9"/>
  <c r="C46" i="9"/>
  <c r="C47" i="9"/>
  <c r="C48" i="9"/>
  <c r="C49" i="9"/>
  <c r="C50" i="9"/>
  <c r="C51" i="9"/>
  <c r="C91" i="10"/>
  <c r="C61" i="10"/>
  <c r="C92" i="10"/>
  <c r="C62" i="10"/>
  <c r="C117" i="10" s="1"/>
  <c r="C93" i="10"/>
  <c r="C111" i="10" s="1"/>
  <c r="C63" i="10"/>
  <c r="C94" i="10"/>
  <c r="C64" i="10"/>
  <c r="C95" i="10"/>
  <c r="C65" i="10"/>
  <c r="C96" i="10"/>
  <c r="C66" i="10"/>
  <c r="C121" i="10" s="1"/>
  <c r="C97" i="10"/>
  <c r="C67" i="10"/>
  <c r="C98" i="10"/>
  <c r="C68" i="10"/>
  <c r="C99" i="10"/>
  <c r="C69" i="10"/>
  <c r="C100" i="10"/>
  <c r="C70" i="10"/>
  <c r="C101" i="10"/>
  <c r="H101" i="10" s="1"/>
  <c r="C71" i="10"/>
  <c r="C102" i="10"/>
  <c r="C72" i="10"/>
  <c r="C103" i="10"/>
  <c r="C73" i="10"/>
  <c r="C104" i="10"/>
  <c r="C74" i="10"/>
  <c r="C105" i="10"/>
  <c r="C75" i="10"/>
  <c r="C106" i="10"/>
  <c r="C76" i="10"/>
  <c r="C107" i="10"/>
  <c r="C77" i="10"/>
  <c r="C108" i="10"/>
  <c r="C78" i="10"/>
  <c r="C133" i="10" s="1"/>
  <c r="C109" i="10"/>
  <c r="H109" i="10" s="1"/>
  <c r="C79" i="10"/>
  <c r="C110" i="10"/>
  <c r="C80" i="10"/>
  <c r="D91" i="10"/>
  <c r="D61" i="10"/>
  <c r="D92" i="10"/>
  <c r="D62" i="10"/>
  <c r="D93" i="10"/>
  <c r="D63" i="10"/>
  <c r="D94" i="10"/>
  <c r="D64" i="10"/>
  <c r="D119" i="10" s="1"/>
  <c r="D95" i="10"/>
  <c r="D65" i="10"/>
  <c r="D96" i="10"/>
  <c r="D66" i="10"/>
  <c r="D97" i="10"/>
  <c r="D67" i="10"/>
  <c r="D98" i="10"/>
  <c r="D68" i="10"/>
  <c r="D123" i="10" s="1"/>
  <c r="D99" i="10"/>
  <c r="D69" i="10"/>
  <c r="D100" i="10"/>
  <c r="D70" i="10"/>
  <c r="D101" i="10"/>
  <c r="D71" i="10"/>
  <c r="D102" i="10"/>
  <c r="D72" i="10"/>
  <c r="D127" i="10" s="1"/>
  <c r="D103" i="10"/>
  <c r="D73" i="10"/>
  <c r="D104" i="10"/>
  <c r="D74" i="10"/>
  <c r="D105" i="10"/>
  <c r="D75" i="10"/>
  <c r="D106" i="10"/>
  <c r="D76" i="10"/>
  <c r="D131" i="10" s="1"/>
  <c r="D107" i="10"/>
  <c r="D77" i="10"/>
  <c r="D108" i="10"/>
  <c r="D78" i="10"/>
  <c r="D133" i="10" s="1"/>
  <c r="D109" i="10"/>
  <c r="D79" i="10"/>
  <c r="D110" i="10"/>
  <c r="D80" i="10"/>
  <c r="D135" i="10" s="1"/>
  <c r="E91" i="10"/>
  <c r="E61" i="10"/>
  <c r="E92" i="10"/>
  <c r="E62" i="10"/>
  <c r="E93" i="10"/>
  <c r="E111" i="10" s="1"/>
  <c r="E63" i="10"/>
  <c r="E94" i="10"/>
  <c r="E64" i="10"/>
  <c r="E119" i="10" s="1"/>
  <c r="E95" i="10"/>
  <c r="E65" i="10"/>
  <c r="E96" i="10"/>
  <c r="E66" i="10"/>
  <c r="E97" i="10"/>
  <c r="E67" i="10"/>
  <c r="E98" i="10"/>
  <c r="E68" i="10"/>
  <c r="E123" i="10" s="1"/>
  <c r="E99" i="10"/>
  <c r="E69" i="10"/>
  <c r="E100" i="10"/>
  <c r="E70" i="10"/>
  <c r="E101" i="10"/>
  <c r="E71" i="10"/>
  <c r="E102" i="10"/>
  <c r="E72" i="10"/>
  <c r="E127" i="10" s="1"/>
  <c r="E103" i="10"/>
  <c r="E73" i="10"/>
  <c r="E104" i="10"/>
  <c r="E74" i="10"/>
  <c r="E105" i="10"/>
  <c r="E130" i="10" s="1"/>
  <c r="E75" i="10"/>
  <c r="E106" i="10"/>
  <c r="E76" i="10"/>
  <c r="E107" i="10"/>
  <c r="E77" i="10"/>
  <c r="E108" i="10"/>
  <c r="E78" i="10"/>
  <c r="E109" i="10"/>
  <c r="E79" i="10"/>
  <c r="E110" i="10"/>
  <c r="E80" i="10"/>
  <c r="F91" i="10"/>
  <c r="F61" i="10"/>
  <c r="F92" i="10"/>
  <c r="F62" i="10"/>
  <c r="F117" i="10" s="1"/>
  <c r="F93" i="10"/>
  <c r="F111" i="10" s="1"/>
  <c r="F63" i="10"/>
  <c r="F94" i="10"/>
  <c r="F64" i="10"/>
  <c r="F95" i="10"/>
  <c r="F65" i="10"/>
  <c r="F96" i="10"/>
  <c r="F66" i="10"/>
  <c r="F121" i="10" s="1"/>
  <c r="F97" i="10"/>
  <c r="F67" i="10"/>
  <c r="F98" i="10"/>
  <c r="F68" i="10"/>
  <c r="F99" i="10"/>
  <c r="F69" i="10"/>
  <c r="F100" i="10"/>
  <c r="F70" i="10"/>
  <c r="F125" i="10" s="1"/>
  <c r="F101" i="10"/>
  <c r="F71" i="10"/>
  <c r="F102" i="10"/>
  <c r="F72" i="10"/>
  <c r="F103" i="10"/>
  <c r="F73" i="10"/>
  <c r="F104" i="10"/>
  <c r="F74" i="10"/>
  <c r="F129" i="10" s="1"/>
  <c r="F105" i="10"/>
  <c r="F75" i="10"/>
  <c r="F106" i="10"/>
  <c r="F76" i="10"/>
  <c r="F107" i="10"/>
  <c r="F77" i="10"/>
  <c r="F108" i="10"/>
  <c r="F78" i="10"/>
  <c r="F109" i="10"/>
  <c r="F79" i="10"/>
  <c r="F110" i="10"/>
  <c r="F80" i="10"/>
  <c r="G91" i="10"/>
  <c r="G61" i="10"/>
  <c r="G92" i="10"/>
  <c r="G62" i="10"/>
  <c r="G93" i="10"/>
  <c r="G111" i="10" s="1"/>
  <c r="G63" i="10"/>
  <c r="G94" i="10"/>
  <c r="G64" i="10"/>
  <c r="G119" i="10" s="1"/>
  <c r="G95" i="10"/>
  <c r="G65" i="10"/>
  <c r="G96" i="10"/>
  <c r="G66" i="10"/>
  <c r="G97" i="10"/>
  <c r="G67" i="10"/>
  <c r="G98" i="10"/>
  <c r="G68" i="10"/>
  <c r="G123" i="10" s="1"/>
  <c r="G99" i="10"/>
  <c r="G69" i="10"/>
  <c r="G100" i="10"/>
  <c r="G70" i="10"/>
  <c r="G125" i="10" s="1"/>
  <c r="G101" i="10"/>
  <c r="G71" i="10"/>
  <c r="G102" i="10"/>
  <c r="G72" i="10"/>
  <c r="G103" i="10"/>
  <c r="G73" i="10"/>
  <c r="G104" i="10"/>
  <c r="G74" i="10"/>
  <c r="G105" i="10"/>
  <c r="G75" i="10"/>
  <c r="G106" i="10"/>
  <c r="G76" i="10"/>
  <c r="G131" i="10" s="1"/>
  <c r="G107" i="10"/>
  <c r="G77" i="10"/>
  <c r="G108" i="10"/>
  <c r="G78" i="10"/>
  <c r="G109" i="10"/>
  <c r="G79" i="10"/>
  <c r="G80" i="10"/>
  <c r="G135" i="10" s="1"/>
  <c r="C143" i="10"/>
  <c r="H143" i="10"/>
  <c r="C32" i="10"/>
  <c r="D32" i="10"/>
  <c r="E32" i="10"/>
  <c r="F32" i="10"/>
  <c r="G32" i="10"/>
  <c r="C33" i="10"/>
  <c r="C34" i="10"/>
  <c r="C35" i="10"/>
  <c r="C36" i="10"/>
  <c r="C37" i="10"/>
  <c r="C38" i="10"/>
  <c r="C39" i="10"/>
  <c r="C40" i="10"/>
  <c r="C41" i="10"/>
  <c r="C42" i="10"/>
  <c r="C43" i="10"/>
  <c r="C304" i="10" s="1"/>
  <c r="C354" i="10" s="1"/>
  <c r="C44" i="10"/>
  <c r="C45" i="10"/>
  <c r="C46" i="10"/>
  <c r="C47" i="10"/>
  <c r="C48" i="10"/>
  <c r="C49" i="10"/>
  <c r="C50" i="10"/>
  <c r="C51" i="10"/>
  <c r="C91" i="11"/>
  <c r="C61" i="11"/>
  <c r="C92" i="11"/>
  <c r="C62" i="11"/>
  <c r="C93" i="11"/>
  <c r="C63" i="11"/>
  <c r="C94" i="11"/>
  <c r="C64" i="11"/>
  <c r="C95" i="11"/>
  <c r="C65" i="11"/>
  <c r="C96" i="11"/>
  <c r="C66" i="11"/>
  <c r="D66" i="11"/>
  <c r="E66" i="11"/>
  <c r="F66" i="11"/>
  <c r="G66" i="11"/>
  <c r="C97" i="11"/>
  <c r="C67" i="11"/>
  <c r="C98" i="11"/>
  <c r="C68" i="11"/>
  <c r="C99" i="11"/>
  <c r="C69" i="11"/>
  <c r="C100" i="11"/>
  <c r="C70" i="11"/>
  <c r="C101" i="11"/>
  <c r="C71" i="11"/>
  <c r="C102" i="11"/>
  <c r="C72" i="11"/>
  <c r="C103" i="11"/>
  <c r="C73" i="11"/>
  <c r="C104" i="11"/>
  <c r="C74" i="11"/>
  <c r="C105" i="11"/>
  <c r="C75" i="11"/>
  <c r="C106" i="11"/>
  <c r="C76" i="11"/>
  <c r="C107" i="11"/>
  <c r="C77" i="11"/>
  <c r="C108" i="11"/>
  <c r="C78" i="11"/>
  <c r="C109" i="11"/>
  <c r="C79" i="11"/>
  <c r="C110" i="11"/>
  <c r="C80" i="11"/>
  <c r="D91" i="11"/>
  <c r="D61" i="11"/>
  <c r="D92" i="11"/>
  <c r="D62" i="11"/>
  <c r="D93" i="11"/>
  <c r="D63" i="11"/>
  <c r="D94" i="11"/>
  <c r="D64" i="11"/>
  <c r="D95" i="11"/>
  <c r="D65" i="11"/>
  <c r="D96" i="11"/>
  <c r="D97" i="11"/>
  <c r="D67" i="11"/>
  <c r="D98" i="11"/>
  <c r="D68" i="11"/>
  <c r="D99" i="11"/>
  <c r="D69" i="11"/>
  <c r="E69" i="11"/>
  <c r="F69" i="11"/>
  <c r="G69" i="11"/>
  <c r="D100" i="11"/>
  <c r="D70" i="11"/>
  <c r="D101" i="11"/>
  <c r="D71" i="11"/>
  <c r="D102" i="11"/>
  <c r="D72" i="11"/>
  <c r="D103" i="11"/>
  <c r="D73" i="11"/>
  <c r="D104" i="11"/>
  <c r="D74" i="11"/>
  <c r="D105" i="11"/>
  <c r="D75" i="11"/>
  <c r="D106" i="11"/>
  <c r="D76" i="11"/>
  <c r="D107" i="11"/>
  <c r="D77" i="11"/>
  <c r="D108" i="11"/>
  <c r="D78" i="11"/>
  <c r="D109" i="11"/>
  <c r="D79" i="11"/>
  <c r="D110" i="11"/>
  <c r="D80" i="11"/>
  <c r="E91" i="11"/>
  <c r="E61" i="11"/>
  <c r="E92" i="11"/>
  <c r="E62" i="11"/>
  <c r="E93" i="11"/>
  <c r="E63" i="11"/>
  <c r="E94" i="11"/>
  <c r="E64" i="11"/>
  <c r="E95" i="11"/>
  <c r="E65" i="11"/>
  <c r="E96" i="11"/>
  <c r="E97" i="11"/>
  <c r="E67" i="11"/>
  <c r="E98" i="11"/>
  <c r="E68" i="11"/>
  <c r="E99" i="11"/>
  <c r="E100" i="11"/>
  <c r="E70" i="11"/>
  <c r="E101" i="11"/>
  <c r="E71" i="11"/>
  <c r="E102" i="11"/>
  <c r="E72" i="11"/>
  <c r="E103" i="11"/>
  <c r="E73" i="11"/>
  <c r="E104" i="11"/>
  <c r="E74" i="11"/>
  <c r="E105" i="11"/>
  <c r="E75" i="11"/>
  <c r="E106" i="11"/>
  <c r="E76" i="11"/>
  <c r="E107" i="11"/>
  <c r="E77" i="11"/>
  <c r="E108" i="11"/>
  <c r="E78" i="11"/>
  <c r="E109" i="11"/>
  <c r="E79" i="11"/>
  <c r="E110" i="11"/>
  <c r="E80" i="11"/>
  <c r="F91" i="11"/>
  <c r="F61" i="11"/>
  <c r="F92" i="11"/>
  <c r="F62" i="11"/>
  <c r="F93" i="11"/>
  <c r="F63" i="11"/>
  <c r="F94" i="11"/>
  <c r="F64" i="11"/>
  <c r="F95" i="11"/>
  <c r="F65" i="11"/>
  <c r="F96" i="11"/>
  <c r="F97" i="11"/>
  <c r="F67" i="11"/>
  <c r="F98" i="11"/>
  <c r="F68" i="11"/>
  <c r="F123" i="11" s="1"/>
  <c r="F99" i="11"/>
  <c r="F124" i="11" s="1"/>
  <c r="F100" i="11"/>
  <c r="F70" i="11"/>
  <c r="F101" i="11"/>
  <c r="F71" i="11"/>
  <c r="F102" i="11"/>
  <c r="F72" i="11"/>
  <c r="F103" i="11"/>
  <c r="H103" i="11" s="1"/>
  <c r="F73" i="11"/>
  <c r="F104" i="11"/>
  <c r="F74" i="11"/>
  <c r="F105" i="11"/>
  <c r="F75" i="11"/>
  <c r="F106" i="11"/>
  <c r="F76" i="11"/>
  <c r="F107" i="11"/>
  <c r="H107" i="11" s="1"/>
  <c r="F77" i="11"/>
  <c r="F108" i="11"/>
  <c r="F78" i="11"/>
  <c r="F109" i="11"/>
  <c r="F79" i="11"/>
  <c r="F110" i="11"/>
  <c r="F80" i="11"/>
  <c r="G91" i="11"/>
  <c r="G61" i="11"/>
  <c r="G62" i="11"/>
  <c r="G63" i="11"/>
  <c r="G64" i="11"/>
  <c r="G65" i="11"/>
  <c r="G67" i="11"/>
  <c r="G68" i="11"/>
  <c r="G70" i="11"/>
  <c r="G71" i="11"/>
  <c r="G72" i="11"/>
  <c r="G73" i="11"/>
  <c r="G74" i="11"/>
  <c r="G75" i="11"/>
  <c r="G76" i="11"/>
  <c r="G77" i="11"/>
  <c r="G78" i="11"/>
  <c r="G79" i="11"/>
  <c r="G80" i="11"/>
  <c r="G92" i="11"/>
  <c r="G93" i="11"/>
  <c r="G94" i="11"/>
  <c r="G95" i="11"/>
  <c r="G96" i="11"/>
  <c r="G97" i="11"/>
  <c r="G98" i="11"/>
  <c r="G99" i="11"/>
  <c r="G100" i="11"/>
  <c r="G101" i="11"/>
  <c r="G102" i="11"/>
  <c r="G103" i="11"/>
  <c r="G104" i="11"/>
  <c r="G105" i="11"/>
  <c r="H105" i="11" s="1"/>
  <c r="G106" i="11"/>
  <c r="G107" i="11"/>
  <c r="G108" i="11"/>
  <c r="G109" i="11"/>
  <c r="C143" i="11"/>
  <c r="H143" i="11"/>
  <c r="C32" i="11"/>
  <c r="D32" i="11"/>
  <c r="E32" i="11"/>
  <c r="F32" i="11"/>
  <c r="G32" i="11"/>
  <c r="C33" i="11"/>
  <c r="C34" i="11"/>
  <c r="C35" i="11"/>
  <c r="C36" i="11"/>
  <c r="C37" i="11"/>
  <c r="C38" i="11"/>
  <c r="C38" i="12"/>
  <c r="C38" i="14"/>
  <c r="C38" i="34"/>
  <c r="C39" i="11"/>
  <c r="C300" i="11" s="1"/>
  <c r="C350" i="11" s="1"/>
  <c r="C40" i="11"/>
  <c r="C41" i="11"/>
  <c r="C42" i="11"/>
  <c r="C43" i="11"/>
  <c r="C44" i="11"/>
  <c r="C45" i="11"/>
  <c r="C46" i="11"/>
  <c r="C47" i="11"/>
  <c r="C48" i="11"/>
  <c r="C309" i="11" s="1"/>
  <c r="C359" i="11" s="1"/>
  <c r="C49" i="11"/>
  <c r="C50" i="11"/>
  <c r="C50" i="12"/>
  <c r="C50" i="14"/>
  <c r="C50" i="34"/>
  <c r="C51" i="11"/>
  <c r="C91" i="12"/>
  <c r="C61" i="12"/>
  <c r="C92" i="12"/>
  <c r="C62" i="12"/>
  <c r="C93" i="12"/>
  <c r="C63" i="12"/>
  <c r="C94" i="12"/>
  <c r="C64" i="12"/>
  <c r="C95" i="12"/>
  <c r="C65" i="12"/>
  <c r="C96" i="12"/>
  <c r="C66" i="12"/>
  <c r="C97" i="12"/>
  <c r="C67" i="12"/>
  <c r="C98" i="12"/>
  <c r="C68" i="12"/>
  <c r="C99" i="12"/>
  <c r="C69" i="12"/>
  <c r="C100" i="12"/>
  <c r="H100" i="12" s="1"/>
  <c r="C70" i="12"/>
  <c r="C101" i="12"/>
  <c r="C71" i="12"/>
  <c r="C102" i="12"/>
  <c r="C72" i="12"/>
  <c r="C103" i="12"/>
  <c r="C73" i="12"/>
  <c r="C104" i="12"/>
  <c r="C74" i="12"/>
  <c r="C105" i="12"/>
  <c r="C75" i="12"/>
  <c r="C106" i="12"/>
  <c r="C76" i="12"/>
  <c r="C107" i="12"/>
  <c r="C77" i="12"/>
  <c r="C108" i="12"/>
  <c r="H108" i="12" s="1"/>
  <c r="C78" i="12"/>
  <c r="C109" i="12"/>
  <c r="C79" i="12"/>
  <c r="C110" i="12"/>
  <c r="C80" i="12"/>
  <c r="D91" i="12"/>
  <c r="D61" i="12"/>
  <c r="D92" i="12"/>
  <c r="D62" i="12"/>
  <c r="D93" i="12"/>
  <c r="D63" i="12"/>
  <c r="D94" i="12"/>
  <c r="D64" i="12"/>
  <c r="D95" i="12"/>
  <c r="D65" i="12"/>
  <c r="D96" i="12"/>
  <c r="D66" i="12"/>
  <c r="D97" i="12"/>
  <c r="D67" i="12"/>
  <c r="D98" i="12"/>
  <c r="D68" i="12"/>
  <c r="D99" i="12"/>
  <c r="D69" i="12"/>
  <c r="D100" i="12"/>
  <c r="D70" i="12"/>
  <c r="D101" i="12"/>
  <c r="D71" i="12"/>
  <c r="D102" i="12"/>
  <c r="D72" i="12"/>
  <c r="D103" i="12"/>
  <c r="D73" i="12"/>
  <c r="D104" i="12"/>
  <c r="D74" i="12"/>
  <c r="D105" i="12"/>
  <c r="D75" i="12"/>
  <c r="D106" i="12"/>
  <c r="D76" i="12"/>
  <c r="D107" i="12"/>
  <c r="D77" i="12"/>
  <c r="D108" i="12"/>
  <c r="D78" i="12"/>
  <c r="D109" i="12"/>
  <c r="D79" i="12"/>
  <c r="D110" i="12"/>
  <c r="D80" i="12"/>
  <c r="E91" i="12"/>
  <c r="E61" i="12"/>
  <c r="E92" i="12"/>
  <c r="E62" i="12"/>
  <c r="E93" i="12"/>
  <c r="E63" i="12"/>
  <c r="E94" i="12"/>
  <c r="E64" i="12"/>
  <c r="E95" i="12"/>
  <c r="E65" i="12"/>
  <c r="E96" i="12"/>
  <c r="E66" i="12"/>
  <c r="E97" i="12"/>
  <c r="E67" i="12"/>
  <c r="E98" i="12"/>
  <c r="E68" i="12"/>
  <c r="E99" i="12"/>
  <c r="E69" i="12"/>
  <c r="E100" i="12"/>
  <c r="E70" i="12"/>
  <c r="E101" i="12"/>
  <c r="E71" i="12"/>
  <c r="E102" i="12"/>
  <c r="E72" i="12"/>
  <c r="E103" i="12"/>
  <c r="E73" i="12"/>
  <c r="E104" i="12"/>
  <c r="E74" i="12"/>
  <c r="E105" i="12"/>
  <c r="E75" i="12"/>
  <c r="E106" i="12"/>
  <c r="E76" i="12"/>
  <c r="E107" i="12"/>
  <c r="E77" i="12"/>
  <c r="E108" i="12"/>
  <c r="E78" i="12"/>
  <c r="E109" i="12"/>
  <c r="E79" i="12"/>
  <c r="E110" i="12"/>
  <c r="E80" i="12"/>
  <c r="F91" i="12"/>
  <c r="F61" i="12"/>
  <c r="F92" i="12"/>
  <c r="F62" i="12"/>
  <c r="F93" i="12"/>
  <c r="F63" i="12"/>
  <c r="F94" i="12"/>
  <c r="F64" i="12"/>
  <c r="F95" i="12"/>
  <c r="F65" i="12"/>
  <c r="F96" i="12"/>
  <c r="F66" i="12"/>
  <c r="F97" i="12"/>
  <c r="F67" i="12"/>
  <c r="F98" i="12"/>
  <c r="F68" i="12"/>
  <c r="F99" i="12"/>
  <c r="F69" i="12"/>
  <c r="F100" i="12"/>
  <c r="F70" i="12"/>
  <c r="F101" i="12"/>
  <c r="F71" i="12"/>
  <c r="F102" i="12"/>
  <c r="F72" i="12"/>
  <c r="F103" i="12"/>
  <c r="F73" i="12"/>
  <c r="F104" i="12"/>
  <c r="F74" i="12"/>
  <c r="F105" i="12"/>
  <c r="F75" i="12"/>
  <c r="F106" i="12"/>
  <c r="F76" i="12"/>
  <c r="F107" i="12"/>
  <c r="F77" i="12"/>
  <c r="F108" i="12"/>
  <c r="F78" i="12"/>
  <c r="F109" i="12"/>
  <c r="F79" i="12"/>
  <c r="F110" i="12"/>
  <c r="F80" i="12"/>
  <c r="G91" i="12"/>
  <c r="G61" i="12"/>
  <c r="G92" i="12"/>
  <c r="G62" i="12"/>
  <c r="G93" i="12"/>
  <c r="G63" i="12"/>
  <c r="G94" i="12"/>
  <c r="G64" i="12"/>
  <c r="G95" i="12"/>
  <c r="G65" i="12"/>
  <c r="G96" i="12"/>
  <c r="G66" i="12"/>
  <c r="G97" i="12"/>
  <c r="G67" i="12"/>
  <c r="G98" i="12"/>
  <c r="G68" i="12"/>
  <c r="G99" i="12"/>
  <c r="G69" i="12"/>
  <c r="G100" i="12"/>
  <c r="G70" i="12"/>
  <c r="G101" i="12"/>
  <c r="G71" i="12"/>
  <c r="G102" i="12"/>
  <c r="G72" i="12"/>
  <c r="G103" i="12"/>
  <c r="G73" i="12"/>
  <c r="G104" i="12"/>
  <c r="G74" i="12"/>
  <c r="G105" i="12"/>
  <c r="G75" i="12"/>
  <c r="G106" i="12"/>
  <c r="G76" i="12"/>
  <c r="G107" i="12"/>
  <c r="G77" i="12"/>
  <c r="G108" i="12"/>
  <c r="G78" i="12"/>
  <c r="G109" i="12"/>
  <c r="G79" i="12"/>
  <c r="G80" i="12"/>
  <c r="G135" i="12" s="1"/>
  <c r="C143" i="12"/>
  <c r="H143" i="12"/>
  <c r="C32" i="12"/>
  <c r="D32" i="12"/>
  <c r="E32" i="12"/>
  <c r="F32" i="12"/>
  <c r="G32" i="12"/>
  <c r="C33" i="12"/>
  <c r="C34" i="12"/>
  <c r="C35" i="12"/>
  <c r="C36" i="12"/>
  <c r="C37" i="12"/>
  <c r="C39" i="12"/>
  <c r="C40" i="12"/>
  <c r="C41" i="12"/>
  <c r="C42" i="12"/>
  <c r="C43" i="12"/>
  <c r="C304" i="12" s="1"/>
  <c r="C354" i="12" s="1"/>
  <c r="C44" i="12"/>
  <c r="C45" i="12"/>
  <c r="C46" i="12"/>
  <c r="C47" i="12"/>
  <c r="C48" i="12"/>
  <c r="C309" i="12" s="1"/>
  <c r="C359" i="12" s="1"/>
  <c r="C49" i="12"/>
  <c r="C51" i="12"/>
  <c r="C91" i="14"/>
  <c r="C61" i="14"/>
  <c r="C92" i="14"/>
  <c r="C62" i="14"/>
  <c r="C93" i="14"/>
  <c r="C63" i="14"/>
  <c r="C94" i="14"/>
  <c r="C64" i="14"/>
  <c r="C95" i="14"/>
  <c r="C65" i="14"/>
  <c r="C96" i="14"/>
  <c r="C66" i="14"/>
  <c r="C97" i="14"/>
  <c r="C67" i="14"/>
  <c r="C122" i="14" s="1"/>
  <c r="C98" i="14"/>
  <c r="C68" i="14"/>
  <c r="C99" i="14"/>
  <c r="C69" i="14"/>
  <c r="C100" i="14"/>
  <c r="C70" i="14"/>
  <c r="C101" i="14"/>
  <c r="C71" i="14"/>
  <c r="C102" i="14"/>
  <c r="C72" i="14"/>
  <c r="C103" i="14"/>
  <c r="C73" i="14"/>
  <c r="C104" i="14"/>
  <c r="C74" i="14"/>
  <c r="C129" i="14" s="1"/>
  <c r="C105" i="14"/>
  <c r="C75" i="14"/>
  <c r="C106" i="14"/>
  <c r="C76" i="14"/>
  <c r="C131" i="14" s="1"/>
  <c r="C107" i="14"/>
  <c r="C77" i="14"/>
  <c r="C108" i="14"/>
  <c r="C78" i="14"/>
  <c r="C109" i="14"/>
  <c r="C79" i="14"/>
  <c r="C110" i="14"/>
  <c r="C80" i="14"/>
  <c r="D91" i="14"/>
  <c r="D61" i="14"/>
  <c r="D92" i="14"/>
  <c r="D62" i="14"/>
  <c r="D117" i="14" s="1"/>
  <c r="D93" i="14"/>
  <c r="D63" i="14"/>
  <c r="D118" i="14" s="1"/>
  <c r="D94" i="14"/>
  <c r="D64" i="14"/>
  <c r="D95" i="14"/>
  <c r="D65" i="14"/>
  <c r="D120" i="14" s="1"/>
  <c r="D96" i="14"/>
  <c r="D66" i="14"/>
  <c r="D121" i="14" s="1"/>
  <c r="D97" i="14"/>
  <c r="D67" i="14"/>
  <c r="D98" i="14"/>
  <c r="D68" i="14"/>
  <c r="D99" i="14"/>
  <c r="D69" i="14"/>
  <c r="D124" i="14" s="1"/>
  <c r="D100" i="14"/>
  <c r="D70" i="14"/>
  <c r="D125" i="14" s="1"/>
  <c r="D101" i="14"/>
  <c r="D71" i="14"/>
  <c r="D102" i="14"/>
  <c r="D72" i="14"/>
  <c r="D103" i="14"/>
  <c r="D73" i="14"/>
  <c r="D128" i="14" s="1"/>
  <c r="D104" i="14"/>
  <c r="D74" i="14"/>
  <c r="D105" i="14"/>
  <c r="D75" i="14"/>
  <c r="D106" i="14"/>
  <c r="D76" i="14"/>
  <c r="D131" i="14" s="1"/>
  <c r="D107" i="14"/>
  <c r="D77" i="14"/>
  <c r="D108" i="14"/>
  <c r="D78" i="14"/>
  <c r="D109" i="14"/>
  <c r="D79" i="14"/>
  <c r="D110" i="14"/>
  <c r="D80" i="14"/>
  <c r="E91" i="14"/>
  <c r="E61" i="14"/>
  <c r="E92" i="14"/>
  <c r="E62" i="14"/>
  <c r="E93" i="14"/>
  <c r="E63" i="14"/>
  <c r="E94" i="14"/>
  <c r="E64" i="14"/>
  <c r="E119" i="14" s="1"/>
  <c r="E95" i="14"/>
  <c r="E65" i="14"/>
  <c r="E96" i="14"/>
  <c r="E66" i="14"/>
  <c r="E121" i="14" s="1"/>
  <c r="E97" i="14"/>
  <c r="E67" i="14"/>
  <c r="E122" i="14" s="1"/>
  <c r="E98" i="14"/>
  <c r="E68" i="14"/>
  <c r="E99" i="14"/>
  <c r="E69" i="14"/>
  <c r="E100" i="14"/>
  <c r="E70" i="14"/>
  <c r="E125" i="14" s="1"/>
  <c r="E101" i="14"/>
  <c r="E71" i="14"/>
  <c r="E126" i="14" s="1"/>
  <c r="E102" i="14"/>
  <c r="E72" i="14"/>
  <c r="E103" i="14"/>
  <c r="E73" i="14"/>
  <c r="E104" i="14"/>
  <c r="E74" i="14"/>
  <c r="E105" i="14"/>
  <c r="E75" i="14"/>
  <c r="E106" i="14"/>
  <c r="E76" i="14"/>
  <c r="E107" i="14"/>
  <c r="E77" i="14"/>
  <c r="E108" i="14"/>
  <c r="E78" i="14"/>
  <c r="E109" i="14"/>
  <c r="E79" i="14"/>
  <c r="E134" i="14" s="1"/>
  <c r="E110" i="14"/>
  <c r="E80" i="14"/>
  <c r="F91" i="14"/>
  <c r="F61" i="14"/>
  <c r="F92" i="14"/>
  <c r="F62" i="14"/>
  <c r="F93" i="14"/>
  <c r="F63" i="14"/>
  <c r="F94" i="14"/>
  <c r="F64" i="14"/>
  <c r="F95" i="14"/>
  <c r="F65" i="14"/>
  <c r="F96" i="14"/>
  <c r="F66" i="14"/>
  <c r="F97" i="14"/>
  <c r="F67" i="14"/>
  <c r="F122" i="14" s="1"/>
  <c r="F98" i="14"/>
  <c r="F68" i="14"/>
  <c r="F99" i="14"/>
  <c r="F69" i="14"/>
  <c r="F100" i="14"/>
  <c r="F70" i="14"/>
  <c r="F101" i="14"/>
  <c r="F71" i="14"/>
  <c r="F102" i="14"/>
  <c r="F72" i="14"/>
  <c r="F103" i="14"/>
  <c r="F73" i="14"/>
  <c r="F104" i="14"/>
  <c r="F74" i="14"/>
  <c r="F105" i="14"/>
  <c r="F75" i="14"/>
  <c r="F130" i="14" s="1"/>
  <c r="F106" i="14"/>
  <c r="F76" i="14"/>
  <c r="F107" i="14"/>
  <c r="F77" i="14"/>
  <c r="F132" i="14" s="1"/>
  <c r="F108" i="14"/>
  <c r="F78" i="14"/>
  <c r="F133" i="14" s="1"/>
  <c r="F109" i="14"/>
  <c r="F79" i="14"/>
  <c r="F134" i="14" s="1"/>
  <c r="F110" i="14"/>
  <c r="F80" i="14"/>
  <c r="G91" i="14"/>
  <c r="G61" i="14"/>
  <c r="G92" i="14"/>
  <c r="G62" i="14"/>
  <c r="G117" i="14" s="1"/>
  <c r="G93" i="14"/>
  <c r="G63" i="14"/>
  <c r="G94" i="14"/>
  <c r="G64" i="14"/>
  <c r="G95" i="14"/>
  <c r="G65" i="14"/>
  <c r="G120" i="14" s="1"/>
  <c r="G96" i="14"/>
  <c r="G66" i="14"/>
  <c r="G121" i="14" s="1"/>
  <c r="G97" i="14"/>
  <c r="G67" i="14"/>
  <c r="G98" i="14"/>
  <c r="G68" i="14"/>
  <c r="G99" i="14"/>
  <c r="G69" i="14"/>
  <c r="G124" i="14" s="1"/>
  <c r="G100" i="14"/>
  <c r="G70" i="14"/>
  <c r="G101" i="14"/>
  <c r="G71" i="14"/>
  <c r="G102" i="14"/>
  <c r="G72" i="14"/>
  <c r="G103" i="14"/>
  <c r="G73" i="14"/>
  <c r="G128" i="14" s="1"/>
  <c r="G104" i="14"/>
  <c r="G74" i="14"/>
  <c r="G105" i="14"/>
  <c r="G75" i="14"/>
  <c r="G106" i="14"/>
  <c r="G76" i="14"/>
  <c r="G107" i="14"/>
  <c r="G77" i="14"/>
  <c r="G108" i="14"/>
  <c r="G78" i="14"/>
  <c r="G109" i="14"/>
  <c r="G79" i="14"/>
  <c r="G134" i="14" s="1"/>
  <c r="G80" i="14"/>
  <c r="G135" i="14" s="1"/>
  <c r="C143" i="14"/>
  <c r="H143" i="14"/>
  <c r="C32" i="14"/>
  <c r="D32" i="14"/>
  <c r="E32" i="14"/>
  <c r="F32" i="14"/>
  <c r="G32" i="14"/>
  <c r="C33" i="14"/>
  <c r="C34" i="14"/>
  <c r="C35" i="14"/>
  <c r="C36" i="14"/>
  <c r="C37" i="14"/>
  <c r="C39" i="14"/>
  <c r="C40" i="14"/>
  <c r="C41" i="14"/>
  <c r="C42" i="14"/>
  <c r="C43" i="14"/>
  <c r="C44" i="14"/>
  <c r="C45" i="14"/>
  <c r="C46" i="14"/>
  <c r="C47" i="14"/>
  <c r="C48" i="14"/>
  <c r="C49" i="14"/>
  <c r="C51" i="14"/>
  <c r="C144" i="15"/>
  <c r="H144" i="15"/>
  <c r="D33" i="15"/>
  <c r="E33" i="15"/>
  <c r="F33" i="15"/>
  <c r="G33" i="15"/>
  <c r="G294" i="15" s="1"/>
  <c r="G344" i="15" s="1"/>
  <c r="C144" i="16"/>
  <c r="H144" i="16"/>
  <c r="D33" i="16"/>
  <c r="E33" i="16"/>
  <c r="F33" i="16"/>
  <c r="G33" i="16"/>
  <c r="C144" i="17"/>
  <c r="H144" i="17"/>
  <c r="D33" i="17"/>
  <c r="E33" i="17"/>
  <c r="F33" i="17"/>
  <c r="G33" i="17"/>
  <c r="C144" i="18"/>
  <c r="H144" i="18"/>
  <c r="D33" i="18"/>
  <c r="E33" i="18"/>
  <c r="F33" i="18"/>
  <c r="G33" i="18"/>
  <c r="C144" i="19"/>
  <c r="H144" i="19"/>
  <c r="D33" i="19"/>
  <c r="E33" i="19"/>
  <c r="F33" i="19"/>
  <c r="G33" i="19"/>
  <c r="C144" i="20"/>
  <c r="H144" i="20"/>
  <c r="D33" i="20"/>
  <c r="E33" i="20"/>
  <c r="F33" i="20"/>
  <c r="F294" i="20" s="1"/>
  <c r="F344" i="20" s="1"/>
  <c r="G33" i="20"/>
  <c r="C144" i="57"/>
  <c r="H144" i="57"/>
  <c r="D33" i="57"/>
  <c r="E33" i="57"/>
  <c r="F33" i="57"/>
  <c r="G33" i="57"/>
  <c r="G294" i="57" s="1"/>
  <c r="G344" i="57" s="1"/>
  <c r="C144" i="21"/>
  <c r="H144" i="21"/>
  <c r="D33" i="21"/>
  <c r="E33" i="21"/>
  <c r="F33" i="21"/>
  <c r="G33" i="21"/>
  <c r="C144" i="22"/>
  <c r="H144" i="22"/>
  <c r="D33" i="22"/>
  <c r="E33" i="22"/>
  <c r="F33" i="22"/>
  <c r="G33" i="22"/>
  <c r="C144" i="62"/>
  <c r="H144" i="62"/>
  <c r="D33" i="62"/>
  <c r="E33" i="62"/>
  <c r="F33" i="62"/>
  <c r="G33" i="62"/>
  <c r="C144" i="23"/>
  <c r="H144" i="23"/>
  <c r="D33" i="23"/>
  <c r="E33" i="23"/>
  <c r="F33" i="23"/>
  <c r="G33" i="23"/>
  <c r="C144" i="24"/>
  <c r="H144" i="24"/>
  <c r="D33" i="24"/>
  <c r="E33" i="24"/>
  <c r="F33" i="24"/>
  <c r="G33" i="24"/>
  <c r="C144" i="25"/>
  <c r="H144" i="25"/>
  <c r="D33" i="25"/>
  <c r="E33" i="25"/>
  <c r="F33" i="25"/>
  <c r="G33" i="25"/>
  <c r="C144" i="26"/>
  <c r="H144" i="26"/>
  <c r="D33" i="26"/>
  <c r="E33" i="26"/>
  <c r="F33" i="26"/>
  <c r="G33" i="26"/>
  <c r="C144" i="27"/>
  <c r="H144" i="27"/>
  <c r="D33" i="27"/>
  <c r="E33" i="27"/>
  <c r="F33" i="27"/>
  <c r="G33" i="27"/>
  <c r="C144" i="28"/>
  <c r="H144" i="28"/>
  <c r="D33" i="28"/>
  <c r="E33" i="28"/>
  <c r="F33" i="28"/>
  <c r="G33" i="28"/>
  <c r="C144" i="29"/>
  <c r="H144" i="29"/>
  <c r="D33" i="29"/>
  <c r="E33" i="29"/>
  <c r="F33" i="29"/>
  <c r="F294" i="29" s="1"/>
  <c r="F344" i="29" s="1"/>
  <c r="G33" i="29"/>
  <c r="C144" i="30"/>
  <c r="H144" i="30"/>
  <c r="D33" i="30"/>
  <c r="E33" i="30"/>
  <c r="F33" i="30"/>
  <c r="F294" i="30" s="1"/>
  <c r="F344" i="30" s="1"/>
  <c r="G33" i="30"/>
  <c r="C144" i="31"/>
  <c r="H144" i="31"/>
  <c r="D33" i="31"/>
  <c r="E33" i="31"/>
  <c r="F33" i="31"/>
  <c r="G33" i="31"/>
  <c r="G294" i="31" s="1"/>
  <c r="G344" i="31" s="1"/>
  <c r="C144" i="32"/>
  <c r="H144" i="32"/>
  <c r="D33" i="32"/>
  <c r="E33" i="32"/>
  <c r="F33" i="32"/>
  <c r="G33" i="32"/>
  <c r="C144" i="59"/>
  <c r="H144" i="59"/>
  <c r="D33" i="59"/>
  <c r="E33" i="59"/>
  <c r="F33" i="59"/>
  <c r="F294" i="59" s="1"/>
  <c r="F344" i="59" s="1"/>
  <c r="G33" i="59"/>
  <c r="C144" i="33"/>
  <c r="H144" i="33"/>
  <c r="D33" i="33"/>
  <c r="E33" i="33"/>
  <c r="F33" i="33"/>
  <c r="G33" i="33"/>
  <c r="C144" i="34"/>
  <c r="H144" i="34"/>
  <c r="C33" i="34"/>
  <c r="D33" i="34"/>
  <c r="E33" i="34"/>
  <c r="F33" i="34"/>
  <c r="F21" i="44" s="1"/>
  <c r="G33" i="34"/>
  <c r="G294" i="34" s="1"/>
  <c r="G344" i="34" s="1"/>
  <c r="C144" i="35"/>
  <c r="H144" i="35"/>
  <c r="D33" i="35"/>
  <c r="E33" i="35"/>
  <c r="F33" i="35"/>
  <c r="G33" i="35"/>
  <c r="C144" i="36"/>
  <c r="H144" i="36"/>
  <c r="D33" i="36"/>
  <c r="E33" i="36"/>
  <c r="F33" i="36"/>
  <c r="G33" i="36"/>
  <c r="C144" i="37"/>
  <c r="H144" i="37"/>
  <c r="D33" i="37"/>
  <c r="E33" i="37"/>
  <c r="F33" i="37"/>
  <c r="G33" i="37"/>
  <c r="C144" i="38"/>
  <c r="H144" i="38"/>
  <c r="D33" i="38"/>
  <c r="E33" i="38"/>
  <c r="F33" i="38"/>
  <c r="F294" i="38" s="1"/>
  <c r="F344" i="38" s="1"/>
  <c r="G33" i="38"/>
  <c r="G294" i="38" s="1"/>
  <c r="G344" i="38" s="1"/>
  <c r="C144" i="39"/>
  <c r="H144" i="39"/>
  <c r="D33" i="39"/>
  <c r="E33" i="39"/>
  <c r="F33" i="39"/>
  <c r="G33" i="39"/>
  <c r="C144" i="40"/>
  <c r="H144" i="40"/>
  <c r="D33" i="40"/>
  <c r="E33" i="40"/>
  <c r="F33" i="40"/>
  <c r="G33" i="40"/>
  <c r="G294" i="40" s="1"/>
  <c r="G344" i="40" s="1"/>
  <c r="C144" i="41"/>
  <c r="H144" i="41"/>
  <c r="D33" i="41"/>
  <c r="E33" i="41"/>
  <c r="F33" i="41"/>
  <c r="G33" i="41"/>
  <c r="G294" i="41" s="1"/>
  <c r="G344" i="41" s="1"/>
  <c r="C144" i="6"/>
  <c r="H144" i="6"/>
  <c r="D33" i="6"/>
  <c r="E33" i="6"/>
  <c r="F33" i="6"/>
  <c r="G33" i="6"/>
  <c r="G294" i="6" s="1"/>
  <c r="G344" i="6" s="1"/>
  <c r="C144" i="9"/>
  <c r="H144" i="9"/>
  <c r="D33" i="9"/>
  <c r="E33" i="9"/>
  <c r="F33" i="9"/>
  <c r="G33" i="9"/>
  <c r="C144" i="10"/>
  <c r="H144" i="10"/>
  <c r="D33" i="10"/>
  <c r="E33" i="10"/>
  <c r="F33" i="10"/>
  <c r="G33" i="10"/>
  <c r="G294" i="10" s="1"/>
  <c r="G344" i="10" s="1"/>
  <c r="C144" i="11"/>
  <c r="H144" i="11"/>
  <c r="D33" i="11"/>
  <c r="E33" i="11"/>
  <c r="F33" i="11"/>
  <c r="G33" i="11"/>
  <c r="C144" i="12"/>
  <c r="H144" i="12"/>
  <c r="D33" i="12"/>
  <c r="E33" i="12"/>
  <c r="F33" i="12"/>
  <c r="G33" i="12"/>
  <c r="G294" i="12" s="1"/>
  <c r="G344" i="12" s="1"/>
  <c r="C144" i="14"/>
  <c r="H144" i="14"/>
  <c r="I144" i="14" s="1"/>
  <c r="D33" i="14"/>
  <c r="E33" i="14"/>
  <c r="F33" i="14"/>
  <c r="G33" i="14"/>
  <c r="C145" i="15"/>
  <c r="H145" i="15"/>
  <c r="D34" i="15"/>
  <c r="D106" i="46" s="1"/>
  <c r="D82" i="46" s="1"/>
  <c r="E34" i="15"/>
  <c r="F34" i="15"/>
  <c r="F295" i="15" s="1"/>
  <c r="F345" i="15" s="1"/>
  <c r="G34" i="15"/>
  <c r="C145" i="16"/>
  <c r="H145" i="16"/>
  <c r="D34" i="16"/>
  <c r="E34" i="16"/>
  <c r="F34" i="16"/>
  <c r="G34" i="16"/>
  <c r="C145" i="17"/>
  <c r="H145" i="17"/>
  <c r="D34" i="17"/>
  <c r="E34" i="17"/>
  <c r="F34" i="17"/>
  <c r="G34" i="17"/>
  <c r="G295" i="17" s="1"/>
  <c r="G345" i="17" s="1"/>
  <c r="C145" i="18"/>
  <c r="H145" i="18"/>
  <c r="D34" i="18"/>
  <c r="E34" i="18"/>
  <c r="F34" i="18"/>
  <c r="G34" i="18"/>
  <c r="C145" i="19"/>
  <c r="H145" i="19"/>
  <c r="D34" i="19"/>
  <c r="E34" i="19"/>
  <c r="F34" i="19"/>
  <c r="G34" i="19"/>
  <c r="G295" i="19" s="1"/>
  <c r="G345" i="19" s="1"/>
  <c r="C145" i="20"/>
  <c r="H145" i="20"/>
  <c r="D34" i="20"/>
  <c r="E34" i="20"/>
  <c r="F34" i="20"/>
  <c r="G34" i="20"/>
  <c r="G295" i="20" s="1"/>
  <c r="G345" i="20" s="1"/>
  <c r="C145" i="57"/>
  <c r="H145" i="57"/>
  <c r="D34" i="57"/>
  <c r="E34" i="57"/>
  <c r="F34" i="57"/>
  <c r="F295" i="57" s="1"/>
  <c r="F345" i="57" s="1"/>
  <c r="G34" i="57"/>
  <c r="C145" i="21"/>
  <c r="H145" i="21"/>
  <c r="H163" i="21" s="1"/>
  <c r="D34" i="21"/>
  <c r="E34" i="21"/>
  <c r="F34" i="21"/>
  <c r="G34" i="21"/>
  <c r="C145" i="22"/>
  <c r="H145" i="22"/>
  <c r="D34" i="22"/>
  <c r="E34" i="22"/>
  <c r="F34" i="22"/>
  <c r="G34" i="22"/>
  <c r="C145" i="62"/>
  <c r="H145" i="62"/>
  <c r="D34" i="62"/>
  <c r="E34" i="62"/>
  <c r="E295" i="62" s="1"/>
  <c r="E345" i="62" s="1"/>
  <c r="F34" i="62"/>
  <c r="G34" i="62"/>
  <c r="G295" i="62" s="1"/>
  <c r="G345" i="62" s="1"/>
  <c r="C145" i="23"/>
  <c r="H145" i="23"/>
  <c r="D34" i="23"/>
  <c r="E34" i="23"/>
  <c r="F34" i="23"/>
  <c r="F295" i="23" s="1"/>
  <c r="F345" i="23" s="1"/>
  <c r="G34" i="23"/>
  <c r="C145" i="24"/>
  <c r="H145" i="24"/>
  <c r="D34" i="24"/>
  <c r="E34" i="24"/>
  <c r="F34" i="24"/>
  <c r="G34" i="24"/>
  <c r="C145" i="25"/>
  <c r="H145" i="25"/>
  <c r="H163" i="25" s="1"/>
  <c r="D34" i="25"/>
  <c r="E34" i="25"/>
  <c r="F34" i="25"/>
  <c r="G34" i="25"/>
  <c r="G295" i="25" s="1"/>
  <c r="G345" i="25" s="1"/>
  <c r="C145" i="26"/>
  <c r="H145" i="26"/>
  <c r="D34" i="26"/>
  <c r="E34" i="26"/>
  <c r="F34" i="26"/>
  <c r="G34" i="26"/>
  <c r="C145" i="27"/>
  <c r="I145" i="27" s="1"/>
  <c r="H145" i="27"/>
  <c r="D34" i="27"/>
  <c r="E34" i="27"/>
  <c r="F34" i="27"/>
  <c r="G34" i="27"/>
  <c r="G295" i="27" s="1"/>
  <c r="G345" i="27" s="1"/>
  <c r="C145" i="28"/>
  <c r="H145" i="28"/>
  <c r="D34" i="28"/>
  <c r="E34" i="28"/>
  <c r="F34" i="28"/>
  <c r="G34" i="28"/>
  <c r="C145" i="29"/>
  <c r="H145" i="29"/>
  <c r="D34" i="29"/>
  <c r="E34" i="29"/>
  <c r="F34" i="29"/>
  <c r="G34" i="29"/>
  <c r="C145" i="30"/>
  <c r="H145" i="30"/>
  <c r="D34" i="30"/>
  <c r="E34" i="30"/>
  <c r="F34" i="30"/>
  <c r="G34" i="30"/>
  <c r="G295" i="30" s="1"/>
  <c r="G345" i="30" s="1"/>
  <c r="C145" i="31"/>
  <c r="H145" i="31"/>
  <c r="D34" i="31"/>
  <c r="E34" i="31"/>
  <c r="F34" i="31"/>
  <c r="G34" i="31"/>
  <c r="G295" i="31" s="1"/>
  <c r="G345" i="31" s="1"/>
  <c r="C145" i="32"/>
  <c r="H145" i="32"/>
  <c r="D34" i="32"/>
  <c r="E34" i="32"/>
  <c r="F34" i="32"/>
  <c r="G34" i="32"/>
  <c r="C145" i="59"/>
  <c r="H145" i="59"/>
  <c r="D34" i="59"/>
  <c r="E34" i="59"/>
  <c r="E295" i="59" s="1"/>
  <c r="E345" i="59" s="1"/>
  <c r="F34" i="59"/>
  <c r="G34" i="59"/>
  <c r="C145" i="33"/>
  <c r="H145" i="33"/>
  <c r="D34" i="33"/>
  <c r="E34" i="33"/>
  <c r="F34" i="33"/>
  <c r="G34" i="33"/>
  <c r="C145" i="34"/>
  <c r="H145" i="34"/>
  <c r="C34" i="34"/>
  <c r="D34" i="34"/>
  <c r="E34" i="34"/>
  <c r="E295" i="34" s="1"/>
  <c r="E345" i="34" s="1"/>
  <c r="F34" i="34"/>
  <c r="F295" i="34" s="1"/>
  <c r="F345" i="34" s="1"/>
  <c r="G34" i="34"/>
  <c r="G295" i="34" s="1"/>
  <c r="G345" i="34" s="1"/>
  <c r="C145" i="35"/>
  <c r="H145" i="35"/>
  <c r="H163" i="35" s="1"/>
  <c r="D34" i="35"/>
  <c r="E34" i="35"/>
  <c r="F34" i="35"/>
  <c r="G34" i="35"/>
  <c r="G295" i="35" s="1"/>
  <c r="G345" i="35" s="1"/>
  <c r="C145" i="36"/>
  <c r="H145" i="36"/>
  <c r="D34" i="36"/>
  <c r="E34" i="36"/>
  <c r="F34" i="36"/>
  <c r="G34" i="36"/>
  <c r="C145" i="37"/>
  <c r="H145" i="37"/>
  <c r="D34" i="37"/>
  <c r="E34" i="37"/>
  <c r="F34" i="37"/>
  <c r="G34" i="37"/>
  <c r="C145" i="38"/>
  <c r="H145" i="38"/>
  <c r="D34" i="38"/>
  <c r="E34" i="38"/>
  <c r="F34" i="38"/>
  <c r="F295" i="38" s="1"/>
  <c r="F345" i="38" s="1"/>
  <c r="G34" i="38"/>
  <c r="C145" i="39"/>
  <c r="H145" i="39"/>
  <c r="D34" i="39"/>
  <c r="E34" i="39"/>
  <c r="F34" i="39"/>
  <c r="G34" i="39"/>
  <c r="G295" i="39" s="1"/>
  <c r="G345" i="39" s="1"/>
  <c r="C145" i="40"/>
  <c r="H145" i="40"/>
  <c r="D34" i="40"/>
  <c r="E34" i="40"/>
  <c r="F34" i="40"/>
  <c r="G34" i="40"/>
  <c r="C145" i="41"/>
  <c r="H145" i="41"/>
  <c r="D34" i="41"/>
  <c r="E34" i="41"/>
  <c r="F34" i="41"/>
  <c r="G34" i="41"/>
  <c r="C145" i="6"/>
  <c r="H145" i="6"/>
  <c r="D34" i="6"/>
  <c r="E34" i="6"/>
  <c r="F34" i="6"/>
  <c r="F295" i="6" s="1"/>
  <c r="F345" i="6" s="1"/>
  <c r="G34" i="6"/>
  <c r="C145" i="9"/>
  <c r="H145" i="9"/>
  <c r="D34" i="9"/>
  <c r="E34" i="9"/>
  <c r="F34" i="9"/>
  <c r="G34" i="9"/>
  <c r="G295" i="9" s="1"/>
  <c r="G345" i="9" s="1"/>
  <c r="C145" i="10"/>
  <c r="H145" i="10"/>
  <c r="D34" i="10"/>
  <c r="E34" i="10"/>
  <c r="F34" i="10"/>
  <c r="G34" i="10"/>
  <c r="C145" i="11"/>
  <c r="H145" i="11"/>
  <c r="D34" i="11"/>
  <c r="E34" i="11"/>
  <c r="F34" i="11"/>
  <c r="G34" i="11"/>
  <c r="G295" i="11" s="1"/>
  <c r="G345" i="11" s="1"/>
  <c r="C145" i="12"/>
  <c r="H145" i="12"/>
  <c r="D34" i="12"/>
  <c r="E34" i="12"/>
  <c r="F34" i="12"/>
  <c r="F295" i="12" s="1"/>
  <c r="F345" i="12" s="1"/>
  <c r="G34" i="12"/>
  <c r="C145" i="14"/>
  <c r="H145" i="14"/>
  <c r="D34" i="14"/>
  <c r="E34" i="14"/>
  <c r="F34" i="14"/>
  <c r="G34" i="14"/>
  <c r="C146" i="15"/>
  <c r="H146" i="15"/>
  <c r="D35" i="15"/>
  <c r="E35" i="15"/>
  <c r="E107" i="46" s="1"/>
  <c r="E83" i="46" s="1"/>
  <c r="F35" i="15"/>
  <c r="G35" i="15"/>
  <c r="C146" i="16"/>
  <c r="H146" i="16"/>
  <c r="D35" i="16"/>
  <c r="E35" i="16"/>
  <c r="F35" i="16"/>
  <c r="G35" i="16"/>
  <c r="C146" i="17"/>
  <c r="H146" i="17"/>
  <c r="D35" i="17"/>
  <c r="E35" i="17"/>
  <c r="F35" i="17"/>
  <c r="G35" i="17"/>
  <c r="G296" i="17" s="1"/>
  <c r="G346" i="17" s="1"/>
  <c r="C146" i="18"/>
  <c r="H146" i="18"/>
  <c r="D35" i="18"/>
  <c r="E35" i="18"/>
  <c r="F35" i="18"/>
  <c r="G35" i="18"/>
  <c r="C146" i="19"/>
  <c r="H146" i="19"/>
  <c r="D35" i="19"/>
  <c r="E35" i="19"/>
  <c r="F35" i="19"/>
  <c r="G35" i="19"/>
  <c r="C146" i="20"/>
  <c r="H146" i="20"/>
  <c r="D35" i="20"/>
  <c r="E35" i="20"/>
  <c r="F35" i="20"/>
  <c r="G35" i="20"/>
  <c r="C146" i="57"/>
  <c r="H146" i="57"/>
  <c r="D35" i="57"/>
  <c r="E35" i="57"/>
  <c r="F35" i="57"/>
  <c r="F296" i="57" s="1"/>
  <c r="F346" i="57" s="1"/>
  <c r="G35" i="57"/>
  <c r="C146" i="21"/>
  <c r="H146" i="21"/>
  <c r="D35" i="21"/>
  <c r="E35" i="21"/>
  <c r="F35" i="21"/>
  <c r="G35" i="21"/>
  <c r="G296" i="21" s="1"/>
  <c r="G346" i="21" s="1"/>
  <c r="C146" i="22"/>
  <c r="H146" i="22"/>
  <c r="D35" i="22"/>
  <c r="E35" i="22"/>
  <c r="F35" i="22"/>
  <c r="G35" i="22"/>
  <c r="C146" i="62"/>
  <c r="H146" i="62"/>
  <c r="D35" i="62"/>
  <c r="E35" i="62"/>
  <c r="F35" i="62"/>
  <c r="G35" i="62"/>
  <c r="C146" i="23"/>
  <c r="H146" i="23"/>
  <c r="D35" i="23"/>
  <c r="E35" i="23"/>
  <c r="F35" i="23"/>
  <c r="F296" i="23" s="1"/>
  <c r="F346" i="23" s="1"/>
  <c r="G35" i="23"/>
  <c r="C146" i="24"/>
  <c r="H146" i="24"/>
  <c r="D35" i="24"/>
  <c r="E35" i="24"/>
  <c r="F35" i="24"/>
  <c r="G35" i="24"/>
  <c r="G296" i="24" s="1"/>
  <c r="G346" i="24" s="1"/>
  <c r="C146" i="25"/>
  <c r="H146" i="25"/>
  <c r="D35" i="25"/>
  <c r="E35" i="25"/>
  <c r="F35" i="25"/>
  <c r="G35" i="25"/>
  <c r="C146" i="26"/>
  <c r="H146" i="26"/>
  <c r="D35" i="26"/>
  <c r="E35" i="26"/>
  <c r="F35" i="26"/>
  <c r="G35" i="26"/>
  <c r="C146" i="27"/>
  <c r="H146" i="27"/>
  <c r="D35" i="27"/>
  <c r="E35" i="27"/>
  <c r="F35" i="27"/>
  <c r="G35" i="27"/>
  <c r="C146" i="28"/>
  <c r="H146" i="28"/>
  <c r="D35" i="28"/>
  <c r="E35" i="28"/>
  <c r="F35" i="28"/>
  <c r="G35" i="28"/>
  <c r="G296" i="28" s="1"/>
  <c r="G346" i="28" s="1"/>
  <c r="C146" i="29"/>
  <c r="H146" i="29"/>
  <c r="D35" i="29"/>
  <c r="E35" i="29"/>
  <c r="F35" i="29"/>
  <c r="G35" i="29"/>
  <c r="C146" i="30"/>
  <c r="H146" i="30"/>
  <c r="D35" i="30"/>
  <c r="E35" i="30"/>
  <c r="F35" i="30"/>
  <c r="G35" i="30"/>
  <c r="C146" i="31"/>
  <c r="H146" i="31"/>
  <c r="D35" i="31"/>
  <c r="E35" i="31"/>
  <c r="F35" i="31"/>
  <c r="G35" i="31"/>
  <c r="C146" i="32"/>
  <c r="H146" i="32"/>
  <c r="D35" i="32"/>
  <c r="E35" i="32"/>
  <c r="F35" i="32"/>
  <c r="G35" i="32"/>
  <c r="G296" i="32" s="1"/>
  <c r="G346" i="32" s="1"/>
  <c r="C146" i="59"/>
  <c r="H146" i="59"/>
  <c r="D35" i="59"/>
  <c r="E35" i="59"/>
  <c r="F35" i="59"/>
  <c r="G35" i="59"/>
  <c r="C146" i="33"/>
  <c r="H146" i="33"/>
  <c r="D35" i="33"/>
  <c r="E35" i="33"/>
  <c r="F35" i="33"/>
  <c r="G35" i="33"/>
  <c r="C146" i="34"/>
  <c r="H146" i="34"/>
  <c r="C35" i="34"/>
  <c r="D35" i="34"/>
  <c r="E35" i="34"/>
  <c r="F35" i="34"/>
  <c r="F23" i="44" s="1"/>
  <c r="G35" i="34"/>
  <c r="C146" i="35"/>
  <c r="H146" i="35"/>
  <c r="D35" i="35"/>
  <c r="E35" i="35"/>
  <c r="F35" i="35"/>
  <c r="G35" i="35"/>
  <c r="C146" i="36"/>
  <c r="H146" i="36"/>
  <c r="D35" i="36"/>
  <c r="E35" i="36"/>
  <c r="F35" i="36"/>
  <c r="G35" i="36"/>
  <c r="C146" i="37"/>
  <c r="H146" i="37"/>
  <c r="D35" i="37"/>
  <c r="E35" i="37"/>
  <c r="F35" i="37"/>
  <c r="G35" i="37"/>
  <c r="C146" i="38"/>
  <c r="H146" i="38"/>
  <c r="D35" i="38"/>
  <c r="E35" i="38"/>
  <c r="F35" i="38"/>
  <c r="G35" i="38"/>
  <c r="C146" i="39"/>
  <c r="H146" i="39"/>
  <c r="D35" i="39"/>
  <c r="E35" i="39"/>
  <c r="F35" i="39"/>
  <c r="G35" i="39"/>
  <c r="G296" i="39" s="1"/>
  <c r="G346" i="39" s="1"/>
  <c r="C146" i="40"/>
  <c r="I146" i="40" s="1"/>
  <c r="H146" i="40"/>
  <c r="D35" i="40"/>
  <c r="E35" i="40"/>
  <c r="F35" i="40"/>
  <c r="G35" i="40"/>
  <c r="C146" i="41"/>
  <c r="H146" i="41"/>
  <c r="D35" i="41"/>
  <c r="E35" i="41"/>
  <c r="F35" i="41"/>
  <c r="G35" i="41"/>
  <c r="C146" i="6"/>
  <c r="H146" i="6"/>
  <c r="D35" i="6"/>
  <c r="E35" i="6"/>
  <c r="F35" i="6"/>
  <c r="G35" i="6"/>
  <c r="C146" i="9"/>
  <c r="H146" i="9"/>
  <c r="D35" i="9"/>
  <c r="E35" i="9"/>
  <c r="F35" i="9"/>
  <c r="G35" i="9"/>
  <c r="G296" i="9" s="1"/>
  <c r="G346" i="9" s="1"/>
  <c r="C146" i="10"/>
  <c r="H146" i="10"/>
  <c r="D35" i="10"/>
  <c r="E35" i="10"/>
  <c r="F35" i="10"/>
  <c r="G35" i="10"/>
  <c r="C146" i="11"/>
  <c r="H146" i="11"/>
  <c r="D35" i="11"/>
  <c r="E35" i="11"/>
  <c r="F35" i="11"/>
  <c r="G35" i="11"/>
  <c r="C146" i="12"/>
  <c r="H146" i="12"/>
  <c r="D35" i="12"/>
  <c r="E35" i="12"/>
  <c r="F35" i="12"/>
  <c r="G35" i="12"/>
  <c r="G296" i="12" s="1"/>
  <c r="G346" i="12" s="1"/>
  <c r="C146" i="14"/>
  <c r="H146" i="14"/>
  <c r="D35" i="14"/>
  <c r="E35" i="14"/>
  <c r="F35" i="14"/>
  <c r="F296" i="14" s="1"/>
  <c r="F346" i="14" s="1"/>
  <c r="G35" i="14"/>
  <c r="C147" i="15"/>
  <c r="I147" i="15" s="1"/>
  <c r="H147" i="15"/>
  <c r="D36" i="15"/>
  <c r="E36" i="15"/>
  <c r="F36" i="15"/>
  <c r="G36" i="15"/>
  <c r="C147" i="16"/>
  <c r="D36" i="16"/>
  <c r="E36" i="16"/>
  <c r="F36" i="16"/>
  <c r="G36" i="16"/>
  <c r="C147" i="17"/>
  <c r="H147" i="17"/>
  <c r="D36" i="17"/>
  <c r="E36" i="17"/>
  <c r="F36" i="17"/>
  <c r="G36" i="17"/>
  <c r="G297" i="17" s="1"/>
  <c r="G347" i="17" s="1"/>
  <c r="C147" i="18"/>
  <c r="H147" i="18"/>
  <c r="D36" i="18"/>
  <c r="E36" i="18"/>
  <c r="F36" i="18"/>
  <c r="G36" i="18"/>
  <c r="G297" i="18" s="1"/>
  <c r="G347" i="18" s="1"/>
  <c r="C147" i="19"/>
  <c r="H147" i="19"/>
  <c r="D36" i="19"/>
  <c r="E36" i="19"/>
  <c r="F36" i="19"/>
  <c r="G36" i="19"/>
  <c r="C147" i="20"/>
  <c r="H147" i="20"/>
  <c r="D36" i="20"/>
  <c r="E36" i="20"/>
  <c r="F36" i="20"/>
  <c r="F297" i="20" s="1"/>
  <c r="F347" i="20" s="1"/>
  <c r="G36" i="20"/>
  <c r="C147" i="57"/>
  <c r="D36" i="57"/>
  <c r="E36" i="57"/>
  <c r="F36" i="57"/>
  <c r="F297" i="57" s="1"/>
  <c r="F347" i="57" s="1"/>
  <c r="G36" i="57"/>
  <c r="G297" i="57" s="1"/>
  <c r="G347" i="57" s="1"/>
  <c r="C147" i="21"/>
  <c r="H147" i="21"/>
  <c r="D36" i="21"/>
  <c r="E36" i="21"/>
  <c r="F36" i="21"/>
  <c r="G36" i="21"/>
  <c r="C147" i="22"/>
  <c r="H147" i="22"/>
  <c r="D36" i="22"/>
  <c r="E36" i="22"/>
  <c r="F36" i="22"/>
  <c r="G36" i="22"/>
  <c r="C147" i="62"/>
  <c r="H147" i="62"/>
  <c r="D36" i="62"/>
  <c r="D297" i="62" s="1"/>
  <c r="D347" i="62" s="1"/>
  <c r="E36" i="62"/>
  <c r="E297" i="62" s="1"/>
  <c r="E347" i="62" s="1"/>
  <c r="F36" i="62"/>
  <c r="G36" i="62"/>
  <c r="G297" i="62" s="1"/>
  <c r="G347" i="62" s="1"/>
  <c r="C147" i="23"/>
  <c r="H147" i="23"/>
  <c r="D36" i="23"/>
  <c r="E36" i="23"/>
  <c r="F36" i="23"/>
  <c r="F297" i="23" s="1"/>
  <c r="F347" i="23" s="1"/>
  <c r="G36" i="23"/>
  <c r="G297" i="23" s="1"/>
  <c r="G347" i="23" s="1"/>
  <c r="C147" i="24"/>
  <c r="H147" i="24"/>
  <c r="D36" i="24"/>
  <c r="E36" i="24"/>
  <c r="F36" i="24"/>
  <c r="G36" i="24"/>
  <c r="C147" i="25"/>
  <c r="H147" i="25"/>
  <c r="D36" i="25"/>
  <c r="E36" i="25"/>
  <c r="F36" i="25"/>
  <c r="G36" i="25"/>
  <c r="C147" i="26"/>
  <c r="H147" i="26"/>
  <c r="D36" i="26"/>
  <c r="D297" i="26" s="1"/>
  <c r="D347" i="26" s="1"/>
  <c r="E36" i="26"/>
  <c r="E297" i="26" s="1"/>
  <c r="E347" i="26" s="1"/>
  <c r="F36" i="26"/>
  <c r="G36" i="26"/>
  <c r="C147" i="27"/>
  <c r="I147" i="27" s="1"/>
  <c r="H147" i="27"/>
  <c r="D36" i="27"/>
  <c r="E36" i="27"/>
  <c r="F36" i="27"/>
  <c r="G36" i="27"/>
  <c r="G297" i="27" s="1"/>
  <c r="G347" i="27" s="1"/>
  <c r="C147" i="28"/>
  <c r="D36" i="28"/>
  <c r="E36" i="28"/>
  <c r="F36" i="28"/>
  <c r="G36" i="28"/>
  <c r="C147" i="29"/>
  <c r="D36" i="29"/>
  <c r="E36" i="29"/>
  <c r="E297" i="29" s="1"/>
  <c r="E347" i="29" s="1"/>
  <c r="F36" i="29"/>
  <c r="G36" i="29"/>
  <c r="C147" i="30"/>
  <c r="D36" i="30"/>
  <c r="E36" i="30"/>
  <c r="F36" i="30"/>
  <c r="G36" i="30"/>
  <c r="C147" i="31"/>
  <c r="H147" i="31"/>
  <c r="D36" i="31"/>
  <c r="E36" i="31"/>
  <c r="F36" i="31"/>
  <c r="G36" i="31"/>
  <c r="C147" i="32"/>
  <c r="D36" i="32"/>
  <c r="D297" i="32" s="1"/>
  <c r="D347" i="32" s="1"/>
  <c r="E36" i="32"/>
  <c r="F36" i="32"/>
  <c r="G36" i="32"/>
  <c r="C147" i="59"/>
  <c r="H147" i="59"/>
  <c r="D36" i="59"/>
  <c r="E36" i="59"/>
  <c r="F36" i="59"/>
  <c r="G36" i="59"/>
  <c r="C147" i="33"/>
  <c r="H147" i="33"/>
  <c r="D36" i="33"/>
  <c r="E36" i="33"/>
  <c r="F36" i="33"/>
  <c r="G36" i="33"/>
  <c r="C147" i="34"/>
  <c r="C36" i="34"/>
  <c r="D36" i="34"/>
  <c r="D297" i="34" s="1"/>
  <c r="D347" i="34" s="1"/>
  <c r="E36" i="34"/>
  <c r="F36" i="34"/>
  <c r="G36" i="34"/>
  <c r="C147" i="35"/>
  <c r="H147" i="35"/>
  <c r="D36" i="35"/>
  <c r="E36" i="35"/>
  <c r="F36" i="35"/>
  <c r="F108" i="46" s="1"/>
  <c r="F84" i="46" s="1"/>
  <c r="G36" i="35"/>
  <c r="G297" i="35" s="1"/>
  <c r="G347" i="35" s="1"/>
  <c r="C147" i="36"/>
  <c r="H147" i="36"/>
  <c r="D36" i="36"/>
  <c r="E36" i="36"/>
  <c r="F36" i="36"/>
  <c r="F297" i="36" s="1"/>
  <c r="F347" i="36" s="1"/>
  <c r="G36" i="36"/>
  <c r="G297" i="36" s="1"/>
  <c r="G347" i="36" s="1"/>
  <c r="C147" i="37"/>
  <c r="H147" i="37"/>
  <c r="D36" i="37"/>
  <c r="E36" i="37"/>
  <c r="F36" i="37"/>
  <c r="G36" i="37"/>
  <c r="C147" i="38"/>
  <c r="D36" i="38"/>
  <c r="E36" i="38"/>
  <c r="F36" i="38"/>
  <c r="G36" i="38"/>
  <c r="C147" i="39"/>
  <c r="H147" i="39"/>
  <c r="D36" i="39"/>
  <c r="E36" i="39"/>
  <c r="F36" i="39"/>
  <c r="F297" i="39" s="1"/>
  <c r="F347" i="39" s="1"/>
  <c r="G36" i="39"/>
  <c r="C147" i="40"/>
  <c r="H147" i="40"/>
  <c r="D36" i="40"/>
  <c r="E36" i="40"/>
  <c r="F36" i="40"/>
  <c r="G36" i="40"/>
  <c r="G297" i="40" s="1"/>
  <c r="G347" i="40" s="1"/>
  <c r="C147" i="41"/>
  <c r="C163" i="41" s="1"/>
  <c r="H147" i="41"/>
  <c r="D36" i="41"/>
  <c r="E36" i="41"/>
  <c r="F36" i="41"/>
  <c r="G36" i="41"/>
  <c r="C147" i="6"/>
  <c r="D36" i="6"/>
  <c r="D297" i="6" s="1"/>
  <c r="D347" i="6" s="1"/>
  <c r="E36" i="6"/>
  <c r="F36" i="6"/>
  <c r="G36" i="6"/>
  <c r="G297" i="6" s="1"/>
  <c r="G347" i="6" s="1"/>
  <c r="C147" i="9"/>
  <c r="D36" i="9"/>
  <c r="E36" i="9"/>
  <c r="F36" i="9"/>
  <c r="G36" i="9"/>
  <c r="G297" i="9" s="1"/>
  <c r="G347" i="9" s="1"/>
  <c r="C147" i="10"/>
  <c r="D36" i="10"/>
  <c r="E36" i="10"/>
  <c r="F36" i="10"/>
  <c r="G36" i="10"/>
  <c r="C147" i="11"/>
  <c r="D36" i="11"/>
  <c r="E36" i="11"/>
  <c r="E297" i="11" s="1"/>
  <c r="E347" i="11" s="1"/>
  <c r="F36" i="11"/>
  <c r="G36" i="11"/>
  <c r="G297" i="11" s="1"/>
  <c r="G347" i="11" s="1"/>
  <c r="C147" i="12"/>
  <c r="H147" i="12"/>
  <c r="D36" i="12"/>
  <c r="E36" i="12"/>
  <c r="F36" i="12"/>
  <c r="G36" i="12"/>
  <c r="G297" i="12" s="1"/>
  <c r="G347" i="12" s="1"/>
  <c r="C147" i="14"/>
  <c r="D36" i="14"/>
  <c r="E36" i="14"/>
  <c r="F36" i="14"/>
  <c r="G36" i="14"/>
  <c r="C148" i="15"/>
  <c r="H148" i="15"/>
  <c r="D37" i="15"/>
  <c r="E37" i="15"/>
  <c r="F37" i="15"/>
  <c r="G37" i="15"/>
  <c r="C148" i="16"/>
  <c r="H148" i="16"/>
  <c r="D37" i="16"/>
  <c r="E37" i="16"/>
  <c r="F37" i="16"/>
  <c r="F298" i="16" s="1"/>
  <c r="F348" i="16" s="1"/>
  <c r="G37" i="16"/>
  <c r="G298" i="16" s="1"/>
  <c r="G348" i="16" s="1"/>
  <c r="C148" i="17"/>
  <c r="H148" i="17"/>
  <c r="D37" i="17"/>
  <c r="E37" i="17"/>
  <c r="F37" i="17"/>
  <c r="G37" i="17"/>
  <c r="C148" i="18"/>
  <c r="H148" i="18"/>
  <c r="D37" i="18"/>
  <c r="E37" i="18"/>
  <c r="F37" i="18"/>
  <c r="G37" i="18"/>
  <c r="G298" i="18" s="1"/>
  <c r="G348" i="18" s="1"/>
  <c r="C148" i="19"/>
  <c r="H148" i="19"/>
  <c r="D37" i="19"/>
  <c r="E37" i="19"/>
  <c r="F37" i="19"/>
  <c r="G37" i="19"/>
  <c r="C148" i="20"/>
  <c r="H148" i="20"/>
  <c r="D37" i="20"/>
  <c r="E37" i="20"/>
  <c r="F37" i="20"/>
  <c r="G37" i="20"/>
  <c r="G298" i="20" s="1"/>
  <c r="G348" i="20" s="1"/>
  <c r="C148" i="57"/>
  <c r="H148" i="57"/>
  <c r="D37" i="57"/>
  <c r="E37" i="57"/>
  <c r="F37" i="57"/>
  <c r="G37" i="57"/>
  <c r="C148" i="21"/>
  <c r="H148" i="21"/>
  <c r="D37" i="21"/>
  <c r="E37" i="21"/>
  <c r="F37" i="21"/>
  <c r="G37" i="21"/>
  <c r="G298" i="21" s="1"/>
  <c r="G348" i="21" s="1"/>
  <c r="C148" i="22"/>
  <c r="H148" i="22"/>
  <c r="D37" i="22"/>
  <c r="E37" i="22"/>
  <c r="F37" i="22"/>
  <c r="G37" i="22"/>
  <c r="C148" i="62"/>
  <c r="H148" i="62"/>
  <c r="D37" i="62"/>
  <c r="E37" i="62"/>
  <c r="F37" i="62"/>
  <c r="F298" i="62" s="1"/>
  <c r="F348" i="62" s="1"/>
  <c r="G37" i="62"/>
  <c r="G298" i="62" s="1"/>
  <c r="G348" i="62" s="1"/>
  <c r="C148" i="23"/>
  <c r="H148" i="23"/>
  <c r="D37" i="23"/>
  <c r="E37" i="23"/>
  <c r="F37" i="23"/>
  <c r="G37" i="23"/>
  <c r="C148" i="24"/>
  <c r="H148" i="24"/>
  <c r="D37" i="24"/>
  <c r="E37" i="24"/>
  <c r="F37" i="24"/>
  <c r="G37" i="24"/>
  <c r="C148" i="25"/>
  <c r="H148" i="25"/>
  <c r="D37" i="25"/>
  <c r="E37" i="25"/>
  <c r="F37" i="25"/>
  <c r="G37" i="25"/>
  <c r="G298" i="25" s="1"/>
  <c r="G348" i="25" s="1"/>
  <c r="C148" i="26"/>
  <c r="H148" i="26"/>
  <c r="D37" i="26"/>
  <c r="E37" i="26"/>
  <c r="F37" i="26"/>
  <c r="F298" i="26" s="1"/>
  <c r="F348" i="26" s="1"/>
  <c r="G37" i="26"/>
  <c r="C148" i="27"/>
  <c r="H148" i="27"/>
  <c r="D37" i="27"/>
  <c r="E37" i="27"/>
  <c r="F37" i="27"/>
  <c r="G37" i="27"/>
  <c r="C148" i="28"/>
  <c r="H148" i="28"/>
  <c r="D37" i="28"/>
  <c r="E37" i="28"/>
  <c r="F37" i="28"/>
  <c r="G37" i="28"/>
  <c r="C148" i="29"/>
  <c r="H148" i="29"/>
  <c r="D37" i="29"/>
  <c r="E37" i="29"/>
  <c r="F37" i="29"/>
  <c r="G37" i="29"/>
  <c r="G298" i="29" s="1"/>
  <c r="G348" i="29" s="1"/>
  <c r="C148" i="30"/>
  <c r="H148" i="30"/>
  <c r="D37" i="30"/>
  <c r="E37" i="30"/>
  <c r="F37" i="30"/>
  <c r="F298" i="30" s="1"/>
  <c r="F348" i="30" s="1"/>
  <c r="G37" i="30"/>
  <c r="G298" i="30" s="1"/>
  <c r="G348" i="30" s="1"/>
  <c r="C148" i="31"/>
  <c r="H148" i="31"/>
  <c r="D37" i="31"/>
  <c r="E37" i="31"/>
  <c r="F37" i="31"/>
  <c r="G37" i="31"/>
  <c r="C148" i="32"/>
  <c r="H148" i="32"/>
  <c r="D37" i="32"/>
  <c r="E37" i="32"/>
  <c r="F37" i="32"/>
  <c r="G37" i="32"/>
  <c r="G298" i="32" s="1"/>
  <c r="G348" i="32" s="1"/>
  <c r="C148" i="59"/>
  <c r="H148" i="59"/>
  <c r="D37" i="59"/>
  <c r="E37" i="59"/>
  <c r="E298" i="59" s="1"/>
  <c r="E348" i="59" s="1"/>
  <c r="F37" i="59"/>
  <c r="F298" i="59" s="1"/>
  <c r="F348" i="59" s="1"/>
  <c r="G37" i="59"/>
  <c r="G298" i="59" s="1"/>
  <c r="G348" i="59" s="1"/>
  <c r="C148" i="33"/>
  <c r="H148" i="33"/>
  <c r="D37" i="33"/>
  <c r="E37" i="33"/>
  <c r="F37" i="33"/>
  <c r="F298" i="33" s="1"/>
  <c r="F348" i="33" s="1"/>
  <c r="G37" i="33"/>
  <c r="C148" i="34"/>
  <c r="H148" i="34"/>
  <c r="H163" i="34" s="1"/>
  <c r="C37" i="34"/>
  <c r="D37" i="34"/>
  <c r="E37" i="34"/>
  <c r="F37" i="34"/>
  <c r="G37" i="34"/>
  <c r="G298" i="34" s="1"/>
  <c r="G348" i="34" s="1"/>
  <c r="C148" i="35"/>
  <c r="H148" i="35"/>
  <c r="D37" i="35"/>
  <c r="E37" i="35"/>
  <c r="F37" i="35"/>
  <c r="G37" i="35"/>
  <c r="C148" i="36"/>
  <c r="H148" i="36"/>
  <c r="D37" i="36"/>
  <c r="E37" i="36"/>
  <c r="F37" i="36"/>
  <c r="F298" i="36" s="1"/>
  <c r="F348" i="36" s="1"/>
  <c r="G37" i="36"/>
  <c r="C148" i="37"/>
  <c r="H148" i="37"/>
  <c r="D37" i="37"/>
  <c r="E37" i="37"/>
  <c r="F37" i="37"/>
  <c r="G37" i="37"/>
  <c r="C148" i="38"/>
  <c r="C163" i="38" s="1"/>
  <c r="H148" i="38"/>
  <c r="D37" i="38"/>
  <c r="E37" i="38"/>
  <c r="F37" i="38"/>
  <c r="G37" i="38"/>
  <c r="C148" i="39"/>
  <c r="H148" i="39"/>
  <c r="D37" i="39"/>
  <c r="E37" i="39"/>
  <c r="F37" i="39"/>
  <c r="G37" i="39"/>
  <c r="C148" i="40"/>
  <c r="H148" i="40"/>
  <c r="D37" i="40"/>
  <c r="E37" i="40"/>
  <c r="F37" i="40"/>
  <c r="G37" i="40"/>
  <c r="C148" i="41"/>
  <c r="H148" i="41"/>
  <c r="D37" i="41"/>
  <c r="E37" i="41"/>
  <c r="E298" i="41" s="1"/>
  <c r="E348" i="41" s="1"/>
  <c r="F37" i="41"/>
  <c r="F298" i="41" s="1"/>
  <c r="F348" i="41" s="1"/>
  <c r="G37" i="41"/>
  <c r="C148" i="6"/>
  <c r="H148" i="6"/>
  <c r="D37" i="6"/>
  <c r="E37" i="6"/>
  <c r="F37" i="6"/>
  <c r="G37" i="6"/>
  <c r="G298" i="6" s="1"/>
  <c r="G348" i="6" s="1"/>
  <c r="C148" i="9"/>
  <c r="H148" i="9"/>
  <c r="J148" i="9" s="1"/>
  <c r="D37" i="9"/>
  <c r="E37" i="9"/>
  <c r="F37" i="9"/>
  <c r="G37" i="9"/>
  <c r="C148" i="10"/>
  <c r="H148" i="10"/>
  <c r="D37" i="10"/>
  <c r="E37" i="10"/>
  <c r="F37" i="10"/>
  <c r="G37" i="10"/>
  <c r="C148" i="11"/>
  <c r="H148" i="11"/>
  <c r="D37" i="11"/>
  <c r="E37" i="11"/>
  <c r="F37" i="11"/>
  <c r="G37" i="11"/>
  <c r="C148" i="12"/>
  <c r="H148" i="12"/>
  <c r="D37" i="12"/>
  <c r="E37" i="12"/>
  <c r="F37" i="12"/>
  <c r="G37" i="12"/>
  <c r="G298" i="12" s="1"/>
  <c r="G348" i="12" s="1"/>
  <c r="C148" i="14"/>
  <c r="I148" i="14" s="1"/>
  <c r="H148" i="14"/>
  <c r="D37" i="14"/>
  <c r="E37" i="14"/>
  <c r="F37" i="14"/>
  <c r="G37" i="14"/>
  <c r="C149" i="15"/>
  <c r="D38" i="15"/>
  <c r="E38" i="15"/>
  <c r="F38" i="15"/>
  <c r="F299" i="15" s="1"/>
  <c r="F349" i="15" s="1"/>
  <c r="G38" i="15"/>
  <c r="C149" i="16"/>
  <c r="H149" i="16"/>
  <c r="D38" i="16"/>
  <c r="E38" i="16"/>
  <c r="F38" i="16"/>
  <c r="F299" i="16" s="1"/>
  <c r="F349" i="16" s="1"/>
  <c r="G38" i="16"/>
  <c r="C149" i="17"/>
  <c r="H149" i="17"/>
  <c r="D38" i="17"/>
  <c r="E38" i="17"/>
  <c r="F38" i="17"/>
  <c r="G38" i="17"/>
  <c r="C149" i="18"/>
  <c r="D38" i="18"/>
  <c r="D299" i="18" s="1"/>
  <c r="D349" i="18" s="1"/>
  <c r="E38" i="18"/>
  <c r="F38" i="18"/>
  <c r="G38" i="18"/>
  <c r="C149" i="19"/>
  <c r="H149" i="19"/>
  <c r="D38" i="19"/>
  <c r="E38" i="19"/>
  <c r="F38" i="19"/>
  <c r="F299" i="19" s="1"/>
  <c r="F349" i="19" s="1"/>
  <c r="G38" i="19"/>
  <c r="C149" i="20"/>
  <c r="H149" i="20"/>
  <c r="D38" i="20"/>
  <c r="E38" i="20"/>
  <c r="F38" i="20"/>
  <c r="G38" i="20"/>
  <c r="G299" i="20" s="1"/>
  <c r="G349" i="20" s="1"/>
  <c r="C149" i="57"/>
  <c r="D38" i="57"/>
  <c r="E38" i="57"/>
  <c r="F38" i="57"/>
  <c r="G38" i="57"/>
  <c r="G299" i="57" s="1"/>
  <c r="G349" i="57" s="1"/>
  <c r="C149" i="21"/>
  <c r="D38" i="21"/>
  <c r="E38" i="21"/>
  <c r="F38" i="21"/>
  <c r="G38" i="21"/>
  <c r="C149" i="22"/>
  <c r="H149" i="22"/>
  <c r="D38" i="22"/>
  <c r="E38" i="22"/>
  <c r="F38" i="22"/>
  <c r="G38" i="22"/>
  <c r="G299" i="22" s="1"/>
  <c r="G349" i="22" s="1"/>
  <c r="C149" i="62"/>
  <c r="H149" i="62"/>
  <c r="D38" i="62"/>
  <c r="E38" i="62"/>
  <c r="F38" i="62"/>
  <c r="F299" i="62" s="1"/>
  <c r="F349" i="62" s="1"/>
  <c r="G38" i="62"/>
  <c r="C149" i="23"/>
  <c r="H149" i="23"/>
  <c r="D38" i="23"/>
  <c r="E38" i="23"/>
  <c r="F38" i="23"/>
  <c r="F299" i="23" s="1"/>
  <c r="F349" i="23" s="1"/>
  <c r="G38" i="23"/>
  <c r="C149" i="24"/>
  <c r="D38" i="24"/>
  <c r="E38" i="24"/>
  <c r="F38" i="24"/>
  <c r="F299" i="24" s="1"/>
  <c r="F349" i="24" s="1"/>
  <c r="G38" i="24"/>
  <c r="G299" i="24" s="1"/>
  <c r="G349" i="24" s="1"/>
  <c r="C149" i="25"/>
  <c r="I149" i="25" s="1"/>
  <c r="H149" i="25"/>
  <c r="D38" i="25"/>
  <c r="E38" i="25"/>
  <c r="F38" i="25"/>
  <c r="G38" i="25"/>
  <c r="C149" i="26"/>
  <c r="H149" i="26"/>
  <c r="D38" i="26"/>
  <c r="E38" i="26"/>
  <c r="F38" i="26"/>
  <c r="G38" i="26"/>
  <c r="G299" i="26" s="1"/>
  <c r="G349" i="26" s="1"/>
  <c r="C149" i="27"/>
  <c r="H149" i="27"/>
  <c r="D38" i="27"/>
  <c r="E38" i="27"/>
  <c r="F38" i="27"/>
  <c r="G38" i="27"/>
  <c r="C149" i="28"/>
  <c r="H149" i="28"/>
  <c r="D38" i="28"/>
  <c r="E38" i="28"/>
  <c r="F38" i="28"/>
  <c r="F299" i="28" s="1"/>
  <c r="F349" i="28" s="1"/>
  <c r="G38" i="28"/>
  <c r="C149" i="29"/>
  <c r="H149" i="29"/>
  <c r="D38" i="29"/>
  <c r="E38" i="29"/>
  <c r="E299" i="29" s="1"/>
  <c r="E349" i="29" s="1"/>
  <c r="F38" i="29"/>
  <c r="G38" i="29"/>
  <c r="C149" i="30"/>
  <c r="H149" i="30"/>
  <c r="D38" i="30"/>
  <c r="E38" i="30"/>
  <c r="F38" i="30"/>
  <c r="G38" i="30"/>
  <c r="C149" i="31"/>
  <c r="H149" i="31"/>
  <c r="D38" i="31"/>
  <c r="E38" i="31"/>
  <c r="F38" i="31"/>
  <c r="G38" i="31"/>
  <c r="G299" i="31" s="1"/>
  <c r="G349" i="31" s="1"/>
  <c r="C149" i="32"/>
  <c r="H149" i="32"/>
  <c r="D38" i="32"/>
  <c r="E38" i="32"/>
  <c r="F38" i="32"/>
  <c r="G38" i="32"/>
  <c r="G299" i="32" s="1"/>
  <c r="G349" i="32" s="1"/>
  <c r="C149" i="59"/>
  <c r="H149" i="59"/>
  <c r="D38" i="59"/>
  <c r="E38" i="59"/>
  <c r="E299" i="59" s="1"/>
  <c r="E349" i="59" s="1"/>
  <c r="F38" i="59"/>
  <c r="G38" i="59"/>
  <c r="C149" i="33"/>
  <c r="H149" i="33"/>
  <c r="D38" i="33"/>
  <c r="E38" i="33"/>
  <c r="F38" i="33"/>
  <c r="G38" i="33"/>
  <c r="C149" i="34"/>
  <c r="H149" i="34"/>
  <c r="D38" i="34"/>
  <c r="E38" i="34"/>
  <c r="F38" i="34"/>
  <c r="F299" i="34" s="1"/>
  <c r="F349" i="34" s="1"/>
  <c r="G38" i="34"/>
  <c r="C149" i="35"/>
  <c r="H149" i="35"/>
  <c r="D38" i="35"/>
  <c r="E38" i="35"/>
  <c r="F38" i="35"/>
  <c r="G38" i="35"/>
  <c r="G299" i="35" s="1"/>
  <c r="G349" i="35" s="1"/>
  <c r="C149" i="36"/>
  <c r="H149" i="36"/>
  <c r="D38" i="36"/>
  <c r="E38" i="36"/>
  <c r="F38" i="36"/>
  <c r="G38" i="36"/>
  <c r="C149" i="37"/>
  <c r="H149" i="37"/>
  <c r="D38" i="37"/>
  <c r="E38" i="37"/>
  <c r="F38" i="37"/>
  <c r="G38" i="37"/>
  <c r="G299" i="37" s="1"/>
  <c r="G349" i="37" s="1"/>
  <c r="C149" i="38"/>
  <c r="H149" i="38"/>
  <c r="D38" i="38"/>
  <c r="E38" i="38"/>
  <c r="F38" i="38"/>
  <c r="G38" i="38"/>
  <c r="G299" i="38" s="1"/>
  <c r="G349" i="38" s="1"/>
  <c r="C149" i="39"/>
  <c r="H149" i="39"/>
  <c r="D38" i="39"/>
  <c r="E38" i="39"/>
  <c r="F38" i="39"/>
  <c r="F299" i="39" s="1"/>
  <c r="F349" i="39" s="1"/>
  <c r="G38" i="39"/>
  <c r="G299" i="39" s="1"/>
  <c r="G349" i="39" s="1"/>
  <c r="C149" i="40"/>
  <c r="I149" i="40" s="1"/>
  <c r="H149" i="40"/>
  <c r="D38" i="40"/>
  <c r="E38" i="40"/>
  <c r="F38" i="40"/>
  <c r="G38" i="40"/>
  <c r="C149" i="41"/>
  <c r="H149" i="41"/>
  <c r="D38" i="41"/>
  <c r="E38" i="41"/>
  <c r="F38" i="41"/>
  <c r="G38" i="41"/>
  <c r="C149" i="6"/>
  <c r="H149" i="6"/>
  <c r="D38" i="6"/>
  <c r="E38" i="6"/>
  <c r="E299" i="6" s="1"/>
  <c r="E349" i="6" s="1"/>
  <c r="F38" i="6"/>
  <c r="G38" i="6"/>
  <c r="C149" i="9"/>
  <c r="H149" i="9"/>
  <c r="D38" i="9"/>
  <c r="E38" i="9"/>
  <c r="F38" i="9"/>
  <c r="G38" i="9"/>
  <c r="G299" i="9" s="1"/>
  <c r="G349" i="9" s="1"/>
  <c r="C149" i="10"/>
  <c r="D38" i="10"/>
  <c r="E38" i="10"/>
  <c r="F38" i="10"/>
  <c r="G38" i="10"/>
  <c r="C149" i="11"/>
  <c r="D38" i="11"/>
  <c r="D299" i="11" s="1"/>
  <c r="D349" i="11" s="1"/>
  <c r="E38" i="11"/>
  <c r="E299" i="11" s="1"/>
  <c r="E349" i="11" s="1"/>
  <c r="F38" i="11"/>
  <c r="G38" i="11"/>
  <c r="C149" i="12"/>
  <c r="H149" i="12"/>
  <c r="D38" i="12"/>
  <c r="E38" i="12"/>
  <c r="F38" i="12"/>
  <c r="F299" i="12" s="1"/>
  <c r="F349" i="12" s="1"/>
  <c r="G38" i="12"/>
  <c r="C149" i="14"/>
  <c r="H149" i="14"/>
  <c r="D38" i="14"/>
  <c r="E38" i="14"/>
  <c r="F38" i="14"/>
  <c r="G38" i="14"/>
  <c r="C39" i="34"/>
  <c r="C27" i="44" s="1"/>
  <c r="C244" i="44" s="1"/>
  <c r="C292" i="44" s="1"/>
  <c r="C151" i="15"/>
  <c r="H151" i="15"/>
  <c r="I151" i="15" s="1"/>
  <c r="C151" i="16"/>
  <c r="H151" i="16"/>
  <c r="D40" i="16"/>
  <c r="E40" i="16"/>
  <c r="F40" i="16"/>
  <c r="G40" i="16"/>
  <c r="G301" i="16" s="1"/>
  <c r="G351" i="16" s="1"/>
  <c r="C151" i="17"/>
  <c r="D40" i="17"/>
  <c r="E40" i="17"/>
  <c r="E301" i="17" s="1"/>
  <c r="E351" i="17" s="1"/>
  <c r="F40" i="17"/>
  <c r="G40" i="17"/>
  <c r="G301" i="17" s="1"/>
  <c r="G351" i="17" s="1"/>
  <c r="C151" i="18"/>
  <c r="H151" i="18"/>
  <c r="D40" i="18"/>
  <c r="E40" i="18"/>
  <c r="E301" i="18" s="1"/>
  <c r="E351" i="18" s="1"/>
  <c r="F40" i="18"/>
  <c r="G40" i="18"/>
  <c r="C151" i="19"/>
  <c r="H151" i="19"/>
  <c r="D40" i="19"/>
  <c r="E40" i="19"/>
  <c r="F40" i="19"/>
  <c r="F301" i="19" s="1"/>
  <c r="F351" i="19" s="1"/>
  <c r="G40" i="19"/>
  <c r="G301" i="19" s="1"/>
  <c r="C151" i="20"/>
  <c r="H151" i="20"/>
  <c r="D40" i="20"/>
  <c r="E40" i="20"/>
  <c r="F40" i="20"/>
  <c r="G40" i="20"/>
  <c r="C151" i="57"/>
  <c r="H151" i="57"/>
  <c r="D40" i="57"/>
  <c r="E40" i="57"/>
  <c r="E301" i="57" s="1"/>
  <c r="E351" i="57" s="1"/>
  <c r="F40" i="57"/>
  <c r="G40" i="57"/>
  <c r="G301" i="57" s="1"/>
  <c r="G351" i="57" s="1"/>
  <c r="C151" i="21"/>
  <c r="H151" i="21"/>
  <c r="D40" i="21"/>
  <c r="E40" i="21"/>
  <c r="E301" i="21" s="1"/>
  <c r="E351" i="21" s="1"/>
  <c r="F40" i="21"/>
  <c r="G40" i="21"/>
  <c r="C151" i="22"/>
  <c r="H151" i="22"/>
  <c r="D40" i="22"/>
  <c r="E40" i="22"/>
  <c r="F40" i="22"/>
  <c r="F301" i="22" s="1"/>
  <c r="F351" i="22" s="1"/>
  <c r="G40" i="22"/>
  <c r="G301" i="22" s="1"/>
  <c r="G351" i="22" s="1"/>
  <c r="C151" i="62"/>
  <c r="D40" i="62"/>
  <c r="D301" i="62" s="1"/>
  <c r="D351" i="62" s="1"/>
  <c r="E40" i="62"/>
  <c r="F40" i="62"/>
  <c r="F301" i="62" s="1"/>
  <c r="F351" i="62" s="1"/>
  <c r="G40" i="62"/>
  <c r="C151" i="23"/>
  <c r="H151" i="23"/>
  <c r="D40" i="23"/>
  <c r="E40" i="23"/>
  <c r="F40" i="23"/>
  <c r="G40" i="23"/>
  <c r="C151" i="24"/>
  <c r="H151" i="24"/>
  <c r="I151" i="24" s="1"/>
  <c r="D40" i="24"/>
  <c r="E40" i="24"/>
  <c r="F40" i="24"/>
  <c r="F301" i="24" s="1"/>
  <c r="F351" i="24" s="1"/>
  <c r="G40" i="24"/>
  <c r="C151" i="25"/>
  <c r="H151" i="25"/>
  <c r="D40" i="25"/>
  <c r="E40" i="25"/>
  <c r="F40" i="25"/>
  <c r="G40" i="25"/>
  <c r="C151" i="26"/>
  <c r="H151" i="26"/>
  <c r="D40" i="26"/>
  <c r="E40" i="26"/>
  <c r="F40" i="26"/>
  <c r="F301" i="26" s="1"/>
  <c r="F351" i="26" s="1"/>
  <c r="G40" i="26"/>
  <c r="C151" i="27"/>
  <c r="H151" i="27"/>
  <c r="D40" i="27"/>
  <c r="E40" i="27"/>
  <c r="F40" i="27"/>
  <c r="G40" i="27"/>
  <c r="C151" i="28"/>
  <c r="H151" i="28"/>
  <c r="D40" i="28"/>
  <c r="E40" i="28"/>
  <c r="E301" i="28" s="1"/>
  <c r="E351" i="28" s="1"/>
  <c r="F40" i="28"/>
  <c r="F301" i="28" s="1"/>
  <c r="F351" i="28" s="1"/>
  <c r="G40" i="28"/>
  <c r="C151" i="29"/>
  <c r="H151" i="29"/>
  <c r="D40" i="29"/>
  <c r="E40" i="29"/>
  <c r="F40" i="29"/>
  <c r="G40" i="29"/>
  <c r="G301" i="29" s="1"/>
  <c r="G351" i="29" s="1"/>
  <c r="C151" i="30"/>
  <c r="D40" i="30"/>
  <c r="E40" i="30"/>
  <c r="E301" i="30" s="1"/>
  <c r="E351" i="30" s="1"/>
  <c r="F40" i="30"/>
  <c r="G40" i="30"/>
  <c r="C151" i="31"/>
  <c r="H151" i="31"/>
  <c r="D40" i="31"/>
  <c r="E40" i="31"/>
  <c r="E301" i="31" s="1"/>
  <c r="E351" i="31" s="1"/>
  <c r="F40" i="31"/>
  <c r="G40" i="31"/>
  <c r="C151" i="32"/>
  <c r="I151" i="32" s="1"/>
  <c r="H151" i="32"/>
  <c r="D40" i="32"/>
  <c r="E40" i="32"/>
  <c r="F40" i="32"/>
  <c r="F301" i="32" s="1"/>
  <c r="F351" i="32" s="1"/>
  <c r="G40" i="32"/>
  <c r="C151" i="59"/>
  <c r="H151" i="59"/>
  <c r="D40" i="59"/>
  <c r="E40" i="59"/>
  <c r="F40" i="59"/>
  <c r="G40" i="59"/>
  <c r="C151" i="33"/>
  <c r="H151" i="33"/>
  <c r="D40" i="33"/>
  <c r="E40" i="33"/>
  <c r="F40" i="33"/>
  <c r="G40" i="33"/>
  <c r="G301" i="33" s="1"/>
  <c r="G351" i="33" s="1"/>
  <c r="C151" i="34"/>
  <c r="H151" i="34"/>
  <c r="C40" i="34"/>
  <c r="D40" i="34"/>
  <c r="E40" i="34"/>
  <c r="E301" i="34" s="1"/>
  <c r="E351" i="34" s="1"/>
  <c r="F40" i="34"/>
  <c r="G40" i="34"/>
  <c r="C151" i="35"/>
  <c r="H151" i="35"/>
  <c r="D40" i="35"/>
  <c r="E40" i="35"/>
  <c r="F40" i="35"/>
  <c r="G40" i="35"/>
  <c r="G301" i="35" s="1"/>
  <c r="G351" i="35" s="1"/>
  <c r="C151" i="36"/>
  <c r="H151" i="36"/>
  <c r="D40" i="36"/>
  <c r="E40" i="36"/>
  <c r="F40" i="36"/>
  <c r="G40" i="36"/>
  <c r="G301" i="36" s="1"/>
  <c r="G351" i="36" s="1"/>
  <c r="C151" i="37"/>
  <c r="H151" i="37"/>
  <c r="D40" i="37"/>
  <c r="E40" i="37"/>
  <c r="F40" i="37"/>
  <c r="F301" i="37" s="1"/>
  <c r="F351" i="37" s="1"/>
  <c r="G40" i="37"/>
  <c r="C151" i="38"/>
  <c r="H151" i="38"/>
  <c r="D40" i="38"/>
  <c r="E40" i="38"/>
  <c r="F40" i="38"/>
  <c r="F301" i="38" s="1"/>
  <c r="F351" i="38" s="1"/>
  <c r="G40" i="38"/>
  <c r="C151" i="39"/>
  <c r="H151" i="39"/>
  <c r="D40" i="39"/>
  <c r="E40" i="39"/>
  <c r="E301" i="39" s="1"/>
  <c r="E351" i="39" s="1"/>
  <c r="F40" i="39"/>
  <c r="F301" i="39" s="1"/>
  <c r="F351" i="39" s="1"/>
  <c r="G40" i="39"/>
  <c r="G301" i="39" s="1"/>
  <c r="G351" i="39" s="1"/>
  <c r="C151" i="40"/>
  <c r="H151" i="40"/>
  <c r="D40" i="40"/>
  <c r="E40" i="40"/>
  <c r="F40" i="40"/>
  <c r="G40" i="40"/>
  <c r="G301" i="40" s="1"/>
  <c r="G351" i="40" s="1"/>
  <c r="C151" i="41"/>
  <c r="D40" i="41"/>
  <c r="E40" i="41"/>
  <c r="F40" i="41"/>
  <c r="G40" i="41"/>
  <c r="C151" i="6"/>
  <c r="H151" i="6"/>
  <c r="D40" i="6"/>
  <c r="E40" i="6"/>
  <c r="F40" i="6"/>
  <c r="G40" i="6"/>
  <c r="C151" i="9"/>
  <c r="H151" i="9"/>
  <c r="D40" i="9"/>
  <c r="E40" i="9"/>
  <c r="F40" i="9"/>
  <c r="G40" i="9"/>
  <c r="C151" i="10"/>
  <c r="D40" i="10"/>
  <c r="E40" i="10"/>
  <c r="F40" i="10"/>
  <c r="F301" i="10" s="1"/>
  <c r="F351" i="10" s="1"/>
  <c r="G40" i="10"/>
  <c r="C151" i="11"/>
  <c r="H151" i="11"/>
  <c r="D40" i="11"/>
  <c r="E40" i="11"/>
  <c r="F40" i="11"/>
  <c r="F301" i="11" s="1"/>
  <c r="F351" i="11" s="1"/>
  <c r="G40" i="11"/>
  <c r="G40" i="12"/>
  <c r="G301" i="12" s="1"/>
  <c r="G351" i="12" s="1"/>
  <c r="G40" i="14"/>
  <c r="C151" i="12"/>
  <c r="H151" i="12"/>
  <c r="D40" i="12"/>
  <c r="E40" i="12"/>
  <c r="F40" i="12"/>
  <c r="C151" i="14"/>
  <c r="H151" i="14"/>
  <c r="D40" i="14"/>
  <c r="E40" i="14"/>
  <c r="F40" i="14"/>
  <c r="C152" i="15"/>
  <c r="H152" i="15"/>
  <c r="D41" i="15"/>
  <c r="E41" i="15"/>
  <c r="E113" i="46" s="1"/>
  <c r="E89" i="46" s="1"/>
  <c r="F41" i="15"/>
  <c r="G41" i="15"/>
  <c r="C152" i="16"/>
  <c r="H152" i="16"/>
  <c r="D41" i="16"/>
  <c r="E41" i="16"/>
  <c r="F41" i="16"/>
  <c r="F302" i="16" s="1"/>
  <c r="F352" i="16" s="1"/>
  <c r="G41" i="16"/>
  <c r="C152" i="17"/>
  <c r="H152" i="17"/>
  <c r="D41" i="17"/>
  <c r="E41" i="17"/>
  <c r="E302" i="17" s="1"/>
  <c r="E352" i="17" s="1"/>
  <c r="F41" i="17"/>
  <c r="G41" i="17"/>
  <c r="C152" i="18"/>
  <c r="H152" i="18"/>
  <c r="D41" i="18"/>
  <c r="E41" i="18"/>
  <c r="F41" i="18"/>
  <c r="G41" i="18"/>
  <c r="G302" i="18" s="1"/>
  <c r="G352" i="18" s="1"/>
  <c r="C152" i="19"/>
  <c r="D41" i="19"/>
  <c r="E41" i="19"/>
  <c r="F41" i="19"/>
  <c r="G41" i="19"/>
  <c r="C152" i="20"/>
  <c r="D41" i="20"/>
  <c r="E41" i="20"/>
  <c r="F41" i="20"/>
  <c r="F302" i="20" s="1"/>
  <c r="F352" i="20" s="1"/>
  <c r="G41" i="20"/>
  <c r="C152" i="57"/>
  <c r="D41" i="57"/>
  <c r="E41" i="57"/>
  <c r="F41" i="57"/>
  <c r="G41" i="57"/>
  <c r="C152" i="21"/>
  <c r="D41" i="21"/>
  <c r="E41" i="21"/>
  <c r="F41" i="21"/>
  <c r="G41" i="21"/>
  <c r="C152" i="22"/>
  <c r="H152" i="22"/>
  <c r="D41" i="22"/>
  <c r="E41" i="22"/>
  <c r="E302" i="22" s="1"/>
  <c r="E352" i="22" s="1"/>
  <c r="F41" i="22"/>
  <c r="F302" i="22" s="1"/>
  <c r="F352" i="22" s="1"/>
  <c r="G41" i="22"/>
  <c r="C152" i="62"/>
  <c r="H152" i="62"/>
  <c r="D41" i="62"/>
  <c r="D302" i="62" s="1"/>
  <c r="D352" i="62" s="1"/>
  <c r="E41" i="62"/>
  <c r="F41" i="62"/>
  <c r="G41" i="62"/>
  <c r="G302" i="62" s="1"/>
  <c r="G352" i="62" s="1"/>
  <c r="C152" i="23"/>
  <c r="D41" i="23"/>
  <c r="E41" i="23"/>
  <c r="F41" i="23"/>
  <c r="G41" i="23"/>
  <c r="G302" i="23" s="1"/>
  <c r="G352" i="23" s="1"/>
  <c r="C152" i="24"/>
  <c r="C163" i="24" s="1"/>
  <c r="D41" i="24"/>
  <c r="E41" i="24"/>
  <c r="F41" i="24"/>
  <c r="F302" i="24" s="1"/>
  <c r="F352" i="24" s="1"/>
  <c r="G41" i="24"/>
  <c r="C152" i="25"/>
  <c r="H152" i="25"/>
  <c r="D41" i="25"/>
  <c r="E41" i="25"/>
  <c r="F41" i="25"/>
  <c r="G41" i="25"/>
  <c r="G302" i="25" s="1"/>
  <c r="G352" i="25" s="1"/>
  <c r="C152" i="26"/>
  <c r="D41" i="26"/>
  <c r="E41" i="26"/>
  <c r="F41" i="26"/>
  <c r="G41" i="26"/>
  <c r="G302" i="26" s="1"/>
  <c r="G352" i="26" s="1"/>
  <c r="C152" i="27"/>
  <c r="H152" i="27"/>
  <c r="D41" i="27"/>
  <c r="E41" i="27"/>
  <c r="E302" i="27" s="1"/>
  <c r="E352" i="27" s="1"/>
  <c r="F41" i="27"/>
  <c r="G41" i="27"/>
  <c r="C152" i="28"/>
  <c r="H152" i="28"/>
  <c r="D41" i="28"/>
  <c r="E41" i="28"/>
  <c r="F41" i="28"/>
  <c r="F302" i="28" s="1"/>
  <c r="F352" i="28" s="1"/>
  <c r="G41" i="28"/>
  <c r="G302" i="28" s="1"/>
  <c r="G352" i="28" s="1"/>
  <c r="C152" i="29"/>
  <c r="D41" i="29"/>
  <c r="E41" i="29"/>
  <c r="F41" i="29"/>
  <c r="G41" i="29"/>
  <c r="C152" i="30"/>
  <c r="D41" i="30"/>
  <c r="E41" i="30"/>
  <c r="E302" i="30" s="1"/>
  <c r="E352" i="30" s="1"/>
  <c r="F41" i="30"/>
  <c r="G41" i="30"/>
  <c r="C152" i="31"/>
  <c r="H152" i="31"/>
  <c r="D41" i="31"/>
  <c r="E41" i="31"/>
  <c r="F41" i="31"/>
  <c r="G41" i="31"/>
  <c r="G302" i="31" s="1"/>
  <c r="G352" i="31" s="1"/>
  <c r="C152" i="32"/>
  <c r="I152" i="32" s="1"/>
  <c r="H152" i="32"/>
  <c r="D41" i="32"/>
  <c r="E41" i="32"/>
  <c r="F41" i="32"/>
  <c r="G41" i="32"/>
  <c r="C152" i="59"/>
  <c r="D41" i="59"/>
  <c r="E41" i="59"/>
  <c r="F41" i="59"/>
  <c r="F302" i="59" s="1"/>
  <c r="F352" i="59" s="1"/>
  <c r="G41" i="59"/>
  <c r="C152" i="33"/>
  <c r="D41" i="33"/>
  <c r="E41" i="33"/>
  <c r="F41" i="33"/>
  <c r="G41" i="33"/>
  <c r="G302" i="33" s="1"/>
  <c r="G352" i="33" s="1"/>
  <c r="C152" i="34"/>
  <c r="C41" i="34"/>
  <c r="D41" i="34"/>
  <c r="E41" i="34"/>
  <c r="F41" i="34"/>
  <c r="G41" i="34"/>
  <c r="C152" i="35"/>
  <c r="H152" i="35"/>
  <c r="D41" i="35"/>
  <c r="D29" i="44" s="1"/>
  <c r="E41" i="35"/>
  <c r="F41" i="35"/>
  <c r="G41" i="35"/>
  <c r="G302" i="35" s="1"/>
  <c r="G352" i="35" s="1"/>
  <c r="C152" i="36"/>
  <c r="D41" i="36"/>
  <c r="E41" i="36"/>
  <c r="E302" i="36" s="1"/>
  <c r="E352" i="36" s="1"/>
  <c r="F41" i="36"/>
  <c r="F302" i="36" s="1"/>
  <c r="F352" i="36" s="1"/>
  <c r="G41" i="36"/>
  <c r="C152" i="37"/>
  <c r="H152" i="37"/>
  <c r="D41" i="37"/>
  <c r="E41" i="37"/>
  <c r="F41" i="37"/>
  <c r="G41" i="37"/>
  <c r="G302" i="37" s="1"/>
  <c r="G352" i="37" s="1"/>
  <c r="C152" i="38"/>
  <c r="H152" i="38"/>
  <c r="D41" i="38"/>
  <c r="E41" i="38"/>
  <c r="F41" i="38"/>
  <c r="F302" i="38" s="1"/>
  <c r="F352" i="38" s="1"/>
  <c r="G41" i="38"/>
  <c r="C152" i="39"/>
  <c r="H152" i="39"/>
  <c r="D41" i="39"/>
  <c r="E41" i="39"/>
  <c r="F41" i="39"/>
  <c r="F302" i="39" s="1"/>
  <c r="F352" i="39" s="1"/>
  <c r="G41" i="39"/>
  <c r="C152" i="40"/>
  <c r="D41" i="40"/>
  <c r="E41" i="40"/>
  <c r="F41" i="40"/>
  <c r="G41" i="40"/>
  <c r="G302" i="40" s="1"/>
  <c r="G352" i="40" s="1"/>
  <c r="C152" i="41"/>
  <c r="D41" i="41"/>
  <c r="D302" i="41" s="1"/>
  <c r="D352" i="41" s="1"/>
  <c r="E41" i="41"/>
  <c r="F41" i="41"/>
  <c r="G41" i="41"/>
  <c r="C152" i="6"/>
  <c r="D41" i="6"/>
  <c r="E41" i="6"/>
  <c r="F41" i="6"/>
  <c r="G41" i="6"/>
  <c r="C152" i="9"/>
  <c r="H152" i="9"/>
  <c r="J152" i="9" s="1"/>
  <c r="D41" i="9"/>
  <c r="E41" i="9"/>
  <c r="F41" i="9"/>
  <c r="G41" i="9"/>
  <c r="C152" i="10"/>
  <c r="H152" i="10"/>
  <c r="D41" i="10"/>
  <c r="E41" i="10"/>
  <c r="F41" i="10"/>
  <c r="G41" i="10"/>
  <c r="C152" i="11"/>
  <c r="D41" i="11"/>
  <c r="D302" i="11" s="1"/>
  <c r="D352" i="11" s="1"/>
  <c r="E41" i="11"/>
  <c r="F41" i="11"/>
  <c r="F302" i="11" s="1"/>
  <c r="F352" i="11" s="1"/>
  <c r="G41" i="11"/>
  <c r="C152" i="12"/>
  <c r="H152" i="12"/>
  <c r="D41" i="12"/>
  <c r="E41" i="12"/>
  <c r="E302" i="12" s="1"/>
  <c r="E352" i="12" s="1"/>
  <c r="F41" i="12"/>
  <c r="G41" i="12"/>
  <c r="C152" i="14"/>
  <c r="I152" i="14" s="1"/>
  <c r="H152" i="14"/>
  <c r="D41" i="14"/>
  <c r="E41" i="14"/>
  <c r="F41" i="14"/>
  <c r="F302" i="14" s="1"/>
  <c r="F352" i="14" s="1"/>
  <c r="G41" i="14"/>
  <c r="G302" i="14" s="1"/>
  <c r="G352" i="14" s="1"/>
  <c r="C42" i="34"/>
  <c r="C154" i="15"/>
  <c r="H154" i="15"/>
  <c r="D43" i="15"/>
  <c r="H43" i="15" s="1"/>
  <c r="E43" i="15"/>
  <c r="F43" i="15"/>
  <c r="G43" i="15"/>
  <c r="C154" i="16"/>
  <c r="D43" i="16"/>
  <c r="E43" i="16"/>
  <c r="F43" i="16"/>
  <c r="G43" i="16"/>
  <c r="C154" i="17"/>
  <c r="D43" i="17"/>
  <c r="E43" i="17"/>
  <c r="E304" i="17" s="1"/>
  <c r="E354" i="17" s="1"/>
  <c r="F43" i="17"/>
  <c r="F304" i="17" s="1"/>
  <c r="F354" i="17" s="1"/>
  <c r="G43" i="17"/>
  <c r="C154" i="18"/>
  <c r="H154" i="18"/>
  <c r="D43" i="18"/>
  <c r="E43" i="18"/>
  <c r="E304" i="18" s="1"/>
  <c r="E354" i="18" s="1"/>
  <c r="F43" i="18"/>
  <c r="G43" i="18"/>
  <c r="C154" i="19"/>
  <c r="H154" i="19"/>
  <c r="D43" i="19"/>
  <c r="E43" i="19"/>
  <c r="F43" i="19"/>
  <c r="G43" i="19"/>
  <c r="C154" i="20"/>
  <c r="D43" i="20"/>
  <c r="E43" i="20"/>
  <c r="F43" i="20"/>
  <c r="G43" i="20"/>
  <c r="C154" i="57"/>
  <c r="D43" i="57"/>
  <c r="E43" i="57"/>
  <c r="E304" i="57" s="1"/>
  <c r="E354" i="57" s="1"/>
  <c r="F43" i="57"/>
  <c r="G43" i="57"/>
  <c r="G304" i="57" s="1"/>
  <c r="G354" i="57" s="1"/>
  <c r="C154" i="21"/>
  <c r="D43" i="21"/>
  <c r="E43" i="21"/>
  <c r="F43" i="21"/>
  <c r="F304" i="21" s="1"/>
  <c r="F354" i="21" s="1"/>
  <c r="G43" i="21"/>
  <c r="C154" i="22"/>
  <c r="H154" i="22"/>
  <c r="D43" i="22"/>
  <c r="E43" i="22"/>
  <c r="F43" i="22"/>
  <c r="G43" i="22"/>
  <c r="C154" i="62"/>
  <c r="H154" i="62"/>
  <c r="D43" i="62"/>
  <c r="E43" i="62"/>
  <c r="F43" i="62"/>
  <c r="F304" i="62" s="1"/>
  <c r="F354" i="62" s="1"/>
  <c r="G43" i="62"/>
  <c r="G304" i="62" s="1"/>
  <c r="G354" i="62" s="1"/>
  <c r="C154" i="23"/>
  <c r="D43" i="23"/>
  <c r="E43" i="23"/>
  <c r="E304" i="23" s="1"/>
  <c r="E354" i="23" s="1"/>
  <c r="F43" i="23"/>
  <c r="G43" i="23"/>
  <c r="G304" i="23" s="1"/>
  <c r="G354" i="23" s="1"/>
  <c r="C154" i="24"/>
  <c r="I154" i="24" s="1"/>
  <c r="H154" i="24"/>
  <c r="D43" i="24"/>
  <c r="E43" i="24"/>
  <c r="E304" i="24" s="1"/>
  <c r="E354" i="24" s="1"/>
  <c r="F43" i="24"/>
  <c r="G43" i="24"/>
  <c r="G304" i="24" s="1"/>
  <c r="G354" i="24" s="1"/>
  <c r="C154" i="25"/>
  <c r="H154" i="25"/>
  <c r="D43" i="25"/>
  <c r="E43" i="25"/>
  <c r="F43" i="25"/>
  <c r="F304" i="25" s="1"/>
  <c r="F354" i="25" s="1"/>
  <c r="G43" i="25"/>
  <c r="C154" i="26"/>
  <c r="D43" i="26"/>
  <c r="D304" i="26" s="1"/>
  <c r="D354" i="26" s="1"/>
  <c r="E43" i="26"/>
  <c r="F43" i="26"/>
  <c r="G43" i="26"/>
  <c r="C154" i="27"/>
  <c r="H154" i="27"/>
  <c r="D43" i="27"/>
  <c r="E43" i="27"/>
  <c r="F43" i="27"/>
  <c r="G43" i="27"/>
  <c r="C154" i="28"/>
  <c r="H154" i="28"/>
  <c r="D43" i="28"/>
  <c r="E43" i="28"/>
  <c r="E304" i="28" s="1"/>
  <c r="E354" i="28" s="1"/>
  <c r="F43" i="28"/>
  <c r="G43" i="28"/>
  <c r="C154" i="29"/>
  <c r="I154" i="29" s="1"/>
  <c r="D43" i="29"/>
  <c r="E43" i="29"/>
  <c r="F43" i="29"/>
  <c r="G43" i="29"/>
  <c r="C154" i="30"/>
  <c r="D43" i="30"/>
  <c r="E43" i="30"/>
  <c r="F43" i="30"/>
  <c r="F304" i="30" s="1"/>
  <c r="F354" i="30" s="1"/>
  <c r="G43" i="30"/>
  <c r="C154" i="31"/>
  <c r="H154" i="31"/>
  <c r="D43" i="31"/>
  <c r="D304" i="31" s="1"/>
  <c r="D354" i="31" s="1"/>
  <c r="E43" i="31"/>
  <c r="F43" i="31"/>
  <c r="G43" i="31"/>
  <c r="C154" i="32"/>
  <c r="H154" i="32"/>
  <c r="D43" i="32"/>
  <c r="E43" i="32"/>
  <c r="F43" i="32"/>
  <c r="G43" i="32"/>
  <c r="G304" i="32" s="1"/>
  <c r="G354" i="32" s="1"/>
  <c r="C154" i="59"/>
  <c r="H154" i="59"/>
  <c r="D43" i="59"/>
  <c r="E43" i="59"/>
  <c r="F43" i="59"/>
  <c r="F304" i="59" s="1"/>
  <c r="F354" i="59" s="1"/>
  <c r="G43" i="59"/>
  <c r="C154" i="33"/>
  <c r="H154" i="33"/>
  <c r="D43" i="33"/>
  <c r="E43" i="33"/>
  <c r="F43" i="33"/>
  <c r="G43" i="33"/>
  <c r="C154" i="34"/>
  <c r="H154" i="34"/>
  <c r="C43" i="34"/>
  <c r="D43" i="34"/>
  <c r="E43" i="34"/>
  <c r="F43" i="34"/>
  <c r="F304" i="34" s="1"/>
  <c r="F354" i="34" s="1"/>
  <c r="G43" i="34"/>
  <c r="C154" i="35"/>
  <c r="D43" i="35"/>
  <c r="E43" i="35"/>
  <c r="F43" i="35"/>
  <c r="F304" i="35" s="1"/>
  <c r="F354" i="35" s="1"/>
  <c r="G43" i="35"/>
  <c r="G304" i="35" s="1"/>
  <c r="G354" i="35" s="1"/>
  <c r="C154" i="36"/>
  <c r="D43" i="36"/>
  <c r="E43" i="36"/>
  <c r="F43" i="36"/>
  <c r="G43" i="36"/>
  <c r="C154" i="37"/>
  <c r="D43" i="37"/>
  <c r="D304" i="37" s="1"/>
  <c r="D354" i="37" s="1"/>
  <c r="E43" i="37"/>
  <c r="F43" i="37"/>
  <c r="G43" i="37"/>
  <c r="G304" i="37" s="1"/>
  <c r="G354" i="37" s="1"/>
  <c r="C154" i="38"/>
  <c r="I154" i="38" s="1"/>
  <c r="D43" i="38"/>
  <c r="E43" i="38"/>
  <c r="F43" i="38"/>
  <c r="G43" i="38"/>
  <c r="G304" i="38" s="1"/>
  <c r="G354" i="38" s="1"/>
  <c r="C154" i="39"/>
  <c r="H154" i="39"/>
  <c r="D43" i="39"/>
  <c r="E43" i="39"/>
  <c r="E304" i="39" s="1"/>
  <c r="E354" i="39" s="1"/>
  <c r="F43" i="39"/>
  <c r="G43" i="39"/>
  <c r="C154" i="40"/>
  <c r="H154" i="40"/>
  <c r="D43" i="40"/>
  <c r="E43" i="40"/>
  <c r="F43" i="40"/>
  <c r="G43" i="40"/>
  <c r="C154" i="41"/>
  <c r="H154" i="41"/>
  <c r="D43" i="41"/>
  <c r="E43" i="41"/>
  <c r="E304" i="41" s="1"/>
  <c r="E354" i="41" s="1"/>
  <c r="F43" i="41"/>
  <c r="F304" i="41" s="1"/>
  <c r="F354" i="41" s="1"/>
  <c r="G43" i="41"/>
  <c r="C154" i="6"/>
  <c r="D43" i="6"/>
  <c r="E43" i="6"/>
  <c r="F43" i="6"/>
  <c r="G43" i="6"/>
  <c r="C154" i="9"/>
  <c r="D43" i="9"/>
  <c r="E43" i="9"/>
  <c r="F43" i="9"/>
  <c r="G43" i="9"/>
  <c r="G304" i="9" s="1"/>
  <c r="G354" i="9" s="1"/>
  <c r="C154" i="10"/>
  <c r="D43" i="10"/>
  <c r="E43" i="10"/>
  <c r="F43" i="10"/>
  <c r="F304" i="10" s="1"/>
  <c r="F354" i="10" s="1"/>
  <c r="G43" i="10"/>
  <c r="G304" i="10" s="1"/>
  <c r="G354" i="10" s="1"/>
  <c r="C154" i="11"/>
  <c r="D43" i="11"/>
  <c r="E43" i="11"/>
  <c r="E304" i="11" s="1"/>
  <c r="E354" i="11" s="1"/>
  <c r="F43" i="11"/>
  <c r="F304" i="11" s="1"/>
  <c r="F354" i="11" s="1"/>
  <c r="F43" i="12"/>
  <c r="F43" i="14"/>
  <c r="G43" i="11"/>
  <c r="G304" i="11" s="1"/>
  <c r="G354" i="11" s="1"/>
  <c r="C154" i="12"/>
  <c r="D43" i="12"/>
  <c r="E43" i="12"/>
  <c r="G43" i="12"/>
  <c r="C154" i="14"/>
  <c r="D43" i="14"/>
  <c r="E43" i="14"/>
  <c r="G43" i="14"/>
  <c r="G304" i="14" s="1"/>
  <c r="G354" i="14" s="1"/>
  <c r="C155" i="15"/>
  <c r="D44" i="15"/>
  <c r="D305" i="15" s="1"/>
  <c r="D355" i="15" s="1"/>
  <c r="E44" i="15"/>
  <c r="E305" i="15" s="1"/>
  <c r="E355" i="15" s="1"/>
  <c r="F44" i="15"/>
  <c r="F305" i="15" s="1"/>
  <c r="F355" i="15" s="1"/>
  <c r="G44" i="15"/>
  <c r="G305" i="15" s="1"/>
  <c r="G355" i="15" s="1"/>
  <c r="C155" i="16"/>
  <c r="D44" i="16"/>
  <c r="E44" i="16"/>
  <c r="F44" i="16"/>
  <c r="F305" i="16" s="1"/>
  <c r="F355" i="16" s="1"/>
  <c r="G44" i="16"/>
  <c r="C155" i="17"/>
  <c r="H155" i="17"/>
  <c r="D44" i="17"/>
  <c r="E44" i="17"/>
  <c r="F44" i="17"/>
  <c r="G44" i="17"/>
  <c r="G305" i="17" s="1"/>
  <c r="G355" i="17" s="1"/>
  <c r="C155" i="18"/>
  <c r="D44" i="18"/>
  <c r="E44" i="18"/>
  <c r="F44" i="18"/>
  <c r="F305" i="18" s="1"/>
  <c r="F355" i="18" s="1"/>
  <c r="G44" i="18"/>
  <c r="C155" i="19"/>
  <c r="D44" i="19"/>
  <c r="E44" i="19"/>
  <c r="E305" i="19" s="1"/>
  <c r="E355" i="19" s="1"/>
  <c r="F44" i="19"/>
  <c r="F305" i="19" s="1"/>
  <c r="F355" i="19" s="1"/>
  <c r="G44" i="19"/>
  <c r="C155" i="20"/>
  <c r="D44" i="20"/>
  <c r="E44" i="20"/>
  <c r="F44" i="20"/>
  <c r="G44" i="20"/>
  <c r="C155" i="57"/>
  <c r="D44" i="57"/>
  <c r="E44" i="57"/>
  <c r="E305" i="57" s="1"/>
  <c r="E355" i="57" s="1"/>
  <c r="F44" i="57"/>
  <c r="G44" i="57"/>
  <c r="G305" i="57" s="1"/>
  <c r="G355" i="57" s="1"/>
  <c r="C155" i="21"/>
  <c r="D44" i="21"/>
  <c r="E44" i="21"/>
  <c r="F44" i="21"/>
  <c r="F305" i="21" s="1"/>
  <c r="F355" i="21" s="1"/>
  <c r="G44" i="21"/>
  <c r="G305" i="21" s="1"/>
  <c r="G355" i="21" s="1"/>
  <c r="C155" i="22"/>
  <c r="D44" i="22"/>
  <c r="E44" i="22"/>
  <c r="F44" i="22"/>
  <c r="G44" i="22"/>
  <c r="G305" i="22" s="1"/>
  <c r="G355" i="22" s="1"/>
  <c r="C155" i="62"/>
  <c r="D44" i="62"/>
  <c r="D305" i="62" s="1"/>
  <c r="D355" i="62" s="1"/>
  <c r="E44" i="62"/>
  <c r="E305" i="62" s="1"/>
  <c r="E355" i="62" s="1"/>
  <c r="F44" i="62"/>
  <c r="G44" i="62"/>
  <c r="G305" i="62" s="1"/>
  <c r="G355" i="62" s="1"/>
  <c r="C155" i="23"/>
  <c r="D44" i="23"/>
  <c r="E44" i="23"/>
  <c r="F44" i="23"/>
  <c r="G44" i="23"/>
  <c r="G305" i="23" s="1"/>
  <c r="G355" i="23" s="1"/>
  <c r="C155" i="24"/>
  <c r="D44" i="24"/>
  <c r="E44" i="24"/>
  <c r="F44" i="24"/>
  <c r="F305" i="24" s="1"/>
  <c r="F355" i="24" s="1"/>
  <c r="G44" i="24"/>
  <c r="C155" i="25"/>
  <c r="D44" i="25"/>
  <c r="E44" i="25"/>
  <c r="F44" i="25"/>
  <c r="G44" i="25"/>
  <c r="C155" i="26"/>
  <c r="D44" i="26"/>
  <c r="D305" i="26" s="1"/>
  <c r="D355" i="26" s="1"/>
  <c r="E44" i="26"/>
  <c r="F44" i="26"/>
  <c r="G44" i="26"/>
  <c r="C155" i="27"/>
  <c r="D44" i="27"/>
  <c r="E44" i="27"/>
  <c r="F44" i="27"/>
  <c r="G44" i="27"/>
  <c r="G305" i="27" s="1"/>
  <c r="G355" i="27" s="1"/>
  <c r="C155" i="28"/>
  <c r="D44" i="28"/>
  <c r="E44" i="28"/>
  <c r="F44" i="28"/>
  <c r="G44" i="28"/>
  <c r="G305" i="28" s="1"/>
  <c r="G355" i="28" s="1"/>
  <c r="C155" i="29"/>
  <c r="D44" i="29"/>
  <c r="E44" i="29"/>
  <c r="F44" i="29"/>
  <c r="G44" i="29"/>
  <c r="C155" i="30"/>
  <c r="D44" i="30"/>
  <c r="E44" i="30"/>
  <c r="E305" i="30" s="1"/>
  <c r="E355" i="30" s="1"/>
  <c r="F44" i="30"/>
  <c r="F305" i="30" s="1"/>
  <c r="F355" i="30" s="1"/>
  <c r="G44" i="30"/>
  <c r="C155" i="31"/>
  <c r="D44" i="31"/>
  <c r="E44" i="31"/>
  <c r="F44" i="31"/>
  <c r="G44" i="31"/>
  <c r="G305" i="31" s="1"/>
  <c r="G355" i="31" s="1"/>
  <c r="C155" i="32"/>
  <c r="D44" i="32"/>
  <c r="E44" i="32"/>
  <c r="F44" i="32"/>
  <c r="F305" i="32" s="1"/>
  <c r="F355" i="32" s="1"/>
  <c r="G44" i="32"/>
  <c r="C155" i="59"/>
  <c r="D44" i="59"/>
  <c r="D305" i="59" s="1"/>
  <c r="D355" i="59" s="1"/>
  <c r="E44" i="59"/>
  <c r="E305" i="59" s="1"/>
  <c r="E355" i="59" s="1"/>
  <c r="F44" i="59"/>
  <c r="G44" i="59"/>
  <c r="G305" i="59" s="1"/>
  <c r="G355" i="59" s="1"/>
  <c r="C155" i="33"/>
  <c r="D44" i="33"/>
  <c r="E44" i="33"/>
  <c r="F44" i="33"/>
  <c r="G44" i="33"/>
  <c r="C155" i="34"/>
  <c r="C44" i="34"/>
  <c r="D44" i="34"/>
  <c r="E44" i="34"/>
  <c r="E116" i="46" s="1"/>
  <c r="E92" i="46" s="1"/>
  <c r="E43" i="46" s="1"/>
  <c r="F44" i="34"/>
  <c r="F305" i="34" s="1"/>
  <c r="F355" i="34" s="1"/>
  <c r="G44" i="34"/>
  <c r="C155" i="35"/>
  <c r="D44" i="35"/>
  <c r="E44" i="35"/>
  <c r="F44" i="35"/>
  <c r="F305" i="35" s="1"/>
  <c r="F355" i="35" s="1"/>
  <c r="G44" i="35"/>
  <c r="G305" i="35" s="1"/>
  <c r="G355" i="35" s="1"/>
  <c r="C155" i="36"/>
  <c r="D44" i="36"/>
  <c r="D305" i="36" s="1"/>
  <c r="D355" i="36" s="1"/>
  <c r="E44" i="36"/>
  <c r="F44" i="36"/>
  <c r="G44" i="36"/>
  <c r="C155" i="37"/>
  <c r="C155" i="38"/>
  <c r="D44" i="38"/>
  <c r="D305" i="38" s="1"/>
  <c r="D355" i="38" s="1"/>
  <c r="E44" i="38"/>
  <c r="F44" i="38"/>
  <c r="G44" i="38"/>
  <c r="C155" i="39"/>
  <c r="D44" i="39"/>
  <c r="E44" i="39"/>
  <c r="E305" i="39" s="1"/>
  <c r="E355" i="39" s="1"/>
  <c r="F44" i="39"/>
  <c r="G44" i="39"/>
  <c r="C155" i="40"/>
  <c r="I155" i="40" s="1"/>
  <c r="D44" i="40"/>
  <c r="D305" i="40" s="1"/>
  <c r="D355" i="40" s="1"/>
  <c r="E44" i="40"/>
  <c r="F44" i="40"/>
  <c r="F305" i="40" s="1"/>
  <c r="F355" i="40" s="1"/>
  <c r="G44" i="40"/>
  <c r="C155" i="41"/>
  <c r="H155" i="41"/>
  <c r="D44" i="41"/>
  <c r="E44" i="41"/>
  <c r="F44" i="41"/>
  <c r="G44" i="41"/>
  <c r="C155" i="6"/>
  <c r="D44" i="6"/>
  <c r="E44" i="6"/>
  <c r="F44" i="6"/>
  <c r="F305" i="6" s="1"/>
  <c r="F355" i="6" s="1"/>
  <c r="G44" i="6"/>
  <c r="C155" i="9"/>
  <c r="D44" i="9"/>
  <c r="E44" i="9"/>
  <c r="F44" i="9"/>
  <c r="G44" i="9"/>
  <c r="C155" i="10"/>
  <c r="H155" i="10"/>
  <c r="D44" i="10"/>
  <c r="E44" i="10"/>
  <c r="F44" i="10"/>
  <c r="F305" i="10" s="1"/>
  <c r="F355" i="10" s="1"/>
  <c r="G44" i="10"/>
  <c r="C155" i="11"/>
  <c r="D44" i="11"/>
  <c r="E44" i="11"/>
  <c r="E44" i="12"/>
  <c r="E305" i="12" s="1"/>
  <c r="E355" i="12" s="1"/>
  <c r="E44" i="14"/>
  <c r="F44" i="11"/>
  <c r="G44" i="11"/>
  <c r="G305" i="11" s="1"/>
  <c r="G355" i="11" s="1"/>
  <c r="C155" i="12"/>
  <c r="D44" i="12"/>
  <c r="F44" i="12"/>
  <c r="G44" i="12"/>
  <c r="G305" i="12" s="1"/>
  <c r="G355" i="12" s="1"/>
  <c r="C155" i="14"/>
  <c r="D44" i="14"/>
  <c r="F44" i="14"/>
  <c r="F305" i="14" s="1"/>
  <c r="F355" i="14" s="1"/>
  <c r="G44" i="14"/>
  <c r="G305" i="14" s="1"/>
  <c r="G355" i="14" s="1"/>
  <c r="C156" i="15"/>
  <c r="H156" i="15"/>
  <c r="D45" i="15"/>
  <c r="E45" i="15"/>
  <c r="F45" i="15"/>
  <c r="G45" i="15"/>
  <c r="G306" i="15" s="1"/>
  <c r="G356" i="15" s="1"/>
  <c r="C156" i="16"/>
  <c r="H156" i="16"/>
  <c r="D45" i="16"/>
  <c r="E45" i="16"/>
  <c r="F45" i="16"/>
  <c r="G45" i="16"/>
  <c r="G306" i="16" s="1"/>
  <c r="G356" i="16" s="1"/>
  <c r="C156" i="17"/>
  <c r="H156" i="17"/>
  <c r="D45" i="17"/>
  <c r="E45" i="17"/>
  <c r="F45" i="17"/>
  <c r="G45" i="17"/>
  <c r="C156" i="18"/>
  <c r="H156" i="18"/>
  <c r="D45" i="18"/>
  <c r="E45" i="18"/>
  <c r="F45" i="18"/>
  <c r="G45" i="18"/>
  <c r="G306" i="18" s="1"/>
  <c r="G356" i="18" s="1"/>
  <c r="C156" i="19"/>
  <c r="H156" i="19"/>
  <c r="D45" i="19"/>
  <c r="E45" i="19"/>
  <c r="F45" i="19"/>
  <c r="F306" i="19" s="1"/>
  <c r="F356" i="19" s="1"/>
  <c r="G45" i="19"/>
  <c r="G306" i="19" s="1"/>
  <c r="G356" i="19" s="1"/>
  <c r="C156" i="20"/>
  <c r="H156" i="20"/>
  <c r="D45" i="20"/>
  <c r="E45" i="20"/>
  <c r="F45" i="20"/>
  <c r="G45" i="20"/>
  <c r="G306" i="20" s="1"/>
  <c r="G356" i="20" s="1"/>
  <c r="C156" i="57"/>
  <c r="H156" i="57"/>
  <c r="D45" i="57"/>
  <c r="E45" i="57"/>
  <c r="F45" i="57"/>
  <c r="G45" i="57"/>
  <c r="G306" i="57" s="1"/>
  <c r="G356" i="57" s="1"/>
  <c r="C156" i="21"/>
  <c r="H156" i="21"/>
  <c r="D45" i="21"/>
  <c r="E45" i="21"/>
  <c r="F45" i="21"/>
  <c r="G45" i="21"/>
  <c r="G306" i="21" s="1"/>
  <c r="G356" i="21" s="1"/>
  <c r="C156" i="22"/>
  <c r="H156" i="22"/>
  <c r="D45" i="22"/>
  <c r="E45" i="22"/>
  <c r="F45" i="22"/>
  <c r="F306" i="22" s="1"/>
  <c r="F356" i="22" s="1"/>
  <c r="G45" i="22"/>
  <c r="G306" i="22" s="1"/>
  <c r="G356" i="22" s="1"/>
  <c r="C156" i="62"/>
  <c r="H156" i="62"/>
  <c r="D45" i="62"/>
  <c r="E45" i="62"/>
  <c r="F45" i="62"/>
  <c r="G45" i="62"/>
  <c r="G306" i="62" s="1"/>
  <c r="G356" i="62" s="1"/>
  <c r="C156" i="23"/>
  <c r="H156" i="23"/>
  <c r="D45" i="23"/>
  <c r="E45" i="23"/>
  <c r="F45" i="23"/>
  <c r="G45" i="23"/>
  <c r="C156" i="24"/>
  <c r="I156" i="24" s="1"/>
  <c r="H156" i="24"/>
  <c r="D45" i="24"/>
  <c r="E45" i="24"/>
  <c r="F45" i="24"/>
  <c r="G45" i="24"/>
  <c r="G306" i="24" s="1"/>
  <c r="G356" i="24" s="1"/>
  <c r="C156" i="25"/>
  <c r="H156" i="25"/>
  <c r="D45" i="25"/>
  <c r="E45" i="25"/>
  <c r="F45" i="25"/>
  <c r="G45" i="25"/>
  <c r="G306" i="25" s="1"/>
  <c r="G356" i="25" s="1"/>
  <c r="C156" i="26"/>
  <c r="H156" i="26"/>
  <c r="D45" i="26"/>
  <c r="E45" i="26"/>
  <c r="F45" i="26"/>
  <c r="F306" i="26" s="1"/>
  <c r="F356" i="26" s="1"/>
  <c r="G45" i="26"/>
  <c r="C156" i="27"/>
  <c r="H156" i="27"/>
  <c r="D45" i="27"/>
  <c r="E45" i="27"/>
  <c r="F45" i="27"/>
  <c r="G45" i="27"/>
  <c r="C156" i="28"/>
  <c r="H156" i="28"/>
  <c r="D45" i="28"/>
  <c r="E45" i="28"/>
  <c r="F45" i="28"/>
  <c r="G45" i="28"/>
  <c r="C156" i="29"/>
  <c r="H156" i="29"/>
  <c r="D45" i="29"/>
  <c r="E45" i="29"/>
  <c r="E306" i="29" s="1"/>
  <c r="E356" i="29" s="1"/>
  <c r="F45" i="29"/>
  <c r="F306" i="29" s="1"/>
  <c r="F356" i="29" s="1"/>
  <c r="G45" i="29"/>
  <c r="C156" i="30"/>
  <c r="I156" i="30" s="1"/>
  <c r="H156" i="30"/>
  <c r="D45" i="30"/>
  <c r="E45" i="30"/>
  <c r="F45" i="30"/>
  <c r="G45" i="30"/>
  <c r="G306" i="30" s="1"/>
  <c r="G356" i="30" s="1"/>
  <c r="C156" i="31"/>
  <c r="H156" i="31"/>
  <c r="D45" i="31"/>
  <c r="E45" i="31"/>
  <c r="F45" i="31"/>
  <c r="G45" i="31"/>
  <c r="G306" i="31" s="1"/>
  <c r="G356" i="31" s="1"/>
  <c r="C156" i="32"/>
  <c r="H156" i="32"/>
  <c r="D45" i="32"/>
  <c r="E45" i="32"/>
  <c r="F45" i="32"/>
  <c r="G45" i="32"/>
  <c r="C156" i="59"/>
  <c r="H156" i="59"/>
  <c r="D45" i="59"/>
  <c r="E45" i="59"/>
  <c r="F45" i="59"/>
  <c r="F306" i="59" s="1"/>
  <c r="F356" i="59" s="1"/>
  <c r="G45" i="59"/>
  <c r="G306" i="59" s="1"/>
  <c r="G356" i="59" s="1"/>
  <c r="C156" i="33"/>
  <c r="H156" i="33"/>
  <c r="D45" i="33"/>
  <c r="E45" i="33"/>
  <c r="F45" i="33"/>
  <c r="G45" i="33"/>
  <c r="G306" i="33" s="1"/>
  <c r="G356" i="33" s="1"/>
  <c r="C156" i="34"/>
  <c r="H156" i="34"/>
  <c r="C45" i="34"/>
  <c r="D45" i="34"/>
  <c r="E45" i="34"/>
  <c r="F45" i="34"/>
  <c r="G45" i="34"/>
  <c r="C156" i="35"/>
  <c r="H156" i="35"/>
  <c r="D45" i="35"/>
  <c r="E45" i="35"/>
  <c r="F45" i="35"/>
  <c r="G45" i="35"/>
  <c r="C156" i="36"/>
  <c r="H156" i="36"/>
  <c r="D45" i="36"/>
  <c r="E45" i="36"/>
  <c r="F45" i="36"/>
  <c r="G45" i="36"/>
  <c r="C156" i="37"/>
  <c r="H156" i="37"/>
  <c r="D45" i="37"/>
  <c r="E45" i="37"/>
  <c r="F45" i="37"/>
  <c r="G45" i="37"/>
  <c r="C156" i="38"/>
  <c r="H156" i="38"/>
  <c r="D45" i="38"/>
  <c r="E45" i="38"/>
  <c r="F45" i="38"/>
  <c r="G45" i="38"/>
  <c r="C156" i="39"/>
  <c r="H156" i="39"/>
  <c r="D45" i="39"/>
  <c r="E45" i="39"/>
  <c r="F45" i="39"/>
  <c r="F306" i="39" s="1"/>
  <c r="F356" i="39" s="1"/>
  <c r="G45" i="39"/>
  <c r="C156" i="40"/>
  <c r="H156" i="40"/>
  <c r="D45" i="40"/>
  <c r="E45" i="40"/>
  <c r="F45" i="40"/>
  <c r="G45" i="40"/>
  <c r="C156" i="41"/>
  <c r="H156" i="41"/>
  <c r="D45" i="41"/>
  <c r="E45" i="41"/>
  <c r="F45" i="41"/>
  <c r="F306" i="41" s="1"/>
  <c r="F356" i="41" s="1"/>
  <c r="G45" i="41"/>
  <c r="G306" i="41" s="1"/>
  <c r="G356" i="41" s="1"/>
  <c r="C156" i="6"/>
  <c r="H156" i="6"/>
  <c r="D45" i="6"/>
  <c r="E45" i="6"/>
  <c r="F45" i="6"/>
  <c r="G45" i="6"/>
  <c r="C156" i="9"/>
  <c r="H156" i="9"/>
  <c r="D45" i="9"/>
  <c r="E45" i="9"/>
  <c r="F45" i="9"/>
  <c r="G45" i="9"/>
  <c r="C156" i="10"/>
  <c r="H156" i="10"/>
  <c r="D45" i="10"/>
  <c r="E45" i="10"/>
  <c r="F45" i="10"/>
  <c r="G45" i="10"/>
  <c r="C156" i="11"/>
  <c r="H156" i="11"/>
  <c r="D45" i="11"/>
  <c r="E45" i="11"/>
  <c r="F45" i="11"/>
  <c r="G45" i="11"/>
  <c r="C156" i="12"/>
  <c r="H156" i="12"/>
  <c r="D45" i="12"/>
  <c r="E45" i="12"/>
  <c r="F45" i="12"/>
  <c r="G45" i="12"/>
  <c r="C156" i="14"/>
  <c r="H156" i="14"/>
  <c r="D45" i="14"/>
  <c r="E45" i="14"/>
  <c r="F45" i="14"/>
  <c r="G45" i="14"/>
  <c r="C157" i="15"/>
  <c r="D46" i="15"/>
  <c r="E46" i="15"/>
  <c r="E307" i="15" s="1"/>
  <c r="E357" i="15" s="1"/>
  <c r="F46" i="15"/>
  <c r="G46" i="15"/>
  <c r="G307" i="15" s="1"/>
  <c r="G357" i="15" s="1"/>
  <c r="C157" i="16"/>
  <c r="H157" i="16"/>
  <c r="D46" i="16"/>
  <c r="E46" i="16"/>
  <c r="F46" i="16"/>
  <c r="G46" i="16"/>
  <c r="C157" i="17"/>
  <c r="D46" i="17"/>
  <c r="E46" i="17"/>
  <c r="F46" i="17"/>
  <c r="F307" i="17" s="1"/>
  <c r="F357" i="17" s="1"/>
  <c r="G46" i="17"/>
  <c r="C157" i="18"/>
  <c r="H157" i="18"/>
  <c r="D46" i="18"/>
  <c r="E46" i="18"/>
  <c r="F46" i="18"/>
  <c r="G46" i="18"/>
  <c r="C157" i="19"/>
  <c r="D46" i="19"/>
  <c r="E46" i="19"/>
  <c r="F46" i="19"/>
  <c r="G46" i="19"/>
  <c r="G307" i="19" s="1"/>
  <c r="G357" i="19" s="1"/>
  <c r="C157" i="20"/>
  <c r="D46" i="20"/>
  <c r="E46" i="20"/>
  <c r="F46" i="20"/>
  <c r="F307" i="20" s="1"/>
  <c r="F357" i="20" s="1"/>
  <c r="G46" i="20"/>
  <c r="C157" i="57"/>
  <c r="D46" i="57"/>
  <c r="E46" i="57"/>
  <c r="F46" i="57"/>
  <c r="G46" i="57"/>
  <c r="C157" i="21"/>
  <c r="D46" i="21"/>
  <c r="D307" i="21" s="1"/>
  <c r="D357" i="21" s="1"/>
  <c r="E46" i="21"/>
  <c r="F46" i="21"/>
  <c r="G46" i="21"/>
  <c r="G307" i="21" s="1"/>
  <c r="G357" i="21" s="1"/>
  <c r="C157" i="22"/>
  <c r="D46" i="22"/>
  <c r="E46" i="22"/>
  <c r="F46" i="22"/>
  <c r="G46" i="22"/>
  <c r="G307" i="22" s="1"/>
  <c r="G357" i="22" s="1"/>
  <c r="C157" i="62"/>
  <c r="D46" i="62"/>
  <c r="D307" i="62" s="1"/>
  <c r="D357" i="62" s="1"/>
  <c r="E46" i="62"/>
  <c r="E307" i="62" s="1"/>
  <c r="E357" i="62" s="1"/>
  <c r="F46" i="62"/>
  <c r="G46" i="62"/>
  <c r="G307" i="62" s="1"/>
  <c r="G357" i="62" s="1"/>
  <c r="C157" i="23"/>
  <c r="D46" i="23"/>
  <c r="E46" i="23"/>
  <c r="F46" i="23"/>
  <c r="G46" i="23"/>
  <c r="C157" i="24"/>
  <c r="D46" i="24"/>
  <c r="D307" i="24" s="1"/>
  <c r="D357" i="24" s="1"/>
  <c r="E46" i="24"/>
  <c r="E307" i="24" s="1"/>
  <c r="E357" i="24" s="1"/>
  <c r="F46" i="24"/>
  <c r="G46" i="24"/>
  <c r="C157" i="25"/>
  <c r="D46" i="25"/>
  <c r="E46" i="25"/>
  <c r="E307" i="25" s="1"/>
  <c r="E357" i="25" s="1"/>
  <c r="F46" i="25"/>
  <c r="G46" i="25"/>
  <c r="C157" i="26"/>
  <c r="D46" i="26"/>
  <c r="E46" i="26"/>
  <c r="F46" i="26"/>
  <c r="F307" i="26" s="1"/>
  <c r="F357" i="26" s="1"/>
  <c r="G46" i="26"/>
  <c r="G307" i="26" s="1"/>
  <c r="G357" i="26" s="1"/>
  <c r="C157" i="27"/>
  <c r="H157" i="27"/>
  <c r="D46" i="27"/>
  <c r="E46" i="27"/>
  <c r="F46" i="27"/>
  <c r="G46" i="27"/>
  <c r="C157" i="28"/>
  <c r="D46" i="28"/>
  <c r="E46" i="28"/>
  <c r="F46" i="28"/>
  <c r="G46" i="28"/>
  <c r="G307" i="28" s="1"/>
  <c r="G357" i="28" s="1"/>
  <c r="C157" i="29"/>
  <c r="D46" i="29"/>
  <c r="E46" i="29"/>
  <c r="F46" i="29"/>
  <c r="G46" i="29"/>
  <c r="C157" i="30"/>
  <c r="D46" i="30"/>
  <c r="E46" i="30"/>
  <c r="E307" i="30" s="1"/>
  <c r="E357" i="30" s="1"/>
  <c r="F46" i="30"/>
  <c r="F307" i="30" s="1"/>
  <c r="F357" i="30" s="1"/>
  <c r="G46" i="30"/>
  <c r="C157" i="31"/>
  <c r="D46" i="31"/>
  <c r="D307" i="31" s="1"/>
  <c r="D357" i="31" s="1"/>
  <c r="E46" i="31"/>
  <c r="F46" i="31"/>
  <c r="G46" i="31"/>
  <c r="C157" i="32"/>
  <c r="D46" i="32"/>
  <c r="E46" i="32"/>
  <c r="F46" i="32"/>
  <c r="G46" i="32"/>
  <c r="G307" i="32" s="1"/>
  <c r="G357" i="32" s="1"/>
  <c r="C157" i="59"/>
  <c r="H157" i="59"/>
  <c r="D46" i="59"/>
  <c r="E46" i="59"/>
  <c r="E307" i="59" s="1"/>
  <c r="E357" i="59" s="1"/>
  <c r="F46" i="59"/>
  <c r="F307" i="59" s="1"/>
  <c r="F357" i="59" s="1"/>
  <c r="G46" i="59"/>
  <c r="G307" i="59" s="1"/>
  <c r="G357" i="59" s="1"/>
  <c r="C157" i="33"/>
  <c r="D46" i="33"/>
  <c r="D307" i="33" s="1"/>
  <c r="D357" i="33" s="1"/>
  <c r="E46" i="33"/>
  <c r="F46" i="33"/>
  <c r="G46" i="33"/>
  <c r="G307" i="33" s="1"/>
  <c r="G357" i="33" s="1"/>
  <c r="C157" i="34"/>
  <c r="H157" i="34"/>
  <c r="C46" i="34"/>
  <c r="D46" i="34"/>
  <c r="E46" i="34"/>
  <c r="F46" i="34"/>
  <c r="G46" i="34"/>
  <c r="C157" i="35"/>
  <c r="D46" i="35"/>
  <c r="E46" i="35"/>
  <c r="E307" i="35" s="1"/>
  <c r="E357" i="35" s="1"/>
  <c r="F46" i="35"/>
  <c r="F307" i="35" s="1"/>
  <c r="F357" i="35" s="1"/>
  <c r="G46" i="35"/>
  <c r="G307" i="35" s="1"/>
  <c r="G357" i="35" s="1"/>
  <c r="C157" i="36"/>
  <c r="D46" i="36"/>
  <c r="E46" i="36"/>
  <c r="E307" i="36" s="1"/>
  <c r="E357" i="36" s="1"/>
  <c r="F46" i="36"/>
  <c r="G46" i="36"/>
  <c r="G307" i="36" s="1"/>
  <c r="G357" i="36" s="1"/>
  <c r="C157" i="37"/>
  <c r="D46" i="37"/>
  <c r="D307" i="37" s="1"/>
  <c r="D357" i="37" s="1"/>
  <c r="E46" i="37"/>
  <c r="E307" i="37" s="1"/>
  <c r="E357" i="37" s="1"/>
  <c r="F46" i="37"/>
  <c r="F307" i="37" s="1"/>
  <c r="F357" i="37" s="1"/>
  <c r="G46" i="37"/>
  <c r="C157" i="38"/>
  <c r="D46" i="38"/>
  <c r="E46" i="38"/>
  <c r="F46" i="38"/>
  <c r="F307" i="38" s="1"/>
  <c r="F357" i="38" s="1"/>
  <c r="G46" i="38"/>
  <c r="C157" i="39"/>
  <c r="D46" i="39"/>
  <c r="D307" i="39" s="1"/>
  <c r="D357" i="39" s="1"/>
  <c r="E46" i="39"/>
  <c r="F46" i="39"/>
  <c r="F307" i="39" s="1"/>
  <c r="F357" i="39" s="1"/>
  <c r="G46" i="39"/>
  <c r="C157" i="40"/>
  <c r="H157" i="40"/>
  <c r="D46" i="40"/>
  <c r="E46" i="40"/>
  <c r="F46" i="40"/>
  <c r="G46" i="40"/>
  <c r="C157" i="41"/>
  <c r="D46" i="41"/>
  <c r="D307" i="41" s="1"/>
  <c r="D357" i="41" s="1"/>
  <c r="E46" i="41"/>
  <c r="F46" i="41"/>
  <c r="F307" i="41" s="1"/>
  <c r="F357" i="41" s="1"/>
  <c r="G46" i="41"/>
  <c r="C157" i="6"/>
  <c r="D46" i="6"/>
  <c r="D307" i="6" s="1"/>
  <c r="D357" i="6" s="1"/>
  <c r="E46" i="6"/>
  <c r="F46" i="6"/>
  <c r="G46" i="6"/>
  <c r="C157" i="9"/>
  <c r="H157" i="9"/>
  <c r="D46" i="9"/>
  <c r="E46" i="9"/>
  <c r="F46" i="9"/>
  <c r="G46" i="9"/>
  <c r="C157" i="10"/>
  <c r="D46" i="10"/>
  <c r="E46" i="10"/>
  <c r="F46" i="10"/>
  <c r="F307" i="10" s="1"/>
  <c r="F357" i="10" s="1"/>
  <c r="G46" i="10"/>
  <c r="C157" i="11"/>
  <c r="H157" i="11"/>
  <c r="D46" i="11"/>
  <c r="D307" i="11" s="1"/>
  <c r="D357" i="11" s="1"/>
  <c r="E46" i="11"/>
  <c r="F46" i="11"/>
  <c r="G46" i="11"/>
  <c r="C157" i="12"/>
  <c r="D46" i="12"/>
  <c r="D307" i="12" s="1"/>
  <c r="D357" i="12" s="1"/>
  <c r="E46" i="12"/>
  <c r="F46" i="12"/>
  <c r="F307" i="12" s="1"/>
  <c r="F357" i="12" s="1"/>
  <c r="G46" i="12"/>
  <c r="C157" i="14"/>
  <c r="D46" i="14"/>
  <c r="E46" i="14"/>
  <c r="E307" i="14" s="1"/>
  <c r="E357" i="14" s="1"/>
  <c r="F46" i="14"/>
  <c r="F307" i="14" s="1"/>
  <c r="F357" i="14" s="1"/>
  <c r="G46" i="14"/>
  <c r="C158" i="15"/>
  <c r="H158" i="15"/>
  <c r="D47" i="15"/>
  <c r="D35" i="44" s="1"/>
  <c r="E47" i="15"/>
  <c r="F47" i="15"/>
  <c r="G47" i="15"/>
  <c r="G308" i="15" s="1"/>
  <c r="G358" i="15" s="1"/>
  <c r="C158" i="16"/>
  <c r="H158" i="16"/>
  <c r="D47" i="16"/>
  <c r="E47" i="16"/>
  <c r="F47" i="16"/>
  <c r="G47" i="16"/>
  <c r="G308" i="16" s="1"/>
  <c r="G358" i="16" s="1"/>
  <c r="C158" i="17"/>
  <c r="H158" i="17"/>
  <c r="D47" i="17"/>
  <c r="E47" i="17"/>
  <c r="F47" i="17"/>
  <c r="G47" i="17"/>
  <c r="G308" i="17" s="1"/>
  <c r="G358" i="17" s="1"/>
  <c r="C158" i="18"/>
  <c r="H158" i="18"/>
  <c r="D47" i="18"/>
  <c r="E47" i="18"/>
  <c r="F47" i="18"/>
  <c r="F308" i="18" s="1"/>
  <c r="F358" i="18" s="1"/>
  <c r="G47" i="18"/>
  <c r="G308" i="18" s="1"/>
  <c r="G358" i="18" s="1"/>
  <c r="C158" i="19"/>
  <c r="H158" i="19"/>
  <c r="D47" i="19"/>
  <c r="E47" i="19"/>
  <c r="F47" i="19"/>
  <c r="F308" i="19" s="1"/>
  <c r="F358" i="19" s="1"/>
  <c r="G47" i="19"/>
  <c r="G308" i="19" s="1"/>
  <c r="G358" i="19" s="1"/>
  <c r="C158" i="20"/>
  <c r="H158" i="20"/>
  <c r="D47" i="20"/>
  <c r="E47" i="20"/>
  <c r="F47" i="20"/>
  <c r="F308" i="20" s="1"/>
  <c r="F358" i="20" s="1"/>
  <c r="G47" i="20"/>
  <c r="C158" i="57"/>
  <c r="H158" i="57"/>
  <c r="D47" i="57"/>
  <c r="E47" i="57"/>
  <c r="F47" i="57"/>
  <c r="G47" i="57"/>
  <c r="G308" i="57" s="1"/>
  <c r="G358" i="57" s="1"/>
  <c r="C158" i="21"/>
  <c r="H158" i="21"/>
  <c r="D47" i="21"/>
  <c r="E47" i="21"/>
  <c r="F47" i="21"/>
  <c r="F308" i="21" s="1"/>
  <c r="F358" i="21" s="1"/>
  <c r="G47" i="21"/>
  <c r="G308" i="21" s="1"/>
  <c r="G358" i="21" s="1"/>
  <c r="C158" i="22"/>
  <c r="H158" i="22"/>
  <c r="D47" i="22"/>
  <c r="E47" i="22"/>
  <c r="F47" i="22"/>
  <c r="F308" i="22" s="1"/>
  <c r="F358" i="22" s="1"/>
  <c r="G47" i="22"/>
  <c r="G308" i="22" s="1"/>
  <c r="G358" i="22" s="1"/>
  <c r="C158" i="62"/>
  <c r="H158" i="62"/>
  <c r="D47" i="62"/>
  <c r="E47" i="62"/>
  <c r="F47" i="62"/>
  <c r="G47" i="62"/>
  <c r="G308" i="62" s="1"/>
  <c r="G358" i="62" s="1"/>
  <c r="C158" i="23"/>
  <c r="C163" i="23" s="1"/>
  <c r="H158" i="23"/>
  <c r="D47" i="23"/>
  <c r="E47" i="23"/>
  <c r="F47" i="23"/>
  <c r="G47" i="23"/>
  <c r="G308" i="23" s="1"/>
  <c r="G358" i="23" s="1"/>
  <c r="C158" i="24"/>
  <c r="H158" i="24"/>
  <c r="D47" i="24"/>
  <c r="E47" i="24"/>
  <c r="F47" i="24"/>
  <c r="F308" i="24" s="1"/>
  <c r="F358" i="24" s="1"/>
  <c r="G47" i="24"/>
  <c r="C158" i="25"/>
  <c r="H158" i="25"/>
  <c r="D47" i="25"/>
  <c r="E47" i="25"/>
  <c r="F47" i="25"/>
  <c r="G47" i="25"/>
  <c r="G308" i="25" s="1"/>
  <c r="G358" i="25" s="1"/>
  <c r="C158" i="26"/>
  <c r="H158" i="26"/>
  <c r="D47" i="26"/>
  <c r="E47" i="26"/>
  <c r="F47" i="26"/>
  <c r="G47" i="26"/>
  <c r="G308" i="26" s="1"/>
  <c r="G358" i="26" s="1"/>
  <c r="C158" i="27"/>
  <c r="H158" i="27"/>
  <c r="D47" i="27"/>
  <c r="E47" i="27"/>
  <c r="F47" i="27"/>
  <c r="G47" i="27"/>
  <c r="G308" i="27" s="1"/>
  <c r="G358" i="27" s="1"/>
  <c r="C158" i="28"/>
  <c r="H158" i="28"/>
  <c r="D47" i="28"/>
  <c r="E47" i="28"/>
  <c r="F47" i="28"/>
  <c r="F308" i="28" s="1"/>
  <c r="F358" i="28" s="1"/>
  <c r="G47" i="28"/>
  <c r="C158" i="29"/>
  <c r="H158" i="29"/>
  <c r="I158" i="29" s="1"/>
  <c r="D47" i="29"/>
  <c r="E47" i="29"/>
  <c r="F47" i="29"/>
  <c r="G47" i="29"/>
  <c r="G308" i="29" s="1"/>
  <c r="G358" i="29" s="1"/>
  <c r="C158" i="30"/>
  <c r="H158" i="30"/>
  <c r="D47" i="30"/>
  <c r="E47" i="30"/>
  <c r="F47" i="30"/>
  <c r="G47" i="30"/>
  <c r="C158" i="31"/>
  <c r="H158" i="31"/>
  <c r="D47" i="31"/>
  <c r="E47" i="31"/>
  <c r="F47" i="31"/>
  <c r="G47" i="31"/>
  <c r="G308" i="31" s="1"/>
  <c r="G358" i="31" s="1"/>
  <c r="C158" i="32"/>
  <c r="H158" i="32"/>
  <c r="D47" i="32"/>
  <c r="E47" i="32"/>
  <c r="F47" i="32"/>
  <c r="G47" i="32"/>
  <c r="C158" i="59"/>
  <c r="H158" i="59"/>
  <c r="D47" i="59"/>
  <c r="E47" i="59"/>
  <c r="F47" i="59"/>
  <c r="F308" i="59" s="1"/>
  <c r="F358" i="59" s="1"/>
  <c r="G47" i="59"/>
  <c r="G308" i="59" s="1"/>
  <c r="G358" i="59" s="1"/>
  <c r="C158" i="33"/>
  <c r="H158" i="33"/>
  <c r="D47" i="33"/>
  <c r="E47" i="33"/>
  <c r="F47" i="33"/>
  <c r="G47" i="33"/>
  <c r="C158" i="34"/>
  <c r="H158" i="34"/>
  <c r="C47" i="34"/>
  <c r="D47" i="34"/>
  <c r="E47" i="34"/>
  <c r="F47" i="34"/>
  <c r="G47" i="34"/>
  <c r="C158" i="35"/>
  <c r="I158" i="35" s="1"/>
  <c r="H158" i="35"/>
  <c r="D47" i="35"/>
  <c r="E47" i="35"/>
  <c r="F47" i="35"/>
  <c r="G47" i="35"/>
  <c r="G308" i="35" s="1"/>
  <c r="G358" i="35" s="1"/>
  <c r="C158" i="36"/>
  <c r="H158" i="36"/>
  <c r="D47" i="36"/>
  <c r="E47" i="36"/>
  <c r="F47" i="36"/>
  <c r="F308" i="36" s="1"/>
  <c r="F358" i="36" s="1"/>
  <c r="G47" i="36"/>
  <c r="C158" i="37"/>
  <c r="H158" i="37"/>
  <c r="D47" i="37"/>
  <c r="E47" i="37"/>
  <c r="F47" i="37"/>
  <c r="G47" i="37"/>
  <c r="C158" i="38"/>
  <c r="H158" i="38"/>
  <c r="D47" i="38"/>
  <c r="E47" i="38"/>
  <c r="F47" i="38"/>
  <c r="G47" i="38"/>
  <c r="C158" i="39"/>
  <c r="H158" i="39"/>
  <c r="D47" i="39"/>
  <c r="E47" i="39"/>
  <c r="F47" i="39"/>
  <c r="G47" i="39"/>
  <c r="C158" i="40"/>
  <c r="H158" i="40"/>
  <c r="D47" i="40"/>
  <c r="E47" i="40"/>
  <c r="F47" i="40"/>
  <c r="G47" i="40"/>
  <c r="G308" i="40" s="1"/>
  <c r="G358" i="40" s="1"/>
  <c r="C158" i="41"/>
  <c r="I158" i="41" s="1"/>
  <c r="H158" i="41"/>
  <c r="D47" i="41"/>
  <c r="E47" i="41"/>
  <c r="F47" i="41"/>
  <c r="G47" i="41"/>
  <c r="C158" i="6"/>
  <c r="H158" i="6"/>
  <c r="D47" i="6"/>
  <c r="E47" i="6"/>
  <c r="F47" i="6"/>
  <c r="G47" i="6"/>
  <c r="C158" i="9"/>
  <c r="H158" i="9"/>
  <c r="D47" i="9"/>
  <c r="E47" i="9"/>
  <c r="F47" i="9"/>
  <c r="G47" i="9"/>
  <c r="C158" i="10"/>
  <c r="H158" i="10"/>
  <c r="D47" i="10"/>
  <c r="E47" i="10"/>
  <c r="F47" i="10"/>
  <c r="G47" i="10"/>
  <c r="G308" i="10" s="1"/>
  <c r="G358" i="10" s="1"/>
  <c r="C158" i="11"/>
  <c r="H158" i="11"/>
  <c r="D47" i="11"/>
  <c r="E47" i="11"/>
  <c r="F47" i="11"/>
  <c r="F47" i="12"/>
  <c r="F47" i="14"/>
  <c r="G47" i="11"/>
  <c r="G308" i="11" s="1"/>
  <c r="G358" i="11" s="1"/>
  <c r="C158" i="12"/>
  <c r="H158" i="12"/>
  <c r="D47" i="12"/>
  <c r="E47" i="12"/>
  <c r="G47" i="12"/>
  <c r="C158" i="14"/>
  <c r="H158" i="14"/>
  <c r="D47" i="14"/>
  <c r="E47" i="14"/>
  <c r="G47" i="14"/>
  <c r="C48" i="34"/>
  <c r="C309" i="34" s="1"/>
  <c r="C359" i="34" s="1"/>
  <c r="C160" i="15"/>
  <c r="H160" i="15"/>
  <c r="D49" i="15"/>
  <c r="E49" i="15"/>
  <c r="F49" i="15"/>
  <c r="F310" i="15" s="1"/>
  <c r="F360" i="15" s="1"/>
  <c r="G49" i="15"/>
  <c r="G310" i="15" s="1"/>
  <c r="G360" i="15" s="1"/>
  <c r="C160" i="16"/>
  <c r="H160" i="16"/>
  <c r="D49" i="16"/>
  <c r="E49" i="16"/>
  <c r="E310" i="16" s="1"/>
  <c r="E360" i="16" s="1"/>
  <c r="F49" i="16"/>
  <c r="F310" i="16" s="1"/>
  <c r="F360" i="16" s="1"/>
  <c r="G49" i="16"/>
  <c r="G310" i="16" s="1"/>
  <c r="G360" i="16" s="1"/>
  <c r="C160" i="17"/>
  <c r="H160" i="17"/>
  <c r="D49" i="17"/>
  <c r="E49" i="17"/>
  <c r="E310" i="17" s="1"/>
  <c r="E360" i="17" s="1"/>
  <c r="F49" i="17"/>
  <c r="G49" i="17"/>
  <c r="C160" i="18"/>
  <c r="H160" i="18"/>
  <c r="D49" i="18"/>
  <c r="E49" i="18"/>
  <c r="F49" i="18"/>
  <c r="G49" i="18"/>
  <c r="G310" i="18" s="1"/>
  <c r="G360" i="18" s="1"/>
  <c r="C160" i="19"/>
  <c r="H160" i="19"/>
  <c r="D49" i="19"/>
  <c r="E49" i="19"/>
  <c r="E310" i="19" s="1"/>
  <c r="E360" i="19" s="1"/>
  <c r="F49" i="19"/>
  <c r="G49" i="19"/>
  <c r="G310" i="19" s="1"/>
  <c r="G360" i="19" s="1"/>
  <c r="C160" i="20"/>
  <c r="H160" i="20"/>
  <c r="D49" i="20"/>
  <c r="E49" i="20"/>
  <c r="F49" i="20"/>
  <c r="G49" i="20"/>
  <c r="G310" i="20" s="1"/>
  <c r="G360" i="20" s="1"/>
  <c r="C160" i="57"/>
  <c r="H160" i="57"/>
  <c r="D49" i="57"/>
  <c r="E49" i="57"/>
  <c r="E310" i="57" s="1"/>
  <c r="E360" i="57" s="1"/>
  <c r="F49" i="57"/>
  <c r="G49" i="57"/>
  <c r="G310" i="57" s="1"/>
  <c r="G360" i="57" s="1"/>
  <c r="C160" i="21"/>
  <c r="H160" i="21"/>
  <c r="D49" i="21"/>
  <c r="E49" i="21"/>
  <c r="E310" i="21" s="1"/>
  <c r="E360" i="21" s="1"/>
  <c r="F49" i="21"/>
  <c r="F310" i="21" s="1"/>
  <c r="F360" i="21" s="1"/>
  <c r="G49" i="21"/>
  <c r="C160" i="22"/>
  <c r="H160" i="22"/>
  <c r="D49" i="22"/>
  <c r="E49" i="22"/>
  <c r="E310" i="22" s="1"/>
  <c r="E360" i="22" s="1"/>
  <c r="F49" i="22"/>
  <c r="F310" i="22" s="1"/>
  <c r="F360" i="22" s="1"/>
  <c r="G49" i="22"/>
  <c r="C160" i="62"/>
  <c r="H160" i="62"/>
  <c r="D49" i="62"/>
  <c r="E49" i="62"/>
  <c r="E310" i="62" s="1"/>
  <c r="E360" i="62" s="1"/>
  <c r="F49" i="62"/>
  <c r="F310" i="62" s="1"/>
  <c r="F360" i="62" s="1"/>
  <c r="G49" i="62"/>
  <c r="G310" i="62" s="1"/>
  <c r="G360" i="62" s="1"/>
  <c r="C160" i="23"/>
  <c r="H160" i="23"/>
  <c r="D49" i="23"/>
  <c r="E49" i="23"/>
  <c r="E310" i="23" s="1"/>
  <c r="E360" i="23" s="1"/>
  <c r="F49" i="23"/>
  <c r="G49" i="23"/>
  <c r="C160" i="24"/>
  <c r="I160" i="24" s="1"/>
  <c r="H160" i="24"/>
  <c r="D49" i="24"/>
  <c r="E49" i="24"/>
  <c r="F49" i="24"/>
  <c r="G49" i="24"/>
  <c r="C160" i="25"/>
  <c r="H160" i="25"/>
  <c r="D49" i="25"/>
  <c r="E49" i="25"/>
  <c r="F49" i="25"/>
  <c r="F310" i="25" s="1"/>
  <c r="F360" i="25" s="1"/>
  <c r="G49" i="25"/>
  <c r="C160" i="26"/>
  <c r="H160" i="26"/>
  <c r="D49" i="26"/>
  <c r="E49" i="26"/>
  <c r="F49" i="26"/>
  <c r="G49" i="26"/>
  <c r="G310" i="26" s="1"/>
  <c r="G360" i="26" s="1"/>
  <c r="C160" i="27"/>
  <c r="H160" i="27"/>
  <c r="D49" i="27"/>
  <c r="E49" i="27"/>
  <c r="E310" i="27" s="1"/>
  <c r="E360" i="27" s="1"/>
  <c r="F49" i="27"/>
  <c r="G49" i="27"/>
  <c r="C160" i="28"/>
  <c r="H160" i="28"/>
  <c r="D49" i="28"/>
  <c r="E49" i="28"/>
  <c r="E310" i="28" s="1"/>
  <c r="E360" i="28" s="1"/>
  <c r="F49" i="28"/>
  <c r="F310" i="28" s="1"/>
  <c r="F360" i="28" s="1"/>
  <c r="G49" i="28"/>
  <c r="C160" i="29"/>
  <c r="H160" i="29"/>
  <c r="D49" i="29"/>
  <c r="E49" i="29"/>
  <c r="E310" i="29" s="1"/>
  <c r="E360" i="29" s="1"/>
  <c r="F49" i="29"/>
  <c r="F310" i="29" s="1"/>
  <c r="F360" i="29" s="1"/>
  <c r="G49" i="29"/>
  <c r="C160" i="30"/>
  <c r="H160" i="30"/>
  <c r="D49" i="30"/>
  <c r="E49" i="30"/>
  <c r="F49" i="30"/>
  <c r="G49" i="30"/>
  <c r="G310" i="30" s="1"/>
  <c r="G360" i="30" s="1"/>
  <c r="C160" i="31"/>
  <c r="H160" i="31"/>
  <c r="D49" i="31"/>
  <c r="E49" i="31"/>
  <c r="E310" i="31" s="1"/>
  <c r="E360" i="31" s="1"/>
  <c r="F49" i="31"/>
  <c r="G49" i="31"/>
  <c r="C160" i="32"/>
  <c r="H160" i="32"/>
  <c r="D49" i="32"/>
  <c r="E49" i="32"/>
  <c r="F49" i="32"/>
  <c r="G49" i="32"/>
  <c r="G310" i="32" s="1"/>
  <c r="G360" i="32" s="1"/>
  <c r="C160" i="59"/>
  <c r="H160" i="59"/>
  <c r="D49" i="59"/>
  <c r="E49" i="59"/>
  <c r="E310" i="59" s="1"/>
  <c r="E360" i="59" s="1"/>
  <c r="F49" i="59"/>
  <c r="F310" i="59" s="1"/>
  <c r="F360" i="59" s="1"/>
  <c r="G49" i="59"/>
  <c r="C160" i="33"/>
  <c r="H160" i="33"/>
  <c r="D49" i="33"/>
  <c r="E49" i="33"/>
  <c r="E310" i="33" s="1"/>
  <c r="E360" i="33" s="1"/>
  <c r="F49" i="33"/>
  <c r="G49" i="33"/>
  <c r="G310" i="33" s="1"/>
  <c r="G360" i="33" s="1"/>
  <c r="C160" i="34"/>
  <c r="H160" i="34"/>
  <c r="C49" i="34"/>
  <c r="C37" i="44" s="1"/>
  <c r="D49" i="34"/>
  <c r="E49" i="34"/>
  <c r="F49" i="34"/>
  <c r="F310" i="34" s="1"/>
  <c r="F360" i="34" s="1"/>
  <c r="G49" i="34"/>
  <c r="C160" i="35"/>
  <c r="H160" i="35"/>
  <c r="D49" i="35"/>
  <c r="E49" i="35"/>
  <c r="E310" i="35" s="1"/>
  <c r="E360" i="35" s="1"/>
  <c r="F49" i="35"/>
  <c r="F310" i="35" s="1"/>
  <c r="F360" i="35" s="1"/>
  <c r="G49" i="35"/>
  <c r="C160" i="36"/>
  <c r="H160" i="36"/>
  <c r="D49" i="36"/>
  <c r="E49" i="36"/>
  <c r="E310" i="36" s="1"/>
  <c r="E360" i="36" s="1"/>
  <c r="F49" i="36"/>
  <c r="F310" i="36" s="1"/>
  <c r="F360" i="36" s="1"/>
  <c r="G49" i="36"/>
  <c r="G310" i="36" s="1"/>
  <c r="G360" i="36" s="1"/>
  <c r="C160" i="37"/>
  <c r="H160" i="37"/>
  <c r="D49" i="37"/>
  <c r="E49" i="37"/>
  <c r="E310" i="37" s="1"/>
  <c r="E360" i="37" s="1"/>
  <c r="F49" i="37"/>
  <c r="F310" i="37" s="1"/>
  <c r="F360" i="37" s="1"/>
  <c r="G49" i="37"/>
  <c r="G310" i="37" s="1"/>
  <c r="G360" i="37" s="1"/>
  <c r="C160" i="38"/>
  <c r="H160" i="38"/>
  <c r="D49" i="38"/>
  <c r="E49" i="38"/>
  <c r="F49" i="38"/>
  <c r="G49" i="38"/>
  <c r="C160" i="39"/>
  <c r="H160" i="39"/>
  <c r="D49" i="39"/>
  <c r="E49" i="39"/>
  <c r="F49" i="39"/>
  <c r="F310" i="39" s="1"/>
  <c r="F360" i="39" s="1"/>
  <c r="G49" i="39"/>
  <c r="C160" i="40"/>
  <c r="H160" i="40"/>
  <c r="D49" i="40"/>
  <c r="E49" i="40"/>
  <c r="E310" i="40" s="1"/>
  <c r="E360" i="40" s="1"/>
  <c r="F49" i="40"/>
  <c r="G49" i="40"/>
  <c r="C160" i="41"/>
  <c r="H160" i="41"/>
  <c r="D49" i="41"/>
  <c r="E49" i="41"/>
  <c r="F49" i="41"/>
  <c r="F310" i="41" s="1"/>
  <c r="F360" i="41" s="1"/>
  <c r="G49" i="41"/>
  <c r="G310" i="41" s="1"/>
  <c r="G360" i="41" s="1"/>
  <c r="C160" i="6"/>
  <c r="H160" i="6"/>
  <c r="D49" i="6"/>
  <c r="E49" i="6"/>
  <c r="F49" i="6"/>
  <c r="F310" i="6" s="1"/>
  <c r="F360" i="6" s="1"/>
  <c r="G49" i="6"/>
  <c r="C160" i="9"/>
  <c r="D49" i="9"/>
  <c r="E49" i="9"/>
  <c r="F49" i="9"/>
  <c r="G49" i="9"/>
  <c r="G310" i="9" s="1"/>
  <c r="G360" i="9" s="1"/>
  <c r="C160" i="10"/>
  <c r="H160" i="10"/>
  <c r="I160" i="10" s="1"/>
  <c r="D49" i="10"/>
  <c r="E49" i="10"/>
  <c r="F49" i="10"/>
  <c r="F310" i="10" s="1"/>
  <c r="F360" i="10" s="1"/>
  <c r="G49" i="10"/>
  <c r="C160" i="11"/>
  <c r="H160" i="11"/>
  <c r="D49" i="11"/>
  <c r="E49" i="11"/>
  <c r="E310" i="11" s="1"/>
  <c r="E360" i="11" s="1"/>
  <c r="F49" i="11"/>
  <c r="F310" i="11" s="1"/>
  <c r="F360" i="11" s="1"/>
  <c r="G49" i="11"/>
  <c r="G49" i="12"/>
  <c r="G310" i="12" s="1"/>
  <c r="G360" i="12" s="1"/>
  <c r="G49" i="14"/>
  <c r="C160" i="12"/>
  <c r="H160" i="12"/>
  <c r="I160" i="12" s="1"/>
  <c r="D49" i="12"/>
  <c r="E49" i="12"/>
  <c r="E310" i="12" s="1"/>
  <c r="E360" i="12" s="1"/>
  <c r="F49" i="12"/>
  <c r="C160" i="14"/>
  <c r="H160" i="14"/>
  <c r="D49" i="14"/>
  <c r="E49" i="14"/>
  <c r="F49" i="14"/>
  <c r="C161" i="15"/>
  <c r="H161" i="15"/>
  <c r="D50" i="15"/>
  <c r="E50" i="15"/>
  <c r="F50" i="15"/>
  <c r="G50" i="15"/>
  <c r="G311" i="15" s="1"/>
  <c r="G361" i="15" s="1"/>
  <c r="C161" i="16"/>
  <c r="H161" i="16"/>
  <c r="D50" i="16"/>
  <c r="E50" i="16"/>
  <c r="F50" i="16"/>
  <c r="G50" i="16"/>
  <c r="G311" i="16" s="1"/>
  <c r="G361" i="16" s="1"/>
  <c r="C161" i="17"/>
  <c r="H161" i="17"/>
  <c r="D50" i="17"/>
  <c r="E50" i="17"/>
  <c r="F50" i="17"/>
  <c r="G50" i="17"/>
  <c r="G311" i="17" s="1"/>
  <c r="G361" i="17" s="1"/>
  <c r="C161" i="18"/>
  <c r="H161" i="18"/>
  <c r="D50" i="18"/>
  <c r="E50" i="18"/>
  <c r="F50" i="18"/>
  <c r="G50" i="18"/>
  <c r="G311" i="18" s="1"/>
  <c r="G361" i="18" s="1"/>
  <c r="C161" i="19"/>
  <c r="H161" i="19"/>
  <c r="D50" i="19"/>
  <c r="E50" i="19"/>
  <c r="F50" i="19"/>
  <c r="F311" i="19" s="1"/>
  <c r="F361" i="19" s="1"/>
  <c r="G50" i="19"/>
  <c r="C161" i="20"/>
  <c r="H161" i="20"/>
  <c r="D50" i="20"/>
  <c r="E50" i="20"/>
  <c r="F50" i="20"/>
  <c r="G50" i="20"/>
  <c r="G311" i="20" s="1"/>
  <c r="G361" i="20" s="1"/>
  <c r="C161" i="57"/>
  <c r="H161" i="57"/>
  <c r="D50" i="57"/>
  <c r="E50" i="57"/>
  <c r="F50" i="57"/>
  <c r="F311" i="57" s="1"/>
  <c r="F361" i="57" s="1"/>
  <c r="G50" i="57"/>
  <c r="G311" i="57" s="1"/>
  <c r="G361" i="57" s="1"/>
  <c r="C161" i="21"/>
  <c r="H161" i="21"/>
  <c r="D50" i="21"/>
  <c r="E50" i="21"/>
  <c r="F50" i="21"/>
  <c r="G50" i="21"/>
  <c r="C161" i="22"/>
  <c r="H161" i="22"/>
  <c r="D50" i="22"/>
  <c r="E50" i="22"/>
  <c r="F50" i="22"/>
  <c r="F311" i="22" s="1"/>
  <c r="F361" i="22" s="1"/>
  <c r="G50" i="22"/>
  <c r="G311" i="22" s="1"/>
  <c r="G361" i="22" s="1"/>
  <c r="C161" i="62"/>
  <c r="H161" i="62"/>
  <c r="D50" i="62"/>
  <c r="E50" i="62"/>
  <c r="F50" i="62"/>
  <c r="F311" i="62" s="1"/>
  <c r="F361" i="62" s="1"/>
  <c r="G50" i="62"/>
  <c r="G311" i="62" s="1"/>
  <c r="G361" i="62" s="1"/>
  <c r="C161" i="23"/>
  <c r="H161" i="23"/>
  <c r="D50" i="23"/>
  <c r="D311" i="23" s="1"/>
  <c r="D361" i="23" s="1"/>
  <c r="E50" i="23"/>
  <c r="F50" i="23"/>
  <c r="F311" i="23" s="1"/>
  <c r="F361" i="23" s="1"/>
  <c r="G50" i="23"/>
  <c r="C161" i="24"/>
  <c r="H161" i="24"/>
  <c r="D50" i="24"/>
  <c r="E50" i="24"/>
  <c r="F50" i="24"/>
  <c r="G50" i="24"/>
  <c r="G311" i="24" s="1"/>
  <c r="G361" i="24" s="1"/>
  <c r="C161" i="25"/>
  <c r="H161" i="25"/>
  <c r="D50" i="25"/>
  <c r="E50" i="25"/>
  <c r="F50" i="25"/>
  <c r="G50" i="25"/>
  <c r="C161" i="26"/>
  <c r="H161" i="26"/>
  <c r="I161" i="26" s="1"/>
  <c r="D50" i="26"/>
  <c r="E50" i="26"/>
  <c r="F50" i="26"/>
  <c r="G50" i="26"/>
  <c r="G311" i="26" s="1"/>
  <c r="G361" i="26" s="1"/>
  <c r="C161" i="27"/>
  <c r="H161" i="27"/>
  <c r="D50" i="27"/>
  <c r="E50" i="27"/>
  <c r="F50" i="27"/>
  <c r="G50" i="27"/>
  <c r="G311" i="27" s="1"/>
  <c r="G361" i="27" s="1"/>
  <c r="C161" i="28"/>
  <c r="H161" i="28"/>
  <c r="D50" i="28"/>
  <c r="E50" i="28"/>
  <c r="F50" i="28"/>
  <c r="G50" i="28"/>
  <c r="G311" i="28" s="1"/>
  <c r="G361" i="28" s="1"/>
  <c r="C161" i="29"/>
  <c r="H161" i="29"/>
  <c r="D50" i="29"/>
  <c r="E50" i="29"/>
  <c r="F50" i="29"/>
  <c r="F311" i="29" s="1"/>
  <c r="F361" i="29" s="1"/>
  <c r="G50" i="29"/>
  <c r="G311" i="29" s="1"/>
  <c r="G361" i="29" s="1"/>
  <c r="C161" i="30"/>
  <c r="I161" i="30" s="1"/>
  <c r="H161" i="30"/>
  <c r="D50" i="30"/>
  <c r="E50" i="30"/>
  <c r="F50" i="30"/>
  <c r="G50" i="30"/>
  <c r="G311" i="30" s="1"/>
  <c r="G361" i="30" s="1"/>
  <c r="C161" i="31"/>
  <c r="H161" i="31"/>
  <c r="D50" i="31"/>
  <c r="E50" i="31"/>
  <c r="F50" i="31"/>
  <c r="G50" i="31"/>
  <c r="G311" i="31" s="1"/>
  <c r="G361" i="31" s="1"/>
  <c r="C161" i="32"/>
  <c r="H161" i="32"/>
  <c r="D50" i="32"/>
  <c r="E50" i="32"/>
  <c r="F50" i="32"/>
  <c r="G50" i="32"/>
  <c r="G311" i="32" s="1"/>
  <c r="G361" i="32" s="1"/>
  <c r="C161" i="59"/>
  <c r="H161" i="59"/>
  <c r="D50" i="59"/>
  <c r="E50" i="59"/>
  <c r="F50" i="59"/>
  <c r="F311" i="59" s="1"/>
  <c r="F361" i="59" s="1"/>
  <c r="G50" i="59"/>
  <c r="G311" i="59" s="1"/>
  <c r="G361" i="59" s="1"/>
  <c r="C161" i="33"/>
  <c r="H161" i="33"/>
  <c r="D50" i="33"/>
  <c r="E50" i="33"/>
  <c r="F50" i="33"/>
  <c r="G50" i="33"/>
  <c r="G311" i="33" s="1"/>
  <c r="G361" i="33" s="1"/>
  <c r="C161" i="34"/>
  <c r="H161" i="34"/>
  <c r="D50" i="34"/>
  <c r="E50" i="34"/>
  <c r="F50" i="34"/>
  <c r="G50" i="34"/>
  <c r="C161" i="35"/>
  <c r="H161" i="35"/>
  <c r="D50" i="35"/>
  <c r="E50" i="35"/>
  <c r="F50" i="35"/>
  <c r="G50" i="35"/>
  <c r="C161" i="36"/>
  <c r="H161" i="36"/>
  <c r="D50" i="36"/>
  <c r="E50" i="36"/>
  <c r="F50" i="36"/>
  <c r="F311" i="36" s="1"/>
  <c r="F361" i="36" s="1"/>
  <c r="G50" i="36"/>
  <c r="G311" i="36" s="1"/>
  <c r="G361" i="36" s="1"/>
  <c r="C161" i="37"/>
  <c r="H161" i="37"/>
  <c r="D50" i="37"/>
  <c r="E50" i="37"/>
  <c r="F50" i="37"/>
  <c r="G50" i="37"/>
  <c r="G311" i="37" s="1"/>
  <c r="G361" i="37" s="1"/>
  <c r="C161" i="38"/>
  <c r="H161" i="38"/>
  <c r="D50" i="38"/>
  <c r="E50" i="38"/>
  <c r="F50" i="38"/>
  <c r="G50" i="38"/>
  <c r="G311" i="38" s="1"/>
  <c r="G361" i="38" s="1"/>
  <c r="C161" i="39"/>
  <c r="H161" i="39"/>
  <c r="D50" i="39"/>
  <c r="E50" i="39"/>
  <c r="F50" i="39"/>
  <c r="G50" i="39"/>
  <c r="G311" i="39" s="1"/>
  <c r="G361" i="39" s="1"/>
  <c r="C161" i="40"/>
  <c r="H161" i="40"/>
  <c r="D50" i="40"/>
  <c r="E50" i="40"/>
  <c r="F50" i="40"/>
  <c r="F311" i="40" s="1"/>
  <c r="F361" i="40" s="1"/>
  <c r="G50" i="40"/>
  <c r="G311" i="40" s="1"/>
  <c r="G361" i="40" s="1"/>
  <c r="C161" i="41"/>
  <c r="H161" i="41"/>
  <c r="D50" i="41"/>
  <c r="E50" i="41"/>
  <c r="F50" i="41"/>
  <c r="G50" i="41"/>
  <c r="G311" i="41" s="1"/>
  <c r="G361" i="41" s="1"/>
  <c r="C161" i="6"/>
  <c r="H161" i="6"/>
  <c r="D50" i="6"/>
  <c r="E50" i="6"/>
  <c r="F50" i="6"/>
  <c r="G50" i="6"/>
  <c r="C161" i="9"/>
  <c r="H161" i="9"/>
  <c r="J161" i="9" s="1"/>
  <c r="D50" i="9"/>
  <c r="E50" i="9"/>
  <c r="F50" i="9"/>
  <c r="G50" i="9"/>
  <c r="G311" i="9" s="1"/>
  <c r="G361" i="9" s="1"/>
  <c r="C161" i="10"/>
  <c r="H161" i="10"/>
  <c r="I161" i="10" s="1"/>
  <c r="D50" i="10"/>
  <c r="E50" i="10"/>
  <c r="F50" i="10"/>
  <c r="G50" i="10"/>
  <c r="C161" i="11"/>
  <c r="H161" i="11"/>
  <c r="D50" i="11"/>
  <c r="E50" i="11"/>
  <c r="F50" i="11"/>
  <c r="G50" i="11"/>
  <c r="C161" i="12"/>
  <c r="H161" i="12"/>
  <c r="D50" i="12"/>
  <c r="E50" i="12"/>
  <c r="F50" i="12"/>
  <c r="G50" i="12"/>
  <c r="G311" i="12" s="1"/>
  <c r="G361" i="12" s="1"/>
  <c r="C161" i="14"/>
  <c r="H161" i="14"/>
  <c r="D50" i="14"/>
  <c r="E50" i="14"/>
  <c r="E311" i="14" s="1"/>
  <c r="E361" i="14" s="1"/>
  <c r="F50" i="14"/>
  <c r="G50" i="14"/>
  <c r="C162" i="15"/>
  <c r="H162" i="15"/>
  <c r="D51" i="15"/>
  <c r="E51" i="15"/>
  <c r="E312" i="15" s="1"/>
  <c r="E362" i="15" s="1"/>
  <c r="F51" i="15"/>
  <c r="G51" i="15"/>
  <c r="C162" i="16"/>
  <c r="H162" i="16"/>
  <c r="D51" i="16"/>
  <c r="E51" i="16"/>
  <c r="F51" i="16"/>
  <c r="G51" i="16"/>
  <c r="G312" i="16" s="1"/>
  <c r="G362" i="16" s="1"/>
  <c r="C162" i="17"/>
  <c r="D51" i="17"/>
  <c r="E51" i="17"/>
  <c r="F51" i="17"/>
  <c r="F312" i="17" s="1"/>
  <c r="F362" i="17" s="1"/>
  <c r="G51" i="17"/>
  <c r="C162" i="18"/>
  <c r="H162" i="18"/>
  <c r="D51" i="18"/>
  <c r="E51" i="18"/>
  <c r="F51" i="18"/>
  <c r="G51" i="18"/>
  <c r="C162" i="19"/>
  <c r="H162" i="19"/>
  <c r="D51" i="19"/>
  <c r="E51" i="19"/>
  <c r="F51" i="19"/>
  <c r="G51" i="19"/>
  <c r="G312" i="19" s="1"/>
  <c r="G362" i="19" s="1"/>
  <c r="C162" i="20"/>
  <c r="H162" i="20"/>
  <c r="D51" i="20"/>
  <c r="E51" i="20"/>
  <c r="F51" i="20"/>
  <c r="G51" i="20"/>
  <c r="G312" i="20" s="1"/>
  <c r="G362" i="20" s="1"/>
  <c r="C162" i="57"/>
  <c r="H162" i="57"/>
  <c r="D51" i="57"/>
  <c r="E51" i="57"/>
  <c r="E312" i="57" s="1"/>
  <c r="E362" i="57" s="1"/>
  <c r="F51" i="57"/>
  <c r="F312" i="57" s="1"/>
  <c r="F362" i="57" s="1"/>
  <c r="G51" i="57"/>
  <c r="G312" i="57" s="1"/>
  <c r="G362" i="57" s="1"/>
  <c r="C162" i="21"/>
  <c r="H162" i="21"/>
  <c r="D51" i="21"/>
  <c r="E51" i="21"/>
  <c r="F51" i="21"/>
  <c r="G51" i="21"/>
  <c r="C162" i="22"/>
  <c r="D51" i="22"/>
  <c r="E51" i="22"/>
  <c r="E312" i="22" s="1"/>
  <c r="E362" i="22" s="1"/>
  <c r="F51" i="22"/>
  <c r="G51" i="22"/>
  <c r="C162" i="62"/>
  <c r="D51" i="62"/>
  <c r="E51" i="62"/>
  <c r="E312" i="62" s="1"/>
  <c r="E362" i="62" s="1"/>
  <c r="F51" i="62"/>
  <c r="F312" i="62" s="1"/>
  <c r="F362" i="62" s="1"/>
  <c r="G51" i="62"/>
  <c r="G312" i="62" s="1"/>
  <c r="G362" i="62" s="1"/>
  <c r="C162" i="23"/>
  <c r="H162" i="23"/>
  <c r="I162" i="23" s="1"/>
  <c r="D51" i="23"/>
  <c r="E51" i="23"/>
  <c r="F51" i="23"/>
  <c r="G51" i="23"/>
  <c r="C162" i="24"/>
  <c r="H162" i="24"/>
  <c r="D51" i="24"/>
  <c r="E51" i="24"/>
  <c r="F51" i="24"/>
  <c r="F312" i="24" s="1"/>
  <c r="F362" i="24" s="1"/>
  <c r="G51" i="24"/>
  <c r="G312" i="24" s="1"/>
  <c r="G362" i="24" s="1"/>
  <c r="C162" i="25"/>
  <c r="H162" i="25"/>
  <c r="D51" i="25"/>
  <c r="D123" i="46" s="1"/>
  <c r="D99" i="46" s="1"/>
  <c r="E51" i="25"/>
  <c r="F51" i="25"/>
  <c r="F312" i="25" s="1"/>
  <c r="F362" i="25" s="1"/>
  <c r="G51" i="25"/>
  <c r="C162" i="26"/>
  <c r="H162" i="26"/>
  <c r="D51" i="26"/>
  <c r="E51" i="26"/>
  <c r="F51" i="26"/>
  <c r="F312" i="26" s="1"/>
  <c r="F362" i="26" s="1"/>
  <c r="G51" i="26"/>
  <c r="C162" i="27"/>
  <c r="H162" i="27"/>
  <c r="D51" i="27"/>
  <c r="E51" i="27"/>
  <c r="F51" i="27"/>
  <c r="G51" i="27"/>
  <c r="C162" i="28"/>
  <c r="H162" i="28"/>
  <c r="D51" i="28"/>
  <c r="E51" i="28"/>
  <c r="F51" i="28"/>
  <c r="G51" i="28"/>
  <c r="C162" i="29"/>
  <c r="H162" i="29"/>
  <c r="D51" i="29"/>
  <c r="E51" i="29"/>
  <c r="F51" i="29"/>
  <c r="G51" i="29"/>
  <c r="G312" i="29" s="1"/>
  <c r="G362" i="29" s="1"/>
  <c r="C162" i="30"/>
  <c r="H162" i="30"/>
  <c r="D51" i="30"/>
  <c r="E51" i="30"/>
  <c r="E312" i="30" s="1"/>
  <c r="E362" i="30" s="1"/>
  <c r="F51" i="30"/>
  <c r="G51" i="30"/>
  <c r="C162" i="31"/>
  <c r="H162" i="31"/>
  <c r="D51" i="31"/>
  <c r="E51" i="31"/>
  <c r="F51" i="31"/>
  <c r="G51" i="31"/>
  <c r="C162" i="32"/>
  <c r="D51" i="32"/>
  <c r="E51" i="32"/>
  <c r="E312" i="32" s="1"/>
  <c r="E362" i="32" s="1"/>
  <c r="F51" i="32"/>
  <c r="F312" i="32" s="1"/>
  <c r="F362" i="32" s="1"/>
  <c r="G51" i="32"/>
  <c r="C162" i="59"/>
  <c r="H162" i="59"/>
  <c r="D51" i="59"/>
  <c r="E51" i="59"/>
  <c r="E312" i="59" s="1"/>
  <c r="E362" i="59" s="1"/>
  <c r="F51" i="59"/>
  <c r="F312" i="59" s="1"/>
  <c r="F362" i="59" s="1"/>
  <c r="G51" i="59"/>
  <c r="G312" i="59" s="1"/>
  <c r="G362" i="59" s="1"/>
  <c r="C162" i="33"/>
  <c r="H162" i="33"/>
  <c r="D51" i="33"/>
  <c r="E51" i="33"/>
  <c r="F51" i="33"/>
  <c r="G51" i="33"/>
  <c r="G312" i="33" s="1"/>
  <c r="G362" i="33" s="1"/>
  <c r="C162" i="34"/>
  <c r="H162" i="34"/>
  <c r="C51" i="34"/>
  <c r="D51" i="34"/>
  <c r="D312" i="34" s="1"/>
  <c r="D362" i="34" s="1"/>
  <c r="E51" i="34"/>
  <c r="E312" i="34" s="1"/>
  <c r="E362" i="34" s="1"/>
  <c r="F51" i="34"/>
  <c r="G51" i="34"/>
  <c r="G312" i="34" s="1"/>
  <c r="G362" i="34" s="1"/>
  <c r="C162" i="35"/>
  <c r="D51" i="35"/>
  <c r="E51" i="35"/>
  <c r="E312" i="35" s="1"/>
  <c r="E362" i="35" s="1"/>
  <c r="F51" i="35"/>
  <c r="G51" i="35"/>
  <c r="G312" i="35" s="1"/>
  <c r="G362" i="35" s="1"/>
  <c r="C162" i="36"/>
  <c r="H162" i="36"/>
  <c r="D51" i="36"/>
  <c r="E51" i="36"/>
  <c r="F51" i="36"/>
  <c r="F312" i="36" s="1"/>
  <c r="F362" i="36" s="1"/>
  <c r="G51" i="36"/>
  <c r="G312" i="36" s="1"/>
  <c r="G362" i="36" s="1"/>
  <c r="C162" i="37"/>
  <c r="H162" i="37"/>
  <c r="D51" i="37"/>
  <c r="E51" i="37"/>
  <c r="F51" i="37"/>
  <c r="G51" i="37"/>
  <c r="C162" i="38"/>
  <c r="H162" i="38"/>
  <c r="D51" i="38"/>
  <c r="E51" i="38"/>
  <c r="F51" i="38"/>
  <c r="F312" i="38" s="1"/>
  <c r="F362" i="38" s="1"/>
  <c r="G51" i="38"/>
  <c r="C162" i="39"/>
  <c r="H162" i="39"/>
  <c r="D51" i="39"/>
  <c r="E51" i="39"/>
  <c r="E312" i="39" s="1"/>
  <c r="E362" i="39" s="1"/>
  <c r="F51" i="39"/>
  <c r="F312" i="39" s="1"/>
  <c r="F362" i="39" s="1"/>
  <c r="G51" i="39"/>
  <c r="G312" i="39" s="1"/>
  <c r="G362" i="39" s="1"/>
  <c r="C162" i="40"/>
  <c r="H162" i="40"/>
  <c r="D51" i="40"/>
  <c r="E51" i="40"/>
  <c r="F51" i="40"/>
  <c r="F312" i="40" s="1"/>
  <c r="F362" i="40" s="1"/>
  <c r="G51" i="40"/>
  <c r="C162" i="41"/>
  <c r="H162" i="41"/>
  <c r="D51" i="41"/>
  <c r="E51" i="41"/>
  <c r="E312" i="41" s="1"/>
  <c r="E362" i="41" s="1"/>
  <c r="F51" i="41"/>
  <c r="G51" i="41"/>
  <c r="G312" i="41" s="1"/>
  <c r="G362" i="41" s="1"/>
  <c r="C162" i="6"/>
  <c r="H162" i="6"/>
  <c r="D51" i="6"/>
  <c r="E51" i="6"/>
  <c r="F51" i="6"/>
  <c r="G51" i="6"/>
  <c r="C162" i="9"/>
  <c r="H162" i="9"/>
  <c r="D51" i="9"/>
  <c r="E51" i="9"/>
  <c r="F51" i="9"/>
  <c r="G51" i="9"/>
  <c r="G312" i="9" s="1"/>
  <c r="G362" i="9" s="1"/>
  <c r="C162" i="10"/>
  <c r="D51" i="10"/>
  <c r="E51" i="10"/>
  <c r="F51" i="10"/>
  <c r="F312" i="10" s="1"/>
  <c r="F362" i="10" s="1"/>
  <c r="G51" i="10"/>
  <c r="G312" i="10" s="1"/>
  <c r="G362" i="10" s="1"/>
  <c r="C162" i="11"/>
  <c r="I162" i="11" s="1"/>
  <c r="H162" i="11"/>
  <c r="D51" i="11"/>
  <c r="E51" i="11"/>
  <c r="E51" i="12"/>
  <c r="E51" i="14"/>
  <c r="F51" i="11"/>
  <c r="F51" i="12"/>
  <c r="F51" i="14"/>
  <c r="F312" i="14" s="1"/>
  <c r="F362" i="14" s="1"/>
  <c r="G51" i="11"/>
  <c r="C162" i="12"/>
  <c r="H162" i="12"/>
  <c r="D51" i="12"/>
  <c r="G51" i="12"/>
  <c r="G312" i="12" s="1"/>
  <c r="G362" i="12" s="1"/>
  <c r="C162" i="14"/>
  <c r="H162" i="14"/>
  <c r="D51" i="14"/>
  <c r="G51" i="14"/>
  <c r="D143" i="15"/>
  <c r="D39" i="15"/>
  <c r="D300" i="15" s="1"/>
  <c r="D350" i="15" s="1"/>
  <c r="D42" i="15"/>
  <c r="D48" i="15"/>
  <c r="D309" i="15" s="1"/>
  <c r="D359" i="15" s="1"/>
  <c r="D143" i="16"/>
  <c r="D39" i="16"/>
  <c r="D42" i="16"/>
  <c r="D303" i="16" s="1"/>
  <c r="D353" i="16" s="1"/>
  <c r="D48" i="16"/>
  <c r="D143" i="17"/>
  <c r="D163" i="17" s="1"/>
  <c r="D39" i="17"/>
  <c r="D42" i="17"/>
  <c r="D48" i="17"/>
  <c r="D143" i="18"/>
  <c r="D39" i="18"/>
  <c r="D42" i="18"/>
  <c r="D303" i="18" s="1"/>
  <c r="D353" i="18" s="1"/>
  <c r="D48" i="18"/>
  <c r="D143" i="19"/>
  <c r="D39" i="19"/>
  <c r="D300" i="19" s="1"/>
  <c r="D350" i="19" s="1"/>
  <c r="D42" i="19"/>
  <c r="D48" i="19"/>
  <c r="D143" i="20"/>
  <c r="D39" i="20"/>
  <c r="D42" i="20"/>
  <c r="D48" i="20"/>
  <c r="D309" i="20" s="1"/>
  <c r="D359" i="20" s="1"/>
  <c r="D143" i="57"/>
  <c r="I143" i="57" s="1"/>
  <c r="D39" i="57"/>
  <c r="D300" i="57" s="1"/>
  <c r="D350" i="57" s="1"/>
  <c r="D42" i="57"/>
  <c r="D48" i="57"/>
  <c r="D143" i="21"/>
  <c r="I143" i="21" s="1"/>
  <c r="D39" i="21"/>
  <c r="D42" i="21"/>
  <c r="D303" i="21" s="1"/>
  <c r="D353" i="21" s="1"/>
  <c r="D48" i="21"/>
  <c r="D309" i="21" s="1"/>
  <c r="D359" i="21" s="1"/>
  <c r="D143" i="22"/>
  <c r="D39" i="22"/>
  <c r="D300" i="22" s="1"/>
  <c r="D350" i="22" s="1"/>
  <c r="D42" i="22"/>
  <c r="D48" i="22"/>
  <c r="D143" i="62"/>
  <c r="D39" i="62"/>
  <c r="D300" i="62" s="1"/>
  <c r="D350" i="62" s="1"/>
  <c r="D42" i="62"/>
  <c r="D303" i="62" s="1"/>
  <c r="D353" i="62" s="1"/>
  <c r="D48" i="62"/>
  <c r="D143" i="23"/>
  <c r="D39" i="23"/>
  <c r="D42" i="23"/>
  <c r="D303" i="23" s="1"/>
  <c r="D353" i="23" s="1"/>
  <c r="D48" i="23"/>
  <c r="D143" i="24"/>
  <c r="D39" i="24"/>
  <c r="D42" i="24"/>
  <c r="D48" i="24"/>
  <c r="D143" i="25"/>
  <c r="D39" i="25"/>
  <c r="D42" i="25"/>
  <c r="D48" i="25"/>
  <c r="D143" i="26"/>
  <c r="D39" i="26"/>
  <c r="D42" i="26"/>
  <c r="D48" i="26"/>
  <c r="D143" i="27"/>
  <c r="D48" i="27"/>
  <c r="D39" i="27"/>
  <c r="D42" i="27"/>
  <c r="D143" i="28"/>
  <c r="D39" i="28"/>
  <c r="D42" i="28"/>
  <c r="D303" i="28" s="1"/>
  <c r="D353" i="28" s="1"/>
  <c r="D48" i="28"/>
  <c r="D143" i="29"/>
  <c r="D39" i="29"/>
  <c r="D300" i="29" s="1"/>
  <c r="D350" i="29" s="1"/>
  <c r="D42" i="29"/>
  <c r="D48" i="29"/>
  <c r="D143" i="30"/>
  <c r="D39" i="30"/>
  <c r="D42" i="30"/>
  <c r="D48" i="30"/>
  <c r="D143" i="31"/>
  <c r="D39" i="31"/>
  <c r="D42" i="31"/>
  <c r="D303" i="31" s="1"/>
  <c r="D353" i="31" s="1"/>
  <c r="D48" i="31"/>
  <c r="D143" i="32"/>
  <c r="D39" i="32"/>
  <c r="D42" i="32"/>
  <c r="H353" i="32" s="1"/>
  <c r="D48" i="32"/>
  <c r="D309" i="32" s="1"/>
  <c r="D359" i="32" s="1"/>
  <c r="D143" i="59"/>
  <c r="D39" i="59"/>
  <c r="D42" i="59"/>
  <c r="D48" i="59"/>
  <c r="D309" i="59" s="1"/>
  <c r="D359" i="59" s="1"/>
  <c r="D143" i="33"/>
  <c r="D39" i="33"/>
  <c r="D300" i="33" s="1"/>
  <c r="D350" i="33" s="1"/>
  <c r="D42" i="33"/>
  <c r="D48" i="33"/>
  <c r="D143" i="34"/>
  <c r="D143" i="35"/>
  <c r="D39" i="35"/>
  <c r="D42" i="35"/>
  <c r="D48" i="35"/>
  <c r="D309" i="35" s="1"/>
  <c r="D359" i="35" s="1"/>
  <c r="D143" i="36"/>
  <c r="D39" i="36"/>
  <c r="D300" i="36" s="1"/>
  <c r="D350" i="36" s="1"/>
  <c r="D42" i="36"/>
  <c r="D303" i="36" s="1"/>
  <c r="D353" i="36" s="1"/>
  <c r="D48" i="36"/>
  <c r="D143" i="37"/>
  <c r="D39" i="37"/>
  <c r="D42" i="37"/>
  <c r="D303" i="37" s="1"/>
  <c r="D353" i="37" s="1"/>
  <c r="D48" i="37"/>
  <c r="D309" i="37" s="1"/>
  <c r="D359" i="37" s="1"/>
  <c r="D143" i="38"/>
  <c r="D39" i="38"/>
  <c r="H350" i="38" s="1"/>
  <c r="D42" i="38"/>
  <c r="D303" i="38" s="1"/>
  <c r="D353" i="38" s="1"/>
  <c r="D48" i="38"/>
  <c r="D143" i="39"/>
  <c r="D39" i="39"/>
  <c r="D42" i="39"/>
  <c r="D48" i="39"/>
  <c r="D309" i="39" s="1"/>
  <c r="D359" i="39" s="1"/>
  <c r="D143" i="40"/>
  <c r="D39" i="40"/>
  <c r="D300" i="40" s="1"/>
  <c r="D350" i="40" s="1"/>
  <c r="D42" i="40"/>
  <c r="D303" i="40" s="1"/>
  <c r="D353" i="40" s="1"/>
  <c r="D48" i="40"/>
  <c r="D309" i="40" s="1"/>
  <c r="D359" i="40" s="1"/>
  <c r="D143" i="41"/>
  <c r="D39" i="41"/>
  <c r="D42" i="41"/>
  <c r="D48" i="41"/>
  <c r="D309" i="41" s="1"/>
  <c r="D359" i="41" s="1"/>
  <c r="D143" i="6"/>
  <c r="D39" i="6"/>
  <c r="H350" i="6" s="1"/>
  <c r="D42" i="6"/>
  <c r="D48" i="6"/>
  <c r="D143" i="9"/>
  <c r="D42" i="9"/>
  <c r="D48" i="9"/>
  <c r="D143" i="10"/>
  <c r="D39" i="10"/>
  <c r="D42" i="10"/>
  <c r="D303" i="10" s="1"/>
  <c r="D353" i="10" s="1"/>
  <c r="D48" i="10"/>
  <c r="D143" i="11"/>
  <c r="D39" i="11"/>
  <c r="D300" i="11" s="1"/>
  <c r="D350" i="11" s="1"/>
  <c r="D42" i="11"/>
  <c r="D48" i="11"/>
  <c r="D143" i="12"/>
  <c r="D39" i="12"/>
  <c r="D42" i="12"/>
  <c r="D303" i="12" s="1"/>
  <c r="D353" i="12" s="1"/>
  <c r="D48" i="12"/>
  <c r="D143" i="14"/>
  <c r="D39" i="14"/>
  <c r="D42" i="14"/>
  <c r="D48" i="14"/>
  <c r="D144" i="15"/>
  <c r="D144" i="16"/>
  <c r="D144" i="17"/>
  <c r="D144" i="18"/>
  <c r="D144" i="19"/>
  <c r="D144" i="20"/>
  <c r="D144" i="57"/>
  <c r="D144" i="21"/>
  <c r="D144" i="22"/>
  <c r="D144" i="62"/>
  <c r="D144" i="23"/>
  <c r="D144" i="24"/>
  <c r="I144" i="24" s="1"/>
  <c r="D144" i="25"/>
  <c r="D144" i="26"/>
  <c r="D144" i="27"/>
  <c r="D144" i="28"/>
  <c r="D144" i="29"/>
  <c r="I144" i="29" s="1"/>
  <c r="D144" i="30"/>
  <c r="D144" i="31"/>
  <c r="D144" i="32"/>
  <c r="D144" i="59"/>
  <c r="D144" i="33"/>
  <c r="D144" i="34"/>
  <c r="D144" i="35"/>
  <c r="D144" i="36"/>
  <c r="D144" i="37"/>
  <c r="D144" i="38"/>
  <c r="D144" i="39"/>
  <c r="D144" i="40"/>
  <c r="D144" i="41"/>
  <c r="D144" i="6"/>
  <c r="D144" i="9"/>
  <c r="D144" i="10"/>
  <c r="D144" i="11"/>
  <c r="D144" i="12"/>
  <c r="D144" i="14"/>
  <c r="D145" i="15"/>
  <c r="D145" i="16"/>
  <c r="D145" i="17"/>
  <c r="D145" i="18"/>
  <c r="D145" i="19"/>
  <c r="D145" i="20"/>
  <c r="D145" i="57"/>
  <c r="D145" i="21"/>
  <c r="D145" i="22"/>
  <c r="D145" i="62"/>
  <c r="D145" i="23"/>
  <c r="D145" i="24"/>
  <c r="D145" i="25"/>
  <c r="D145" i="26"/>
  <c r="D145" i="27"/>
  <c r="D145" i="28"/>
  <c r="D145" i="29"/>
  <c r="D145" i="30"/>
  <c r="D145" i="31"/>
  <c r="D145" i="32"/>
  <c r="D145" i="59"/>
  <c r="D145" i="33"/>
  <c r="D145" i="34"/>
  <c r="D145" i="35"/>
  <c r="D145" i="36"/>
  <c r="D145" i="37"/>
  <c r="D145" i="38"/>
  <c r="D145" i="39"/>
  <c r="D145" i="40"/>
  <c r="D145" i="41"/>
  <c r="D145" i="6"/>
  <c r="D145" i="9"/>
  <c r="D145" i="10"/>
  <c r="D145" i="11"/>
  <c r="D145" i="12"/>
  <c r="D145" i="14"/>
  <c r="D146" i="15"/>
  <c r="D146" i="16"/>
  <c r="D146" i="17"/>
  <c r="D146" i="18"/>
  <c r="D146" i="19"/>
  <c r="D146" i="20"/>
  <c r="D146" i="57"/>
  <c r="D146" i="21"/>
  <c r="D146" i="22"/>
  <c r="D146" i="62"/>
  <c r="D146" i="23"/>
  <c r="D146" i="24"/>
  <c r="I146" i="24" s="1"/>
  <c r="D146" i="25"/>
  <c r="D146" i="26"/>
  <c r="D146" i="27"/>
  <c r="D146" i="28"/>
  <c r="D146" i="29"/>
  <c r="I146" i="29" s="1"/>
  <c r="D146" i="30"/>
  <c r="D146" i="31"/>
  <c r="D146" i="32"/>
  <c r="D146" i="59"/>
  <c r="D146" i="33"/>
  <c r="D146" i="34"/>
  <c r="D146" i="35"/>
  <c r="D146" i="36"/>
  <c r="D146" i="37"/>
  <c r="D146" i="38"/>
  <c r="D146" i="39"/>
  <c r="D146" i="40"/>
  <c r="D146" i="41"/>
  <c r="D146" i="6"/>
  <c r="D146" i="9"/>
  <c r="D146" i="10"/>
  <c r="D146" i="11"/>
  <c r="D146" i="12"/>
  <c r="D146" i="14"/>
  <c r="D147" i="15"/>
  <c r="D147" i="16"/>
  <c r="D147" i="17"/>
  <c r="D147" i="18"/>
  <c r="D147" i="19"/>
  <c r="D147" i="20"/>
  <c r="D147" i="57"/>
  <c r="D147" i="21"/>
  <c r="D147" i="22"/>
  <c r="D147" i="62"/>
  <c r="D147" i="23"/>
  <c r="D147" i="24"/>
  <c r="D147" i="25"/>
  <c r="D147" i="26"/>
  <c r="D147" i="27"/>
  <c r="D147" i="28"/>
  <c r="D147" i="29"/>
  <c r="D147" i="30"/>
  <c r="D147" i="31"/>
  <c r="D147" i="32"/>
  <c r="D147" i="59"/>
  <c r="D147" i="33"/>
  <c r="D147" i="34"/>
  <c r="D147" i="35"/>
  <c r="D147" i="36"/>
  <c r="D147" i="37"/>
  <c r="D147" i="38"/>
  <c r="D147" i="39"/>
  <c r="D147" i="40"/>
  <c r="D147" i="41"/>
  <c r="D147" i="6"/>
  <c r="D147" i="9"/>
  <c r="D147" i="10"/>
  <c r="D147" i="11"/>
  <c r="D147" i="12"/>
  <c r="D147" i="14"/>
  <c r="D148" i="15"/>
  <c r="D148" i="16"/>
  <c r="D148" i="17"/>
  <c r="D148" i="18"/>
  <c r="D148" i="19"/>
  <c r="D148" i="20"/>
  <c r="D148" i="57"/>
  <c r="D148" i="21"/>
  <c r="D148" i="22"/>
  <c r="D148" i="62"/>
  <c r="D148" i="23"/>
  <c r="D148" i="24"/>
  <c r="D148" i="25"/>
  <c r="D148" i="26"/>
  <c r="D148" i="27"/>
  <c r="D148" i="28"/>
  <c r="D148" i="29"/>
  <c r="D148" i="30"/>
  <c r="D148" i="31"/>
  <c r="D148" i="32"/>
  <c r="D148" i="59"/>
  <c r="D148" i="33"/>
  <c r="D148" i="34"/>
  <c r="D148" i="35"/>
  <c r="D148" i="36"/>
  <c r="D148" i="37"/>
  <c r="D148" i="38"/>
  <c r="D148" i="39"/>
  <c r="D148" i="40"/>
  <c r="D148" i="41"/>
  <c r="D148" i="6"/>
  <c r="D148" i="9"/>
  <c r="D148" i="10"/>
  <c r="D148" i="11"/>
  <c r="D148" i="12"/>
  <c r="D148" i="14"/>
  <c r="D149" i="15"/>
  <c r="D149" i="16"/>
  <c r="D149" i="17"/>
  <c r="D149" i="18"/>
  <c r="D149" i="19"/>
  <c r="D149" i="20"/>
  <c r="D149" i="57"/>
  <c r="D149" i="21"/>
  <c r="D149" i="22"/>
  <c r="D149" i="62"/>
  <c r="D149" i="23"/>
  <c r="D149" i="24"/>
  <c r="D149" i="25"/>
  <c r="D149" i="26"/>
  <c r="D149" i="27"/>
  <c r="D149" i="28"/>
  <c r="D149" i="29"/>
  <c r="D149" i="30"/>
  <c r="D149" i="31"/>
  <c r="D149" i="32"/>
  <c r="D149" i="59"/>
  <c r="D149" i="33"/>
  <c r="D149" i="34"/>
  <c r="D149" i="35"/>
  <c r="D149" i="36"/>
  <c r="D149" i="37"/>
  <c r="D149" i="38"/>
  <c r="D149" i="39"/>
  <c r="D149" i="40"/>
  <c r="D149" i="41"/>
  <c r="D149" i="6"/>
  <c r="D149" i="9"/>
  <c r="D149" i="10"/>
  <c r="D149" i="11"/>
  <c r="D149" i="12"/>
  <c r="D149" i="14"/>
  <c r="D150" i="15"/>
  <c r="E39" i="15"/>
  <c r="E300" i="15" s="1"/>
  <c r="E350" i="15" s="1"/>
  <c r="F39" i="15"/>
  <c r="F300" i="15" s="1"/>
  <c r="F350" i="15" s="1"/>
  <c r="G39" i="15"/>
  <c r="G300" i="15" s="1"/>
  <c r="G350" i="15" s="1"/>
  <c r="D150" i="16"/>
  <c r="H150" i="16"/>
  <c r="E39" i="16"/>
  <c r="F39" i="16"/>
  <c r="G39" i="16"/>
  <c r="H350" i="16" s="1"/>
  <c r="D150" i="17"/>
  <c r="H150" i="17"/>
  <c r="E39" i="17"/>
  <c r="F39" i="17"/>
  <c r="F300" i="17" s="1"/>
  <c r="F350" i="17" s="1"/>
  <c r="G39" i="17"/>
  <c r="D150" i="18"/>
  <c r="E39" i="18"/>
  <c r="F39" i="18"/>
  <c r="G39" i="18"/>
  <c r="D150" i="19"/>
  <c r="E39" i="19"/>
  <c r="E300" i="19" s="1"/>
  <c r="E350" i="19" s="1"/>
  <c r="F39" i="19"/>
  <c r="G39" i="19"/>
  <c r="G300" i="19" s="1"/>
  <c r="G350" i="19" s="1"/>
  <c r="D150" i="20"/>
  <c r="E39" i="20"/>
  <c r="F39" i="20"/>
  <c r="F300" i="20" s="1"/>
  <c r="F350" i="20" s="1"/>
  <c r="G39" i="20"/>
  <c r="D150" i="57"/>
  <c r="E39" i="57"/>
  <c r="E300" i="57" s="1"/>
  <c r="E350" i="57" s="1"/>
  <c r="F39" i="57"/>
  <c r="G39" i="57"/>
  <c r="G300" i="57" s="1"/>
  <c r="G350" i="57" s="1"/>
  <c r="D150" i="21"/>
  <c r="E39" i="21"/>
  <c r="F39" i="21"/>
  <c r="F300" i="21" s="1"/>
  <c r="F350" i="21" s="1"/>
  <c r="G39" i="21"/>
  <c r="D150" i="22"/>
  <c r="H150" i="22"/>
  <c r="E39" i="22"/>
  <c r="F39" i="22"/>
  <c r="G39" i="22"/>
  <c r="D150" i="62"/>
  <c r="E39" i="62"/>
  <c r="E300" i="62" s="1"/>
  <c r="E350" i="62" s="1"/>
  <c r="F39" i="62"/>
  <c r="G39" i="62"/>
  <c r="D150" i="23"/>
  <c r="D163" i="23" s="1"/>
  <c r="E39" i="23"/>
  <c r="F39" i="23"/>
  <c r="G39" i="23"/>
  <c r="D150" i="24"/>
  <c r="E39" i="24"/>
  <c r="E300" i="24" s="1"/>
  <c r="E350" i="24" s="1"/>
  <c r="F39" i="24"/>
  <c r="G39" i="24"/>
  <c r="G300" i="24" s="1"/>
  <c r="G350" i="24" s="1"/>
  <c r="D150" i="25"/>
  <c r="E39" i="25"/>
  <c r="E300" i="25" s="1"/>
  <c r="E350" i="25" s="1"/>
  <c r="F39" i="25"/>
  <c r="G39" i="25"/>
  <c r="G300" i="25" s="1"/>
  <c r="G350" i="25" s="1"/>
  <c r="D150" i="26"/>
  <c r="E39" i="26"/>
  <c r="F39" i="26"/>
  <c r="G39" i="26"/>
  <c r="G300" i="26" s="1"/>
  <c r="G350" i="26" s="1"/>
  <c r="D150" i="27"/>
  <c r="H150" i="27"/>
  <c r="G39" i="27"/>
  <c r="E39" i="27"/>
  <c r="F39" i="27"/>
  <c r="D150" i="28"/>
  <c r="E39" i="28"/>
  <c r="E300" i="28" s="1"/>
  <c r="E350" i="28" s="1"/>
  <c r="F39" i="28"/>
  <c r="G39" i="28"/>
  <c r="G300" i="28" s="1"/>
  <c r="G350" i="28" s="1"/>
  <c r="D150" i="29"/>
  <c r="E39" i="29"/>
  <c r="F39" i="29"/>
  <c r="F300" i="29" s="1"/>
  <c r="F350" i="29" s="1"/>
  <c r="G39" i="29"/>
  <c r="D150" i="30"/>
  <c r="E39" i="30"/>
  <c r="F39" i="30"/>
  <c r="F300" i="30" s="1"/>
  <c r="F350" i="30" s="1"/>
  <c r="G39" i="30"/>
  <c r="D150" i="31"/>
  <c r="E39" i="31"/>
  <c r="E300" i="31" s="1"/>
  <c r="E350" i="31" s="1"/>
  <c r="F39" i="31"/>
  <c r="F300" i="31" s="1"/>
  <c r="F350" i="31" s="1"/>
  <c r="G39" i="31"/>
  <c r="D150" i="32"/>
  <c r="E39" i="32"/>
  <c r="F39" i="32"/>
  <c r="F300" i="32" s="1"/>
  <c r="F350" i="32" s="1"/>
  <c r="G39" i="32"/>
  <c r="G300" i="32" s="1"/>
  <c r="G350" i="32" s="1"/>
  <c r="D150" i="59"/>
  <c r="H150" i="59"/>
  <c r="E39" i="59"/>
  <c r="F39" i="59"/>
  <c r="F300" i="59" s="1"/>
  <c r="F350" i="59" s="1"/>
  <c r="G39" i="59"/>
  <c r="D150" i="33"/>
  <c r="E39" i="33"/>
  <c r="E300" i="33" s="1"/>
  <c r="E350" i="33" s="1"/>
  <c r="F39" i="33"/>
  <c r="G39" i="33"/>
  <c r="D150" i="34"/>
  <c r="H150" i="34"/>
  <c r="D39" i="34"/>
  <c r="D300" i="34" s="1"/>
  <c r="D350" i="34" s="1"/>
  <c r="E39" i="34"/>
  <c r="E300" i="34" s="1"/>
  <c r="E350" i="34" s="1"/>
  <c r="F39" i="34"/>
  <c r="G39" i="34"/>
  <c r="D150" i="35"/>
  <c r="H150" i="35"/>
  <c r="E39" i="35"/>
  <c r="E300" i="35" s="1"/>
  <c r="E350" i="35" s="1"/>
  <c r="G39" i="35"/>
  <c r="F39" i="35"/>
  <c r="F111" i="46" s="1"/>
  <c r="F87" i="46" s="1"/>
  <c r="F38" i="46" s="1"/>
  <c r="D150" i="36"/>
  <c r="E39" i="36"/>
  <c r="E300" i="36" s="1"/>
  <c r="E350" i="36" s="1"/>
  <c r="F39" i="36"/>
  <c r="F300" i="36" s="1"/>
  <c r="F350" i="36" s="1"/>
  <c r="G39" i="36"/>
  <c r="D150" i="37"/>
  <c r="E39" i="37"/>
  <c r="E300" i="37" s="1"/>
  <c r="E350" i="37" s="1"/>
  <c r="F39" i="37"/>
  <c r="G39" i="37"/>
  <c r="D150" i="38"/>
  <c r="I150" i="38" s="1"/>
  <c r="H150" i="38"/>
  <c r="E39" i="38"/>
  <c r="E300" i="38" s="1"/>
  <c r="E350" i="38" s="1"/>
  <c r="F39" i="38"/>
  <c r="F300" i="38" s="1"/>
  <c r="F350" i="38" s="1"/>
  <c r="G39" i="38"/>
  <c r="G300" i="38" s="1"/>
  <c r="G350" i="38" s="1"/>
  <c r="D150" i="39"/>
  <c r="E39" i="39"/>
  <c r="F39" i="39"/>
  <c r="G39" i="39"/>
  <c r="D150" i="40"/>
  <c r="H150" i="40"/>
  <c r="E39" i="40"/>
  <c r="E300" i="40" s="1"/>
  <c r="E350" i="40" s="1"/>
  <c r="F39" i="40"/>
  <c r="G39" i="40"/>
  <c r="G300" i="40" s="1"/>
  <c r="G350" i="40" s="1"/>
  <c r="D150" i="41"/>
  <c r="D163" i="41" s="1"/>
  <c r="H150" i="41"/>
  <c r="E39" i="41"/>
  <c r="E300" i="41" s="1"/>
  <c r="E350" i="41" s="1"/>
  <c r="F39" i="41"/>
  <c r="G39" i="41"/>
  <c r="G300" i="41" s="1"/>
  <c r="G350" i="41" s="1"/>
  <c r="D150" i="6"/>
  <c r="E39" i="6"/>
  <c r="E300" i="6" s="1"/>
  <c r="E350" i="6" s="1"/>
  <c r="F39" i="6"/>
  <c r="G39" i="6"/>
  <c r="D150" i="9"/>
  <c r="H150" i="9"/>
  <c r="E39" i="9"/>
  <c r="F39" i="9"/>
  <c r="F300" i="9" s="1"/>
  <c r="F350" i="9" s="1"/>
  <c r="G39" i="9"/>
  <c r="D150" i="10"/>
  <c r="E39" i="10"/>
  <c r="F39" i="10"/>
  <c r="G39" i="10"/>
  <c r="D150" i="11"/>
  <c r="E39" i="11"/>
  <c r="E39" i="12"/>
  <c r="E300" i="12" s="1"/>
  <c r="E350" i="12" s="1"/>
  <c r="E39" i="14"/>
  <c r="E300" i="14" s="1"/>
  <c r="E350" i="14" s="1"/>
  <c r="F39" i="11"/>
  <c r="F300" i="11" s="1"/>
  <c r="F350" i="11" s="1"/>
  <c r="G39" i="11"/>
  <c r="G300" i="11" s="1"/>
  <c r="G350" i="11" s="1"/>
  <c r="D150" i="12"/>
  <c r="F39" i="12"/>
  <c r="F300" i="12" s="1"/>
  <c r="F350" i="12" s="1"/>
  <c r="G39" i="12"/>
  <c r="G300" i="12" s="1"/>
  <c r="G350" i="12" s="1"/>
  <c r="D150" i="14"/>
  <c r="F39" i="14"/>
  <c r="F300" i="14" s="1"/>
  <c r="F350" i="14" s="1"/>
  <c r="G39" i="14"/>
  <c r="G300" i="14" s="1"/>
  <c r="G350" i="14" s="1"/>
  <c r="D42" i="34"/>
  <c r="D303" i="34" s="1"/>
  <c r="D353" i="34" s="1"/>
  <c r="D48" i="34"/>
  <c r="D309" i="34" s="1"/>
  <c r="D359" i="34" s="1"/>
  <c r="D151" i="15"/>
  <c r="D151" i="16"/>
  <c r="D151" i="17"/>
  <c r="D151" i="18"/>
  <c r="D151" i="19"/>
  <c r="D151" i="20"/>
  <c r="D151" i="57"/>
  <c r="D151" i="21"/>
  <c r="D151" i="22"/>
  <c r="D151" i="62"/>
  <c r="D151" i="23"/>
  <c r="D151" i="24"/>
  <c r="D151" i="25"/>
  <c r="D151" i="26"/>
  <c r="D151" i="27"/>
  <c r="D151" i="28"/>
  <c r="D151" i="29"/>
  <c r="D151" i="30"/>
  <c r="D163" i="30" s="1"/>
  <c r="D151" i="31"/>
  <c r="D151" i="32"/>
  <c r="D151" i="59"/>
  <c r="D151" i="33"/>
  <c r="D151" i="34"/>
  <c r="D151" i="35"/>
  <c r="D151" i="36"/>
  <c r="D151" i="37"/>
  <c r="D151" i="38"/>
  <c r="I151" i="38" s="1"/>
  <c r="D151" i="39"/>
  <c r="D151" i="40"/>
  <c r="D151" i="41"/>
  <c r="D151" i="6"/>
  <c r="D151" i="9"/>
  <c r="D151" i="10"/>
  <c r="D151" i="11"/>
  <c r="D151" i="12"/>
  <c r="D151" i="14"/>
  <c r="D152" i="15"/>
  <c r="D152" i="16"/>
  <c r="D152" i="17"/>
  <c r="I152" i="17" s="1"/>
  <c r="D152" i="18"/>
  <c r="D152" i="19"/>
  <c r="D152" i="20"/>
  <c r="D152" i="57"/>
  <c r="D152" i="21"/>
  <c r="D152" i="22"/>
  <c r="D152" i="62"/>
  <c r="D152" i="23"/>
  <c r="D152" i="24"/>
  <c r="D152" i="25"/>
  <c r="D152" i="26"/>
  <c r="D152" i="27"/>
  <c r="D152" i="28"/>
  <c r="D152" i="29"/>
  <c r="D152" i="30"/>
  <c r="D152" i="31"/>
  <c r="D152" i="32"/>
  <c r="D152" i="59"/>
  <c r="D152" i="33"/>
  <c r="D152" i="34"/>
  <c r="I152" i="34" s="1"/>
  <c r="D152" i="35"/>
  <c r="D152" i="36"/>
  <c r="D152" i="37"/>
  <c r="D152" i="38"/>
  <c r="D152" i="39"/>
  <c r="D152" i="40"/>
  <c r="D152" i="41"/>
  <c r="D152" i="6"/>
  <c r="D152" i="9"/>
  <c r="D152" i="10"/>
  <c r="D163" i="10" s="1"/>
  <c r="D152" i="11"/>
  <c r="D152" i="12"/>
  <c r="D152" i="14"/>
  <c r="D154" i="15"/>
  <c r="D154" i="16"/>
  <c r="D154" i="17"/>
  <c r="D154" i="18"/>
  <c r="D154" i="19"/>
  <c r="D154" i="20"/>
  <c r="D154" i="57"/>
  <c r="D154" i="21"/>
  <c r="D154" i="22"/>
  <c r="D154" i="62"/>
  <c r="D154" i="23"/>
  <c r="D154" i="24"/>
  <c r="D154" i="25"/>
  <c r="D154" i="26"/>
  <c r="D154" i="27"/>
  <c r="D154" i="28"/>
  <c r="D154" i="29"/>
  <c r="D154" i="30"/>
  <c r="D154" i="31"/>
  <c r="D154" i="32"/>
  <c r="D154" i="59"/>
  <c r="D154" i="33"/>
  <c r="D154" i="34"/>
  <c r="D154" i="35"/>
  <c r="D154" i="36"/>
  <c r="D154" i="37"/>
  <c r="D154" i="38"/>
  <c r="D154" i="39"/>
  <c r="D154" i="40"/>
  <c r="D154" i="41"/>
  <c r="D154" i="6"/>
  <c r="D154" i="9"/>
  <c r="D154" i="10"/>
  <c r="D154" i="11"/>
  <c r="D154" i="12"/>
  <c r="D154" i="14"/>
  <c r="D155" i="15"/>
  <c r="D155" i="16"/>
  <c r="D155" i="17"/>
  <c r="D155" i="18"/>
  <c r="D155" i="19"/>
  <c r="D155" i="20"/>
  <c r="D155" i="57"/>
  <c r="D155" i="21"/>
  <c r="D155" i="22"/>
  <c r="D155" i="62"/>
  <c r="D155" i="23"/>
  <c r="D155" i="24"/>
  <c r="D155" i="25"/>
  <c r="D155" i="26"/>
  <c r="D155" i="27"/>
  <c r="D155" i="28"/>
  <c r="D155" i="29"/>
  <c r="D155" i="30"/>
  <c r="D155" i="31"/>
  <c r="D155" i="32"/>
  <c r="D155" i="59"/>
  <c r="D155" i="33"/>
  <c r="D155" i="34"/>
  <c r="I155" i="34" s="1"/>
  <c r="D155" i="35"/>
  <c r="D155" i="36"/>
  <c r="D155" i="37"/>
  <c r="D155" i="38"/>
  <c r="D155" i="39"/>
  <c r="D155" i="40"/>
  <c r="D155" i="41"/>
  <c r="D155" i="6"/>
  <c r="D155" i="9"/>
  <c r="D155" i="10"/>
  <c r="I155" i="10" s="1"/>
  <c r="D155" i="11"/>
  <c r="D155" i="12"/>
  <c r="D155" i="14"/>
  <c r="D156" i="15"/>
  <c r="D156" i="16"/>
  <c r="D156" i="17"/>
  <c r="D156" i="18"/>
  <c r="D156" i="19"/>
  <c r="D156" i="20"/>
  <c r="D156" i="57"/>
  <c r="D156" i="21"/>
  <c r="D156" i="22"/>
  <c r="D156" i="62"/>
  <c r="D156" i="23"/>
  <c r="D156" i="24"/>
  <c r="D156" i="25"/>
  <c r="D156" i="26"/>
  <c r="D156" i="27"/>
  <c r="D156" i="28"/>
  <c r="D156" i="29"/>
  <c r="D156" i="30"/>
  <c r="D156" i="31"/>
  <c r="D156" i="32"/>
  <c r="D156" i="59"/>
  <c r="D156" i="33"/>
  <c r="D156" i="34"/>
  <c r="D156" i="35"/>
  <c r="D156" i="36"/>
  <c r="D156" i="37"/>
  <c r="D156" i="38"/>
  <c r="I156" i="38" s="1"/>
  <c r="D156" i="39"/>
  <c r="D156" i="40"/>
  <c r="D156" i="41"/>
  <c r="D156" i="6"/>
  <c r="D156" i="9"/>
  <c r="D156" i="10"/>
  <c r="D156" i="11"/>
  <c r="D156" i="12"/>
  <c r="I156" i="12" s="1"/>
  <c r="D156" i="14"/>
  <c r="D157" i="15"/>
  <c r="D157" i="16"/>
  <c r="D157" i="17"/>
  <c r="I157" i="17" s="1"/>
  <c r="D157" i="18"/>
  <c r="D157" i="19"/>
  <c r="D157" i="20"/>
  <c r="D157" i="57"/>
  <c r="D157" i="21"/>
  <c r="D157" i="22"/>
  <c r="D157" i="62"/>
  <c r="D157" i="23"/>
  <c r="D157" i="24"/>
  <c r="D157" i="25"/>
  <c r="D157" i="26"/>
  <c r="D157" i="27"/>
  <c r="D157" i="28"/>
  <c r="D157" i="29"/>
  <c r="D157" i="30"/>
  <c r="D157" i="31"/>
  <c r="D157" i="32"/>
  <c r="D157" i="59"/>
  <c r="D157" i="33"/>
  <c r="D157" i="34"/>
  <c r="I157" i="34" s="1"/>
  <c r="D157" i="35"/>
  <c r="D157" i="36"/>
  <c r="D157" i="37"/>
  <c r="D157" i="38"/>
  <c r="D157" i="39"/>
  <c r="D157" i="40"/>
  <c r="D157" i="41"/>
  <c r="D157" i="6"/>
  <c r="D157" i="9"/>
  <c r="D157" i="10"/>
  <c r="D157" i="11"/>
  <c r="D157" i="12"/>
  <c r="D157" i="14"/>
  <c r="D158" i="15"/>
  <c r="D158" i="16"/>
  <c r="D158" i="17"/>
  <c r="D158" i="18"/>
  <c r="D158" i="19"/>
  <c r="D158" i="20"/>
  <c r="D158" i="57"/>
  <c r="D158" i="21"/>
  <c r="D158" i="22"/>
  <c r="D158" i="62"/>
  <c r="D158" i="23"/>
  <c r="D158" i="24"/>
  <c r="D158" i="25"/>
  <c r="D158" i="26"/>
  <c r="D158" i="27"/>
  <c r="D158" i="28"/>
  <c r="D158" i="29"/>
  <c r="D158" i="30"/>
  <c r="D158" i="31"/>
  <c r="D158" i="32"/>
  <c r="D158" i="59"/>
  <c r="D158" i="33"/>
  <c r="D158" i="34"/>
  <c r="D158" i="35"/>
  <c r="D158" i="36"/>
  <c r="D158" i="37"/>
  <c r="D158" i="38"/>
  <c r="D158" i="39"/>
  <c r="D158" i="40"/>
  <c r="D158" i="41"/>
  <c r="D158" i="6"/>
  <c r="D158" i="9"/>
  <c r="D158" i="10"/>
  <c r="D158" i="11"/>
  <c r="D158" i="12"/>
  <c r="D158" i="14"/>
  <c r="D159" i="15"/>
  <c r="E48" i="15"/>
  <c r="F48" i="15"/>
  <c r="G48" i="15"/>
  <c r="D159" i="16"/>
  <c r="E48" i="16"/>
  <c r="F48" i="16"/>
  <c r="G48" i="16"/>
  <c r="D159" i="17"/>
  <c r="E48" i="17"/>
  <c r="E309" i="17" s="1"/>
  <c r="E359" i="17" s="1"/>
  <c r="F48" i="17"/>
  <c r="F309" i="17" s="1"/>
  <c r="F359" i="17" s="1"/>
  <c r="G48" i="17"/>
  <c r="D159" i="18"/>
  <c r="E48" i="18"/>
  <c r="E309" i="18" s="1"/>
  <c r="E359" i="18" s="1"/>
  <c r="F48" i="18"/>
  <c r="F309" i="18" s="1"/>
  <c r="F359" i="18" s="1"/>
  <c r="G48" i="18"/>
  <c r="D159" i="19"/>
  <c r="E48" i="19"/>
  <c r="F48" i="19"/>
  <c r="F309" i="19" s="1"/>
  <c r="F359" i="19" s="1"/>
  <c r="G48" i="19"/>
  <c r="G309" i="19" s="1"/>
  <c r="G359" i="19" s="1"/>
  <c r="D159" i="20"/>
  <c r="E48" i="20"/>
  <c r="F48" i="20"/>
  <c r="G48" i="20"/>
  <c r="D159" i="57"/>
  <c r="E48" i="57"/>
  <c r="E309" i="57" s="1"/>
  <c r="E359" i="57" s="1"/>
  <c r="F48" i="57"/>
  <c r="G48" i="57"/>
  <c r="D159" i="21"/>
  <c r="E48" i="21"/>
  <c r="F48" i="21"/>
  <c r="F309" i="21" s="1"/>
  <c r="F359" i="21" s="1"/>
  <c r="G48" i="21"/>
  <c r="G309" i="21" s="1"/>
  <c r="G359" i="21" s="1"/>
  <c r="D159" i="22"/>
  <c r="E48" i="22"/>
  <c r="F48" i="22"/>
  <c r="F309" i="22" s="1"/>
  <c r="F359" i="22" s="1"/>
  <c r="G48" i="22"/>
  <c r="D159" i="62"/>
  <c r="E48" i="62"/>
  <c r="E309" i="62" s="1"/>
  <c r="E359" i="62" s="1"/>
  <c r="F48" i="62"/>
  <c r="F309" i="62" s="1"/>
  <c r="F359" i="62" s="1"/>
  <c r="G48" i="62"/>
  <c r="G309" i="62" s="1"/>
  <c r="G359" i="62" s="1"/>
  <c r="D159" i="23"/>
  <c r="E48" i="23"/>
  <c r="E309" i="23" s="1"/>
  <c r="E359" i="23" s="1"/>
  <c r="F48" i="23"/>
  <c r="G48" i="23"/>
  <c r="G309" i="23" s="1"/>
  <c r="G359" i="23" s="1"/>
  <c r="D159" i="24"/>
  <c r="E48" i="24"/>
  <c r="F48" i="24"/>
  <c r="H359" i="24" s="1"/>
  <c r="G48" i="24"/>
  <c r="D159" i="25"/>
  <c r="E48" i="25"/>
  <c r="F48" i="25"/>
  <c r="G48" i="25"/>
  <c r="G309" i="25" s="1"/>
  <c r="G359" i="25" s="1"/>
  <c r="D159" i="26"/>
  <c r="E48" i="26"/>
  <c r="F48" i="26"/>
  <c r="G48" i="26"/>
  <c r="G309" i="26" s="1"/>
  <c r="G359" i="26" s="1"/>
  <c r="D159" i="27"/>
  <c r="H159" i="27"/>
  <c r="G48" i="27"/>
  <c r="E48" i="27"/>
  <c r="F48" i="27"/>
  <c r="D159" i="28"/>
  <c r="E48" i="28"/>
  <c r="E309" i="28" s="1"/>
  <c r="E359" i="28" s="1"/>
  <c r="F48" i="28"/>
  <c r="G48" i="28"/>
  <c r="G309" i="28" s="1"/>
  <c r="G359" i="28" s="1"/>
  <c r="D159" i="29"/>
  <c r="E48" i="29"/>
  <c r="F48" i="29"/>
  <c r="G48" i="29"/>
  <c r="G309" i="29" s="1"/>
  <c r="G359" i="29" s="1"/>
  <c r="D159" i="30"/>
  <c r="E48" i="30"/>
  <c r="E309" i="30" s="1"/>
  <c r="E359" i="30" s="1"/>
  <c r="F48" i="30"/>
  <c r="G48" i="30"/>
  <c r="G309" i="30" s="1"/>
  <c r="G359" i="30" s="1"/>
  <c r="D159" i="31"/>
  <c r="E48" i="31"/>
  <c r="F48" i="31"/>
  <c r="F309" i="31" s="1"/>
  <c r="F359" i="31" s="1"/>
  <c r="G48" i="31"/>
  <c r="D159" i="32"/>
  <c r="I159" i="32" s="1"/>
  <c r="E48" i="32"/>
  <c r="H359" i="32" s="1"/>
  <c r="F48" i="32"/>
  <c r="G48" i="32"/>
  <c r="G309" i="32" s="1"/>
  <c r="G359" i="32" s="1"/>
  <c r="D159" i="59"/>
  <c r="H159" i="59"/>
  <c r="E48" i="59"/>
  <c r="E309" i="59" s="1"/>
  <c r="E359" i="59" s="1"/>
  <c r="F48" i="59"/>
  <c r="F309" i="59" s="1"/>
  <c r="F359" i="59" s="1"/>
  <c r="G48" i="59"/>
  <c r="D159" i="33"/>
  <c r="E48" i="33"/>
  <c r="F48" i="33"/>
  <c r="F309" i="33" s="1"/>
  <c r="F359" i="33" s="1"/>
  <c r="G48" i="33"/>
  <c r="D159" i="34"/>
  <c r="E48" i="34"/>
  <c r="E309" i="34" s="1"/>
  <c r="E359" i="34" s="1"/>
  <c r="F48" i="34"/>
  <c r="G48" i="34"/>
  <c r="G309" i="34" s="1"/>
  <c r="G359" i="34" s="1"/>
  <c r="D159" i="35"/>
  <c r="E48" i="35"/>
  <c r="E309" i="35" s="1"/>
  <c r="E359" i="35" s="1"/>
  <c r="F48" i="35"/>
  <c r="F309" i="35" s="1"/>
  <c r="F359" i="35" s="1"/>
  <c r="G48" i="35"/>
  <c r="G309" i="35" s="1"/>
  <c r="G359" i="35" s="1"/>
  <c r="D159" i="36"/>
  <c r="E48" i="36"/>
  <c r="F48" i="36"/>
  <c r="F309" i="36" s="1"/>
  <c r="F359" i="36" s="1"/>
  <c r="G48" i="36"/>
  <c r="D159" i="37"/>
  <c r="E48" i="37"/>
  <c r="E309" i="37" s="1"/>
  <c r="E359" i="37" s="1"/>
  <c r="F48" i="37"/>
  <c r="G48" i="37"/>
  <c r="G309" i="37" s="1"/>
  <c r="G359" i="37" s="1"/>
  <c r="D159" i="38"/>
  <c r="E48" i="38"/>
  <c r="F48" i="38"/>
  <c r="G48" i="38"/>
  <c r="D159" i="39"/>
  <c r="E48" i="39"/>
  <c r="E309" i="39" s="1"/>
  <c r="E359" i="39" s="1"/>
  <c r="F48" i="39"/>
  <c r="G48" i="39"/>
  <c r="D159" i="40"/>
  <c r="E48" i="40"/>
  <c r="F48" i="40"/>
  <c r="G48" i="40"/>
  <c r="D159" i="41"/>
  <c r="E48" i="41"/>
  <c r="F48" i="41"/>
  <c r="F309" i="41" s="1"/>
  <c r="F359" i="41" s="1"/>
  <c r="G48" i="41"/>
  <c r="D159" i="6"/>
  <c r="E48" i="6"/>
  <c r="F48" i="6"/>
  <c r="F309" i="6" s="1"/>
  <c r="F359" i="6" s="1"/>
  <c r="G48" i="6"/>
  <c r="D159" i="9"/>
  <c r="E48" i="9"/>
  <c r="F48" i="9"/>
  <c r="G48" i="9"/>
  <c r="G309" i="9" s="1"/>
  <c r="G359" i="9" s="1"/>
  <c r="D159" i="10"/>
  <c r="E48" i="10"/>
  <c r="F48" i="10"/>
  <c r="G48" i="10"/>
  <c r="D159" i="11"/>
  <c r="E48" i="11"/>
  <c r="E48" i="12"/>
  <c r="E309" i="12" s="1"/>
  <c r="E359" i="12" s="1"/>
  <c r="E48" i="14"/>
  <c r="F48" i="11"/>
  <c r="G48" i="11"/>
  <c r="D159" i="12"/>
  <c r="F48" i="12"/>
  <c r="G48" i="12"/>
  <c r="G309" i="12" s="1"/>
  <c r="G359" i="12" s="1"/>
  <c r="D159" i="14"/>
  <c r="F48" i="14"/>
  <c r="F309" i="14" s="1"/>
  <c r="F359" i="14" s="1"/>
  <c r="G48" i="14"/>
  <c r="G309" i="14" s="1"/>
  <c r="G359" i="14" s="1"/>
  <c r="D160" i="15"/>
  <c r="D160" i="16"/>
  <c r="D160" i="17"/>
  <c r="D160" i="18"/>
  <c r="I160" i="18" s="1"/>
  <c r="D160" i="19"/>
  <c r="D160" i="20"/>
  <c r="I160" i="20" s="1"/>
  <c r="D160" i="57"/>
  <c r="D160" i="21"/>
  <c r="D160" i="22"/>
  <c r="D160" i="62"/>
  <c r="D160" i="23"/>
  <c r="D160" i="24"/>
  <c r="D160" i="26"/>
  <c r="D160" i="27"/>
  <c r="D160" i="28"/>
  <c r="D160" i="29"/>
  <c r="D160" i="30"/>
  <c r="D160" i="31"/>
  <c r="D160" i="32"/>
  <c r="D160" i="59"/>
  <c r="D160" i="33"/>
  <c r="D160" i="34"/>
  <c r="D160" i="35"/>
  <c r="D160" i="36"/>
  <c r="D160" i="37"/>
  <c r="D160" i="38"/>
  <c r="D160" i="39"/>
  <c r="D160" i="40"/>
  <c r="I160" i="40" s="1"/>
  <c r="D160" i="41"/>
  <c r="D160" i="6"/>
  <c r="D160" i="9"/>
  <c r="D160" i="10"/>
  <c r="D160" i="11"/>
  <c r="D160" i="12"/>
  <c r="D160" i="14"/>
  <c r="I160" i="14" s="1"/>
  <c r="D161" i="15"/>
  <c r="D161" i="16"/>
  <c r="D161" i="17"/>
  <c r="D161" i="18"/>
  <c r="D161" i="19"/>
  <c r="D161" i="20"/>
  <c r="D161" i="57"/>
  <c r="D161" i="21"/>
  <c r="D161" i="22"/>
  <c r="D161" i="62"/>
  <c r="D161" i="23"/>
  <c r="D161" i="24"/>
  <c r="D161" i="25"/>
  <c r="D161" i="26"/>
  <c r="D161" i="27"/>
  <c r="D161" i="28"/>
  <c r="D161" i="29"/>
  <c r="D161" i="30"/>
  <c r="D161" i="31"/>
  <c r="D161" i="32"/>
  <c r="D161" i="59"/>
  <c r="D161" i="33"/>
  <c r="D161" i="34"/>
  <c r="D161" i="35"/>
  <c r="D161" i="36"/>
  <c r="D161" i="37"/>
  <c r="D161" i="38"/>
  <c r="D161" i="39"/>
  <c r="D161" i="40"/>
  <c r="D161" i="41"/>
  <c r="D161" i="6"/>
  <c r="D161" i="9"/>
  <c r="D161" i="10"/>
  <c r="D161" i="11"/>
  <c r="D161" i="12"/>
  <c r="D161" i="14"/>
  <c r="D162" i="15"/>
  <c r="D162" i="16"/>
  <c r="D162" i="17"/>
  <c r="D162" i="18"/>
  <c r="D162" i="19"/>
  <c r="D162" i="20"/>
  <c r="D162" i="57"/>
  <c r="D162" i="21"/>
  <c r="D162" i="22"/>
  <c r="D162" i="62"/>
  <c r="D162" i="23"/>
  <c r="D162" i="24"/>
  <c r="D162" i="25"/>
  <c r="D162" i="26"/>
  <c r="D162" i="27"/>
  <c r="D162" i="28"/>
  <c r="D162" i="29"/>
  <c r="D162" i="30"/>
  <c r="D162" i="31"/>
  <c r="D162" i="32"/>
  <c r="D162" i="59"/>
  <c r="D162" i="33"/>
  <c r="D162" i="34"/>
  <c r="D162" i="35"/>
  <c r="D162" i="36"/>
  <c r="D162" i="37"/>
  <c r="D162" i="38"/>
  <c r="D162" i="39"/>
  <c r="D162" i="40"/>
  <c r="D162" i="41"/>
  <c r="D162" i="6"/>
  <c r="D162" i="9"/>
  <c r="D162" i="10"/>
  <c r="D162" i="11"/>
  <c r="D162" i="12"/>
  <c r="D162" i="14"/>
  <c r="E143" i="15"/>
  <c r="E42" i="15"/>
  <c r="E303" i="15" s="1"/>
  <c r="E353" i="15" s="1"/>
  <c r="E143" i="16"/>
  <c r="E42" i="16"/>
  <c r="E303" i="16" s="1"/>
  <c r="E353" i="16" s="1"/>
  <c r="E143" i="17"/>
  <c r="E42" i="17"/>
  <c r="E303" i="17" s="1"/>
  <c r="E353" i="17" s="1"/>
  <c r="E143" i="18"/>
  <c r="E42" i="18"/>
  <c r="E303" i="18" s="1"/>
  <c r="E353" i="18" s="1"/>
  <c r="E143" i="19"/>
  <c r="E42" i="19"/>
  <c r="H353" i="19" s="1"/>
  <c r="E143" i="20"/>
  <c r="E42" i="20"/>
  <c r="E303" i="20" s="1"/>
  <c r="E353" i="20" s="1"/>
  <c r="E143" i="57"/>
  <c r="E42" i="57"/>
  <c r="E303" i="57" s="1"/>
  <c r="E353" i="57" s="1"/>
  <c r="E143" i="21"/>
  <c r="E42" i="21"/>
  <c r="E143" i="22"/>
  <c r="E42" i="22"/>
  <c r="E143" i="62"/>
  <c r="E42" i="62"/>
  <c r="E143" i="23"/>
  <c r="I143" i="23" s="1"/>
  <c r="E42" i="23"/>
  <c r="E143" i="24"/>
  <c r="E42" i="24"/>
  <c r="E143" i="25"/>
  <c r="E163" i="25" s="1"/>
  <c r="E42" i="25"/>
  <c r="H353" i="25" s="1"/>
  <c r="E143" i="26"/>
  <c r="E42" i="26"/>
  <c r="E303" i="26" s="1"/>
  <c r="E353" i="26" s="1"/>
  <c r="E143" i="27"/>
  <c r="E42" i="27"/>
  <c r="E303" i="27" s="1"/>
  <c r="E353" i="27" s="1"/>
  <c r="E143" i="28"/>
  <c r="E42" i="28"/>
  <c r="E143" i="29"/>
  <c r="E42" i="29"/>
  <c r="E303" i="29" s="1"/>
  <c r="E353" i="29" s="1"/>
  <c r="E143" i="30"/>
  <c r="E42" i="30"/>
  <c r="E143" i="31"/>
  <c r="E42" i="31"/>
  <c r="E303" i="31" s="1"/>
  <c r="E353" i="31" s="1"/>
  <c r="E143" i="32"/>
  <c r="E42" i="32"/>
  <c r="E143" i="59"/>
  <c r="E42" i="59"/>
  <c r="E303" i="59" s="1"/>
  <c r="E353" i="59" s="1"/>
  <c r="E143" i="33"/>
  <c r="E42" i="33"/>
  <c r="E303" i="33" s="1"/>
  <c r="E353" i="33" s="1"/>
  <c r="E143" i="34"/>
  <c r="E143" i="35"/>
  <c r="E42" i="35"/>
  <c r="E303" i="35" s="1"/>
  <c r="E353" i="35" s="1"/>
  <c r="E143" i="36"/>
  <c r="E42" i="36"/>
  <c r="E303" i="36" s="1"/>
  <c r="E353" i="36" s="1"/>
  <c r="E143" i="37"/>
  <c r="E42" i="37"/>
  <c r="E143" i="38"/>
  <c r="E42" i="38"/>
  <c r="E303" i="38" s="1"/>
  <c r="E353" i="38" s="1"/>
  <c r="E143" i="39"/>
  <c r="E42" i="39"/>
  <c r="E303" i="39" s="1"/>
  <c r="E353" i="39" s="1"/>
  <c r="E143" i="40"/>
  <c r="E42" i="40"/>
  <c r="E303" i="40" s="1"/>
  <c r="E353" i="40" s="1"/>
  <c r="E143" i="41"/>
  <c r="E42" i="41"/>
  <c r="E143" i="6"/>
  <c r="E42" i="6"/>
  <c r="E143" i="9"/>
  <c r="E42" i="9"/>
  <c r="E143" i="10"/>
  <c r="E42" i="10"/>
  <c r="E143" i="11"/>
  <c r="E42" i="11"/>
  <c r="E303" i="11" s="1"/>
  <c r="E353" i="11" s="1"/>
  <c r="E143" i="12"/>
  <c r="E42" i="12"/>
  <c r="E143" i="14"/>
  <c r="E42" i="14"/>
  <c r="E303" i="14" s="1"/>
  <c r="E353" i="14" s="1"/>
  <c r="E144" i="15"/>
  <c r="E144" i="16"/>
  <c r="E144" i="17"/>
  <c r="E144" i="18"/>
  <c r="E144" i="19"/>
  <c r="E144" i="20"/>
  <c r="E144" i="57"/>
  <c r="E144" i="21"/>
  <c r="E144" i="22"/>
  <c r="E144" i="62"/>
  <c r="E144" i="23"/>
  <c r="E144" i="24"/>
  <c r="E144" i="25"/>
  <c r="E144" i="26"/>
  <c r="E144" i="27"/>
  <c r="E144" i="28"/>
  <c r="E144" i="29"/>
  <c r="E144" i="30"/>
  <c r="I144" i="30" s="1"/>
  <c r="E144" i="31"/>
  <c r="E144" i="32"/>
  <c r="I144" i="32" s="1"/>
  <c r="E144" i="59"/>
  <c r="E144" i="33"/>
  <c r="E144" i="34"/>
  <c r="E144" i="35"/>
  <c r="E144" i="36"/>
  <c r="E144" i="37"/>
  <c r="E144" i="38"/>
  <c r="E163" i="38" s="1"/>
  <c r="E144" i="39"/>
  <c r="E144" i="40"/>
  <c r="E144" i="41"/>
  <c r="E144" i="6"/>
  <c r="E144" i="9"/>
  <c r="E144" i="10"/>
  <c r="E144" i="11"/>
  <c r="E144" i="12"/>
  <c r="E144" i="14"/>
  <c r="E145" i="15"/>
  <c r="E145" i="16"/>
  <c r="E145" i="17"/>
  <c r="E145" i="18"/>
  <c r="E145" i="19"/>
  <c r="E145" i="20"/>
  <c r="E145" i="57"/>
  <c r="E145" i="21"/>
  <c r="E145" i="22"/>
  <c r="E145" i="62"/>
  <c r="E145" i="23"/>
  <c r="E145" i="24"/>
  <c r="E145" i="25"/>
  <c r="E145" i="26"/>
  <c r="E145" i="27"/>
  <c r="E145" i="28"/>
  <c r="E145" i="29"/>
  <c r="E145" i="30"/>
  <c r="E145" i="31"/>
  <c r="E145" i="32"/>
  <c r="E145" i="59"/>
  <c r="E145" i="33"/>
  <c r="E145" i="34"/>
  <c r="E145" i="35"/>
  <c r="E163" i="35" s="1"/>
  <c r="E145" i="36"/>
  <c r="E145" i="37"/>
  <c r="E145" i="38"/>
  <c r="E145" i="39"/>
  <c r="E145" i="40"/>
  <c r="E145" i="41"/>
  <c r="E145" i="6"/>
  <c r="E145" i="9"/>
  <c r="E145" i="10"/>
  <c r="E145" i="11"/>
  <c r="E145" i="12"/>
  <c r="E145" i="14"/>
  <c r="E146" i="15"/>
  <c r="E146" i="16"/>
  <c r="E146" i="17"/>
  <c r="E146" i="18"/>
  <c r="E146" i="19"/>
  <c r="E146" i="20"/>
  <c r="E146" i="57"/>
  <c r="E146" i="21"/>
  <c r="E146" i="22"/>
  <c r="E146" i="62"/>
  <c r="E146" i="23"/>
  <c r="E146" i="24"/>
  <c r="E146" i="25"/>
  <c r="E146" i="26"/>
  <c r="E146" i="27"/>
  <c r="E146" i="28"/>
  <c r="E146" i="29"/>
  <c r="E146" i="30"/>
  <c r="I146" i="30" s="1"/>
  <c r="E146" i="31"/>
  <c r="E146" i="32"/>
  <c r="E146" i="59"/>
  <c r="E146" i="33"/>
  <c r="E146" i="34"/>
  <c r="E146" i="35"/>
  <c r="E146" i="36"/>
  <c r="E146" i="37"/>
  <c r="E146" i="38"/>
  <c r="I146" i="38" s="1"/>
  <c r="E146" i="39"/>
  <c r="E146" i="40"/>
  <c r="E146" i="41"/>
  <c r="E146" i="6"/>
  <c r="E146" i="9"/>
  <c r="E146" i="10"/>
  <c r="E146" i="11"/>
  <c r="E146" i="12"/>
  <c r="E146" i="14"/>
  <c r="E147" i="15"/>
  <c r="E147" i="16"/>
  <c r="E147" i="17"/>
  <c r="E147" i="18"/>
  <c r="E147" i="19"/>
  <c r="E147" i="20"/>
  <c r="E147" i="57"/>
  <c r="E147" i="21"/>
  <c r="E147" i="22"/>
  <c r="E147" i="62"/>
  <c r="E147" i="23"/>
  <c r="E147" i="24"/>
  <c r="E147" i="25"/>
  <c r="I147" i="25" s="1"/>
  <c r="E147" i="26"/>
  <c r="E147" i="27"/>
  <c r="E147" i="28"/>
  <c r="E147" i="29"/>
  <c r="E147" i="30"/>
  <c r="E147" i="31"/>
  <c r="E147" i="32"/>
  <c r="E147" i="59"/>
  <c r="E147" i="33"/>
  <c r="E147" i="34"/>
  <c r="I147" i="34" s="1"/>
  <c r="E147" i="35"/>
  <c r="I147" i="35" s="1"/>
  <c r="E147" i="36"/>
  <c r="E147" i="37"/>
  <c r="E147" i="38"/>
  <c r="E147" i="39"/>
  <c r="E147" i="40"/>
  <c r="E147" i="41"/>
  <c r="E147" i="6"/>
  <c r="E147" i="9"/>
  <c r="E147" i="10"/>
  <c r="I147" i="10" s="1"/>
  <c r="E147" i="11"/>
  <c r="E147" i="12"/>
  <c r="E147" i="14"/>
  <c r="E148" i="15"/>
  <c r="E148" i="16"/>
  <c r="E148" i="17"/>
  <c r="E148" i="18"/>
  <c r="E148" i="19"/>
  <c r="E148" i="20"/>
  <c r="E148" i="57"/>
  <c r="I148" i="57" s="1"/>
  <c r="E148" i="21"/>
  <c r="E148" i="22"/>
  <c r="E148" i="62"/>
  <c r="E148" i="23"/>
  <c r="E148" i="24"/>
  <c r="E148" i="25"/>
  <c r="E148" i="26"/>
  <c r="E148" i="27"/>
  <c r="E148" i="28"/>
  <c r="E148" i="29"/>
  <c r="E148" i="30"/>
  <c r="I148" i="30" s="1"/>
  <c r="E148" i="31"/>
  <c r="E148" i="32"/>
  <c r="I148" i="32" s="1"/>
  <c r="E148" i="59"/>
  <c r="E148" i="33"/>
  <c r="E148" i="34"/>
  <c r="E148" i="35"/>
  <c r="E148" i="36"/>
  <c r="E148" i="37"/>
  <c r="E148" i="38"/>
  <c r="E148" i="39"/>
  <c r="E148" i="40"/>
  <c r="E148" i="41"/>
  <c r="E148" i="6"/>
  <c r="E148" i="9"/>
  <c r="E148" i="10"/>
  <c r="E148" i="11"/>
  <c r="E148" i="12"/>
  <c r="E148" i="14"/>
  <c r="E149" i="15"/>
  <c r="E149" i="16"/>
  <c r="E149" i="17"/>
  <c r="I149" i="17" s="1"/>
  <c r="E149" i="18"/>
  <c r="E149" i="19"/>
  <c r="E149" i="20"/>
  <c r="E149" i="57"/>
  <c r="E149" i="21"/>
  <c r="E149" i="22"/>
  <c r="E149" i="62"/>
  <c r="E149" i="23"/>
  <c r="E149" i="24"/>
  <c r="E149" i="25"/>
  <c r="E149" i="26"/>
  <c r="E149" i="27"/>
  <c r="E149" i="28"/>
  <c r="E149" i="29"/>
  <c r="E149" i="30"/>
  <c r="E149" i="31"/>
  <c r="E149" i="32"/>
  <c r="E149" i="59"/>
  <c r="E149" i="33"/>
  <c r="E149" i="34"/>
  <c r="I149" i="34" s="1"/>
  <c r="E149" i="35"/>
  <c r="E149" i="36"/>
  <c r="E149" i="37"/>
  <c r="E149" i="38"/>
  <c r="E149" i="39"/>
  <c r="E149" i="40"/>
  <c r="E149" i="41"/>
  <c r="E149" i="6"/>
  <c r="E149" i="9"/>
  <c r="E149" i="10"/>
  <c r="E149" i="11"/>
  <c r="E149" i="12"/>
  <c r="E149" i="14"/>
  <c r="E150" i="15"/>
  <c r="E150" i="16"/>
  <c r="E150" i="17"/>
  <c r="E150" i="18"/>
  <c r="E150" i="19"/>
  <c r="E150" i="20"/>
  <c r="E150" i="57"/>
  <c r="I150" i="57" s="1"/>
  <c r="E150" i="21"/>
  <c r="E150" i="22"/>
  <c r="E150" i="62"/>
  <c r="E150" i="23"/>
  <c r="E150" i="24"/>
  <c r="E150" i="25"/>
  <c r="E150" i="26"/>
  <c r="E150" i="27"/>
  <c r="E150" i="28"/>
  <c r="E150" i="29"/>
  <c r="E150" i="30"/>
  <c r="I150" i="30" s="1"/>
  <c r="E150" i="31"/>
  <c r="E150" i="32"/>
  <c r="E150" i="59"/>
  <c r="E150" i="33"/>
  <c r="E150" i="34"/>
  <c r="E150" i="35"/>
  <c r="E150" i="36"/>
  <c r="E150" i="37"/>
  <c r="E150" i="38"/>
  <c r="E150" i="39"/>
  <c r="E150" i="40"/>
  <c r="E150" i="41"/>
  <c r="E150" i="6"/>
  <c r="E150" i="9"/>
  <c r="E150" i="10"/>
  <c r="E150" i="11"/>
  <c r="E150" i="12"/>
  <c r="E150" i="14"/>
  <c r="E42" i="34"/>
  <c r="E151" i="15"/>
  <c r="E151" i="16"/>
  <c r="E151" i="17"/>
  <c r="E151" i="18"/>
  <c r="E151" i="19"/>
  <c r="E151" i="20"/>
  <c r="E151" i="57"/>
  <c r="E151" i="21"/>
  <c r="E151" i="22"/>
  <c r="E151" i="62"/>
  <c r="E151" i="23"/>
  <c r="E151" i="24"/>
  <c r="E151" i="25"/>
  <c r="I151" i="25" s="1"/>
  <c r="E151" i="26"/>
  <c r="I151" i="26" s="1"/>
  <c r="E151" i="27"/>
  <c r="E151" i="28"/>
  <c r="E151" i="29"/>
  <c r="E151" i="30"/>
  <c r="E151" i="31"/>
  <c r="E151" i="32"/>
  <c r="E151" i="59"/>
  <c r="E151" i="33"/>
  <c r="E151" i="34"/>
  <c r="E151" i="35"/>
  <c r="E151" i="36"/>
  <c r="E151" i="37"/>
  <c r="E151" i="38"/>
  <c r="E151" i="39"/>
  <c r="E151" i="40"/>
  <c r="I151" i="40" s="1"/>
  <c r="E151" i="41"/>
  <c r="E151" i="6"/>
  <c r="E151" i="9"/>
  <c r="E151" i="10"/>
  <c r="E151" i="11"/>
  <c r="E151" i="12"/>
  <c r="E151" i="14"/>
  <c r="I151" i="14" s="1"/>
  <c r="E152" i="15"/>
  <c r="E152" i="16"/>
  <c r="E152" i="17"/>
  <c r="E152" i="18"/>
  <c r="E152" i="19"/>
  <c r="E152" i="20"/>
  <c r="E152" i="57"/>
  <c r="E152" i="21"/>
  <c r="E152" i="22"/>
  <c r="E152" i="62"/>
  <c r="E152" i="23"/>
  <c r="E152" i="24"/>
  <c r="E152" i="25"/>
  <c r="E152" i="26"/>
  <c r="E152" i="27"/>
  <c r="E152" i="28"/>
  <c r="E152" i="29"/>
  <c r="E152" i="30"/>
  <c r="E152" i="31"/>
  <c r="E152" i="32"/>
  <c r="E152" i="59"/>
  <c r="E152" i="33"/>
  <c r="E152" i="34"/>
  <c r="E152" i="35"/>
  <c r="E152" i="36"/>
  <c r="E152" i="37"/>
  <c r="E152" i="38"/>
  <c r="E152" i="39"/>
  <c r="E152" i="40"/>
  <c r="E152" i="41"/>
  <c r="E152" i="6"/>
  <c r="E152" i="9"/>
  <c r="E152" i="10"/>
  <c r="E152" i="11"/>
  <c r="E152" i="12"/>
  <c r="E152" i="14"/>
  <c r="E156" i="15"/>
  <c r="E156" i="16"/>
  <c r="E156" i="17"/>
  <c r="E156" i="18"/>
  <c r="E156" i="19"/>
  <c r="E156" i="20"/>
  <c r="E156" i="57"/>
  <c r="E156" i="21"/>
  <c r="E156" i="22"/>
  <c r="E156" i="62"/>
  <c r="E156" i="23"/>
  <c r="E156" i="24"/>
  <c r="E156" i="25"/>
  <c r="E156" i="26"/>
  <c r="E156" i="27"/>
  <c r="I156" i="27" s="1"/>
  <c r="E156" i="28"/>
  <c r="E156" i="29"/>
  <c r="E156" i="30"/>
  <c r="E156" i="31"/>
  <c r="E156" i="32"/>
  <c r="E156" i="59"/>
  <c r="E156" i="33"/>
  <c r="E156" i="34"/>
  <c r="E156" i="35"/>
  <c r="E156" i="36"/>
  <c r="E156" i="37"/>
  <c r="E156" i="38"/>
  <c r="E156" i="39"/>
  <c r="E156" i="40"/>
  <c r="I156" i="40" s="1"/>
  <c r="E156" i="41"/>
  <c r="E156" i="6"/>
  <c r="E156" i="9"/>
  <c r="E156" i="10"/>
  <c r="E156" i="11"/>
  <c r="E156" i="12"/>
  <c r="E156" i="14"/>
  <c r="I156" i="14" s="1"/>
  <c r="E157" i="15"/>
  <c r="E157" i="16"/>
  <c r="E157" i="17"/>
  <c r="E157" i="18"/>
  <c r="E157" i="19"/>
  <c r="E157" i="20"/>
  <c r="E157" i="57"/>
  <c r="E157" i="21"/>
  <c r="E157" i="22"/>
  <c r="E157" i="62"/>
  <c r="E157" i="23"/>
  <c r="E157" i="24"/>
  <c r="E157" i="25"/>
  <c r="E157" i="26"/>
  <c r="E157" i="27"/>
  <c r="E157" i="28"/>
  <c r="E157" i="29"/>
  <c r="E157" i="30"/>
  <c r="E157" i="31"/>
  <c r="E157" i="32"/>
  <c r="E157" i="59"/>
  <c r="E157" i="33"/>
  <c r="E157" i="34"/>
  <c r="E157" i="35"/>
  <c r="E157" i="36"/>
  <c r="E157" i="37"/>
  <c r="E157" i="38"/>
  <c r="E157" i="39"/>
  <c r="E157" i="40"/>
  <c r="E157" i="41"/>
  <c r="E157" i="6"/>
  <c r="E157" i="9"/>
  <c r="E157" i="10"/>
  <c r="E157" i="11"/>
  <c r="E157" i="12"/>
  <c r="E157" i="14"/>
  <c r="E158" i="15"/>
  <c r="E158" i="16"/>
  <c r="E158" i="17"/>
  <c r="E158" i="18"/>
  <c r="E158" i="19"/>
  <c r="E158" i="20"/>
  <c r="E158" i="57"/>
  <c r="E158" i="21"/>
  <c r="E158" i="22"/>
  <c r="E158" i="62"/>
  <c r="I158" i="62" s="1"/>
  <c r="E158" i="23"/>
  <c r="E158" i="24"/>
  <c r="E158" i="25"/>
  <c r="E158" i="26"/>
  <c r="I158" i="26" s="1"/>
  <c r="E158" i="27"/>
  <c r="E158" i="28"/>
  <c r="E158" i="29"/>
  <c r="E158" i="30"/>
  <c r="E158" i="31"/>
  <c r="E158" i="32"/>
  <c r="E158" i="59"/>
  <c r="E158" i="33"/>
  <c r="E158" i="34"/>
  <c r="E158" i="35"/>
  <c r="E158" i="36"/>
  <c r="E158" i="37"/>
  <c r="E158" i="38"/>
  <c r="E158" i="39"/>
  <c r="E158" i="40"/>
  <c r="I158" i="40" s="1"/>
  <c r="E158" i="41"/>
  <c r="E158" i="6"/>
  <c r="E158" i="9"/>
  <c r="E158" i="10"/>
  <c r="E158" i="11"/>
  <c r="E158" i="12"/>
  <c r="E158" i="14"/>
  <c r="I158" i="14" s="1"/>
  <c r="E161" i="15"/>
  <c r="E161" i="16"/>
  <c r="E161" i="17"/>
  <c r="E161" i="18"/>
  <c r="E161" i="19"/>
  <c r="E161" i="20"/>
  <c r="E161" i="57"/>
  <c r="E161" i="21"/>
  <c r="E161" i="22"/>
  <c r="E161" i="62"/>
  <c r="E161" i="23"/>
  <c r="E161" i="24"/>
  <c r="E161" i="25"/>
  <c r="E161" i="26"/>
  <c r="E161" i="27"/>
  <c r="E161" i="28"/>
  <c r="E161" i="29"/>
  <c r="E161" i="30"/>
  <c r="E161" i="31"/>
  <c r="E161" i="32"/>
  <c r="E161" i="59"/>
  <c r="E161" i="33"/>
  <c r="E161" i="34"/>
  <c r="E161" i="35"/>
  <c r="E161" i="36"/>
  <c r="E161" i="37"/>
  <c r="E161" i="38"/>
  <c r="E161" i="39"/>
  <c r="E161" i="40"/>
  <c r="E161" i="41"/>
  <c r="E161" i="6"/>
  <c r="E161" i="9"/>
  <c r="E161" i="10"/>
  <c r="E161" i="11"/>
  <c r="E161" i="12"/>
  <c r="E161" i="14"/>
  <c r="E162" i="15"/>
  <c r="E162" i="16"/>
  <c r="E162" i="17"/>
  <c r="E162" i="18"/>
  <c r="E162" i="19"/>
  <c r="E162" i="20"/>
  <c r="E162" i="57"/>
  <c r="E162" i="21"/>
  <c r="E162" i="22"/>
  <c r="E162" i="62"/>
  <c r="E162" i="23"/>
  <c r="E162" i="24"/>
  <c r="E162" i="25"/>
  <c r="E162" i="26"/>
  <c r="E162" i="27"/>
  <c r="E162" i="28"/>
  <c r="E162" i="29"/>
  <c r="E162" i="30"/>
  <c r="E162" i="31"/>
  <c r="E162" i="32"/>
  <c r="E162" i="59"/>
  <c r="E162" i="33"/>
  <c r="E162" i="34"/>
  <c r="E162" i="35"/>
  <c r="E162" i="36"/>
  <c r="E162" i="37"/>
  <c r="E162" i="38"/>
  <c r="E162" i="39"/>
  <c r="E162" i="40"/>
  <c r="E162" i="41"/>
  <c r="E162" i="6"/>
  <c r="E162" i="9"/>
  <c r="E162" i="10"/>
  <c r="E162" i="11"/>
  <c r="E162" i="12"/>
  <c r="E162" i="14"/>
  <c r="F143" i="15"/>
  <c r="F42" i="15"/>
  <c r="F303" i="15" s="1"/>
  <c r="F353" i="15" s="1"/>
  <c r="F143" i="16"/>
  <c r="F42" i="16"/>
  <c r="F143" i="17"/>
  <c r="F42" i="17"/>
  <c r="F303" i="17" s="1"/>
  <c r="F353" i="17" s="1"/>
  <c r="F143" i="18"/>
  <c r="F42" i="18"/>
  <c r="F303" i="18" s="1"/>
  <c r="F353" i="18" s="1"/>
  <c r="F143" i="19"/>
  <c r="F42" i="19"/>
  <c r="F303" i="19" s="1"/>
  <c r="F353" i="19" s="1"/>
  <c r="F143" i="20"/>
  <c r="F42" i="20"/>
  <c r="F303" i="20" s="1"/>
  <c r="F353" i="20" s="1"/>
  <c r="F143" i="57"/>
  <c r="F42" i="57"/>
  <c r="F303" i="57" s="1"/>
  <c r="F353" i="57" s="1"/>
  <c r="F143" i="21"/>
  <c r="F42" i="21"/>
  <c r="F143" i="22"/>
  <c r="F42" i="22"/>
  <c r="F303" i="22" s="1"/>
  <c r="F353" i="22" s="1"/>
  <c r="F143" i="62"/>
  <c r="F42" i="62"/>
  <c r="F143" i="23"/>
  <c r="F163" i="23" s="1"/>
  <c r="F42" i="23"/>
  <c r="F143" i="24"/>
  <c r="F42" i="24"/>
  <c r="F143" i="25"/>
  <c r="F42" i="25"/>
  <c r="F303" i="25" s="1"/>
  <c r="F353" i="25" s="1"/>
  <c r="F143" i="26"/>
  <c r="F42" i="26"/>
  <c r="F143" i="27"/>
  <c r="F42" i="27"/>
  <c r="F303" i="27" s="1"/>
  <c r="F353" i="27" s="1"/>
  <c r="F143" i="28"/>
  <c r="F42" i="28"/>
  <c r="F143" i="29"/>
  <c r="F42" i="29"/>
  <c r="F303" i="29" s="1"/>
  <c r="F353" i="29" s="1"/>
  <c r="F143" i="30"/>
  <c r="F42" i="30"/>
  <c r="F143" i="31"/>
  <c r="F42" i="31"/>
  <c r="F143" i="32"/>
  <c r="F42" i="32"/>
  <c r="F143" i="59"/>
  <c r="F42" i="59"/>
  <c r="F303" i="59" s="1"/>
  <c r="F353" i="59" s="1"/>
  <c r="F143" i="33"/>
  <c r="F42" i="33"/>
  <c r="F143" i="34"/>
  <c r="F143" i="35"/>
  <c r="F42" i="35"/>
  <c r="F143" i="36"/>
  <c r="F42" i="36"/>
  <c r="F303" i="36" s="1"/>
  <c r="F353" i="36" s="1"/>
  <c r="F143" i="37"/>
  <c r="F42" i="37"/>
  <c r="F303" i="37" s="1"/>
  <c r="F353" i="37" s="1"/>
  <c r="F143" i="38"/>
  <c r="F42" i="38"/>
  <c r="F303" i="38" s="1"/>
  <c r="F353" i="38" s="1"/>
  <c r="F143" i="39"/>
  <c r="F42" i="39"/>
  <c r="F143" i="40"/>
  <c r="F42" i="40"/>
  <c r="F143" i="41"/>
  <c r="F42" i="41"/>
  <c r="F143" i="6"/>
  <c r="F42" i="6"/>
  <c r="F303" i="6" s="1"/>
  <c r="F353" i="6" s="1"/>
  <c r="F143" i="9"/>
  <c r="F163" i="9" s="1"/>
  <c r="F42" i="9"/>
  <c r="F143" i="10"/>
  <c r="F42" i="10"/>
  <c r="F143" i="11"/>
  <c r="F42" i="11"/>
  <c r="F42" i="12"/>
  <c r="F42" i="14"/>
  <c r="F303" i="14" s="1"/>
  <c r="F353" i="14" s="1"/>
  <c r="F42" i="34"/>
  <c r="F143" i="12"/>
  <c r="F143" i="14"/>
  <c r="F163" i="14" s="1"/>
  <c r="F144" i="15"/>
  <c r="I144" i="15" s="1"/>
  <c r="F144" i="16"/>
  <c r="F144" i="17"/>
  <c r="F144" i="18"/>
  <c r="F144" i="19"/>
  <c r="F144" i="20"/>
  <c r="F144" i="57"/>
  <c r="F144" i="21"/>
  <c r="F144" i="22"/>
  <c r="F144" i="62"/>
  <c r="F144" i="23"/>
  <c r="F144" i="24"/>
  <c r="F144" i="25"/>
  <c r="F144" i="26"/>
  <c r="F144" i="27"/>
  <c r="F144" i="28"/>
  <c r="F144" i="29"/>
  <c r="F144" i="30"/>
  <c r="F144" i="31"/>
  <c r="F144" i="32"/>
  <c r="F144" i="59"/>
  <c r="F144" i="33"/>
  <c r="F144" i="34"/>
  <c r="F144" i="35"/>
  <c r="F144" i="36"/>
  <c r="F144" i="37"/>
  <c r="F144" i="38"/>
  <c r="F144" i="39"/>
  <c r="F144" i="40"/>
  <c r="F144" i="41"/>
  <c r="F144" i="6"/>
  <c r="F144" i="9"/>
  <c r="F144" i="10"/>
  <c r="F144" i="11"/>
  <c r="F144" i="12"/>
  <c r="F144" i="14"/>
  <c r="F145" i="15"/>
  <c r="F145" i="16"/>
  <c r="F145" i="17"/>
  <c r="F145" i="18"/>
  <c r="F145" i="19"/>
  <c r="F145" i="20"/>
  <c r="F145" i="57"/>
  <c r="F145" i="21"/>
  <c r="F145" i="22"/>
  <c r="F145" i="62"/>
  <c r="F145" i="23"/>
  <c r="F145" i="24"/>
  <c r="F145" i="25"/>
  <c r="F145" i="26"/>
  <c r="F145" i="27"/>
  <c r="F145" i="28"/>
  <c r="F145" i="29"/>
  <c r="F145" i="30"/>
  <c r="F145" i="31"/>
  <c r="F145" i="32"/>
  <c r="F145" i="59"/>
  <c r="F145" i="33"/>
  <c r="F145" i="34"/>
  <c r="F145" i="35"/>
  <c r="F145" i="36"/>
  <c r="F145" i="37"/>
  <c r="F145" i="38"/>
  <c r="F145" i="39"/>
  <c r="F145" i="40"/>
  <c r="I145" i="40" s="1"/>
  <c r="F145" i="41"/>
  <c r="F145" i="6"/>
  <c r="F145" i="9"/>
  <c r="F145" i="10"/>
  <c r="F145" i="11"/>
  <c r="F145" i="12"/>
  <c r="F145" i="14"/>
  <c r="F146" i="15"/>
  <c r="F146" i="16"/>
  <c r="F146" i="17"/>
  <c r="F146" i="18"/>
  <c r="F146" i="19"/>
  <c r="F146" i="20"/>
  <c r="F146" i="57"/>
  <c r="F146" i="21"/>
  <c r="F146" i="22"/>
  <c r="F146" i="62"/>
  <c r="F146" i="23"/>
  <c r="F146" i="24"/>
  <c r="F146" i="25"/>
  <c r="F146" i="26"/>
  <c r="F146" i="27"/>
  <c r="F146" i="28"/>
  <c r="F146" i="29"/>
  <c r="F146" i="30"/>
  <c r="F146" i="31"/>
  <c r="F146" i="32"/>
  <c r="F146" i="59"/>
  <c r="F146" i="33"/>
  <c r="F146" i="34"/>
  <c r="F146" i="35"/>
  <c r="F146" i="36"/>
  <c r="F146" i="37"/>
  <c r="F146" i="38"/>
  <c r="F146" i="39"/>
  <c r="F146" i="40"/>
  <c r="F146" i="41"/>
  <c r="F146" i="6"/>
  <c r="F146" i="9"/>
  <c r="F146" i="10"/>
  <c r="F146" i="11"/>
  <c r="F146" i="12"/>
  <c r="F146" i="14"/>
  <c r="F147" i="15"/>
  <c r="F147" i="16"/>
  <c r="F147" i="17"/>
  <c r="F147" i="18"/>
  <c r="F147" i="19"/>
  <c r="F147" i="20"/>
  <c r="F147" i="57"/>
  <c r="F147" i="21"/>
  <c r="F147" i="22"/>
  <c r="F147" i="62"/>
  <c r="F147" i="23"/>
  <c r="F147" i="24"/>
  <c r="F147" i="25"/>
  <c r="F147" i="26"/>
  <c r="F147" i="27"/>
  <c r="F147" i="28"/>
  <c r="F147" i="29"/>
  <c r="F147" i="30"/>
  <c r="F147" i="31"/>
  <c r="F147" i="32"/>
  <c r="F147" i="59"/>
  <c r="F147" i="33"/>
  <c r="F147" i="34"/>
  <c r="F147" i="35"/>
  <c r="F147" i="36"/>
  <c r="F147" i="37"/>
  <c r="F147" i="38"/>
  <c r="F147" i="39"/>
  <c r="F147" i="40"/>
  <c r="I147" i="40" s="1"/>
  <c r="F147" i="41"/>
  <c r="F147" i="6"/>
  <c r="F147" i="9"/>
  <c r="F147" i="10"/>
  <c r="F147" i="11"/>
  <c r="F147" i="12"/>
  <c r="F147" i="14"/>
  <c r="F148" i="15"/>
  <c r="F148" i="16"/>
  <c r="F148" i="17"/>
  <c r="F148" i="18"/>
  <c r="F148" i="19"/>
  <c r="F148" i="20"/>
  <c r="F148" i="57"/>
  <c r="F148" i="21"/>
  <c r="F148" i="22"/>
  <c r="F148" i="62"/>
  <c r="F148" i="23"/>
  <c r="F148" i="24"/>
  <c r="F148" i="25"/>
  <c r="F148" i="26"/>
  <c r="F148" i="27"/>
  <c r="F148" i="28"/>
  <c r="F148" i="29"/>
  <c r="F148" i="30"/>
  <c r="F148" i="31"/>
  <c r="F148" i="32"/>
  <c r="F148" i="59"/>
  <c r="F148" i="33"/>
  <c r="F148" i="34"/>
  <c r="F148" i="35"/>
  <c r="F148" i="36"/>
  <c r="F148" i="37"/>
  <c r="F148" i="38"/>
  <c r="F148" i="39"/>
  <c r="F148" i="40"/>
  <c r="F148" i="41"/>
  <c r="F148" i="6"/>
  <c r="F148" i="9"/>
  <c r="F148" i="10"/>
  <c r="F148" i="11"/>
  <c r="F148" i="12"/>
  <c r="F148" i="14"/>
  <c r="F149" i="15"/>
  <c r="F149" i="16"/>
  <c r="F149" i="17"/>
  <c r="F149" i="18"/>
  <c r="F149" i="19"/>
  <c r="F149" i="20"/>
  <c r="F149" i="57"/>
  <c r="F149" i="21"/>
  <c r="F149" i="22"/>
  <c r="F149" i="62"/>
  <c r="I149" i="62" s="1"/>
  <c r="F149" i="23"/>
  <c r="F149" i="24"/>
  <c r="F149" i="25"/>
  <c r="F149" i="26"/>
  <c r="I149" i="26" s="1"/>
  <c r="F149" i="27"/>
  <c r="F149" i="28"/>
  <c r="F149" i="29"/>
  <c r="F149" i="30"/>
  <c r="F149" i="31"/>
  <c r="F149" i="32"/>
  <c r="F149" i="59"/>
  <c r="F149" i="33"/>
  <c r="F149" i="34"/>
  <c r="F149" i="35"/>
  <c r="F149" i="36"/>
  <c r="F149" i="37"/>
  <c r="F149" i="38"/>
  <c r="F149" i="39"/>
  <c r="F149" i="40"/>
  <c r="F149" i="41"/>
  <c r="F149" i="6"/>
  <c r="F149" i="9"/>
  <c r="F149" i="10"/>
  <c r="F149" i="11"/>
  <c r="F149" i="12"/>
  <c r="F149" i="14"/>
  <c r="I149" i="14" s="1"/>
  <c r="F150" i="15"/>
  <c r="F150" i="16"/>
  <c r="F150" i="17"/>
  <c r="F150" i="18"/>
  <c r="F150" i="19"/>
  <c r="F150" i="20"/>
  <c r="F150" i="57"/>
  <c r="F150" i="21"/>
  <c r="F150" i="22"/>
  <c r="F150" i="62"/>
  <c r="F150" i="23"/>
  <c r="F150" i="24"/>
  <c r="F150" i="25"/>
  <c r="F150" i="26"/>
  <c r="F150" i="27"/>
  <c r="F150" i="28"/>
  <c r="F150" i="29"/>
  <c r="F150" i="30"/>
  <c r="F150" i="31"/>
  <c r="F150" i="32"/>
  <c r="F150" i="59"/>
  <c r="F150" i="33"/>
  <c r="F150" i="34"/>
  <c r="F150" i="35"/>
  <c r="F150" i="36"/>
  <c r="F150" i="37"/>
  <c r="F150" i="38"/>
  <c r="F150" i="39"/>
  <c r="F150" i="40"/>
  <c r="F150" i="41"/>
  <c r="F150" i="6"/>
  <c r="F150" i="9"/>
  <c r="F150" i="10"/>
  <c r="F150" i="11"/>
  <c r="F150" i="12"/>
  <c r="F150" i="14"/>
  <c r="F151" i="15"/>
  <c r="F151" i="16"/>
  <c r="F151" i="17"/>
  <c r="F151" i="18"/>
  <c r="F151" i="19"/>
  <c r="F151" i="20"/>
  <c r="F151" i="57"/>
  <c r="F151" i="21"/>
  <c r="F151" i="22"/>
  <c r="F151" i="62"/>
  <c r="F151" i="23"/>
  <c r="F151" i="24"/>
  <c r="F151" i="25"/>
  <c r="F151" i="26"/>
  <c r="F151" i="27"/>
  <c r="F151" i="28"/>
  <c r="F151" i="29"/>
  <c r="F151" i="30"/>
  <c r="F151" i="31"/>
  <c r="F151" i="32"/>
  <c r="F151" i="59"/>
  <c r="F151" i="33"/>
  <c r="F151" i="34"/>
  <c r="F151" i="35"/>
  <c r="F151" i="36"/>
  <c r="F151" i="37"/>
  <c r="F151" i="38"/>
  <c r="F151" i="39"/>
  <c r="F151" i="40"/>
  <c r="F151" i="41"/>
  <c r="F151" i="6"/>
  <c r="F151" i="9"/>
  <c r="F151" i="10"/>
  <c r="F151" i="11"/>
  <c r="F151" i="12"/>
  <c r="F151" i="14"/>
  <c r="F152" i="15"/>
  <c r="F152" i="16"/>
  <c r="F152" i="17"/>
  <c r="F152" i="18"/>
  <c r="F152" i="19"/>
  <c r="F152" i="20"/>
  <c r="F152" i="57"/>
  <c r="F152" i="21"/>
  <c r="F152" i="22"/>
  <c r="F152" i="62"/>
  <c r="F152" i="23"/>
  <c r="F152" i="24"/>
  <c r="F152" i="25"/>
  <c r="F152" i="26"/>
  <c r="F152" i="27"/>
  <c r="F152" i="28"/>
  <c r="F152" i="29"/>
  <c r="F152" i="30"/>
  <c r="F152" i="31"/>
  <c r="F152" i="32"/>
  <c r="F152" i="59"/>
  <c r="F152" i="33"/>
  <c r="F152" i="34"/>
  <c r="F152" i="35"/>
  <c r="F152" i="36"/>
  <c r="F152" i="37"/>
  <c r="F152" i="38"/>
  <c r="F152" i="39"/>
  <c r="F152" i="40"/>
  <c r="F152" i="41"/>
  <c r="F152" i="6"/>
  <c r="F152" i="9"/>
  <c r="F152" i="10"/>
  <c r="F152" i="11"/>
  <c r="F152" i="12"/>
  <c r="F152" i="14"/>
  <c r="F156" i="15"/>
  <c r="F156" i="16"/>
  <c r="F156" i="17"/>
  <c r="F156" i="18"/>
  <c r="F156" i="19"/>
  <c r="F156" i="20"/>
  <c r="F156" i="57"/>
  <c r="F156" i="21"/>
  <c r="F156" i="22"/>
  <c r="F156" i="62"/>
  <c r="F156" i="23"/>
  <c r="F156" i="24"/>
  <c r="F156" i="25"/>
  <c r="F156" i="26"/>
  <c r="F156" i="27"/>
  <c r="F156" i="28"/>
  <c r="F156" i="29"/>
  <c r="F156" i="30"/>
  <c r="F156" i="31"/>
  <c r="F156" i="32"/>
  <c r="F156" i="59"/>
  <c r="F156" i="33"/>
  <c r="F156" i="34"/>
  <c r="F156" i="35"/>
  <c r="F156" i="36"/>
  <c r="F156" i="37"/>
  <c r="F156" i="38"/>
  <c r="F156" i="39"/>
  <c r="F156" i="40"/>
  <c r="F156" i="41"/>
  <c r="F156" i="6"/>
  <c r="F156" i="9"/>
  <c r="F156" i="10"/>
  <c r="F156" i="11"/>
  <c r="F156" i="12"/>
  <c r="F156" i="14"/>
  <c r="F157" i="15"/>
  <c r="F157" i="16"/>
  <c r="F157" i="17"/>
  <c r="F157" i="18"/>
  <c r="F157" i="19"/>
  <c r="F157" i="20"/>
  <c r="F157" i="57"/>
  <c r="F157" i="21"/>
  <c r="F157" i="22"/>
  <c r="F157" i="62"/>
  <c r="F157" i="23"/>
  <c r="F157" i="24"/>
  <c r="F157" i="25"/>
  <c r="F157" i="26"/>
  <c r="F157" i="27"/>
  <c r="F157" i="28"/>
  <c r="F157" i="29"/>
  <c r="F157" i="30"/>
  <c r="F157" i="31"/>
  <c r="F157" i="32"/>
  <c r="F157" i="59"/>
  <c r="F157" i="33"/>
  <c r="F157" i="34"/>
  <c r="F157" i="35"/>
  <c r="F157" i="36"/>
  <c r="F157" i="37"/>
  <c r="F157" i="38"/>
  <c r="F157" i="39"/>
  <c r="F157" i="40"/>
  <c r="F157" i="41"/>
  <c r="F157" i="6"/>
  <c r="F157" i="9"/>
  <c r="F157" i="10"/>
  <c r="F157" i="11"/>
  <c r="F157" i="12"/>
  <c r="F157" i="14"/>
  <c r="F158" i="15"/>
  <c r="F158" i="16"/>
  <c r="F158" i="17"/>
  <c r="F158" i="18"/>
  <c r="F158" i="19"/>
  <c r="F158" i="20"/>
  <c r="F158" i="57"/>
  <c r="F158" i="21"/>
  <c r="F158" i="22"/>
  <c r="F158" i="62"/>
  <c r="F158" i="23"/>
  <c r="F158" i="24"/>
  <c r="F158" i="25"/>
  <c r="F158" i="26"/>
  <c r="F158" i="27"/>
  <c r="F158" i="28"/>
  <c r="F158" i="29"/>
  <c r="F158" i="30"/>
  <c r="F158" i="31"/>
  <c r="F158" i="32"/>
  <c r="F158" i="59"/>
  <c r="F158" i="33"/>
  <c r="F158" i="34"/>
  <c r="F158" i="35"/>
  <c r="F158" i="36"/>
  <c r="F158" i="37"/>
  <c r="F158" i="38"/>
  <c r="F158" i="39"/>
  <c r="F158" i="40"/>
  <c r="F158" i="41"/>
  <c r="F158" i="6"/>
  <c r="F158" i="9"/>
  <c r="F158" i="10"/>
  <c r="F158" i="11"/>
  <c r="F158" i="12"/>
  <c r="F158" i="14"/>
  <c r="F161" i="15"/>
  <c r="F161" i="16"/>
  <c r="F161" i="17"/>
  <c r="F161" i="18"/>
  <c r="F161" i="19"/>
  <c r="F161" i="20"/>
  <c r="F161" i="57"/>
  <c r="F161" i="21"/>
  <c r="F161" i="22"/>
  <c r="F161" i="62"/>
  <c r="F161" i="23"/>
  <c r="F161" i="24"/>
  <c r="F161" i="25"/>
  <c r="F161" i="26"/>
  <c r="F161" i="27"/>
  <c r="F161" i="28"/>
  <c r="F161" i="29"/>
  <c r="F161" i="30"/>
  <c r="F161" i="31"/>
  <c r="F161" i="32"/>
  <c r="F161" i="59"/>
  <c r="F161" i="33"/>
  <c r="F161" i="34"/>
  <c r="F161" i="35"/>
  <c r="F161" i="36"/>
  <c r="F161" i="37"/>
  <c r="F161" i="38"/>
  <c r="F161" i="39"/>
  <c r="F161" i="40"/>
  <c r="F161" i="41"/>
  <c r="F161" i="6"/>
  <c r="F161" i="9"/>
  <c r="F161" i="10"/>
  <c r="F161" i="11"/>
  <c r="F161" i="12"/>
  <c r="F161" i="14"/>
  <c r="F162" i="15"/>
  <c r="F162" i="16"/>
  <c r="F162" i="17"/>
  <c r="F162" i="18"/>
  <c r="F162" i="19"/>
  <c r="F162" i="20"/>
  <c r="F162" i="57"/>
  <c r="F162" i="21"/>
  <c r="F162" i="22"/>
  <c r="F162" i="62"/>
  <c r="F162" i="23"/>
  <c r="F162" i="24"/>
  <c r="F162" i="25"/>
  <c r="F162" i="26"/>
  <c r="F162" i="27"/>
  <c r="F162" i="28"/>
  <c r="F162" i="29"/>
  <c r="F162" i="30"/>
  <c r="F162" i="31"/>
  <c r="F162" i="32"/>
  <c r="F162" i="59"/>
  <c r="F162" i="33"/>
  <c r="F162" i="34"/>
  <c r="F162" i="35"/>
  <c r="F162" i="36"/>
  <c r="F162" i="37"/>
  <c r="F162" i="38"/>
  <c r="F162" i="39"/>
  <c r="F162" i="40"/>
  <c r="F162" i="41"/>
  <c r="F162" i="6"/>
  <c r="F162" i="9"/>
  <c r="F162" i="10"/>
  <c r="F162" i="11"/>
  <c r="F162" i="12"/>
  <c r="F162" i="14"/>
  <c r="G150" i="15"/>
  <c r="G42" i="15"/>
  <c r="G150" i="16"/>
  <c r="G42" i="16"/>
  <c r="G303" i="16" s="1"/>
  <c r="G353" i="16" s="1"/>
  <c r="G150" i="17"/>
  <c r="G42" i="17"/>
  <c r="G150" i="18"/>
  <c r="G42" i="18"/>
  <c r="G150" i="19"/>
  <c r="G42" i="19"/>
  <c r="G303" i="19" s="1"/>
  <c r="G353" i="19" s="1"/>
  <c r="G150" i="20"/>
  <c r="G42" i="20"/>
  <c r="G150" i="57"/>
  <c r="G42" i="57"/>
  <c r="G303" i="57" s="1"/>
  <c r="G353" i="57" s="1"/>
  <c r="G150" i="21"/>
  <c r="G42" i="21"/>
  <c r="G150" i="22"/>
  <c r="G42" i="22"/>
  <c r="G303" i="22" s="1"/>
  <c r="G353" i="22" s="1"/>
  <c r="G150" i="62"/>
  <c r="G42" i="62"/>
  <c r="G303" i="62" s="1"/>
  <c r="G353" i="62" s="1"/>
  <c r="G150" i="23"/>
  <c r="G42" i="23"/>
  <c r="G150" i="24"/>
  <c r="G42" i="24"/>
  <c r="G150" i="25"/>
  <c r="G42" i="25"/>
  <c r="G303" i="25" s="1"/>
  <c r="G353" i="25" s="1"/>
  <c r="G150" i="26"/>
  <c r="G42" i="26"/>
  <c r="G150" i="27"/>
  <c r="G42" i="27"/>
  <c r="G303" i="27" s="1"/>
  <c r="G353" i="27" s="1"/>
  <c r="G150" i="28"/>
  <c r="G42" i="28"/>
  <c r="G150" i="29"/>
  <c r="G42" i="29"/>
  <c r="G150" i="30"/>
  <c r="G42" i="30"/>
  <c r="G303" i="30" s="1"/>
  <c r="G353" i="30" s="1"/>
  <c r="G150" i="31"/>
  <c r="G42" i="31"/>
  <c r="G303" i="31" s="1"/>
  <c r="G353" i="31" s="1"/>
  <c r="G150" i="32"/>
  <c r="G42" i="32"/>
  <c r="G150" i="59"/>
  <c r="G42" i="59"/>
  <c r="G303" i="59" s="1"/>
  <c r="G353" i="59" s="1"/>
  <c r="G150" i="33"/>
  <c r="G42" i="33"/>
  <c r="G303" i="33" s="1"/>
  <c r="G353" i="33" s="1"/>
  <c r="G150" i="34"/>
  <c r="G150" i="35"/>
  <c r="G42" i="35"/>
  <c r="G150" i="36"/>
  <c r="G42" i="36"/>
  <c r="G150" i="37"/>
  <c r="G42" i="37"/>
  <c r="G303" i="37" s="1"/>
  <c r="G353" i="37" s="1"/>
  <c r="G150" i="38"/>
  <c r="G42" i="38"/>
  <c r="G303" i="38" s="1"/>
  <c r="G353" i="38" s="1"/>
  <c r="G150" i="39"/>
  <c r="G42" i="39"/>
  <c r="G150" i="40"/>
  <c r="G42" i="40"/>
  <c r="G150" i="41"/>
  <c r="G42" i="41"/>
  <c r="G150" i="6"/>
  <c r="G42" i="6"/>
  <c r="G303" i="6" s="1"/>
  <c r="G353" i="6" s="1"/>
  <c r="G150" i="9"/>
  <c r="G42" i="9"/>
  <c r="G150" i="10"/>
  <c r="G42" i="10"/>
  <c r="G150" i="11"/>
  <c r="G42" i="11"/>
  <c r="G150" i="12"/>
  <c r="G42" i="12"/>
  <c r="G303" i="12" s="1"/>
  <c r="G353" i="12" s="1"/>
  <c r="G150" i="14"/>
  <c r="G42" i="14"/>
  <c r="G153" i="15"/>
  <c r="G153" i="16"/>
  <c r="G153" i="17"/>
  <c r="H153" i="17"/>
  <c r="G153" i="18"/>
  <c r="G153" i="19"/>
  <c r="G153" i="20"/>
  <c r="G153" i="57"/>
  <c r="G153" i="21"/>
  <c r="G153" i="22"/>
  <c r="H153" i="22"/>
  <c r="G153" i="62"/>
  <c r="G153" i="23"/>
  <c r="G153" i="24"/>
  <c r="G153" i="25"/>
  <c r="G153" i="26"/>
  <c r="G153" i="27"/>
  <c r="G153" i="28"/>
  <c r="G153" i="29"/>
  <c r="G153" i="30"/>
  <c r="G153" i="31"/>
  <c r="G153" i="32"/>
  <c r="G153" i="59"/>
  <c r="G153" i="33"/>
  <c r="G153" i="34"/>
  <c r="G42" i="34"/>
  <c r="G303" i="34" s="1"/>
  <c r="G353" i="34" s="1"/>
  <c r="G153" i="35"/>
  <c r="H153" i="35"/>
  <c r="G153" i="36"/>
  <c r="G153" i="37"/>
  <c r="G153" i="38"/>
  <c r="G153" i="39"/>
  <c r="G153" i="40"/>
  <c r="G153" i="41"/>
  <c r="G153" i="6"/>
  <c r="G153" i="9"/>
  <c r="G153" i="10"/>
  <c r="I153" i="10" s="1"/>
  <c r="G153" i="11"/>
  <c r="G153" i="12"/>
  <c r="G153" i="14"/>
  <c r="G156" i="15"/>
  <c r="G156" i="16"/>
  <c r="G156" i="17"/>
  <c r="G156" i="18"/>
  <c r="G156" i="19"/>
  <c r="G156" i="20"/>
  <c r="G156" i="57"/>
  <c r="G156" i="21"/>
  <c r="G156" i="22"/>
  <c r="G156" i="62"/>
  <c r="G156" i="23"/>
  <c r="G156" i="24"/>
  <c r="G156" i="25"/>
  <c r="G156" i="26"/>
  <c r="G156" i="27"/>
  <c r="G156" i="28"/>
  <c r="G156" i="29"/>
  <c r="G156" i="30"/>
  <c r="G156" i="31"/>
  <c r="G156" i="32"/>
  <c r="G156" i="59"/>
  <c r="G156" i="33"/>
  <c r="G156" i="34"/>
  <c r="G156" i="35"/>
  <c r="G156" i="36"/>
  <c r="G156" i="37"/>
  <c r="G156" i="38"/>
  <c r="G156" i="39"/>
  <c r="G156" i="40"/>
  <c r="G156" i="41"/>
  <c r="G156" i="6"/>
  <c r="G156" i="9"/>
  <c r="G156" i="10"/>
  <c r="G156" i="11"/>
  <c r="G156" i="12"/>
  <c r="G163" i="12" s="1"/>
  <c r="G156" i="14"/>
  <c r="G157" i="15"/>
  <c r="G157" i="16"/>
  <c r="G157" i="17"/>
  <c r="G157" i="18"/>
  <c r="G157" i="19"/>
  <c r="G157" i="20"/>
  <c r="G157" i="57"/>
  <c r="G157" i="21"/>
  <c r="G157" i="22"/>
  <c r="G157" i="62"/>
  <c r="G157" i="23"/>
  <c r="G157" i="24"/>
  <c r="G157" i="25"/>
  <c r="G157" i="26"/>
  <c r="G157" i="27"/>
  <c r="G157" i="28"/>
  <c r="G157" i="29"/>
  <c r="G157" i="30"/>
  <c r="G157" i="31"/>
  <c r="G157" i="32"/>
  <c r="G157" i="59"/>
  <c r="G157" i="33"/>
  <c r="G157" i="34"/>
  <c r="G157" i="35"/>
  <c r="G157" i="36"/>
  <c r="G157" i="37"/>
  <c r="G157" i="38"/>
  <c r="G157" i="39"/>
  <c r="G157" i="40"/>
  <c r="G157" i="41"/>
  <c r="G157" i="6"/>
  <c r="G157" i="9"/>
  <c r="G157" i="10"/>
  <c r="G157" i="11"/>
  <c r="G157" i="12"/>
  <c r="G157" i="14"/>
  <c r="G159" i="15"/>
  <c r="G159" i="16"/>
  <c r="G159" i="17"/>
  <c r="G159" i="18"/>
  <c r="G159" i="19"/>
  <c r="G159" i="20"/>
  <c r="G159" i="57"/>
  <c r="G159" i="21"/>
  <c r="G159" i="22"/>
  <c r="G159" i="62"/>
  <c r="G159" i="23"/>
  <c r="G159" i="24"/>
  <c r="G159" i="25"/>
  <c r="G159" i="26"/>
  <c r="G159" i="27"/>
  <c r="G159" i="28"/>
  <c r="G159" i="29"/>
  <c r="G159" i="30"/>
  <c r="G159" i="31"/>
  <c r="G159" i="32"/>
  <c r="G159" i="59"/>
  <c r="G159" i="33"/>
  <c r="G159" i="34"/>
  <c r="G159" i="35"/>
  <c r="G159" i="36"/>
  <c r="G159" i="37"/>
  <c r="G159" i="38"/>
  <c r="G159" i="39"/>
  <c r="G159" i="40"/>
  <c r="G159" i="41"/>
  <c r="G159" i="6"/>
  <c r="G159" i="9"/>
  <c r="G159" i="10"/>
  <c r="G159" i="11"/>
  <c r="G159" i="12"/>
  <c r="G159" i="14"/>
  <c r="HQ20" i="56"/>
  <c r="B69" i="15"/>
  <c r="B69" i="14"/>
  <c r="B69" i="11"/>
  <c r="B69" i="10"/>
  <c r="AP114" i="60"/>
  <c r="AP99" i="60"/>
  <c r="AP100" i="60"/>
  <c r="AP101" i="60"/>
  <c r="AP102" i="60"/>
  <c r="AP103" i="60"/>
  <c r="AP104" i="60"/>
  <c r="AP105" i="60"/>
  <c r="AP106" i="60"/>
  <c r="AP107" i="60"/>
  <c r="AP108" i="60"/>
  <c r="AP109" i="60"/>
  <c r="AP70" i="60"/>
  <c r="AP71" i="60"/>
  <c r="AP72" i="60"/>
  <c r="AP73" i="60"/>
  <c r="AP74" i="60"/>
  <c r="AP75" i="60"/>
  <c r="AP76" i="60"/>
  <c r="AP77" i="60"/>
  <c r="AP78" i="60"/>
  <c r="AP79" i="60"/>
  <c r="AP80" i="60"/>
  <c r="AP81" i="60"/>
  <c r="AP82" i="60"/>
  <c r="AP83" i="60"/>
  <c r="AP84" i="60"/>
  <c r="AP85" i="60"/>
  <c r="AP86" i="60"/>
  <c r="AP87" i="60"/>
  <c r="AP88" i="60"/>
  <c r="AP89" i="60"/>
  <c r="AP48" i="60"/>
  <c r="AP49" i="60"/>
  <c r="AP50" i="60"/>
  <c r="AP51" i="60"/>
  <c r="AP52" i="60"/>
  <c r="AP53" i="60"/>
  <c r="AP54" i="60"/>
  <c r="AP55" i="60"/>
  <c r="AP56" i="60"/>
  <c r="AP57" i="60"/>
  <c r="AP58" i="60"/>
  <c r="AP59" i="60"/>
  <c r="AP60" i="60"/>
  <c r="AP61" i="60"/>
  <c r="AP62" i="60"/>
  <c r="AP63" i="60"/>
  <c r="AP64" i="60"/>
  <c r="AP65" i="60"/>
  <c r="AP66" i="60"/>
  <c r="AP67" i="60"/>
  <c r="AP26" i="60"/>
  <c r="AP27" i="60"/>
  <c r="AP28" i="60"/>
  <c r="AP29" i="60"/>
  <c r="AP30" i="60"/>
  <c r="AP31" i="60"/>
  <c r="AP32" i="60"/>
  <c r="AP33" i="60"/>
  <c r="AP34" i="60"/>
  <c r="AP35" i="60"/>
  <c r="AP36" i="60"/>
  <c r="AP37" i="60"/>
  <c r="AP38" i="60"/>
  <c r="AP39" i="60"/>
  <c r="AP40" i="60"/>
  <c r="AP41" i="60"/>
  <c r="AP42" i="60"/>
  <c r="AP43" i="60"/>
  <c r="AP44" i="60"/>
  <c r="AP45" i="60"/>
  <c r="AP4" i="60"/>
  <c r="AP5" i="60"/>
  <c r="AP6" i="60"/>
  <c r="AP7" i="60"/>
  <c r="AP8" i="60"/>
  <c r="AP9" i="60"/>
  <c r="AP10" i="60"/>
  <c r="AP11" i="60"/>
  <c r="AP12" i="60"/>
  <c r="AP13" i="60"/>
  <c r="AP14" i="60"/>
  <c r="AP15" i="60"/>
  <c r="AP16" i="60"/>
  <c r="AP17" i="60"/>
  <c r="AP18" i="60"/>
  <c r="AP19" i="60"/>
  <c r="AP20" i="60"/>
  <c r="AP21" i="60"/>
  <c r="AP22" i="60"/>
  <c r="AP23" i="60"/>
  <c r="AO5" i="60"/>
  <c r="H17" i="41"/>
  <c r="H16" i="41"/>
  <c r="H240" i="41" s="1"/>
  <c r="H15" i="41"/>
  <c r="H14" i="41"/>
  <c r="H13" i="41"/>
  <c r="H17" i="40"/>
  <c r="H16" i="40"/>
  <c r="H15" i="40"/>
  <c r="H14" i="40"/>
  <c r="H13" i="40"/>
  <c r="H17" i="39"/>
  <c r="H16" i="39"/>
  <c r="H15" i="39"/>
  <c r="H14" i="39"/>
  <c r="H13" i="39"/>
  <c r="H17" i="38"/>
  <c r="H16" i="38"/>
  <c r="H15" i="38"/>
  <c r="H190" i="38" s="1"/>
  <c r="H14" i="38"/>
  <c r="H13" i="38"/>
  <c r="H17" i="37"/>
  <c r="H16" i="37"/>
  <c r="H240" i="37" s="1"/>
  <c r="H15" i="37"/>
  <c r="H14" i="37"/>
  <c r="H13" i="37"/>
  <c r="H17" i="36"/>
  <c r="H215" i="36" s="1"/>
  <c r="H16" i="36"/>
  <c r="H15" i="36"/>
  <c r="H14" i="36"/>
  <c r="H13" i="36"/>
  <c r="H17" i="35"/>
  <c r="H16" i="35"/>
  <c r="H15" i="35"/>
  <c r="H14" i="35"/>
  <c r="H18" i="35" s="1"/>
  <c r="H13" i="35"/>
  <c r="H17" i="34"/>
  <c r="H16" i="34"/>
  <c r="H15" i="34"/>
  <c r="H190" i="34" s="1"/>
  <c r="H14" i="34"/>
  <c r="H13" i="34"/>
  <c r="H17" i="33"/>
  <c r="H16" i="33"/>
  <c r="H15" i="33"/>
  <c r="H14" i="33"/>
  <c r="H18" i="33" s="1"/>
  <c r="H13" i="33"/>
  <c r="H17" i="59"/>
  <c r="H16" i="59"/>
  <c r="H15" i="59"/>
  <c r="H14" i="59"/>
  <c r="H13" i="59"/>
  <c r="H17" i="32"/>
  <c r="H16" i="32"/>
  <c r="H18" i="32" s="1"/>
  <c r="H15" i="32"/>
  <c r="H14" i="32"/>
  <c r="H13" i="32"/>
  <c r="H17" i="31"/>
  <c r="H16" i="31"/>
  <c r="H15" i="31"/>
  <c r="H14" i="31"/>
  <c r="H13" i="31"/>
  <c r="H18" i="31" s="1"/>
  <c r="H17" i="30"/>
  <c r="H16" i="30"/>
  <c r="H15" i="30"/>
  <c r="H14" i="30"/>
  <c r="H13" i="30"/>
  <c r="H86" i="30" s="1"/>
  <c r="H17" i="29"/>
  <c r="H16" i="29"/>
  <c r="H15" i="29"/>
  <c r="H190" i="29" s="1"/>
  <c r="H14" i="29"/>
  <c r="H13" i="29"/>
  <c r="H17" i="28"/>
  <c r="H16" i="28"/>
  <c r="H15" i="28"/>
  <c r="H190" i="28" s="1"/>
  <c r="H14" i="28"/>
  <c r="H86" i="28" s="1"/>
  <c r="H13" i="28"/>
  <c r="H17" i="27"/>
  <c r="H18" i="27" s="1"/>
  <c r="H16" i="27"/>
  <c r="H15" i="27"/>
  <c r="H14" i="27"/>
  <c r="H13" i="27"/>
  <c r="H17" i="26"/>
  <c r="H215" i="26" s="1"/>
  <c r="H16" i="26"/>
  <c r="H240" i="26" s="1"/>
  <c r="H15" i="26"/>
  <c r="H14" i="26"/>
  <c r="H13" i="26"/>
  <c r="H17" i="25"/>
  <c r="H16" i="25"/>
  <c r="H240" i="25" s="1"/>
  <c r="H15" i="25"/>
  <c r="H14" i="25"/>
  <c r="H13" i="25"/>
  <c r="H18" i="25" s="1"/>
  <c r="H17" i="24"/>
  <c r="H16" i="24"/>
  <c r="H15" i="24"/>
  <c r="H190" i="24" s="1"/>
  <c r="H14" i="24"/>
  <c r="H13" i="24"/>
  <c r="H17" i="23"/>
  <c r="H215" i="23" s="1"/>
  <c r="H16" i="23"/>
  <c r="H15" i="23"/>
  <c r="H18" i="23" s="1"/>
  <c r="H14" i="23"/>
  <c r="H13" i="23"/>
  <c r="H17" i="62"/>
  <c r="H16" i="62"/>
  <c r="H15" i="62"/>
  <c r="H190" i="62" s="1"/>
  <c r="H14" i="62"/>
  <c r="H13" i="62"/>
  <c r="H17" i="22"/>
  <c r="H16" i="22"/>
  <c r="H15" i="22"/>
  <c r="H190" i="22" s="1"/>
  <c r="H14" i="22"/>
  <c r="H13" i="22"/>
  <c r="H17" i="21"/>
  <c r="H16" i="21"/>
  <c r="H15" i="21"/>
  <c r="H14" i="21"/>
  <c r="H13" i="21"/>
  <c r="H17" i="57"/>
  <c r="H18" i="57" s="1"/>
  <c r="H16" i="57"/>
  <c r="H15" i="57"/>
  <c r="H14" i="57"/>
  <c r="H13" i="57"/>
  <c r="H17" i="20"/>
  <c r="H16" i="20"/>
  <c r="H240" i="20" s="1"/>
  <c r="H15" i="20"/>
  <c r="H14" i="20"/>
  <c r="H86" i="20" s="1"/>
  <c r="H13" i="20"/>
  <c r="H17" i="19"/>
  <c r="H16" i="19"/>
  <c r="H15" i="19"/>
  <c r="H14" i="19"/>
  <c r="H13" i="19"/>
  <c r="H18" i="19" s="1"/>
  <c r="H17" i="18"/>
  <c r="H215" i="18" s="1"/>
  <c r="H16" i="18"/>
  <c r="H240" i="18" s="1"/>
  <c r="H15" i="18"/>
  <c r="H14" i="18"/>
  <c r="H13" i="18"/>
  <c r="H17" i="17"/>
  <c r="H16" i="17"/>
  <c r="H240" i="17" s="1"/>
  <c r="H15" i="17"/>
  <c r="H14" i="17"/>
  <c r="H13" i="17"/>
  <c r="H18" i="17" s="1"/>
  <c r="H17" i="16"/>
  <c r="H16" i="16"/>
  <c r="H15" i="16"/>
  <c r="H14" i="16"/>
  <c r="H13" i="16"/>
  <c r="H17" i="15"/>
  <c r="H215" i="15" s="1"/>
  <c r="H16" i="15"/>
  <c r="H240" i="15" s="1"/>
  <c r="H15" i="15"/>
  <c r="H18" i="15" s="1"/>
  <c r="H14" i="15"/>
  <c r="H13" i="15"/>
  <c r="B350" i="15"/>
  <c r="B349" i="15"/>
  <c r="B348" i="15"/>
  <c r="B347" i="15"/>
  <c r="B346" i="15"/>
  <c r="B345" i="15"/>
  <c r="B344" i="15"/>
  <c r="B343" i="15"/>
  <c r="B325" i="15"/>
  <c r="B324" i="15"/>
  <c r="B323" i="15"/>
  <c r="B322" i="15"/>
  <c r="B321" i="15"/>
  <c r="B320" i="15"/>
  <c r="B319" i="15"/>
  <c r="B318" i="15"/>
  <c r="B300" i="15"/>
  <c r="B299" i="15"/>
  <c r="B298" i="15"/>
  <c r="B297" i="15"/>
  <c r="B296" i="15"/>
  <c r="B295" i="15"/>
  <c r="B294" i="15"/>
  <c r="B293" i="15"/>
  <c r="B275" i="15"/>
  <c r="B274" i="15"/>
  <c r="B273" i="15"/>
  <c r="B272" i="15"/>
  <c r="B271" i="15"/>
  <c r="B270" i="15"/>
  <c r="B269" i="15"/>
  <c r="B268" i="15"/>
  <c r="B250" i="15"/>
  <c r="B249" i="15"/>
  <c r="B248" i="15"/>
  <c r="B247" i="15"/>
  <c r="B246" i="15"/>
  <c r="B245" i="15"/>
  <c r="B244" i="15"/>
  <c r="B243" i="15"/>
  <c r="B225" i="15"/>
  <c r="B224" i="15"/>
  <c r="B223" i="15"/>
  <c r="B222" i="15"/>
  <c r="B221" i="15"/>
  <c r="B220" i="15"/>
  <c r="B219" i="15"/>
  <c r="B218" i="15"/>
  <c r="B200" i="15"/>
  <c r="B199" i="15"/>
  <c r="B198" i="15"/>
  <c r="B197" i="15"/>
  <c r="B196" i="15"/>
  <c r="B195" i="15"/>
  <c r="B194" i="15"/>
  <c r="B193" i="15"/>
  <c r="B175" i="15"/>
  <c r="B174" i="15"/>
  <c r="B173" i="15"/>
  <c r="B172" i="15"/>
  <c r="B171" i="15"/>
  <c r="B170" i="15"/>
  <c r="B169" i="15"/>
  <c r="B168" i="15"/>
  <c r="B150" i="15"/>
  <c r="B149" i="15"/>
  <c r="B148" i="15"/>
  <c r="B147" i="15"/>
  <c r="B146" i="15"/>
  <c r="B145" i="15"/>
  <c r="B144" i="15"/>
  <c r="B143" i="15"/>
  <c r="B123" i="15"/>
  <c r="B122" i="15"/>
  <c r="B121" i="15"/>
  <c r="B120" i="15"/>
  <c r="B119" i="15"/>
  <c r="B118" i="15"/>
  <c r="B117" i="15"/>
  <c r="B116" i="15"/>
  <c r="B98" i="15"/>
  <c r="B97" i="15"/>
  <c r="B96" i="15"/>
  <c r="B95" i="15"/>
  <c r="B94" i="15"/>
  <c r="B93" i="15"/>
  <c r="B92" i="15"/>
  <c r="B91" i="15"/>
  <c r="B68" i="15"/>
  <c r="B67" i="15"/>
  <c r="B66" i="15"/>
  <c r="B65" i="15"/>
  <c r="B64" i="15"/>
  <c r="B63" i="15"/>
  <c r="B62" i="15"/>
  <c r="B61" i="15"/>
  <c r="H17" i="14"/>
  <c r="H16" i="14"/>
  <c r="H15" i="14"/>
  <c r="H14" i="14"/>
  <c r="H13" i="14"/>
  <c r="H18" i="14" s="1"/>
  <c r="H13" i="12"/>
  <c r="H18" i="12" s="1"/>
  <c r="H17" i="12"/>
  <c r="H16" i="12"/>
  <c r="H15" i="12"/>
  <c r="H14" i="12"/>
  <c r="H17" i="11"/>
  <c r="H16" i="11"/>
  <c r="H240" i="11" s="1"/>
  <c r="H15" i="11"/>
  <c r="H190" i="11" s="1"/>
  <c r="H14" i="11"/>
  <c r="H86" i="11" s="1"/>
  <c r="H13" i="11"/>
  <c r="H17" i="10"/>
  <c r="H16" i="10"/>
  <c r="H15" i="10"/>
  <c r="H14" i="10"/>
  <c r="H13" i="10"/>
  <c r="H18" i="10" s="1"/>
  <c r="H17" i="9"/>
  <c r="H16" i="9"/>
  <c r="H18" i="9" s="1"/>
  <c r="H15" i="9"/>
  <c r="H14" i="9"/>
  <c r="H13" i="9"/>
  <c r="H17" i="6"/>
  <c r="H16" i="6"/>
  <c r="H15" i="6"/>
  <c r="H190" i="6" s="1"/>
  <c r="H14" i="6"/>
  <c r="H13" i="6"/>
  <c r="H86" i="6" s="1"/>
  <c r="AP2" i="60"/>
  <c r="H64" i="10"/>
  <c r="H63" i="10"/>
  <c r="H61" i="10"/>
  <c r="H62" i="10"/>
  <c r="AT2" i="60"/>
  <c r="AT113" i="60" s="1"/>
  <c r="W113" i="60"/>
  <c r="H190" i="37"/>
  <c r="H215" i="37"/>
  <c r="D21" i="37"/>
  <c r="G21" i="37"/>
  <c r="H21" i="37"/>
  <c r="C25" i="37"/>
  <c r="D25" i="37"/>
  <c r="E25" i="37"/>
  <c r="F25" i="37"/>
  <c r="G25" i="37"/>
  <c r="D28" i="37"/>
  <c r="G28" i="37"/>
  <c r="H28" i="37"/>
  <c r="G293" i="37"/>
  <c r="G343" i="37" s="1"/>
  <c r="G297" i="37"/>
  <c r="G347" i="37" s="1"/>
  <c r="G298" i="37"/>
  <c r="G348" i="37" s="1"/>
  <c r="C300" i="37"/>
  <c r="C350" i="37" s="1"/>
  <c r="G301" i="37"/>
  <c r="G351" i="37" s="1"/>
  <c r="F304" i="37"/>
  <c r="F354" i="37" s="1"/>
  <c r="D305" i="37"/>
  <c r="D355" i="37" s="1"/>
  <c r="E305" i="37"/>
  <c r="E355" i="37" s="1"/>
  <c r="F305" i="37"/>
  <c r="F355" i="37" s="1"/>
  <c r="G307" i="37"/>
  <c r="G357" i="37" s="1"/>
  <c r="G308" i="37"/>
  <c r="G358" i="37" s="1"/>
  <c r="D55" i="37"/>
  <c r="G55" i="37"/>
  <c r="H55" i="37"/>
  <c r="B61" i="37"/>
  <c r="B62" i="37"/>
  <c r="B63" i="37"/>
  <c r="B64" i="37"/>
  <c r="B65" i="37"/>
  <c r="B66" i="37"/>
  <c r="B67" i="37"/>
  <c r="B68" i="37"/>
  <c r="B69" i="37"/>
  <c r="B70" i="37"/>
  <c r="B71" i="37"/>
  <c r="B72" i="37"/>
  <c r="B73" i="37"/>
  <c r="B74" i="37"/>
  <c r="B75" i="37"/>
  <c r="B76" i="37"/>
  <c r="B77" i="37"/>
  <c r="B78" i="37"/>
  <c r="B79" i="37"/>
  <c r="B80" i="37"/>
  <c r="B81" i="37"/>
  <c r="D84" i="37"/>
  <c r="G84" i="37"/>
  <c r="H84" i="37"/>
  <c r="B91" i="37"/>
  <c r="B92" i="37"/>
  <c r="B93" i="37"/>
  <c r="B94" i="37"/>
  <c r="B95" i="37"/>
  <c r="B96" i="37"/>
  <c r="B97" i="37"/>
  <c r="B98" i="37"/>
  <c r="B99" i="37"/>
  <c r="B100" i="37"/>
  <c r="B101" i="37"/>
  <c r="B102" i="37"/>
  <c r="B103" i="37"/>
  <c r="B104" i="37"/>
  <c r="B105" i="37"/>
  <c r="B106" i="37"/>
  <c r="B107" i="37"/>
  <c r="B108" i="37"/>
  <c r="B109" i="37"/>
  <c r="B110" i="37"/>
  <c r="G110" i="37"/>
  <c r="B111" i="37"/>
  <c r="B116" i="37"/>
  <c r="B117" i="37"/>
  <c r="B118" i="37"/>
  <c r="B119" i="37"/>
  <c r="B120" i="37"/>
  <c r="B121" i="37"/>
  <c r="B122" i="37"/>
  <c r="B123" i="37"/>
  <c r="B124" i="37"/>
  <c r="B125" i="37"/>
  <c r="B126" i="37"/>
  <c r="B127" i="37"/>
  <c r="B128" i="37"/>
  <c r="B129" i="37"/>
  <c r="B130" i="37"/>
  <c r="B131" i="37"/>
  <c r="B132" i="37"/>
  <c r="B133" i="37"/>
  <c r="B134" i="37"/>
  <c r="B135" i="37"/>
  <c r="B136" i="37"/>
  <c r="H141" i="37"/>
  <c r="B143" i="37"/>
  <c r="G143" i="37"/>
  <c r="B144" i="37"/>
  <c r="G144" i="37"/>
  <c r="B145" i="37"/>
  <c r="G145" i="37"/>
  <c r="B146" i="37"/>
  <c r="G146" i="37"/>
  <c r="B147" i="37"/>
  <c r="G147" i="37"/>
  <c r="B148" i="37"/>
  <c r="G148" i="37"/>
  <c r="B149" i="37"/>
  <c r="G149" i="37"/>
  <c r="B150" i="37"/>
  <c r="C150" i="37"/>
  <c r="H150" i="37"/>
  <c r="B151" i="37"/>
  <c r="G151" i="37"/>
  <c r="I151" i="37" s="1"/>
  <c r="B152" i="37"/>
  <c r="G152" i="37"/>
  <c r="B153" i="37"/>
  <c r="C153" i="37"/>
  <c r="D153" i="37"/>
  <c r="E153" i="37"/>
  <c r="F153" i="37"/>
  <c r="H153" i="37"/>
  <c r="B154" i="37"/>
  <c r="E154" i="37"/>
  <c r="I154" i="37" s="1"/>
  <c r="F154" i="37"/>
  <c r="G154" i="37"/>
  <c r="H154" i="37"/>
  <c r="B155" i="37"/>
  <c r="E155" i="37"/>
  <c r="F155" i="37"/>
  <c r="G155" i="37"/>
  <c r="H155" i="37"/>
  <c r="B156" i="37"/>
  <c r="B157" i="37"/>
  <c r="H157" i="37"/>
  <c r="B158" i="37"/>
  <c r="G158" i="37"/>
  <c r="B159" i="37"/>
  <c r="C159" i="37"/>
  <c r="E159" i="37"/>
  <c r="F159" i="37"/>
  <c r="H159" i="37"/>
  <c r="B160" i="37"/>
  <c r="E160" i="37"/>
  <c r="F160" i="37"/>
  <c r="G160" i="37"/>
  <c r="B161" i="37"/>
  <c r="G161" i="37"/>
  <c r="B162" i="37"/>
  <c r="G162" i="37"/>
  <c r="B163" i="37"/>
  <c r="B168" i="37"/>
  <c r="B169" i="37"/>
  <c r="B170" i="37"/>
  <c r="B171" i="37"/>
  <c r="B172" i="37"/>
  <c r="B173" i="37"/>
  <c r="B174" i="37"/>
  <c r="B175" i="37"/>
  <c r="B176" i="37"/>
  <c r="B177" i="37"/>
  <c r="B178" i="37"/>
  <c r="B179" i="37"/>
  <c r="B180" i="37"/>
  <c r="B181" i="37"/>
  <c r="B182" i="37"/>
  <c r="B183" i="37"/>
  <c r="B184" i="37"/>
  <c r="B185" i="37"/>
  <c r="B186" i="37"/>
  <c r="B187" i="37"/>
  <c r="B188" i="37"/>
  <c r="B193" i="37"/>
  <c r="B194" i="37"/>
  <c r="B195" i="37"/>
  <c r="B196" i="37"/>
  <c r="B197" i="37"/>
  <c r="B198" i="37"/>
  <c r="B199" i="37"/>
  <c r="B200" i="37"/>
  <c r="B201" i="37"/>
  <c r="B202" i="37"/>
  <c r="B203" i="37"/>
  <c r="B204" i="37"/>
  <c r="B205" i="37"/>
  <c r="B206" i="37"/>
  <c r="B207" i="37"/>
  <c r="B208" i="37"/>
  <c r="B209" i="37"/>
  <c r="B210" i="37"/>
  <c r="B211" i="37"/>
  <c r="B212" i="37"/>
  <c r="B213" i="37"/>
  <c r="B218" i="37"/>
  <c r="B219" i="37"/>
  <c r="B220" i="37"/>
  <c r="B221" i="37"/>
  <c r="B222" i="37"/>
  <c r="B223" i="37"/>
  <c r="B224" i="37"/>
  <c r="B225" i="37"/>
  <c r="B226" i="37"/>
  <c r="B227" i="37"/>
  <c r="B228" i="37"/>
  <c r="B229" i="37"/>
  <c r="B230" i="37"/>
  <c r="B231" i="37"/>
  <c r="B232" i="37"/>
  <c r="B233" i="37"/>
  <c r="B234" i="37"/>
  <c r="B235" i="37"/>
  <c r="B236" i="37"/>
  <c r="B237" i="37"/>
  <c r="B238" i="37"/>
  <c r="B243" i="37"/>
  <c r="B244" i="37"/>
  <c r="B245" i="37"/>
  <c r="B246" i="37"/>
  <c r="B247" i="37"/>
  <c r="B248" i="37"/>
  <c r="B249" i="37"/>
  <c r="B250" i="37"/>
  <c r="B251" i="37"/>
  <c r="B252" i="37"/>
  <c r="B253" i="37"/>
  <c r="B254" i="37"/>
  <c r="B255" i="37"/>
  <c r="B256" i="37"/>
  <c r="B257" i="37"/>
  <c r="B258" i="37"/>
  <c r="B259" i="37"/>
  <c r="B260" i="37"/>
  <c r="B261" i="37"/>
  <c r="B262" i="37"/>
  <c r="B263" i="37"/>
  <c r="B268" i="37"/>
  <c r="B269" i="37"/>
  <c r="B270" i="37"/>
  <c r="B271" i="37"/>
  <c r="B272" i="37"/>
  <c r="B273" i="37"/>
  <c r="B274" i="37"/>
  <c r="B275" i="37"/>
  <c r="B276" i="37"/>
  <c r="B277" i="37"/>
  <c r="B278" i="37"/>
  <c r="B279" i="37"/>
  <c r="B280" i="37"/>
  <c r="B281" i="37"/>
  <c r="B282" i="37"/>
  <c r="B283" i="37"/>
  <c r="B284" i="37"/>
  <c r="B285" i="37"/>
  <c r="B286" i="37"/>
  <c r="B287" i="37"/>
  <c r="B288" i="37"/>
  <c r="B293" i="37"/>
  <c r="B294" i="37"/>
  <c r="B295" i="37"/>
  <c r="B296" i="37"/>
  <c r="B297" i="37"/>
  <c r="B298" i="37"/>
  <c r="B299" i="37"/>
  <c r="B300" i="37"/>
  <c r="B301" i="37"/>
  <c r="B302" i="37"/>
  <c r="B303" i="37"/>
  <c r="B304" i="37"/>
  <c r="B305" i="37"/>
  <c r="B306" i="37"/>
  <c r="B307" i="37"/>
  <c r="B308" i="37"/>
  <c r="B309" i="37"/>
  <c r="B310" i="37"/>
  <c r="B311" i="37"/>
  <c r="B312" i="37"/>
  <c r="B313" i="37"/>
  <c r="B318" i="37"/>
  <c r="B319" i="37"/>
  <c r="B320" i="37"/>
  <c r="B321" i="37"/>
  <c r="B322" i="37"/>
  <c r="B323" i="37"/>
  <c r="B324" i="37"/>
  <c r="B325" i="37"/>
  <c r="B326" i="37"/>
  <c r="B327" i="37"/>
  <c r="B328" i="37"/>
  <c r="B329" i="37"/>
  <c r="B330" i="37"/>
  <c r="B331" i="37"/>
  <c r="B332" i="37"/>
  <c r="B333" i="37"/>
  <c r="B334" i="37"/>
  <c r="B335" i="37"/>
  <c r="B336" i="37"/>
  <c r="B337" i="37"/>
  <c r="B338" i="37"/>
  <c r="B343" i="37"/>
  <c r="B344" i="37"/>
  <c r="B345" i="37"/>
  <c r="B346" i="37"/>
  <c r="B347" i="37"/>
  <c r="B348" i="37"/>
  <c r="B349" i="37"/>
  <c r="B350" i="37"/>
  <c r="B351" i="37"/>
  <c r="B352" i="37"/>
  <c r="B353" i="37"/>
  <c r="B354" i="37"/>
  <c r="B355" i="37"/>
  <c r="B356" i="37"/>
  <c r="B357" i="37"/>
  <c r="B358" i="37"/>
  <c r="B359" i="37"/>
  <c r="B360" i="37"/>
  <c r="B361" i="37"/>
  <c r="B362" i="37"/>
  <c r="B363" i="37"/>
  <c r="H240" i="62"/>
  <c r="H215" i="24"/>
  <c r="H215" i="25"/>
  <c r="HQ7" i="56"/>
  <c r="HQ2" i="56"/>
  <c r="HQ3" i="56"/>
  <c r="HQ4" i="56"/>
  <c r="HQ5" i="56"/>
  <c r="HQ6" i="56"/>
  <c r="HQ8" i="56"/>
  <c r="HQ9" i="56"/>
  <c r="HQ10" i="56"/>
  <c r="HQ11" i="56"/>
  <c r="HQ12" i="56"/>
  <c r="HQ13" i="56"/>
  <c r="HQ14" i="56"/>
  <c r="HQ15" i="56"/>
  <c r="HQ16" i="56"/>
  <c r="HQ17" i="56"/>
  <c r="HQ18" i="56"/>
  <c r="HQ19" i="56"/>
  <c r="HQ21" i="56"/>
  <c r="HQ22" i="56"/>
  <c r="HQ23" i="56"/>
  <c r="HQ24" i="56"/>
  <c r="HQ25" i="56"/>
  <c r="HQ26" i="56"/>
  <c r="HQ27" i="56"/>
  <c r="HQ28" i="56"/>
  <c r="HQ29" i="56"/>
  <c r="HQ30" i="56"/>
  <c r="HQ31" i="56"/>
  <c r="HQ32" i="56"/>
  <c r="HQ33" i="56"/>
  <c r="HQ34" i="56"/>
  <c r="HQ35" i="56"/>
  <c r="HQ36" i="56"/>
  <c r="HQ37" i="56"/>
  <c r="Q116" i="60" a="1"/>
  <c r="Q116" i="60" s="1"/>
  <c r="Q115" i="60" a="1"/>
  <c r="Q115" i="60" s="1"/>
  <c r="P115" i="60" a="1"/>
  <c r="P115" i="60" s="1"/>
  <c r="P116" i="60" a="1"/>
  <c r="P116" i="60" s="1"/>
  <c r="AM100" i="60"/>
  <c r="AN100" i="60"/>
  <c r="AM101" i="60"/>
  <c r="AN101" i="60"/>
  <c r="AM102" i="60"/>
  <c r="AN102" i="60"/>
  <c r="AM103" i="60"/>
  <c r="AN103" i="60"/>
  <c r="AM104" i="60"/>
  <c r="AN104" i="60"/>
  <c r="AM105" i="60"/>
  <c r="AN105" i="60"/>
  <c r="AM106" i="60"/>
  <c r="AN106" i="60"/>
  <c r="AM107" i="60"/>
  <c r="AN107" i="60"/>
  <c r="AM108" i="60"/>
  <c r="AN108" i="60"/>
  <c r="AM109" i="60"/>
  <c r="AN109" i="60"/>
  <c r="AM110" i="60"/>
  <c r="AN110" i="60"/>
  <c r="AM111" i="60"/>
  <c r="AN111" i="60"/>
  <c r="AN99" i="60"/>
  <c r="AM71" i="60"/>
  <c r="AN71" i="60"/>
  <c r="AM72" i="60"/>
  <c r="AN72" i="60"/>
  <c r="AM73" i="60"/>
  <c r="AN73" i="60"/>
  <c r="AM74" i="60"/>
  <c r="AN74" i="60"/>
  <c r="AM75" i="60"/>
  <c r="AN75" i="60"/>
  <c r="AM76" i="60"/>
  <c r="AN76" i="60"/>
  <c r="AM77" i="60"/>
  <c r="AN77" i="60"/>
  <c r="AM78" i="60"/>
  <c r="AN78" i="60"/>
  <c r="AM79" i="60"/>
  <c r="AN79" i="60"/>
  <c r="AM80" i="60"/>
  <c r="AN80" i="60"/>
  <c r="AM81" i="60"/>
  <c r="AN81" i="60"/>
  <c r="AM82" i="60"/>
  <c r="AN82" i="60"/>
  <c r="AM83" i="60"/>
  <c r="AN83" i="60"/>
  <c r="AM84" i="60"/>
  <c r="AN84" i="60"/>
  <c r="AM85" i="60"/>
  <c r="AN85" i="60"/>
  <c r="AM86" i="60"/>
  <c r="AN86" i="60"/>
  <c r="AM87" i="60"/>
  <c r="AN87" i="60"/>
  <c r="AM88" i="60"/>
  <c r="AN88" i="60"/>
  <c r="AM89" i="60"/>
  <c r="AN89" i="60"/>
  <c r="AN70" i="60"/>
  <c r="AN67" i="60"/>
  <c r="AM67" i="60"/>
  <c r="AL67" i="60"/>
  <c r="AN66" i="60"/>
  <c r="AM66" i="60"/>
  <c r="AL66" i="60"/>
  <c r="AN65" i="60"/>
  <c r="AM65" i="60"/>
  <c r="AL65" i="60"/>
  <c r="AN64" i="60"/>
  <c r="AM64" i="60"/>
  <c r="AL64" i="60"/>
  <c r="AN63" i="60"/>
  <c r="AM63" i="60"/>
  <c r="AL63" i="60"/>
  <c r="AN62" i="60"/>
  <c r="AM62" i="60"/>
  <c r="AL62" i="60"/>
  <c r="AN61" i="60"/>
  <c r="AM61" i="60"/>
  <c r="AL61" i="60"/>
  <c r="AN60" i="60"/>
  <c r="AM60" i="60"/>
  <c r="AL60" i="60"/>
  <c r="AN59" i="60"/>
  <c r="AM59" i="60"/>
  <c r="AL59" i="60"/>
  <c r="AN58" i="60"/>
  <c r="AM58" i="60"/>
  <c r="AL58" i="60"/>
  <c r="AN57" i="60"/>
  <c r="AM57" i="60"/>
  <c r="AL57" i="60"/>
  <c r="AN56" i="60"/>
  <c r="AM56" i="60"/>
  <c r="AL56" i="60"/>
  <c r="AN55" i="60"/>
  <c r="AM55" i="60"/>
  <c r="AL55" i="60"/>
  <c r="AN54" i="60"/>
  <c r="AM54" i="60"/>
  <c r="AL54" i="60"/>
  <c r="AN53" i="60"/>
  <c r="AM53" i="60"/>
  <c r="AL53" i="60"/>
  <c r="AN52" i="60"/>
  <c r="AM52" i="60"/>
  <c r="AL52" i="60"/>
  <c r="AN51" i="60"/>
  <c r="AM51" i="60"/>
  <c r="AL51" i="60"/>
  <c r="AN50" i="60"/>
  <c r="AM50" i="60"/>
  <c r="AL50" i="60"/>
  <c r="AN49" i="60"/>
  <c r="AM49" i="60"/>
  <c r="AL49" i="60"/>
  <c r="AN48" i="60"/>
  <c r="AM48" i="60"/>
  <c r="AM27" i="60"/>
  <c r="AN27" i="60"/>
  <c r="AM28" i="60"/>
  <c r="AN28" i="60"/>
  <c r="AM29" i="60"/>
  <c r="AN29" i="60"/>
  <c r="AM30" i="60"/>
  <c r="AN30" i="60"/>
  <c r="AM31" i="60"/>
  <c r="AN31" i="60"/>
  <c r="AM32" i="60"/>
  <c r="AN32" i="60"/>
  <c r="AM33" i="60"/>
  <c r="AN33" i="60"/>
  <c r="AM34" i="60"/>
  <c r="AN34" i="60"/>
  <c r="AM35" i="60"/>
  <c r="AN35" i="60"/>
  <c r="AM36" i="60"/>
  <c r="AN36" i="60"/>
  <c r="AM37" i="60"/>
  <c r="AN37" i="60"/>
  <c r="AM38" i="60"/>
  <c r="AN38" i="60"/>
  <c r="AM39" i="60"/>
  <c r="AN39" i="60"/>
  <c r="AM40" i="60"/>
  <c r="AN40" i="60"/>
  <c r="AM41" i="60"/>
  <c r="AN41" i="60"/>
  <c r="AM42" i="60"/>
  <c r="AN42" i="60"/>
  <c r="AM43" i="60"/>
  <c r="AN43" i="60"/>
  <c r="AM44" i="60"/>
  <c r="AN44" i="60"/>
  <c r="AM45" i="60"/>
  <c r="AN45" i="60"/>
  <c r="AN26" i="60"/>
  <c r="AM5" i="60"/>
  <c r="AN5" i="60"/>
  <c r="AM6" i="60"/>
  <c r="AN6" i="60"/>
  <c r="AM7" i="60"/>
  <c r="AN7" i="60"/>
  <c r="AM8" i="60"/>
  <c r="AN8" i="60"/>
  <c r="AM9" i="60"/>
  <c r="AN9" i="60"/>
  <c r="AM10" i="60"/>
  <c r="AN10" i="60"/>
  <c r="AM11" i="60"/>
  <c r="AN11" i="60"/>
  <c r="AM12" i="60"/>
  <c r="AN12" i="60"/>
  <c r="AM13" i="60"/>
  <c r="AN13" i="60"/>
  <c r="AM14" i="60"/>
  <c r="AN14" i="60"/>
  <c r="AM15" i="60"/>
  <c r="AN15" i="60"/>
  <c r="AM16" i="60"/>
  <c r="AN16" i="60"/>
  <c r="AM17" i="60"/>
  <c r="AN17" i="60"/>
  <c r="AM18" i="60"/>
  <c r="AN18" i="60"/>
  <c r="AM19" i="60"/>
  <c r="AN19" i="60"/>
  <c r="AM20" i="60"/>
  <c r="AN20" i="60"/>
  <c r="AM21" i="60"/>
  <c r="AN21" i="60"/>
  <c r="AM22" i="60"/>
  <c r="AN22" i="60"/>
  <c r="AM23" i="60"/>
  <c r="AN23" i="60"/>
  <c r="AN4" i="60"/>
  <c r="AO4" i="60"/>
  <c r="AM4" i="60"/>
  <c r="AN2" i="60"/>
  <c r="AN113" i="60" s="1"/>
  <c r="AO2" i="60"/>
  <c r="AO113" i="60" s="1"/>
  <c r="AN98" i="60"/>
  <c r="AN97" i="60"/>
  <c r="AN96" i="60"/>
  <c r="AN95" i="60"/>
  <c r="AN94" i="60"/>
  <c r="AN93" i="60"/>
  <c r="AN92" i="60"/>
  <c r="AK100" i="60"/>
  <c r="AL100" i="60"/>
  <c r="AK101" i="60"/>
  <c r="AL101" i="60"/>
  <c r="AK102" i="60"/>
  <c r="AL102" i="60"/>
  <c r="AK103" i="60"/>
  <c r="AL103" i="60"/>
  <c r="AK104" i="60"/>
  <c r="AL104" i="60"/>
  <c r="AK105" i="60"/>
  <c r="AL105" i="60"/>
  <c r="AK106" i="60"/>
  <c r="AL106" i="60"/>
  <c r="AK107" i="60"/>
  <c r="AL107" i="60"/>
  <c r="AK108" i="60"/>
  <c r="AL108" i="60"/>
  <c r="AK109" i="60"/>
  <c r="AL109" i="60"/>
  <c r="AK110" i="60"/>
  <c r="AL110" i="60"/>
  <c r="AK111" i="60"/>
  <c r="AL111" i="60"/>
  <c r="AL99" i="60"/>
  <c r="AM99" i="60"/>
  <c r="AK89" i="60"/>
  <c r="AL89" i="60"/>
  <c r="AL88" i="60"/>
  <c r="AK71" i="60"/>
  <c r="AL71" i="60"/>
  <c r="AK72" i="60"/>
  <c r="AL72" i="60"/>
  <c r="AK73" i="60"/>
  <c r="AL73" i="60"/>
  <c r="AK74" i="60"/>
  <c r="AL74" i="60"/>
  <c r="AK75" i="60"/>
  <c r="AL75" i="60"/>
  <c r="AK76" i="60"/>
  <c r="AL76" i="60"/>
  <c r="AK77" i="60"/>
  <c r="AL77" i="60"/>
  <c r="AK78" i="60"/>
  <c r="AL78" i="60"/>
  <c r="AK79" i="60"/>
  <c r="AL79" i="60"/>
  <c r="AK80" i="60"/>
  <c r="AL80" i="60"/>
  <c r="AK81" i="60"/>
  <c r="AL81" i="60"/>
  <c r="AK82" i="60"/>
  <c r="AL82" i="60"/>
  <c r="AK83" i="60"/>
  <c r="AL83" i="60"/>
  <c r="AK84" i="60"/>
  <c r="AL84" i="60"/>
  <c r="AK85" i="60"/>
  <c r="AL85" i="60"/>
  <c r="AL70" i="60"/>
  <c r="AM70" i="60"/>
  <c r="AK67" i="60"/>
  <c r="AK49" i="60"/>
  <c r="AK50" i="60"/>
  <c r="AK51" i="60"/>
  <c r="AK52" i="60"/>
  <c r="AK53" i="60"/>
  <c r="AK54" i="60"/>
  <c r="AK55" i="60"/>
  <c r="AK56" i="60"/>
  <c r="AK57" i="60"/>
  <c r="AK58" i="60"/>
  <c r="AK59" i="60"/>
  <c r="AK60" i="60"/>
  <c r="AK61" i="60"/>
  <c r="AK62" i="60"/>
  <c r="AK63" i="60"/>
  <c r="AL48" i="60"/>
  <c r="AK27" i="60"/>
  <c r="AL27" i="60"/>
  <c r="AK28" i="60"/>
  <c r="AL28" i="60"/>
  <c r="AK29" i="60"/>
  <c r="AL29" i="60"/>
  <c r="AK30" i="60"/>
  <c r="AL30" i="60"/>
  <c r="AK31" i="60"/>
  <c r="AL31" i="60"/>
  <c r="AK32" i="60"/>
  <c r="AL32" i="60"/>
  <c r="AK33" i="60"/>
  <c r="AL33" i="60"/>
  <c r="AK34" i="60"/>
  <c r="AL34" i="60"/>
  <c r="AK35" i="60"/>
  <c r="AL35" i="60"/>
  <c r="AK36" i="60"/>
  <c r="AL36" i="60"/>
  <c r="AK37" i="60"/>
  <c r="AL37" i="60"/>
  <c r="AK38" i="60"/>
  <c r="AL38" i="60"/>
  <c r="AK39" i="60"/>
  <c r="AL39" i="60"/>
  <c r="AK40" i="60"/>
  <c r="AL40" i="60"/>
  <c r="AK41" i="60"/>
  <c r="AL41" i="60"/>
  <c r="AK42" i="60"/>
  <c r="AL42" i="60"/>
  <c r="AK43" i="60"/>
  <c r="AL43" i="60"/>
  <c r="AK44" i="60"/>
  <c r="AL44" i="60"/>
  <c r="AK45" i="60"/>
  <c r="AL45" i="60"/>
  <c r="AL26" i="60"/>
  <c r="AM26" i="60"/>
  <c r="AL5" i="60"/>
  <c r="AL6" i="60"/>
  <c r="AL7" i="60"/>
  <c r="AL8" i="60"/>
  <c r="AL9" i="60"/>
  <c r="AL10" i="60"/>
  <c r="AL11" i="60"/>
  <c r="AL12" i="60"/>
  <c r="AL13" i="60"/>
  <c r="AL14" i="60"/>
  <c r="AL15" i="60"/>
  <c r="AL16" i="60"/>
  <c r="AL17" i="60"/>
  <c r="AL18" i="60"/>
  <c r="AL19" i="60"/>
  <c r="AL20" i="60"/>
  <c r="AL21" i="60"/>
  <c r="AL22" i="60"/>
  <c r="AL23" i="60"/>
  <c r="AL4" i="60"/>
  <c r="AM2" i="60"/>
  <c r="AM113" i="60" s="1"/>
  <c r="P113" i="60"/>
  <c r="P114" i="60"/>
  <c r="D114" i="60"/>
  <c r="D115" i="60" a="1"/>
  <c r="D115" i="60" s="1"/>
  <c r="D116" i="60" a="1"/>
  <c r="D116" i="60" s="1"/>
  <c r="AB48" i="60"/>
  <c r="AB49" i="60"/>
  <c r="AB50" i="60"/>
  <c r="AB51" i="60"/>
  <c r="AB52" i="60"/>
  <c r="AB53" i="60"/>
  <c r="AB54" i="60"/>
  <c r="AB55" i="60"/>
  <c r="AB56" i="60"/>
  <c r="AB57" i="60"/>
  <c r="AB58" i="60"/>
  <c r="AB59" i="60"/>
  <c r="AB60" i="60"/>
  <c r="AB61" i="60"/>
  <c r="AB62" i="60"/>
  <c r="AB63" i="60"/>
  <c r="AB64" i="60"/>
  <c r="AB65" i="60"/>
  <c r="AB66" i="60"/>
  <c r="AB67" i="60"/>
  <c r="AB70" i="60"/>
  <c r="AB71" i="60"/>
  <c r="AB72" i="60"/>
  <c r="AB73" i="60"/>
  <c r="AB74" i="60"/>
  <c r="AB75" i="60"/>
  <c r="AB76" i="60"/>
  <c r="AB77" i="60"/>
  <c r="AB78" i="60"/>
  <c r="AB79" i="60"/>
  <c r="AB80" i="60"/>
  <c r="AB81" i="60"/>
  <c r="AB82" i="60"/>
  <c r="AB83" i="60"/>
  <c r="AB84" i="60"/>
  <c r="AB85" i="60"/>
  <c r="AB86" i="60"/>
  <c r="AB87" i="60"/>
  <c r="AB88" i="60"/>
  <c r="AB89" i="60"/>
  <c r="AB92" i="60"/>
  <c r="AB93" i="60"/>
  <c r="AB94" i="60"/>
  <c r="AB95" i="60"/>
  <c r="AB96" i="60"/>
  <c r="AB97" i="60"/>
  <c r="AB98" i="60"/>
  <c r="AB99" i="60"/>
  <c r="AB100" i="60"/>
  <c r="AB101" i="60"/>
  <c r="AB102" i="60"/>
  <c r="AB103" i="60"/>
  <c r="AB104" i="60"/>
  <c r="AB105" i="60"/>
  <c r="AB106" i="60"/>
  <c r="AB107" i="60"/>
  <c r="AB108" i="60"/>
  <c r="AB109" i="60"/>
  <c r="AB110" i="60"/>
  <c r="AB111" i="60"/>
  <c r="AB26" i="60"/>
  <c r="AB27" i="60"/>
  <c r="AB28" i="60"/>
  <c r="AB29" i="60"/>
  <c r="AB30" i="60"/>
  <c r="AB31" i="60"/>
  <c r="AB32" i="60"/>
  <c r="AB33" i="60"/>
  <c r="AB34" i="60"/>
  <c r="AB35" i="60"/>
  <c r="AB36" i="60"/>
  <c r="AB37" i="60"/>
  <c r="AB38" i="60"/>
  <c r="AB39" i="60"/>
  <c r="AB40" i="60"/>
  <c r="AB41" i="60"/>
  <c r="AB42" i="60"/>
  <c r="AB43" i="60"/>
  <c r="AB44" i="60"/>
  <c r="AB45" i="60"/>
  <c r="AB4" i="60"/>
  <c r="AB5" i="60"/>
  <c r="AB6" i="60"/>
  <c r="AB7" i="60"/>
  <c r="AB8" i="60"/>
  <c r="AB9" i="60"/>
  <c r="AB10" i="60"/>
  <c r="AB11" i="60"/>
  <c r="AB12" i="60"/>
  <c r="AB13" i="60"/>
  <c r="AB14" i="60"/>
  <c r="AB15" i="60"/>
  <c r="AB16" i="60"/>
  <c r="AB17" i="60"/>
  <c r="AB18" i="60"/>
  <c r="AB19" i="60"/>
  <c r="AB20" i="60"/>
  <c r="AB21" i="60"/>
  <c r="AB22" i="60"/>
  <c r="AB23" i="60"/>
  <c r="AA93" i="60"/>
  <c r="AA94" i="60"/>
  <c r="AA95" i="60"/>
  <c r="AA96" i="60"/>
  <c r="AA97" i="60"/>
  <c r="AA98" i="60"/>
  <c r="AA99" i="60"/>
  <c r="AA100" i="60"/>
  <c r="AA101" i="60"/>
  <c r="AA102" i="60"/>
  <c r="AA103" i="60"/>
  <c r="AA104" i="60"/>
  <c r="AA105" i="60"/>
  <c r="AA106" i="60"/>
  <c r="AA107" i="60"/>
  <c r="AA108" i="60"/>
  <c r="AA109" i="60"/>
  <c r="AA110" i="60"/>
  <c r="AA111" i="60"/>
  <c r="AA92" i="60"/>
  <c r="AA71" i="60"/>
  <c r="AA72" i="60"/>
  <c r="AA73" i="60"/>
  <c r="AA74" i="60"/>
  <c r="AA75" i="60"/>
  <c r="AA76" i="60"/>
  <c r="AA77" i="60"/>
  <c r="AA78" i="60"/>
  <c r="AA79" i="60"/>
  <c r="AA80" i="60"/>
  <c r="AA81" i="60"/>
  <c r="AA82" i="60"/>
  <c r="AA83" i="60"/>
  <c r="AA84" i="60"/>
  <c r="AA85" i="60"/>
  <c r="AA86" i="60"/>
  <c r="AA87" i="60"/>
  <c r="AA88" i="60"/>
  <c r="AA89" i="60"/>
  <c r="AA70" i="60"/>
  <c r="AA49" i="60"/>
  <c r="AA50" i="60"/>
  <c r="AA51" i="60"/>
  <c r="AA52" i="60"/>
  <c r="AA53" i="60"/>
  <c r="AA54" i="60"/>
  <c r="AA55" i="60"/>
  <c r="AA56" i="60"/>
  <c r="AA57" i="60"/>
  <c r="AA58" i="60"/>
  <c r="AA59" i="60"/>
  <c r="AA60" i="60"/>
  <c r="AA61" i="60"/>
  <c r="AA62" i="60"/>
  <c r="AA63" i="60"/>
  <c r="AA64" i="60"/>
  <c r="AA65" i="60"/>
  <c r="AA66" i="60"/>
  <c r="AA67" i="60"/>
  <c r="AA48" i="60"/>
  <c r="AA27" i="60"/>
  <c r="AA28" i="60"/>
  <c r="AA29" i="60"/>
  <c r="AA30" i="60"/>
  <c r="AA31" i="60"/>
  <c r="AA32" i="60"/>
  <c r="AA33" i="60"/>
  <c r="AA34" i="60"/>
  <c r="AA35" i="60"/>
  <c r="AA36" i="60"/>
  <c r="AA37" i="60"/>
  <c r="AA38" i="60"/>
  <c r="AA39" i="60"/>
  <c r="AA40" i="60"/>
  <c r="AA41" i="60"/>
  <c r="AA42" i="60"/>
  <c r="AA43" i="60"/>
  <c r="AA44" i="60"/>
  <c r="AA45" i="60"/>
  <c r="AA26" i="60"/>
  <c r="Z5" i="60"/>
  <c r="AA5" i="60"/>
  <c r="Z6" i="60"/>
  <c r="AA6" i="60"/>
  <c r="Z7" i="60"/>
  <c r="AA7" i="60"/>
  <c r="Z8" i="60"/>
  <c r="AA8" i="60"/>
  <c r="Z9" i="60"/>
  <c r="AA9" i="60"/>
  <c r="Z10" i="60"/>
  <c r="AA10" i="60"/>
  <c r="Z11" i="60"/>
  <c r="AA11" i="60"/>
  <c r="Z12" i="60"/>
  <c r="AA12" i="60"/>
  <c r="Z13" i="60"/>
  <c r="AA13" i="60"/>
  <c r="Z14" i="60"/>
  <c r="AA14" i="60"/>
  <c r="Z15" i="60"/>
  <c r="AA15" i="60"/>
  <c r="Z16" i="60"/>
  <c r="AA16" i="60"/>
  <c r="Z17" i="60"/>
  <c r="AA17" i="60"/>
  <c r="Z18" i="60"/>
  <c r="AA18" i="60"/>
  <c r="Z19" i="60"/>
  <c r="AA19" i="60"/>
  <c r="Z20" i="60"/>
  <c r="AA20" i="60"/>
  <c r="Z21" i="60"/>
  <c r="AA21" i="60"/>
  <c r="Z22" i="60"/>
  <c r="AA22" i="60"/>
  <c r="Z23" i="60"/>
  <c r="AA23" i="60"/>
  <c r="AA4" i="60"/>
  <c r="O116" i="60" a="1"/>
  <c r="O116" i="60" s="1"/>
  <c r="N116" i="60" a="1"/>
  <c r="N116" i="60" s="1"/>
  <c r="M116" i="60" a="1"/>
  <c r="M116" i="60" s="1"/>
  <c r="L116" i="60" a="1"/>
  <c r="L116" i="60" s="1"/>
  <c r="K116" i="60" a="1"/>
  <c r="K116" i="60" s="1"/>
  <c r="J116" i="60" a="1"/>
  <c r="J116" i="60" s="1"/>
  <c r="I116" i="60" a="1"/>
  <c r="I116" i="60" s="1"/>
  <c r="H116" i="60" a="1"/>
  <c r="H116" i="60" s="1"/>
  <c r="G116" i="60" a="1"/>
  <c r="G116" i="60" s="1"/>
  <c r="F116" i="60" a="1"/>
  <c r="F116" i="60" s="1"/>
  <c r="E116" i="60" a="1"/>
  <c r="E116" i="60" s="1"/>
  <c r="C116" i="60" a="1"/>
  <c r="C116" i="60" s="1"/>
  <c r="B116" i="60" a="1"/>
  <c r="B116" i="60" s="1"/>
  <c r="O115" i="60" a="1"/>
  <c r="O115" i="60" s="1"/>
  <c r="N115" i="60" a="1"/>
  <c r="N115" i="60" s="1"/>
  <c r="M115" i="60" a="1"/>
  <c r="M115" i="60" s="1"/>
  <c r="L115" i="60" a="1"/>
  <c r="L115" i="60" s="1"/>
  <c r="K115" i="60" a="1"/>
  <c r="K115" i="60" s="1"/>
  <c r="J115" i="60" a="1"/>
  <c r="J115" i="60" s="1"/>
  <c r="I115" i="60" a="1"/>
  <c r="I115" i="60" s="1"/>
  <c r="H115" i="60" a="1"/>
  <c r="H115" i="60" s="1"/>
  <c r="G115" i="60" a="1"/>
  <c r="G115" i="60" s="1"/>
  <c r="F115" i="60" a="1"/>
  <c r="F115" i="60" s="1"/>
  <c r="E115" i="60" a="1"/>
  <c r="E115" i="60" s="1"/>
  <c r="C115" i="60" a="1"/>
  <c r="C115" i="60" s="1"/>
  <c r="B115" i="60" a="1"/>
  <c r="B115" i="60" s="1"/>
  <c r="O114" i="60"/>
  <c r="N114" i="60"/>
  <c r="AL114" i="60" s="1"/>
  <c r="M114" i="60"/>
  <c r="L114" i="60"/>
  <c r="K114" i="60"/>
  <c r="J114" i="60"/>
  <c r="I114" i="60"/>
  <c r="H114" i="60"/>
  <c r="G114" i="60"/>
  <c r="F114" i="60"/>
  <c r="E114" i="60"/>
  <c r="C114" i="60"/>
  <c r="B114" i="60"/>
  <c r="AG4" i="60"/>
  <c r="AF4" i="60"/>
  <c r="AE4" i="60"/>
  <c r="AD4" i="60"/>
  <c r="AC4" i="60"/>
  <c r="Z4" i="60"/>
  <c r="AK4" i="60"/>
  <c r="AJ4" i="60"/>
  <c r="AI4" i="60"/>
  <c r="AH4" i="60"/>
  <c r="H201" i="46"/>
  <c r="H202" i="46"/>
  <c r="H203" i="46"/>
  <c r="H204" i="46"/>
  <c r="H205" i="46"/>
  <c r="H206" i="46"/>
  <c r="H207" i="46"/>
  <c r="H208" i="46"/>
  <c r="H209" i="46"/>
  <c r="H210" i="46"/>
  <c r="H211" i="46"/>
  <c r="H212" i="46"/>
  <c r="H213" i="46"/>
  <c r="H214" i="46"/>
  <c r="H215" i="46"/>
  <c r="H216" i="46"/>
  <c r="H217" i="46"/>
  <c r="H218" i="46"/>
  <c r="H219" i="46"/>
  <c r="H200" i="46"/>
  <c r="D220" i="46"/>
  <c r="E220" i="46"/>
  <c r="F220" i="46"/>
  <c r="G220" i="46"/>
  <c r="C220" i="46"/>
  <c r="H225" i="46"/>
  <c r="H226" i="46"/>
  <c r="H227" i="46"/>
  <c r="H228" i="46"/>
  <c r="H229" i="46"/>
  <c r="H230" i="46"/>
  <c r="H231" i="46"/>
  <c r="H232" i="46"/>
  <c r="H233" i="46"/>
  <c r="H234" i="46"/>
  <c r="H235" i="46"/>
  <c r="H236" i="46"/>
  <c r="H237" i="46"/>
  <c r="H238" i="46"/>
  <c r="H239" i="46"/>
  <c r="H240" i="46"/>
  <c r="H241" i="46"/>
  <c r="H242" i="46"/>
  <c r="H243" i="46"/>
  <c r="H224" i="46"/>
  <c r="D244" i="46"/>
  <c r="E244" i="46"/>
  <c r="F244" i="46"/>
  <c r="G244" i="46"/>
  <c r="C244" i="46"/>
  <c r="H171" i="46"/>
  <c r="H153" i="46"/>
  <c r="H154" i="46"/>
  <c r="H155" i="46"/>
  <c r="H156" i="46"/>
  <c r="H157" i="46"/>
  <c r="H158" i="46"/>
  <c r="H159" i="46"/>
  <c r="H160" i="46"/>
  <c r="H161" i="46"/>
  <c r="H162" i="46"/>
  <c r="H163" i="46"/>
  <c r="H164" i="46"/>
  <c r="H165" i="46"/>
  <c r="H166" i="46"/>
  <c r="H167" i="46"/>
  <c r="H168" i="46"/>
  <c r="H169" i="46"/>
  <c r="H170" i="46"/>
  <c r="H152" i="46"/>
  <c r="D172" i="46"/>
  <c r="E172" i="46"/>
  <c r="F172" i="46"/>
  <c r="G172" i="46"/>
  <c r="C172" i="46"/>
  <c r="H129" i="46"/>
  <c r="H130" i="46"/>
  <c r="H131" i="46"/>
  <c r="H132" i="46"/>
  <c r="H133" i="46"/>
  <c r="H134" i="46"/>
  <c r="H135" i="46"/>
  <c r="H136" i="46"/>
  <c r="H137" i="46"/>
  <c r="H138" i="46"/>
  <c r="H139" i="46"/>
  <c r="H140" i="46"/>
  <c r="H141" i="46"/>
  <c r="H142" i="46"/>
  <c r="H143" i="46"/>
  <c r="H144" i="46"/>
  <c r="H145" i="46"/>
  <c r="H146" i="46"/>
  <c r="H147" i="46"/>
  <c r="H128" i="46"/>
  <c r="D148" i="46"/>
  <c r="E148" i="46"/>
  <c r="F148" i="46"/>
  <c r="G148" i="46"/>
  <c r="C148" i="46"/>
  <c r="AL98" i="60"/>
  <c r="AL97" i="60"/>
  <c r="AL96" i="60"/>
  <c r="AL95" i="60"/>
  <c r="AL94" i="60"/>
  <c r="AL93" i="60"/>
  <c r="AL92" i="60"/>
  <c r="AL87" i="60"/>
  <c r="AL86" i="60"/>
  <c r="AL2" i="60"/>
  <c r="AL113" i="60" s="1"/>
  <c r="O113" i="60"/>
  <c r="C159" i="28"/>
  <c r="C153" i="28"/>
  <c r="C150" i="28"/>
  <c r="G143" i="28"/>
  <c r="G144" i="28"/>
  <c r="G145" i="28"/>
  <c r="G146" i="28"/>
  <c r="G147" i="28"/>
  <c r="H147" i="28"/>
  <c r="G148" i="28"/>
  <c r="G149" i="28"/>
  <c r="H150" i="28"/>
  <c r="G151" i="28"/>
  <c r="G152" i="28"/>
  <c r="D153" i="28"/>
  <c r="E153" i="28"/>
  <c r="F153" i="28"/>
  <c r="H153" i="28"/>
  <c r="E154" i="28"/>
  <c r="F154" i="28"/>
  <c r="G154" i="28"/>
  <c r="E155" i="28"/>
  <c r="F155" i="28"/>
  <c r="G155" i="28"/>
  <c r="H155" i="28"/>
  <c r="H157" i="28"/>
  <c r="G158" i="28"/>
  <c r="E159" i="28"/>
  <c r="F159" i="28"/>
  <c r="H159" i="28"/>
  <c r="E160" i="28"/>
  <c r="F160" i="28"/>
  <c r="G160" i="28"/>
  <c r="G161" i="28"/>
  <c r="G162" i="28"/>
  <c r="H162" i="62"/>
  <c r="G162" i="62"/>
  <c r="G161" i="62"/>
  <c r="G160" i="62"/>
  <c r="F160" i="62"/>
  <c r="E160" i="62"/>
  <c r="H159" i="62"/>
  <c r="F159" i="62"/>
  <c r="E159" i="62"/>
  <c r="I159" i="62" s="1"/>
  <c r="C159" i="62"/>
  <c r="G158" i="62"/>
  <c r="H157" i="62"/>
  <c r="H155" i="62"/>
  <c r="G155" i="62"/>
  <c r="F155" i="62"/>
  <c r="E155" i="62"/>
  <c r="G154" i="62"/>
  <c r="F154" i="62"/>
  <c r="E154" i="62"/>
  <c r="H153" i="62"/>
  <c r="F153" i="62"/>
  <c r="E153" i="62"/>
  <c r="D153" i="62"/>
  <c r="C153" i="62"/>
  <c r="G152" i="62"/>
  <c r="H151" i="62"/>
  <c r="G151" i="62"/>
  <c r="H150" i="62"/>
  <c r="C150" i="62"/>
  <c r="G149" i="62"/>
  <c r="G148" i="62"/>
  <c r="G147" i="62"/>
  <c r="G146" i="62"/>
  <c r="G145" i="62"/>
  <c r="G144" i="62"/>
  <c r="G143" i="62"/>
  <c r="G110" i="62"/>
  <c r="H84" i="62"/>
  <c r="G84" i="62"/>
  <c r="D84" i="62"/>
  <c r="H55" i="62"/>
  <c r="G55" i="62"/>
  <c r="D55" i="62"/>
  <c r="C312" i="62"/>
  <c r="C362" i="62" s="1"/>
  <c r="D309" i="62"/>
  <c r="D359" i="62" s="1"/>
  <c r="F308" i="62"/>
  <c r="F358" i="62" s="1"/>
  <c r="C307" i="62"/>
  <c r="C357" i="62" s="1"/>
  <c r="F306" i="62"/>
  <c r="F356" i="62" s="1"/>
  <c r="E304" i="62"/>
  <c r="E354" i="62" s="1"/>
  <c r="D304" i="62"/>
  <c r="D354" i="62" s="1"/>
  <c r="C303" i="62"/>
  <c r="C353" i="62" s="1"/>
  <c r="E302" i="62"/>
  <c r="E352" i="62" s="1"/>
  <c r="G301" i="62"/>
  <c r="G351" i="62" s="1"/>
  <c r="E301" i="62"/>
  <c r="E351" i="62" s="1"/>
  <c r="G300" i="62"/>
  <c r="G350" i="62" s="1"/>
  <c r="F300" i="62"/>
  <c r="F350" i="62" s="1"/>
  <c r="C300" i="62"/>
  <c r="C350" i="62" s="1"/>
  <c r="G299" i="62"/>
  <c r="G349" i="62" s="1"/>
  <c r="C297" i="62"/>
  <c r="C347" i="62" s="1"/>
  <c r="G296" i="62"/>
  <c r="G346" i="62" s="1"/>
  <c r="F296" i="62"/>
  <c r="F346" i="62" s="1"/>
  <c r="F295" i="62"/>
  <c r="F345" i="62" s="1"/>
  <c r="F293" i="62"/>
  <c r="F343" i="62" s="1"/>
  <c r="H28" i="62"/>
  <c r="G28" i="62"/>
  <c r="D28" i="62"/>
  <c r="G25" i="62"/>
  <c r="F25" i="62"/>
  <c r="E25" i="62"/>
  <c r="D25" i="62"/>
  <c r="C25" i="62"/>
  <c r="H21" i="62"/>
  <c r="G21" i="62"/>
  <c r="D21" i="62"/>
  <c r="H215" i="62"/>
  <c r="B363" i="62"/>
  <c r="B362" i="62"/>
  <c r="B361" i="62"/>
  <c r="B360" i="62"/>
  <c r="B359" i="62"/>
  <c r="B358" i="62"/>
  <c r="B357" i="62"/>
  <c r="B356" i="62"/>
  <c r="B355" i="62"/>
  <c r="B354" i="62"/>
  <c r="B353" i="62"/>
  <c r="B352" i="62"/>
  <c r="B351" i="62"/>
  <c r="B350" i="62"/>
  <c r="B349" i="62"/>
  <c r="B348" i="62"/>
  <c r="B347" i="62"/>
  <c r="B346" i="62"/>
  <c r="B345" i="62"/>
  <c r="B344" i="62"/>
  <c r="B343" i="62"/>
  <c r="B338" i="62"/>
  <c r="B337" i="62"/>
  <c r="B336" i="62"/>
  <c r="B335" i="62"/>
  <c r="B334" i="62"/>
  <c r="B333" i="62"/>
  <c r="B332" i="62"/>
  <c r="B331" i="62"/>
  <c r="B330" i="62"/>
  <c r="B329" i="62"/>
  <c r="B328" i="62"/>
  <c r="B327" i="62"/>
  <c r="B326" i="62"/>
  <c r="B325" i="62"/>
  <c r="B324" i="62"/>
  <c r="B323" i="62"/>
  <c r="B322" i="62"/>
  <c r="B321" i="62"/>
  <c r="B320" i="62"/>
  <c r="B319" i="62"/>
  <c r="B318" i="62"/>
  <c r="B313" i="62"/>
  <c r="B312" i="62"/>
  <c r="B311" i="62"/>
  <c r="B310" i="62"/>
  <c r="B309" i="62"/>
  <c r="B308" i="62"/>
  <c r="B307" i="62"/>
  <c r="B306" i="62"/>
  <c r="B305" i="62"/>
  <c r="B304" i="62"/>
  <c r="B303" i="62"/>
  <c r="B302" i="62"/>
  <c r="B301" i="62"/>
  <c r="B300" i="62"/>
  <c r="B299" i="62"/>
  <c r="B298" i="62"/>
  <c r="B297" i="62"/>
  <c r="B296" i="62"/>
  <c r="B295" i="62"/>
  <c r="B294" i="62"/>
  <c r="B293" i="62"/>
  <c r="B288" i="62"/>
  <c r="B287" i="62"/>
  <c r="B286" i="62"/>
  <c r="B285" i="62"/>
  <c r="B284" i="62"/>
  <c r="B283" i="62"/>
  <c r="B282" i="62"/>
  <c r="B281" i="62"/>
  <c r="B280" i="62"/>
  <c r="B279" i="62"/>
  <c r="B278" i="62"/>
  <c r="B277" i="62"/>
  <c r="B276" i="62"/>
  <c r="B275" i="62"/>
  <c r="B274" i="62"/>
  <c r="B273" i="62"/>
  <c r="B272" i="62"/>
  <c r="B271" i="62"/>
  <c r="B270" i="62"/>
  <c r="B269" i="62"/>
  <c r="B268" i="62"/>
  <c r="B263" i="62"/>
  <c r="B262" i="62"/>
  <c r="B261" i="62"/>
  <c r="B260" i="62"/>
  <c r="B259" i="62"/>
  <c r="B258" i="62"/>
  <c r="B257" i="62"/>
  <c r="B256" i="62"/>
  <c r="B255" i="62"/>
  <c r="B254" i="62"/>
  <c r="B253" i="62"/>
  <c r="B252" i="62"/>
  <c r="B251" i="62"/>
  <c r="B250" i="62"/>
  <c r="B249" i="62"/>
  <c r="B248" i="62"/>
  <c r="B247" i="62"/>
  <c r="B246" i="62"/>
  <c r="B245" i="62"/>
  <c r="B244" i="62"/>
  <c r="B243" i="62"/>
  <c r="B238" i="62"/>
  <c r="B237" i="62"/>
  <c r="B236" i="62"/>
  <c r="B235" i="62"/>
  <c r="B234" i="62"/>
  <c r="B233" i="62"/>
  <c r="B232" i="62"/>
  <c r="B231" i="62"/>
  <c r="B230" i="62"/>
  <c r="B229" i="62"/>
  <c r="B228" i="62"/>
  <c r="B227" i="62"/>
  <c r="B226" i="62"/>
  <c r="B225" i="62"/>
  <c r="B224" i="62"/>
  <c r="B223" i="62"/>
  <c r="B222" i="62"/>
  <c r="B221" i="62"/>
  <c r="B220" i="62"/>
  <c r="B219" i="62"/>
  <c r="B218" i="62"/>
  <c r="B213" i="62"/>
  <c r="B212" i="62"/>
  <c r="B211" i="62"/>
  <c r="B210" i="62"/>
  <c r="B209" i="62"/>
  <c r="B208" i="62"/>
  <c r="B207" i="62"/>
  <c r="B206" i="62"/>
  <c r="B205" i="62"/>
  <c r="B204" i="62"/>
  <c r="B203" i="62"/>
  <c r="B202" i="62"/>
  <c r="B201" i="62"/>
  <c r="B200" i="62"/>
  <c r="B199" i="62"/>
  <c r="B198" i="62"/>
  <c r="B197" i="62"/>
  <c r="B196" i="62"/>
  <c r="B195" i="62"/>
  <c r="B194" i="62"/>
  <c r="B193" i="62"/>
  <c r="B188" i="62"/>
  <c r="B187" i="62"/>
  <c r="B186" i="62"/>
  <c r="B185" i="62"/>
  <c r="B184" i="62"/>
  <c r="B183" i="62"/>
  <c r="B182" i="62"/>
  <c r="B181" i="62"/>
  <c r="B180" i="62"/>
  <c r="B179" i="62"/>
  <c r="B178" i="62"/>
  <c r="B177" i="62"/>
  <c r="B176" i="62"/>
  <c r="B175" i="62"/>
  <c r="B174" i="62"/>
  <c r="B173" i="62"/>
  <c r="B172" i="62"/>
  <c r="B171" i="62"/>
  <c r="B170" i="62"/>
  <c r="B169" i="62"/>
  <c r="B168" i="62"/>
  <c r="B163" i="62"/>
  <c r="B162" i="62"/>
  <c r="B161" i="62"/>
  <c r="B160" i="62"/>
  <c r="B159" i="62"/>
  <c r="B158" i="62"/>
  <c r="B157" i="62"/>
  <c r="B156" i="62"/>
  <c r="B155" i="62"/>
  <c r="B154" i="62"/>
  <c r="B153" i="62"/>
  <c r="B152" i="62"/>
  <c r="B151" i="62"/>
  <c r="B150" i="62"/>
  <c r="B149" i="62"/>
  <c r="B148" i="62"/>
  <c r="B147" i="62"/>
  <c r="B146" i="62"/>
  <c r="B145" i="62"/>
  <c r="B144" i="62"/>
  <c r="B143" i="62"/>
  <c r="B136" i="62"/>
  <c r="B135" i="62"/>
  <c r="B134" i="62"/>
  <c r="B133" i="62"/>
  <c r="B132" i="62"/>
  <c r="B131" i="62"/>
  <c r="B130" i="62"/>
  <c r="B129" i="62"/>
  <c r="B128" i="62"/>
  <c r="B127" i="62"/>
  <c r="B126" i="62"/>
  <c r="B125" i="62"/>
  <c r="B124" i="62"/>
  <c r="B123" i="62"/>
  <c r="B122" i="62"/>
  <c r="B121" i="62"/>
  <c r="B120" i="62"/>
  <c r="B119" i="62"/>
  <c r="B118" i="62"/>
  <c r="B117" i="62"/>
  <c r="B116" i="62"/>
  <c r="B111" i="62"/>
  <c r="B110" i="62"/>
  <c r="B109" i="62"/>
  <c r="B108" i="62"/>
  <c r="B107" i="62"/>
  <c r="B106" i="62"/>
  <c r="B105" i="62"/>
  <c r="B104" i="62"/>
  <c r="B103" i="62"/>
  <c r="B102" i="62"/>
  <c r="B101" i="62"/>
  <c r="B100" i="62"/>
  <c r="B99" i="62"/>
  <c r="B98" i="62"/>
  <c r="B97" i="62"/>
  <c r="B96" i="62"/>
  <c r="B95" i="62"/>
  <c r="B94" i="62"/>
  <c r="B93" i="62"/>
  <c r="B92" i="62"/>
  <c r="B91" i="62"/>
  <c r="B81" i="62"/>
  <c r="B80" i="62"/>
  <c r="B79" i="62"/>
  <c r="B78" i="62"/>
  <c r="B77" i="62"/>
  <c r="B76" i="62"/>
  <c r="B75" i="62"/>
  <c r="B74" i="62"/>
  <c r="B73" i="62"/>
  <c r="B72" i="62"/>
  <c r="B71" i="62"/>
  <c r="B70" i="62"/>
  <c r="B69" i="62"/>
  <c r="B68" i="62"/>
  <c r="B67" i="62"/>
  <c r="B66" i="62"/>
  <c r="B65" i="62"/>
  <c r="B64" i="62"/>
  <c r="B63" i="62"/>
  <c r="B62" i="62"/>
  <c r="B61" i="62"/>
  <c r="O39" i="56"/>
  <c r="P39" i="56"/>
  <c r="Q39" i="56"/>
  <c r="R39" i="56"/>
  <c r="S39" i="56"/>
  <c r="AJ111" i="60"/>
  <c r="AJ110" i="60"/>
  <c r="AJ109" i="60"/>
  <c r="AJ108" i="60"/>
  <c r="AJ107" i="60"/>
  <c r="AJ106" i="60"/>
  <c r="AJ105" i="60"/>
  <c r="AJ104" i="60"/>
  <c r="AJ103" i="60"/>
  <c r="AJ102" i="60"/>
  <c r="AJ101" i="60"/>
  <c r="AJ100" i="60"/>
  <c r="AJ99" i="60"/>
  <c r="AK99" i="60"/>
  <c r="AJ98" i="60"/>
  <c r="AK98" i="60"/>
  <c r="AJ97" i="60"/>
  <c r="AK97" i="60"/>
  <c r="AJ96" i="60"/>
  <c r="AK96" i="60"/>
  <c r="AJ95" i="60"/>
  <c r="AK95" i="60"/>
  <c r="AJ94" i="60"/>
  <c r="AK94" i="60"/>
  <c r="AJ93" i="60"/>
  <c r="AK93" i="60"/>
  <c r="AJ92" i="60"/>
  <c r="AK92" i="60"/>
  <c r="AJ89" i="60"/>
  <c r="AJ88" i="60"/>
  <c r="AK88" i="60"/>
  <c r="AJ87" i="60"/>
  <c r="AK87" i="60"/>
  <c r="AJ86" i="60"/>
  <c r="AK86" i="60"/>
  <c r="AJ85" i="60"/>
  <c r="AJ84" i="60"/>
  <c r="AJ83" i="60"/>
  <c r="AJ82" i="60"/>
  <c r="AJ81" i="60"/>
  <c r="AJ80" i="60"/>
  <c r="AJ79" i="60"/>
  <c r="AJ78" i="60"/>
  <c r="AJ77" i="60"/>
  <c r="AJ76" i="60"/>
  <c r="AJ75" i="60"/>
  <c r="AJ74" i="60"/>
  <c r="AJ73" i="60"/>
  <c r="AJ72" i="60"/>
  <c r="AJ71" i="60"/>
  <c r="AJ70" i="60"/>
  <c r="AK70" i="60"/>
  <c r="AJ67" i="60"/>
  <c r="AJ66" i="60"/>
  <c r="AK66" i="60"/>
  <c r="AJ65" i="60"/>
  <c r="AK65" i="60"/>
  <c r="AJ64" i="60"/>
  <c r="AK64" i="60"/>
  <c r="AJ63" i="60"/>
  <c r="AJ62" i="60"/>
  <c r="AJ61" i="60"/>
  <c r="AJ60" i="60"/>
  <c r="AJ59" i="60"/>
  <c r="AJ58" i="60"/>
  <c r="AJ57" i="60"/>
  <c r="AJ56" i="60"/>
  <c r="AJ55" i="60"/>
  <c r="AJ54" i="60"/>
  <c r="AJ53" i="60"/>
  <c r="AJ52" i="60"/>
  <c r="AJ51" i="60"/>
  <c r="AJ50" i="60"/>
  <c r="AJ49" i="60"/>
  <c r="AJ48" i="60"/>
  <c r="AK48" i="60"/>
  <c r="AJ45" i="60"/>
  <c r="AJ44" i="60"/>
  <c r="AJ43" i="60"/>
  <c r="AJ42" i="60"/>
  <c r="AJ41" i="60"/>
  <c r="AJ40" i="60"/>
  <c r="AJ39" i="60"/>
  <c r="AJ38" i="60"/>
  <c r="AJ37" i="60"/>
  <c r="AJ36" i="60"/>
  <c r="AJ35" i="60"/>
  <c r="AJ34" i="60"/>
  <c r="AJ33" i="60"/>
  <c r="AJ32" i="60"/>
  <c r="AJ31" i="60"/>
  <c r="AJ30" i="60"/>
  <c r="AJ29" i="60"/>
  <c r="AJ28" i="60"/>
  <c r="AJ27" i="60"/>
  <c r="AJ26" i="60"/>
  <c r="AK26" i="60"/>
  <c r="AJ23" i="60"/>
  <c r="AK23" i="60"/>
  <c r="AJ22" i="60"/>
  <c r="AK22" i="60"/>
  <c r="AJ21" i="60"/>
  <c r="AK21" i="60"/>
  <c r="AJ20" i="60"/>
  <c r="AK20" i="60"/>
  <c r="AJ19" i="60"/>
  <c r="AK19" i="60"/>
  <c r="AJ18" i="60"/>
  <c r="AK18" i="60"/>
  <c r="AJ17" i="60"/>
  <c r="AK17" i="60"/>
  <c r="AJ16" i="60"/>
  <c r="AK16" i="60"/>
  <c r="AJ15" i="60"/>
  <c r="AK15" i="60"/>
  <c r="AJ14" i="60"/>
  <c r="AK14" i="60"/>
  <c r="AJ13" i="60"/>
  <c r="AK13" i="60"/>
  <c r="AJ12" i="60"/>
  <c r="AK12" i="60"/>
  <c r="AJ11" i="60"/>
  <c r="AK11" i="60"/>
  <c r="AJ10" i="60"/>
  <c r="AK10" i="60"/>
  <c r="AJ9" i="60"/>
  <c r="AK9" i="60"/>
  <c r="AJ8" i="60"/>
  <c r="AK8" i="60"/>
  <c r="AJ7" i="60"/>
  <c r="AK7" i="60"/>
  <c r="AJ6" i="60"/>
  <c r="AK6" i="60"/>
  <c r="AJ5" i="60"/>
  <c r="AK5" i="60"/>
  <c r="AK2" i="60"/>
  <c r="AK113" i="60" s="1"/>
  <c r="N113" i="60"/>
  <c r="G162" i="36"/>
  <c r="G161" i="36"/>
  <c r="G160" i="36"/>
  <c r="F160" i="36"/>
  <c r="E160" i="36"/>
  <c r="H159" i="36"/>
  <c r="F159" i="36"/>
  <c r="E159" i="36"/>
  <c r="C159" i="36"/>
  <c r="G158" i="36"/>
  <c r="H157" i="36"/>
  <c r="H155" i="36"/>
  <c r="G155" i="36"/>
  <c r="F155" i="36"/>
  <c r="E155" i="36"/>
  <c r="H154" i="36"/>
  <c r="G154" i="36"/>
  <c r="I154" i="36" s="1"/>
  <c r="F154" i="36"/>
  <c r="E154" i="36"/>
  <c r="H153" i="36"/>
  <c r="F153" i="36"/>
  <c r="E153" i="36"/>
  <c r="D153" i="36"/>
  <c r="C153" i="36"/>
  <c r="H152" i="36"/>
  <c r="G152" i="36"/>
  <c r="G151" i="36"/>
  <c r="H150" i="36"/>
  <c r="C150" i="36"/>
  <c r="G149" i="36"/>
  <c r="G148" i="36"/>
  <c r="G147" i="36"/>
  <c r="G146" i="36"/>
  <c r="G145" i="36"/>
  <c r="G144" i="36"/>
  <c r="G143" i="36"/>
  <c r="G110" i="36"/>
  <c r="G162" i="30"/>
  <c r="G161" i="30"/>
  <c r="G160" i="30"/>
  <c r="F160" i="30"/>
  <c r="E160" i="30"/>
  <c r="H159" i="30"/>
  <c r="F159" i="30"/>
  <c r="E159" i="30"/>
  <c r="C159" i="30"/>
  <c r="G158" i="30"/>
  <c r="H157" i="30"/>
  <c r="H155" i="30"/>
  <c r="I155" i="30" s="1"/>
  <c r="G155" i="30"/>
  <c r="F155" i="30"/>
  <c r="E155" i="30"/>
  <c r="H154" i="30"/>
  <c r="G154" i="30"/>
  <c r="F154" i="30"/>
  <c r="E154" i="30"/>
  <c r="H153" i="30"/>
  <c r="I153" i="30" s="1"/>
  <c r="F153" i="30"/>
  <c r="E153" i="30"/>
  <c r="D153" i="30"/>
  <c r="C153" i="30"/>
  <c r="H152" i="30"/>
  <c r="G152" i="30"/>
  <c r="H151" i="30"/>
  <c r="G151" i="30"/>
  <c r="H150" i="30"/>
  <c r="C150" i="30"/>
  <c r="G149" i="30"/>
  <c r="G148" i="30"/>
  <c r="H147" i="30"/>
  <c r="G147" i="30"/>
  <c r="G146" i="30"/>
  <c r="G145" i="30"/>
  <c r="G163" i="30" s="1"/>
  <c r="G144" i="30"/>
  <c r="G143" i="30"/>
  <c r="G110" i="30"/>
  <c r="G110" i="31"/>
  <c r="AJ2" i="60"/>
  <c r="AJ113" i="60" s="1"/>
  <c r="H190" i="36"/>
  <c r="D21" i="36"/>
  <c r="G21" i="36"/>
  <c r="H21" i="36"/>
  <c r="C25" i="36"/>
  <c r="D25" i="36"/>
  <c r="E25" i="36"/>
  <c r="F25" i="36"/>
  <c r="G25" i="36"/>
  <c r="D28" i="36"/>
  <c r="G28" i="36"/>
  <c r="H28" i="36"/>
  <c r="G293" i="36"/>
  <c r="G343" i="36" s="1"/>
  <c r="F294" i="36"/>
  <c r="F344" i="36" s="1"/>
  <c r="G294" i="36"/>
  <c r="G344" i="36" s="1"/>
  <c r="E295" i="36"/>
  <c r="E345" i="36" s="1"/>
  <c r="F295" i="36"/>
  <c r="F345" i="36" s="1"/>
  <c r="G295" i="36"/>
  <c r="G345" i="36" s="1"/>
  <c r="F296" i="36"/>
  <c r="F346" i="36" s="1"/>
  <c r="G296" i="36"/>
  <c r="G346" i="36" s="1"/>
  <c r="G298" i="36"/>
  <c r="G348" i="36" s="1"/>
  <c r="F299" i="36"/>
  <c r="F349" i="36" s="1"/>
  <c r="G299" i="36"/>
  <c r="G349" i="36" s="1"/>
  <c r="C300" i="36"/>
  <c r="C350" i="36" s="1"/>
  <c r="D302" i="36"/>
  <c r="D352" i="36" s="1"/>
  <c r="G302" i="36"/>
  <c r="G352" i="36" s="1"/>
  <c r="C304" i="36"/>
  <c r="C354" i="36" s="1"/>
  <c r="D304" i="36"/>
  <c r="D354" i="36" s="1"/>
  <c r="E304" i="36"/>
  <c r="E354" i="36" s="1"/>
  <c r="F304" i="36"/>
  <c r="F354" i="36" s="1"/>
  <c r="E305" i="36"/>
  <c r="E355" i="36" s="1"/>
  <c r="G305" i="36"/>
  <c r="G355" i="36" s="1"/>
  <c r="C307" i="36"/>
  <c r="C357" i="36" s="1"/>
  <c r="D307" i="36"/>
  <c r="D357" i="36" s="1"/>
  <c r="F307" i="36"/>
  <c r="F357" i="36" s="1"/>
  <c r="G309" i="36"/>
  <c r="G359" i="36" s="1"/>
  <c r="D55" i="36"/>
  <c r="G55" i="36"/>
  <c r="H55" i="36"/>
  <c r="B61" i="36"/>
  <c r="B62" i="36"/>
  <c r="B63" i="36"/>
  <c r="B64" i="36"/>
  <c r="B65" i="36"/>
  <c r="B66" i="36"/>
  <c r="B67" i="36"/>
  <c r="B68" i="36"/>
  <c r="B69" i="36"/>
  <c r="B70" i="36"/>
  <c r="B71" i="36"/>
  <c r="B72" i="36"/>
  <c r="B73" i="36"/>
  <c r="B74" i="36"/>
  <c r="B75" i="36"/>
  <c r="B76" i="36"/>
  <c r="B77" i="36"/>
  <c r="B78" i="36"/>
  <c r="B79" i="36"/>
  <c r="B80" i="36"/>
  <c r="B81" i="36"/>
  <c r="D84" i="36"/>
  <c r="G84" i="36"/>
  <c r="H84" i="36"/>
  <c r="B91" i="36"/>
  <c r="B92" i="36"/>
  <c r="B93" i="36"/>
  <c r="B94" i="36"/>
  <c r="B95" i="36"/>
  <c r="B96" i="36"/>
  <c r="B97" i="36"/>
  <c r="B98" i="36"/>
  <c r="B99" i="36"/>
  <c r="B100" i="36"/>
  <c r="B101" i="36"/>
  <c r="B102" i="36"/>
  <c r="B103" i="36"/>
  <c r="B104" i="36"/>
  <c r="B105" i="36"/>
  <c r="B106" i="36"/>
  <c r="B107" i="36"/>
  <c r="B108" i="36"/>
  <c r="B109" i="36"/>
  <c r="B110" i="36"/>
  <c r="B111" i="36"/>
  <c r="B116" i="36"/>
  <c r="B117" i="36"/>
  <c r="B118" i="36"/>
  <c r="B119" i="36"/>
  <c r="B120" i="36"/>
  <c r="B121" i="36"/>
  <c r="B122" i="36"/>
  <c r="B123" i="36"/>
  <c r="B124" i="36"/>
  <c r="B125" i="36"/>
  <c r="B126" i="36"/>
  <c r="B127" i="36"/>
  <c r="B128" i="36"/>
  <c r="B129" i="36"/>
  <c r="B130" i="36"/>
  <c r="B131" i="36"/>
  <c r="B132" i="36"/>
  <c r="B133" i="36"/>
  <c r="B134" i="36"/>
  <c r="B135" i="36"/>
  <c r="B136" i="36"/>
  <c r="B143" i="36"/>
  <c r="B144" i="36"/>
  <c r="B145" i="36"/>
  <c r="B146" i="36"/>
  <c r="B147" i="36"/>
  <c r="B148" i="36"/>
  <c r="B149" i="36"/>
  <c r="B150" i="36"/>
  <c r="B151" i="36"/>
  <c r="B152" i="36"/>
  <c r="B153" i="36"/>
  <c r="B154" i="36"/>
  <c r="B155" i="36"/>
  <c r="B156" i="36"/>
  <c r="B157" i="36"/>
  <c r="B158" i="36"/>
  <c r="B159" i="36"/>
  <c r="B160" i="36"/>
  <c r="B161" i="36"/>
  <c r="B162" i="36"/>
  <c r="B163" i="36"/>
  <c r="B168" i="36"/>
  <c r="B169" i="36"/>
  <c r="B170" i="36"/>
  <c r="B171" i="36"/>
  <c r="B172" i="36"/>
  <c r="B173" i="36"/>
  <c r="B174" i="36"/>
  <c r="B175" i="36"/>
  <c r="B176" i="36"/>
  <c r="B177" i="36"/>
  <c r="B178" i="36"/>
  <c r="B179" i="36"/>
  <c r="B180" i="36"/>
  <c r="B181" i="36"/>
  <c r="B182" i="36"/>
  <c r="B183" i="36"/>
  <c r="B184" i="36"/>
  <c r="B185" i="36"/>
  <c r="B186" i="36"/>
  <c r="B187" i="36"/>
  <c r="B188" i="36"/>
  <c r="B193" i="36"/>
  <c r="B194" i="36"/>
  <c r="B195" i="36"/>
  <c r="B196" i="36"/>
  <c r="B197" i="36"/>
  <c r="B198" i="36"/>
  <c r="B199" i="36"/>
  <c r="B200" i="36"/>
  <c r="B201" i="36"/>
  <c r="B202" i="36"/>
  <c r="B203" i="36"/>
  <c r="B204" i="36"/>
  <c r="B205" i="36"/>
  <c r="B206" i="36"/>
  <c r="B207" i="36"/>
  <c r="B208" i="36"/>
  <c r="B209" i="36"/>
  <c r="B210" i="36"/>
  <c r="B211" i="36"/>
  <c r="B212" i="36"/>
  <c r="B213" i="36"/>
  <c r="B218" i="36"/>
  <c r="B219" i="36"/>
  <c r="B220" i="36"/>
  <c r="B221" i="36"/>
  <c r="B222" i="36"/>
  <c r="B223" i="36"/>
  <c r="B224" i="36"/>
  <c r="B225" i="36"/>
  <c r="B226" i="36"/>
  <c r="B227" i="36"/>
  <c r="B228" i="36"/>
  <c r="B229" i="36"/>
  <c r="B230" i="36"/>
  <c r="B231" i="36"/>
  <c r="B232" i="36"/>
  <c r="B233" i="36"/>
  <c r="B234" i="36"/>
  <c r="B235" i="36"/>
  <c r="B236" i="36"/>
  <c r="B237" i="36"/>
  <c r="B238" i="36"/>
  <c r="B243" i="36"/>
  <c r="B244" i="36"/>
  <c r="B245" i="36"/>
  <c r="B246" i="36"/>
  <c r="B247" i="36"/>
  <c r="B248" i="36"/>
  <c r="B249" i="36"/>
  <c r="B250" i="36"/>
  <c r="B251" i="36"/>
  <c r="B252" i="36"/>
  <c r="B253" i="36"/>
  <c r="B254" i="36"/>
  <c r="B255" i="36"/>
  <c r="B256" i="36"/>
  <c r="B257" i="36"/>
  <c r="B258" i="36"/>
  <c r="B259" i="36"/>
  <c r="B260" i="36"/>
  <c r="B261" i="36"/>
  <c r="B262" i="36"/>
  <c r="B263" i="36"/>
  <c r="B268" i="36"/>
  <c r="B269" i="36"/>
  <c r="B270" i="36"/>
  <c r="B271" i="36"/>
  <c r="B272" i="36"/>
  <c r="B273" i="36"/>
  <c r="B274" i="36"/>
  <c r="B275" i="36"/>
  <c r="B276" i="36"/>
  <c r="B277" i="36"/>
  <c r="B278" i="36"/>
  <c r="B279" i="36"/>
  <c r="B280" i="36"/>
  <c r="B281" i="36"/>
  <c r="B282" i="36"/>
  <c r="B283" i="36"/>
  <c r="B284" i="36"/>
  <c r="B285" i="36"/>
  <c r="B286" i="36"/>
  <c r="B287" i="36"/>
  <c r="B288" i="36"/>
  <c r="B293" i="36"/>
  <c r="B294" i="36"/>
  <c r="B295" i="36"/>
  <c r="B296" i="36"/>
  <c r="B297" i="36"/>
  <c r="B298" i="36"/>
  <c r="B299" i="36"/>
  <c r="B300" i="36"/>
  <c r="B301" i="36"/>
  <c r="B302" i="36"/>
  <c r="B303" i="36"/>
  <c r="B304" i="36"/>
  <c r="B305" i="36"/>
  <c r="B306" i="36"/>
  <c r="B307" i="36"/>
  <c r="B308" i="36"/>
  <c r="B309" i="36"/>
  <c r="B310" i="36"/>
  <c r="B311" i="36"/>
  <c r="B312" i="36"/>
  <c r="B313" i="36"/>
  <c r="B318" i="36"/>
  <c r="B319" i="36"/>
  <c r="B320" i="36"/>
  <c r="B321" i="36"/>
  <c r="B322" i="36"/>
  <c r="B323" i="36"/>
  <c r="B324" i="36"/>
  <c r="B325" i="36"/>
  <c r="B326" i="36"/>
  <c r="B327" i="36"/>
  <c r="B328" i="36"/>
  <c r="B329" i="36"/>
  <c r="B330" i="36"/>
  <c r="B331" i="36"/>
  <c r="B332" i="36"/>
  <c r="B333" i="36"/>
  <c r="B334" i="36"/>
  <c r="B335" i="36"/>
  <c r="B336" i="36"/>
  <c r="B337" i="36"/>
  <c r="B338" i="36"/>
  <c r="B343" i="36"/>
  <c r="B344" i="36"/>
  <c r="B345" i="36"/>
  <c r="B346" i="36"/>
  <c r="B347" i="36"/>
  <c r="B348" i="36"/>
  <c r="B349" i="36"/>
  <c r="B350" i="36"/>
  <c r="B351" i="36"/>
  <c r="B352" i="36"/>
  <c r="B353" i="36"/>
  <c r="B354" i="36"/>
  <c r="B355" i="36"/>
  <c r="B356" i="36"/>
  <c r="B357" i="36"/>
  <c r="B358" i="36"/>
  <c r="B359" i="36"/>
  <c r="B360" i="36"/>
  <c r="B361" i="36"/>
  <c r="B362" i="36"/>
  <c r="B363" i="36"/>
  <c r="Z2" i="60"/>
  <c r="Z113" i="60" s="1"/>
  <c r="AB2" i="60"/>
  <c r="AC2" i="60"/>
  <c r="AC113" i="60" s="1"/>
  <c r="AD2" i="60"/>
  <c r="AD113" i="60" s="1"/>
  <c r="AE2" i="60"/>
  <c r="AE113" i="60" s="1"/>
  <c r="AF2" i="60"/>
  <c r="AF113" i="60" s="1"/>
  <c r="AG2" i="60"/>
  <c r="AH2" i="60"/>
  <c r="AI2" i="60"/>
  <c r="AI113" i="60" s="1"/>
  <c r="AI111" i="60"/>
  <c r="AI110" i="60"/>
  <c r="AI109" i="60"/>
  <c r="AI108" i="60"/>
  <c r="AI107" i="60"/>
  <c r="AI106" i="60"/>
  <c r="AI105" i="60"/>
  <c r="AI104" i="60"/>
  <c r="AI103" i="60"/>
  <c r="AI102" i="60"/>
  <c r="AI101" i="60"/>
  <c r="AI100" i="60"/>
  <c r="AI99" i="60"/>
  <c r="AI98" i="60"/>
  <c r="AI97" i="60"/>
  <c r="AI96" i="60"/>
  <c r="AI95" i="60"/>
  <c r="AI94" i="60"/>
  <c r="AI93" i="60"/>
  <c r="AI92" i="60"/>
  <c r="AI89" i="60"/>
  <c r="AI88" i="60"/>
  <c r="AI87" i="60"/>
  <c r="AI86" i="60"/>
  <c r="AI85" i="60"/>
  <c r="AI84" i="60"/>
  <c r="AI83" i="60"/>
  <c r="AI82" i="60"/>
  <c r="AI81" i="60"/>
  <c r="AI80" i="60"/>
  <c r="AI79" i="60"/>
  <c r="AI78" i="60"/>
  <c r="AI77" i="60"/>
  <c r="AI76" i="60"/>
  <c r="AI75" i="60"/>
  <c r="AI74" i="60"/>
  <c r="AI73" i="60"/>
  <c r="AI72" i="60"/>
  <c r="AI71" i="60"/>
  <c r="AI70" i="60"/>
  <c r="AI67" i="60"/>
  <c r="AI66" i="60"/>
  <c r="AI65" i="60"/>
  <c r="AI64" i="60"/>
  <c r="AI63" i="60"/>
  <c r="AI62" i="60"/>
  <c r="AI61" i="60"/>
  <c r="AI60" i="60"/>
  <c r="AI59" i="60"/>
  <c r="AI58" i="60"/>
  <c r="AI57" i="60"/>
  <c r="AI56" i="60"/>
  <c r="AI55" i="60"/>
  <c r="AI54" i="60"/>
  <c r="AI53" i="60"/>
  <c r="AI52" i="60"/>
  <c r="AI51" i="60"/>
  <c r="AI50" i="60"/>
  <c r="AI49" i="60"/>
  <c r="AI48" i="60"/>
  <c r="AI45" i="60"/>
  <c r="AI44" i="60"/>
  <c r="AI43" i="60"/>
  <c r="AI42" i="60"/>
  <c r="AI41" i="60"/>
  <c r="AI40" i="60"/>
  <c r="AI39" i="60"/>
  <c r="AI38" i="60"/>
  <c r="AI37" i="60"/>
  <c r="AI36" i="60"/>
  <c r="AI35" i="60"/>
  <c r="AI34" i="60"/>
  <c r="AI33" i="60"/>
  <c r="AI32" i="60"/>
  <c r="AI31" i="60"/>
  <c r="AI30" i="60"/>
  <c r="AI29" i="60"/>
  <c r="AI28" i="60"/>
  <c r="AI27" i="60"/>
  <c r="AI26" i="60"/>
  <c r="AI23" i="60"/>
  <c r="AI22" i="60"/>
  <c r="AI21" i="60"/>
  <c r="AI20" i="60"/>
  <c r="AI19" i="60"/>
  <c r="AI18" i="60"/>
  <c r="AI17" i="60"/>
  <c r="AI16" i="60"/>
  <c r="AI15" i="60"/>
  <c r="AI14" i="60"/>
  <c r="AI13" i="60"/>
  <c r="AI12" i="60"/>
  <c r="AI11" i="60"/>
  <c r="AI10" i="60"/>
  <c r="AI9" i="60"/>
  <c r="AI8" i="60"/>
  <c r="AI7" i="60"/>
  <c r="AI6" i="60"/>
  <c r="AI5" i="60"/>
  <c r="L113" i="60"/>
  <c r="Z111" i="60"/>
  <c r="AC111" i="60"/>
  <c r="AD111" i="60"/>
  <c r="AE111" i="60"/>
  <c r="AF111" i="60"/>
  <c r="AG111" i="60"/>
  <c r="AH111" i="60"/>
  <c r="Z110" i="60"/>
  <c r="AC110" i="60"/>
  <c r="AD110" i="60"/>
  <c r="AE110" i="60"/>
  <c r="AF110" i="60"/>
  <c r="AG110" i="60"/>
  <c r="AH110" i="60"/>
  <c r="Z109" i="60"/>
  <c r="AC109" i="60"/>
  <c r="AD109" i="60"/>
  <c r="AE109" i="60"/>
  <c r="AF109" i="60"/>
  <c r="AG109" i="60"/>
  <c r="AH109" i="60"/>
  <c r="Z108" i="60"/>
  <c r="AC108" i="60"/>
  <c r="AD108" i="60"/>
  <c r="AE108" i="60"/>
  <c r="AF108" i="60"/>
  <c r="AG108" i="60"/>
  <c r="AH108" i="60"/>
  <c r="Z107" i="60"/>
  <c r="AC107" i="60"/>
  <c r="AD107" i="60"/>
  <c r="AE107" i="60"/>
  <c r="AF107" i="60"/>
  <c r="AG107" i="60"/>
  <c r="AH107" i="60"/>
  <c r="Z106" i="60"/>
  <c r="AC106" i="60"/>
  <c r="AD106" i="60"/>
  <c r="AE106" i="60"/>
  <c r="AF106" i="60"/>
  <c r="AG106" i="60"/>
  <c r="AH106" i="60"/>
  <c r="Z105" i="60"/>
  <c r="AC105" i="60"/>
  <c r="AD105" i="60"/>
  <c r="AE105" i="60"/>
  <c r="AF105" i="60"/>
  <c r="AG105" i="60"/>
  <c r="AH105" i="60"/>
  <c r="Z104" i="60"/>
  <c r="AC104" i="60"/>
  <c r="AD104" i="60"/>
  <c r="AE104" i="60"/>
  <c r="AF104" i="60"/>
  <c r="AG104" i="60"/>
  <c r="AH104" i="60"/>
  <c r="Z103" i="60"/>
  <c r="AC103" i="60"/>
  <c r="AD103" i="60"/>
  <c r="AE103" i="60"/>
  <c r="AF103" i="60"/>
  <c r="AG103" i="60"/>
  <c r="AH103" i="60"/>
  <c r="Z102" i="60"/>
  <c r="AC102" i="60"/>
  <c r="AD102" i="60"/>
  <c r="AE102" i="60"/>
  <c r="AF102" i="60"/>
  <c r="AG102" i="60"/>
  <c r="AH102" i="60"/>
  <c r="Z101" i="60"/>
  <c r="AC101" i="60"/>
  <c r="AD101" i="60"/>
  <c r="AE101" i="60"/>
  <c r="AF101" i="60"/>
  <c r="AG101" i="60"/>
  <c r="AH101" i="60"/>
  <c r="Z100" i="60"/>
  <c r="AC100" i="60"/>
  <c r="AD100" i="60"/>
  <c r="AE100" i="60"/>
  <c r="AF100" i="60"/>
  <c r="AG100" i="60"/>
  <c r="AH100" i="60"/>
  <c r="Z99" i="60"/>
  <c r="AC99" i="60"/>
  <c r="AD99" i="60"/>
  <c r="AE99" i="60"/>
  <c r="AF99" i="60"/>
  <c r="AG99" i="60"/>
  <c r="AH99" i="60"/>
  <c r="Z98" i="60"/>
  <c r="AC98" i="60"/>
  <c r="AD98" i="60"/>
  <c r="AE98" i="60"/>
  <c r="AF98" i="60"/>
  <c r="AG98" i="60"/>
  <c r="AH98" i="60"/>
  <c r="Z97" i="60"/>
  <c r="AC97" i="60"/>
  <c r="AD97" i="60"/>
  <c r="AE97" i="60"/>
  <c r="AF97" i="60"/>
  <c r="AG97" i="60"/>
  <c r="AH97" i="60"/>
  <c r="Z96" i="60"/>
  <c r="AC96" i="60"/>
  <c r="AD96" i="60"/>
  <c r="AE96" i="60"/>
  <c r="AF96" i="60"/>
  <c r="AG96" i="60"/>
  <c r="AH96" i="60"/>
  <c r="Z95" i="60"/>
  <c r="AC95" i="60"/>
  <c r="AD95" i="60"/>
  <c r="AE95" i="60"/>
  <c r="AF95" i="60"/>
  <c r="AG95" i="60"/>
  <c r="AH95" i="60"/>
  <c r="Z94" i="60"/>
  <c r="AC94" i="60"/>
  <c r="AD94" i="60"/>
  <c r="AE94" i="60"/>
  <c r="AF94" i="60"/>
  <c r="AG94" i="60"/>
  <c r="AH94" i="60"/>
  <c r="Z93" i="60"/>
  <c r="AC93" i="60"/>
  <c r="AD93" i="60"/>
  <c r="AE93" i="60"/>
  <c r="AF93" i="60"/>
  <c r="AG93" i="60"/>
  <c r="AH93" i="60"/>
  <c r="Z92" i="60"/>
  <c r="AC92" i="60"/>
  <c r="AD92" i="60"/>
  <c r="AE92" i="60"/>
  <c r="AF92" i="60"/>
  <c r="AG92" i="60"/>
  <c r="AH92" i="60"/>
  <c r="Z89" i="60"/>
  <c r="AC89" i="60"/>
  <c r="AD89" i="60"/>
  <c r="AE89" i="60"/>
  <c r="AF89" i="60"/>
  <c r="AG89" i="60"/>
  <c r="AH89" i="60"/>
  <c r="Z88" i="60"/>
  <c r="AC88" i="60"/>
  <c r="AD88" i="60"/>
  <c r="AE88" i="60"/>
  <c r="AF88" i="60"/>
  <c r="AG88" i="60"/>
  <c r="AH88" i="60"/>
  <c r="Z87" i="60"/>
  <c r="AC87" i="60"/>
  <c r="AD87" i="60"/>
  <c r="AE87" i="60"/>
  <c r="AF87" i="60"/>
  <c r="AG87" i="60"/>
  <c r="AH87" i="60"/>
  <c r="Z86" i="60"/>
  <c r="AC86" i="60"/>
  <c r="AD86" i="60"/>
  <c r="AE86" i="60"/>
  <c r="AF86" i="60"/>
  <c r="AG86" i="60"/>
  <c r="AH86" i="60"/>
  <c r="Z85" i="60"/>
  <c r="AC85" i="60"/>
  <c r="AD85" i="60"/>
  <c r="AE85" i="60"/>
  <c r="AF85" i="60"/>
  <c r="AG85" i="60"/>
  <c r="AH85" i="60"/>
  <c r="Z84" i="60"/>
  <c r="AC84" i="60"/>
  <c r="AD84" i="60"/>
  <c r="AE84" i="60"/>
  <c r="AF84" i="60"/>
  <c r="AG84" i="60"/>
  <c r="AH84" i="60"/>
  <c r="Z83" i="60"/>
  <c r="AC83" i="60"/>
  <c r="AD83" i="60"/>
  <c r="AE83" i="60"/>
  <c r="AF83" i="60"/>
  <c r="AG83" i="60"/>
  <c r="AH83" i="60"/>
  <c r="Z82" i="60"/>
  <c r="AC82" i="60"/>
  <c r="AD82" i="60"/>
  <c r="AE82" i="60"/>
  <c r="AF82" i="60"/>
  <c r="AG82" i="60"/>
  <c r="AH82" i="60"/>
  <c r="Z81" i="60"/>
  <c r="AC81" i="60"/>
  <c r="AD81" i="60"/>
  <c r="AE81" i="60"/>
  <c r="AF81" i="60"/>
  <c r="AG81" i="60"/>
  <c r="AH81" i="60"/>
  <c r="Z80" i="60"/>
  <c r="AC80" i="60"/>
  <c r="AD80" i="60"/>
  <c r="AE80" i="60"/>
  <c r="AF80" i="60"/>
  <c r="AG80" i="60"/>
  <c r="AH80" i="60"/>
  <c r="Z79" i="60"/>
  <c r="AC79" i="60"/>
  <c r="AD79" i="60"/>
  <c r="AE79" i="60"/>
  <c r="AF79" i="60"/>
  <c r="AG79" i="60"/>
  <c r="AH79" i="60"/>
  <c r="Z78" i="60"/>
  <c r="AC78" i="60"/>
  <c r="AD78" i="60"/>
  <c r="AE78" i="60"/>
  <c r="AF78" i="60"/>
  <c r="AG78" i="60"/>
  <c r="AH78" i="60"/>
  <c r="Z77" i="60"/>
  <c r="AC77" i="60"/>
  <c r="AD77" i="60"/>
  <c r="AE77" i="60"/>
  <c r="AF77" i="60"/>
  <c r="AG77" i="60"/>
  <c r="AH77" i="60"/>
  <c r="Z76" i="60"/>
  <c r="AC76" i="60"/>
  <c r="AD76" i="60"/>
  <c r="AE76" i="60"/>
  <c r="AF76" i="60"/>
  <c r="AG76" i="60"/>
  <c r="AH76" i="60"/>
  <c r="Z75" i="60"/>
  <c r="AC75" i="60"/>
  <c r="AD75" i="60"/>
  <c r="AE75" i="60"/>
  <c r="AF75" i="60"/>
  <c r="AG75" i="60"/>
  <c r="AH75" i="60"/>
  <c r="Z74" i="60"/>
  <c r="AC74" i="60"/>
  <c r="AD74" i="60"/>
  <c r="AE74" i="60"/>
  <c r="AF74" i="60"/>
  <c r="AG74" i="60"/>
  <c r="AH74" i="60"/>
  <c r="Z73" i="60"/>
  <c r="AC73" i="60"/>
  <c r="AD73" i="60"/>
  <c r="AE73" i="60"/>
  <c r="AF73" i="60"/>
  <c r="AG73" i="60"/>
  <c r="AH73" i="60"/>
  <c r="Z72" i="60"/>
  <c r="AC72" i="60"/>
  <c r="AD72" i="60"/>
  <c r="AE72" i="60"/>
  <c r="AF72" i="60"/>
  <c r="AG72" i="60"/>
  <c r="AH72" i="60"/>
  <c r="Z71" i="60"/>
  <c r="AC71" i="60"/>
  <c r="AD71" i="60"/>
  <c r="AE71" i="60"/>
  <c r="AF71" i="60"/>
  <c r="AG71" i="60"/>
  <c r="AH71" i="60"/>
  <c r="Z70" i="60"/>
  <c r="AC70" i="60"/>
  <c r="AD70" i="60"/>
  <c r="AE70" i="60"/>
  <c r="AF70" i="60"/>
  <c r="AG70" i="60"/>
  <c r="AH70" i="60"/>
  <c r="Z67" i="60"/>
  <c r="AC67" i="60"/>
  <c r="AD67" i="60"/>
  <c r="AE67" i="60"/>
  <c r="AF67" i="60"/>
  <c r="AG67" i="60"/>
  <c r="AH67" i="60"/>
  <c r="Z66" i="60"/>
  <c r="AC66" i="60"/>
  <c r="AD66" i="60"/>
  <c r="AE66" i="60"/>
  <c r="AF66" i="60"/>
  <c r="AG66" i="60"/>
  <c r="AH66" i="60"/>
  <c r="Z65" i="60"/>
  <c r="AC65" i="60"/>
  <c r="AD65" i="60"/>
  <c r="AE65" i="60"/>
  <c r="AF65" i="60"/>
  <c r="AG65" i="60"/>
  <c r="AH65" i="60"/>
  <c r="Z64" i="60"/>
  <c r="AC64" i="60"/>
  <c r="AD64" i="60"/>
  <c r="AE64" i="60"/>
  <c r="AF64" i="60"/>
  <c r="AG64" i="60"/>
  <c r="AH64" i="60"/>
  <c r="Z63" i="60"/>
  <c r="AC63" i="60"/>
  <c r="AD63" i="60"/>
  <c r="AE63" i="60"/>
  <c r="AF63" i="60"/>
  <c r="AG63" i="60"/>
  <c r="AH63" i="60"/>
  <c r="Z62" i="60"/>
  <c r="AC62" i="60"/>
  <c r="AD62" i="60"/>
  <c r="AE62" i="60"/>
  <c r="AF62" i="60"/>
  <c r="AG62" i="60"/>
  <c r="AH62" i="60"/>
  <c r="Z61" i="60"/>
  <c r="AC61" i="60"/>
  <c r="AD61" i="60"/>
  <c r="AE61" i="60"/>
  <c r="AF61" i="60"/>
  <c r="AG61" i="60"/>
  <c r="AH61" i="60"/>
  <c r="Z60" i="60"/>
  <c r="AC60" i="60"/>
  <c r="AD60" i="60"/>
  <c r="AE60" i="60"/>
  <c r="AF60" i="60"/>
  <c r="AG60" i="60"/>
  <c r="AH60" i="60"/>
  <c r="Z59" i="60"/>
  <c r="AC59" i="60"/>
  <c r="AD59" i="60"/>
  <c r="AE59" i="60"/>
  <c r="AF59" i="60"/>
  <c r="AG59" i="60"/>
  <c r="AH59" i="60"/>
  <c r="Z58" i="60"/>
  <c r="AC58" i="60"/>
  <c r="AD58" i="60"/>
  <c r="AE58" i="60"/>
  <c r="AF58" i="60"/>
  <c r="AG58" i="60"/>
  <c r="AH58" i="60"/>
  <c r="Z57" i="60"/>
  <c r="AC57" i="60"/>
  <c r="AD57" i="60"/>
  <c r="AE57" i="60"/>
  <c r="AF57" i="60"/>
  <c r="AG57" i="60"/>
  <c r="AH57" i="60"/>
  <c r="Z56" i="60"/>
  <c r="AC56" i="60"/>
  <c r="AD56" i="60"/>
  <c r="AE56" i="60"/>
  <c r="AF56" i="60"/>
  <c r="AG56" i="60"/>
  <c r="AH56" i="60"/>
  <c r="Z55" i="60"/>
  <c r="AC55" i="60"/>
  <c r="AD55" i="60"/>
  <c r="AE55" i="60"/>
  <c r="AF55" i="60"/>
  <c r="AG55" i="60"/>
  <c r="AH55" i="60"/>
  <c r="Z54" i="60"/>
  <c r="AC54" i="60"/>
  <c r="AD54" i="60"/>
  <c r="AE54" i="60"/>
  <c r="AF54" i="60"/>
  <c r="AG54" i="60"/>
  <c r="AH54" i="60"/>
  <c r="Z53" i="60"/>
  <c r="AC53" i="60"/>
  <c r="AD53" i="60"/>
  <c r="AE53" i="60"/>
  <c r="AF53" i="60"/>
  <c r="AG53" i="60"/>
  <c r="AH53" i="60"/>
  <c r="Z52" i="60"/>
  <c r="AC52" i="60"/>
  <c r="AD52" i="60"/>
  <c r="AE52" i="60"/>
  <c r="AF52" i="60"/>
  <c r="AG52" i="60"/>
  <c r="AH52" i="60"/>
  <c r="Z51" i="60"/>
  <c r="AC51" i="60"/>
  <c r="AD51" i="60"/>
  <c r="AE51" i="60"/>
  <c r="AF51" i="60"/>
  <c r="AG51" i="60"/>
  <c r="AH51" i="60"/>
  <c r="Z50" i="60"/>
  <c r="AC50" i="60"/>
  <c r="AD50" i="60"/>
  <c r="AE50" i="60"/>
  <c r="AF50" i="60"/>
  <c r="AG50" i="60"/>
  <c r="AH50" i="60"/>
  <c r="Z49" i="60"/>
  <c r="AC49" i="60"/>
  <c r="AD49" i="60"/>
  <c r="AE49" i="60"/>
  <c r="AF49" i="60"/>
  <c r="AG49" i="60"/>
  <c r="AH49" i="60"/>
  <c r="Z48" i="60"/>
  <c r="AC48" i="60"/>
  <c r="AD48" i="60"/>
  <c r="AE48" i="60"/>
  <c r="AF48" i="60"/>
  <c r="AG48" i="60"/>
  <c r="AH48" i="60"/>
  <c r="Z45" i="60"/>
  <c r="AC45" i="60"/>
  <c r="AD45" i="60"/>
  <c r="AE45" i="60"/>
  <c r="AF45" i="60"/>
  <c r="AG45" i="60"/>
  <c r="AH45" i="60"/>
  <c r="Z44" i="60"/>
  <c r="AC44" i="60"/>
  <c r="AD44" i="60"/>
  <c r="AE44" i="60"/>
  <c r="AF44" i="60"/>
  <c r="AG44" i="60"/>
  <c r="AH44" i="60"/>
  <c r="Z43" i="60"/>
  <c r="AC43" i="60"/>
  <c r="AD43" i="60"/>
  <c r="AE43" i="60"/>
  <c r="AF43" i="60"/>
  <c r="AG43" i="60"/>
  <c r="AH43" i="60"/>
  <c r="Z42" i="60"/>
  <c r="AC42" i="60"/>
  <c r="AD42" i="60"/>
  <c r="AE42" i="60"/>
  <c r="AF42" i="60"/>
  <c r="AG42" i="60"/>
  <c r="AH42" i="60"/>
  <c r="Z41" i="60"/>
  <c r="AC41" i="60"/>
  <c r="AD41" i="60"/>
  <c r="AE41" i="60"/>
  <c r="AF41" i="60"/>
  <c r="AG41" i="60"/>
  <c r="AH41" i="60"/>
  <c r="Z40" i="60"/>
  <c r="AC40" i="60"/>
  <c r="AD40" i="60"/>
  <c r="AE40" i="60"/>
  <c r="AF40" i="60"/>
  <c r="AG40" i="60"/>
  <c r="AH40" i="60"/>
  <c r="Z39" i="60"/>
  <c r="AC39" i="60"/>
  <c r="AD39" i="60"/>
  <c r="AE39" i="60"/>
  <c r="AF39" i="60"/>
  <c r="AG39" i="60"/>
  <c r="AH39" i="60"/>
  <c r="Z38" i="60"/>
  <c r="AC38" i="60"/>
  <c r="AD38" i="60"/>
  <c r="AE38" i="60"/>
  <c r="AF38" i="60"/>
  <c r="AG38" i="60"/>
  <c r="AH38" i="60"/>
  <c r="Z37" i="60"/>
  <c r="AC37" i="60"/>
  <c r="AD37" i="60"/>
  <c r="AE37" i="60"/>
  <c r="AF37" i="60"/>
  <c r="AG37" i="60"/>
  <c r="AH37" i="60"/>
  <c r="Z36" i="60"/>
  <c r="AC36" i="60"/>
  <c r="AD36" i="60"/>
  <c r="AE36" i="60"/>
  <c r="AF36" i="60"/>
  <c r="AG36" i="60"/>
  <c r="AH36" i="60"/>
  <c r="Z35" i="60"/>
  <c r="AC35" i="60"/>
  <c r="AD35" i="60"/>
  <c r="AE35" i="60"/>
  <c r="AF35" i="60"/>
  <c r="AG35" i="60"/>
  <c r="AH35" i="60"/>
  <c r="Z34" i="60"/>
  <c r="AC34" i="60"/>
  <c r="AD34" i="60"/>
  <c r="AE34" i="60"/>
  <c r="AF34" i="60"/>
  <c r="AG34" i="60"/>
  <c r="AH34" i="60"/>
  <c r="Z33" i="60"/>
  <c r="AC33" i="60"/>
  <c r="AD33" i="60"/>
  <c r="AE33" i="60"/>
  <c r="AF33" i="60"/>
  <c r="AG33" i="60"/>
  <c r="AH33" i="60"/>
  <c r="Z32" i="60"/>
  <c r="AC32" i="60"/>
  <c r="AD32" i="60"/>
  <c r="AE32" i="60"/>
  <c r="AF32" i="60"/>
  <c r="AG32" i="60"/>
  <c r="AH32" i="60"/>
  <c r="Z31" i="60"/>
  <c r="AC31" i="60"/>
  <c r="AD31" i="60"/>
  <c r="AE31" i="60"/>
  <c r="AF31" i="60"/>
  <c r="AG31" i="60"/>
  <c r="AH31" i="60"/>
  <c r="Z30" i="60"/>
  <c r="AC30" i="60"/>
  <c r="AD30" i="60"/>
  <c r="AE30" i="60"/>
  <c r="AF30" i="60"/>
  <c r="AG30" i="60"/>
  <c r="AH30" i="60"/>
  <c r="Z29" i="60"/>
  <c r="AC29" i="60"/>
  <c r="AD29" i="60"/>
  <c r="AE29" i="60"/>
  <c r="AF29" i="60"/>
  <c r="AG29" i="60"/>
  <c r="AH29" i="60"/>
  <c r="Z28" i="60"/>
  <c r="AC28" i="60"/>
  <c r="AD28" i="60"/>
  <c r="AE28" i="60"/>
  <c r="AF28" i="60"/>
  <c r="AG28" i="60"/>
  <c r="AH28" i="60"/>
  <c r="Z27" i="60"/>
  <c r="AC27" i="60"/>
  <c r="AD27" i="60"/>
  <c r="AE27" i="60"/>
  <c r="AF27" i="60"/>
  <c r="AG27" i="60"/>
  <c r="AH27" i="60"/>
  <c r="Z26" i="60"/>
  <c r="AC26" i="60"/>
  <c r="AD26" i="60"/>
  <c r="AE26" i="60"/>
  <c r="AF26" i="60"/>
  <c r="AG26" i="60"/>
  <c r="AH26" i="60"/>
  <c r="AC23" i="60"/>
  <c r="AD23" i="60"/>
  <c r="AE23" i="60"/>
  <c r="AF23" i="60"/>
  <c r="AG23" i="60"/>
  <c r="AH23" i="60"/>
  <c r="AC22" i="60"/>
  <c r="AD22" i="60"/>
  <c r="AE22" i="60"/>
  <c r="AF22" i="60"/>
  <c r="AG22" i="60"/>
  <c r="AH22" i="60"/>
  <c r="AC21" i="60"/>
  <c r="AD21" i="60"/>
  <c r="AE21" i="60"/>
  <c r="AF21" i="60"/>
  <c r="AG21" i="60"/>
  <c r="AH21" i="60"/>
  <c r="AC20" i="60"/>
  <c r="AD20" i="60"/>
  <c r="AE20" i="60"/>
  <c r="AF20" i="60"/>
  <c r="AG20" i="60"/>
  <c r="AH20" i="60"/>
  <c r="AC19" i="60"/>
  <c r="AD19" i="60"/>
  <c r="AE19" i="60"/>
  <c r="AF19" i="60"/>
  <c r="AG19" i="60"/>
  <c r="AH19" i="60"/>
  <c r="AC18" i="60"/>
  <c r="AD18" i="60"/>
  <c r="AE18" i="60"/>
  <c r="AF18" i="60"/>
  <c r="AG18" i="60"/>
  <c r="AH18" i="60"/>
  <c r="AC17" i="60"/>
  <c r="AD17" i="60"/>
  <c r="AE17" i="60"/>
  <c r="AF17" i="60"/>
  <c r="AG17" i="60"/>
  <c r="AH17" i="60"/>
  <c r="AC16" i="60"/>
  <c r="AD16" i="60"/>
  <c r="AE16" i="60"/>
  <c r="AF16" i="60"/>
  <c r="AG16" i="60"/>
  <c r="AH16" i="60"/>
  <c r="AC15" i="60"/>
  <c r="AD15" i="60"/>
  <c r="AE15" i="60"/>
  <c r="AF15" i="60"/>
  <c r="AG15" i="60"/>
  <c r="AH15" i="60"/>
  <c r="AC14" i="60"/>
  <c r="AD14" i="60"/>
  <c r="AE14" i="60"/>
  <c r="AF14" i="60"/>
  <c r="AG14" i="60"/>
  <c r="AH14" i="60"/>
  <c r="AC13" i="60"/>
  <c r="AD13" i="60"/>
  <c r="AE13" i="60"/>
  <c r="AF13" i="60"/>
  <c r="AG13" i="60"/>
  <c r="AH13" i="60"/>
  <c r="AC12" i="60"/>
  <c r="AD12" i="60"/>
  <c r="AE12" i="60"/>
  <c r="AF12" i="60"/>
  <c r="AG12" i="60"/>
  <c r="AH12" i="60"/>
  <c r="AC11" i="60"/>
  <c r="AD11" i="60"/>
  <c r="AE11" i="60"/>
  <c r="AF11" i="60"/>
  <c r="AG11" i="60"/>
  <c r="AH11" i="60"/>
  <c r="AC10" i="60"/>
  <c r="AD10" i="60"/>
  <c r="AE10" i="60"/>
  <c r="AF10" i="60"/>
  <c r="AG10" i="60"/>
  <c r="AH10" i="60"/>
  <c r="AC9" i="60"/>
  <c r="AD9" i="60"/>
  <c r="AE9" i="60"/>
  <c r="AF9" i="60"/>
  <c r="AG9" i="60"/>
  <c r="AH9" i="60"/>
  <c r="AC8" i="60"/>
  <c r="AD8" i="60"/>
  <c r="AE8" i="60"/>
  <c r="AF8" i="60"/>
  <c r="AG8" i="60"/>
  <c r="AH8" i="60"/>
  <c r="AC7" i="60"/>
  <c r="AD7" i="60"/>
  <c r="AE7" i="60"/>
  <c r="AF7" i="60"/>
  <c r="AG7" i="60"/>
  <c r="AH7" i="60"/>
  <c r="AC6" i="60"/>
  <c r="AD6" i="60"/>
  <c r="AE6" i="60"/>
  <c r="AF6" i="60"/>
  <c r="AG6" i="60"/>
  <c r="AH6" i="60"/>
  <c r="AC5" i="60"/>
  <c r="AD5" i="60"/>
  <c r="AE5" i="60"/>
  <c r="AF5" i="60"/>
  <c r="AG5" i="60"/>
  <c r="AH5" i="60"/>
  <c r="G110" i="28"/>
  <c r="G110" i="34"/>
  <c r="H147" i="34"/>
  <c r="H152" i="34"/>
  <c r="H153" i="34"/>
  <c r="H155" i="34"/>
  <c r="H159" i="34"/>
  <c r="C153" i="31"/>
  <c r="C150" i="31"/>
  <c r="H84" i="41"/>
  <c r="G84" i="41"/>
  <c r="H55" i="41"/>
  <c r="G55" i="41"/>
  <c r="H84" i="40"/>
  <c r="G84" i="40"/>
  <c r="H55" i="40"/>
  <c r="G55" i="40"/>
  <c r="H84" i="39"/>
  <c r="G84" i="39"/>
  <c r="H55" i="39"/>
  <c r="G55" i="39"/>
  <c r="H84" i="38"/>
  <c r="G84" i="38"/>
  <c r="H55" i="38"/>
  <c r="G55" i="38"/>
  <c r="H84" i="35"/>
  <c r="G84" i="35"/>
  <c r="H55" i="35"/>
  <c r="G55" i="35"/>
  <c r="H84" i="34"/>
  <c r="G84" i="34"/>
  <c r="H55" i="34"/>
  <c r="G55" i="34"/>
  <c r="H84" i="33"/>
  <c r="G84" i="33"/>
  <c r="H55" i="33"/>
  <c r="G55" i="33"/>
  <c r="H84" i="59"/>
  <c r="G84" i="59"/>
  <c r="H55" i="59"/>
  <c r="G55" i="59"/>
  <c r="H84" i="32"/>
  <c r="G84" i="32"/>
  <c r="H55" i="32"/>
  <c r="G55" i="32"/>
  <c r="H84" i="31"/>
  <c r="G84" i="31"/>
  <c r="H55" i="31"/>
  <c r="G55" i="31"/>
  <c r="H84" i="30"/>
  <c r="G84" i="30"/>
  <c r="H55" i="30"/>
  <c r="G55" i="30"/>
  <c r="H84" i="29"/>
  <c r="G84" i="29"/>
  <c r="H55" i="29"/>
  <c r="G55" i="29"/>
  <c r="H84" i="28"/>
  <c r="G84" i="28"/>
  <c r="H55" i="28"/>
  <c r="G55" i="28"/>
  <c r="H84" i="27"/>
  <c r="G84" i="27"/>
  <c r="H55" i="27"/>
  <c r="G55" i="27"/>
  <c r="H84" i="26"/>
  <c r="G84" i="26"/>
  <c r="H55" i="26"/>
  <c r="G55" i="26"/>
  <c r="H84" i="25"/>
  <c r="G84" i="25"/>
  <c r="H55" i="25"/>
  <c r="G55" i="25"/>
  <c r="H84" i="24"/>
  <c r="G84" i="24"/>
  <c r="H55" i="24"/>
  <c r="G55" i="24"/>
  <c r="H84" i="23"/>
  <c r="G84" i="23"/>
  <c r="G55" i="23"/>
  <c r="H55" i="23"/>
  <c r="H84" i="22"/>
  <c r="G84" i="22"/>
  <c r="H55" i="22"/>
  <c r="G55" i="22"/>
  <c r="H84" i="21"/>
  <c r="G84" i="21"/>
  <c r="H55" i="21"/>
  <c r="G55" i="21"/>
  <c r="H84" i="57"/>
  <c r="G84" i="57"/>
  <c r="H55" i="57"/>
  <c r="G55" i="57"/>
  <c r="H84" i="20"/>
  <c r="G84" i="20"/>
  <c r="H55" i="20"/>
  <c r="G55" i="20"/>
  <c r="H84" i="19"/>
  <c r="G84" i="19"/>
  <c r="H55" i="19"/>
  <c r="G55" i="19"/>
  <c r="H84" i="18"/>
  <c r="G84" i="18"/>
  <c r="H55" i="18"/>
  <c r="G55" i="18"/>
  <c r="H84" i="17"/>
  <c r="G84" i="17"/>
  <c r="H55" i="17"/>
  <c r="G55" i="17"/>
  <c r="H84" i="16"/>
  <c r="G84" i="16"/>
  <c r="H55" i="16"/>
  <c r="G55" i="16"/>
  <c r="G84" i="15"/>
  <c r="H55" i="15"/>
  <c r="G55" i="15"/>
  <c r="H84" i="14"/>
  <c r="G84" i="14"/>
  <c r="H55" i="14"/>
  <c r="G55" i="14"/>
  <c r="H84" i="12"/>
  <c r="G84" i="12"/>
  <c r="H55" i="12"/>
  <c r="G55" i="12"/>
  <c r="H84" i="11"/>
  <c r="G84" i="11"/>
  <c r="H55" i="11"/>
  <c r="G55" i="11"/>
  <c r="H84" i="10"/>
  <c r="G84" i="10"/>
  <c r="H55" i="10"/>
  <c r="G55" i="10"/>
  <c r="H84" i="9"/>
  <c r="G84" i="9"/>
  <c r="H55" i="9"/>
  <c r="G55" i="9"/>
  <c r="H84" i="6"/>
  <c r="H55" i="6"/>
  <c r="G84" i="6"/>
  <c r="G55" i="6"/>
  <c r="G28" i="6"/>
  <c r="D84" i="41"/>
  <c r="D55" i="41"/>
  <c r="D84" i="40"/>
  <c r="D55" i="40"/>
  <c r="D84" i="39"/>
  <c r="D55" i="39"/>
  <c r="D84" i="38"/>
  <c r="D55" i="38"/>
  <c r="D84" i="35"/>
  <c r="D55" i="35"/>
  <c r="D84" i="34"/>
  <c r="D55" i="34"/>
  <c r="D84" i="33"/>
  <c r="D55" i="33"/>
  <c r="D84" i="59"/>
  <c r="D55" i="59"/>
  <c r="D84" i="32"/>
  <c r="D55" i="32"/>
  <c r="D84" i="31"/>
  <c r="D55" i="31"/>
  <c r="D21" i="31"/>
  <c r="D84" i="30"/>
  <c r="D55" i="30"/>
  <c r="D84" i="29"/>
  <c r="D55" i="29"/>
  <c r="D84" i="28"/>
  <c r="D55" i="28"/>
  <c r="D21" i="28"/>
  <c r="D84" i="27"/>
  <c r="D55" i="27"/>
  <c r="D84" i="26"/>
  <c r="D55" i="26"/>
  <c r="D84" i="25"/>
  <c r="D55" i="25"/>
  <c r="D84" i="24"/>
  <c r="D55" i="24"/>
  <c r="D84" i="23"/>
  <c r="D55" i="23"/>
  <c r="D84" i="22"/>
  <c r="D55" i="22"/>
  <c r="D84" i="21"/>
  <c r="D55" i="21"/>
  <c r="D84" i="57"/>
  <c r="D55" i="57"/>
  <c r="D84" i="20"/>
  <c r="D55" i="20"/>
  <c r="D84" i="19"/>
  <c r="D55" i="19"/>
  <c r="D84" i="18"/>
  <c r="D55" i="18"/>
  <c r="D84" i="17"/>
  <c r="D55" i="17"/>
  <c r="D84" i="16"/>
  <c r="D55" i="16"/>
  <c r="D84" i="15"/>
  <c r="D55" i="15"/>
  <c r="D84" i="14"/>
  <c r="D55" i="14"/>
  <c r="D84" i="12"/>
  <c r="D55" i="12"/>
  <c r="D84" i="11"/>
  <c r="D55" i="11"/>
  <c r="D84" i="10"/>
  <c r="D55" i="10"/>
  <c r="D84" i="9"/>
  <c r="D55" i="9"/>
  <c r="C153" i="9"/>
  <c r="C150" i="9"/>
  <c r="D21" i="9"/>
  <c r="D84" i="6"/>
  <c r="D55" i="6"/>
  <c r="J144" i="9"/>
  <c r="G110" i="9"/>
  <c r="C153" i="10"/>
  <c r="C150" i="10"/>
  <c r="I150" i="10" s="1"/>
  <c r="G110" i="10"/>
  <c r="D21" i="10"/>
  <c r="C153" i="11"/>
  <c r="C150" i="11"/>
  <c r="G110" i="11"/>
  <c r="D21" i="11"/>
  <c r="C153" i="12"/>
  <c r="I153" i="12" s="1"/>
  <c r="C150" i="12"/>
  <c r="G110" i="12"/>
  <c r="D21" i="12"/>
  <c r="C153" i="14"/>
  <c r="C150" i="14"/>
  <c r="G110" i="14"/>
  <c r="G306" i="14"/>
  <c r="G356" i="14" s="1"/>
  <c r="D21" i="14"/>
  <c r="C153" i="15"/>
  <c r="C150" i="15"/>
  <c r="G110" i="15"/>
  <c r="D21" i="15"/>
  <c r="C153" i="16"/>
  <c r="C150" i="16"/>
  <c r="G110" i="16"/>
  <c r="D21" i="16"/>
  <c r="C153" i="17"/>
  <c r="C150" i="17"/>
  <c r="G110" i="17"/>
  <c r="D21" i="17"/>
  <c r="C153" i="18"/>
  <c r="C150" i="18"/>
  <c r="G110" i="18"/>
  <c r="D21" i="18"/>
  <c r="C153" i="19"/>
  <c r="C150" i="19"/>
  <c r="G110" i="19"/>
  <c r="D21" i="19"/>
  <c r="C153" i="20"/>
  <c r="C150" i="20"/>
  <c r="G110" i="20"/>
  <c r="D21" i="20"/>
  <c r="C153" i="57"/>
  <c r="C150" i="57"/>
  <c r="G110" i="57"/>
  <c r="D21" i="57"/>
  <c r="C153" i="21"/>
  <c r="C150" i="21"/>
  <c r="G110" i="21"/>
  <c r="D21" i="21"/>
  <c r="C153" i="22"/>
  <c r="C150" i="22"/>
  <c r="G110" i="22"/>
  <c r="D21" i="22"/>
  <c r="C153" i="23"/>
  <c r="C150" i="23"/>
  <c r="G110" i="23"/>
  <c r="D21" i="23"/>
  <c r="C153" i="24"/>
  <c r="C150" i="24"/>
  <c r="G110" i="24"/>
  <c r="D21" i="24"/>
  <c r="C153" i="25"/>
  <c r="C150" i="25"/>
  <c r="I150" i="25" s="1"/>
  <c r="G110" i="25"/>
  <c r="D21" i="25"/>
  <c r="C153" i="26"/>
  <c r="C150" i="26"/>
  <c r="G110" i="26"/>
  <c r="F300" i="26"/>
  <c r="F350" i="26" s="1"/>
  <c r="D21" i="26"/>
  <c r="C153" i="27"/>
  <c r="C150" i="27"/>
  <c r="G110" i="27"/>
  <c r="D21" i="27"/>
  <c r="G306" i="28"/>
  <c r="G356" i="28" s="1"/>
  <c r="C153" i="29"/>
  <c r="C150" i="29"/>
  <c r="G110" i="29"/>
  <c r="D21" i="29"/>
  <c r="D21" i="30"/>
  <c r="C153" i="32"/>
  <c r="C150" i="32"/>
  <c r="G110" i="32"/>
  <c r="C153" i="59"/>
  <c r="C150" i="59"/>
  <c r="G110" i="59"/>
  <c r="D21" i="59"/>
  <c r="C153" i="33"/>
  <c r="C150" i="33"/>
  <c r="G110" i="33"/>
  <c r="D21" i="33"/>
  <c r="C153" i="34"/>
  <c r="C150" i="34"/>
  <c r="D21" i="34"/>
  <c r="C153" i="35"/>
  <c r="C150" i="35"/>
  <c r="G110" i="35"/>
  <c r="D21" i="35"/>
  <c r="C153" i="38"/>
  <c r="C150" i="38"/>
  <c r="G110" i="38"/>
  <c r="D21" i="38"/>
  <c r="C153" i="39"/>
  <c r="C150" i="39"/>
  <c r="G110" i="39"/>
  <c r="D21" i="39"/>
  <c r="C153" i="40"/>
  <c r="C150" i="40"/>
  <c r="G110" i="40"/>
  <c r="D21" i="40"/>
  <c r="C153" i="41"/>
  <c r="I153" i="41" s="1"/>
  <c r="C150" i="41"/>
  <c r="G110" i="41"/>
  <c r="F300" i="41"/>
  <c r="F350" i="41" s="1"/>
  <c r="D21" i="41"/>
  <c r="C153" i="6"/>
  <c r="C150" i="6"/>
  <c r="G110" i="6"/>
  <c r="D21" i="6"/>
  <c r="G162" i="59"/>
  <c r="G161" i="59"/>
  <c r="G160" i="59"/>
  <c r="F160" i="59"/>
  <c r="E160" i="59"/>
  <c r="F159" i="59"/>
  <c r="E159" i="59"/>
  <c r="C159" i="59"/>
  <c r="G158" i="59"/>
  <c r="H155" i="59"/>
  <c r="I155" i="59" s="1"/>
  <c r="G155" i="59"/>
  <c r="F155" i="59"/>
  <c r="E155" i="59"/>
  <c r="G154" i="59"/>
  <c r="F154" i="59"/>
  <c r="E154" i="59"/>
  <c r="H153" i="59"/>
  <c r="F153" i="59"/>
  <c r="E153" i="59"/>
  <c r="D153" i="59"/>
  <c r="H152" i="59"/>
  <c r="G152" i="59"/>
  <c r="G151" i="59"/>
  <c r="G149" i="59"/>
  <c r="G148" i="59"/>
  <c r="I148" i="59" s="1"/>
  <c r="G147" i="59"/>
  <c r="G146" i="59"/>
  <c r="G145" i="59"/>
  <c r="G144" i="59"/>
  <c r="G143" i="59"/>
  <c r="G310" i="59"/>
  <c r="G360" i="59" s="1"/>
  <c r="C309" i="59"/>
  <c r="C359" i="59" s="1"/>
  <c r="D307" i="59"/>
  <c r="D357" i="59" s="1"/>
  <c r="G304" i="59"/>
  <c r="G354" i="59" s="1"/>
  <c r="E304" i="59"/>
  <c r="E354" i="59" s="1"/>
  <c r="C303" i="59"/>
  <c r="C353" i="59" s="1"/>
  <c r="E302" i="59"/>
  <c r="E352" i="59" s="1"/>
  <c r="D302" i="59"/>
  <c r="D352" i="59" s="1"/>
  <c r="G301" i="59"/>
  <c r="G351" i="59" s="1"/>
  <c r="F301" i="59"/>
  <c r="F351" i="59" s="1"/>
  <c r="G299" i="59"/>
  <c r="G349" i="59" s="1"/>
  <c r="G297" i="59"/>
  <c r="G347" i="59" s="1"/>
  <c r="F297" i="59"/>
  <c r="F347" i="59" s="1"/>
  <c r="E297" i="59"/>
  <c r="E347" i="59" s="1"/>
  <c r="G296" i="59"/>
  <c r="G346" i="59" s="1"/>
  <c r="F296" i="59"/>
  <c r="F346" i="59" s="1"/>
  <c r="G295" i="59"/>
  <c r="G345" i="59" s="1"/>
  <c r="G293" i="59"/>
  <c r="G343" i="59" s="1"/>
  <c r="H28" i="59"/>
  <c r="G28" i="59"/>
  <c r="D28" i="59"/>
  <c r="G25" i="59"/>
  <c r="F25" i="59"/>
  <c r="E25" i="59"/>
  <c r="D25" i="59"/>
  <c r="C25" i="59"/>
  <c r="H21" i="59"/>
  <c r="G21" i="59"/>
  <c r="H215" i="59"/>
  <c r="H240" i="59"/>
  <c r="H190" i="59"/>
  <c r="B363" i="59"/>
  <c r="B362" i="59"/>
  <c r="B361" i="59"/>
  <c r="B360" i="59"/>
  <c r="B359" i="59"/>
  <c r="B358" i="59"/>
  <c r="B357" i="59"/>
  <c r="B356" i="59"/>
  <c r="B355" i="59"/>
  <c r="B354" i="59"/>
  <c r="B353" i="59"/>
  <c r="B352" i="59"/>
  <c r="B351" i="59"/>
  <c r="B350" i="59"/>
  <c r="B349" i="59"/>
  <c r="B348" i="59"/>
  <c r="B347" i="59"/>
  <c r="B346" i="59"/>
  <c r="B345" i="59"/>
  <c r="B344" i="59"/>
  <c r="B343" i="59"/>
  <c r="B338" i="59"/>
  <c r="B337" i="59"/>
  <c r="B336" i="59"/>
  <c r="B335" i="59"/>
  <c r="B334" i="59"/>
  <c r="B333" i="59"/>
  <c r="B332" i="59"/>
  <c r="B331" i="59"/>
  <c r="B330" i="59"/>
  <c r="B329" i="59"/>
  <c r="B328" i="59"/>
  <c r="B327" i="59"/>
  <c r="B326" i="59"/>
  <c r="B325" i="59"/>
  <c r="B324" i="59"/>
  <c r="B323" i="59"/>
  <c r="B322" i="59"/>
  <c r="B321" i="59"/>
  <c r="B320" i="59"/>
  <c r="B319" i="59"/>
  <c r="B318" i="59"/>
  <c r="B313" i="59"/>
  <c r="B312" i="59"/>
  <c r="B311" i="59"/>
  <c r="B310" i="59"/>
  <c r="B309" i="59"/>
  <c r="B308" i="59"/>
  <c r="B307" i="59"/>
  <c r="B306" i="59"/>
  <c r="B305" i="59"/>
  <c r="B304" i="59"/>
  <c r="B303" i="59"/>
  <c r="B302" i="59"/>
  <c r="B301" i="59"/>
  <c r="B300" i="59"/>
  <c r="B299" i="59"/>
  <c r="B298" i="59"/>
  <c r="B297" i="59"/>
  <c r="B296" i="59"/>
  <c r="B295" i="59"/>
  <c r="B294" i="59"/>
  <c r="B293" i="59"/>
  <c r="B288" i="59"/>
  <c r="B287" i="59"/>
  <c r="B286" i="59"/>
  <c r="B285" i="59"/>
  <c r="B284" i="59"/>
  <c r="B283" i="59"/>
  <c r="B282" i="59"/>
  <c r="B281" i="59"/>
  <c r="B280" i="59"/>
  <c r="B279" i="59"/>
  <c r="B278" i="59"/>
  <c r="B277" i="59"/>
  <c r="B276" i="59"/>
  <c r="B275" i="59"/>
  <c r="B274" i="59"/>
  <c r="B273" i="59"/>
  <c r="B272" i="59"/>
  <c r="B271" i="59"/>
  <c r="B270" i="59"/>
  <c r="B269" i="59"/>
  <c r="B268" i="59"/>
  <c r="B263" i="59"/>
  <c r="B262" i="59"/>
  <c r="B261" i="59"/>
  <c r="B260" i="59"/>
  <c r="B259" i="59"/>
  <c r="B258" i="59"/>
  <c r="B257" i="59"/>
  <c r="B256" i="59"/>
  <c r="B255" i="59"/>
  <c r="B254" i="59"/>
  <c r="B253" i="59"/>
  <c r="B252" i="59"/>
  <c r="B251" i="59"/>
  <c r="B250" i="59"/>
  <c r="B249" i="59"/>
  <c r="B248" i="59"/>
  <c r="B247" i="59"/>
  <c r="B246" i="59"/>
  <c r="B245" i="59"/>
  <c r="B244" i="59"/>
  <c r="B243" i="59"/>
  <c r="B238" i="59"/>
  <c r="B237" i="59"/>
  <c r="B236" i="59"/>
  <c r="B235" i="59"/>
  <c r="B234" i="59"/>
  <c r="B233" i="59"/>
  <c r="B232" i="59"/>
  <c r="B231" i="59"/>
  <c r="B230" i="59"/>
  <c r="B229" i="59"/>
  <c r="B228" i="59"/>
  <c r="B227" i="59"/>
  <c r="B226" i="59"/>
  <c r="B225" i="59"/>
  <c r="B224" i="59"/>
  <c r="B223" i="59"/>
  <c r="B222" i="59"/>
  <c r="B221" i="59"/>
  <c r="B220" i="59"/>
  <c r="B219" i="59"/>
  <c r="B218" i="59"/>
  <c r="B213" i="59"/>
  <c r="B212" i="59"/>
  <c r="B211" i="59"/>
  <c r="B210" i="59"/>
  <c r="B209" i="59"/>
  <c r="B208" i="59"/>
  <c r="B207" i="59"/>
  <c r="B206" i="59"/>
  <c r="B205" i="59"/>
  <c r="B204" i="59"/>
  <c r="B203" i="59"/>
  <c r="B202" i="59"/>
  <c r="B201" i="59"/>
  <c r="B200" i="59"/>
  <c r="B199" i="59"/>
  <c r="B198" i="59"/>
  <c r="B197" i="59"/>
  <c r="B196" i="59"/>
  <c r="B195" i="59"/>
  <c r="B194" i="59"/>
  <c r="B193" i="59"/>
  <c r="B188" i="59"/>
  <c r="B187" i="59"/>
  <c r="B186" i="59"/>
  <c r="B185" i="59"/>
  <c r="B184" i="59"/>
  <c r="B183" i="59"/>
  <c r="B182" i="59"/>
  <c r="B181" i="59"/>
  <c r="B180" i="59"/>
  <c r="B179" i="59"/>
  <c r="B178" i="59"/>
  <c r="B177" i="59"/>
  <c r="B176" i="59"/>
  <c r="B175" i="59"/>
  <c r="B174" i="59"/>
  <c r="B173" i="59"/>
  <c r="B172" i="59"/>
  <c r="B171" i="59"/>
  <c r="B170" i="59"/>
  <c r="B169" i="59"/>
  <c r="B168" i="59"/>
  <c r="B163" i="59"/>
  <c r="B162" i="59"/>
  <c r="B161" i="59"/>
  <c r="B160" i="59"/>
  <c r="B159" i="59"/>
  <c r="B158" i="59"/>
  <c r="B157" i="59"/>
  <c r="B156" i="59"/>
  <c r="B155" i="59"/>
  <c r="B154" i="59"/>
  <c r="B153" i="59"/>
  <c r="B152" i="59"/>
  <c r="B151" i="59"/>
  <c r="B150" i="59"/>
  <c r="B149" i="59"/>
  <c r="B148" i="59"/>
  <c r="B147" i="59"/>
  <c r="B146" i="59"/>
  <c r="B145" i="59"/>
  <c r="B144" i="59"/>
  <c r="B143" i="59"/>
  <c r="B136" i="59"/>
  <c r="B135" i="59"/>
  <c r="B134" i="59"/>
  <c r="B133" i="59"/>
  <c r="B132" i="59"/>
  <c r="B131" i="59"/>
  <c r="B130" i="59"/>
  <c r="B129" i="59"/>
  <c r="B128" i="59"/>
  <c r="B127" i="59"/>
  <c r="B126" i="59"/>
  <c r="B125" i="59"/>
  <c r="B124" i="59"/>
  <c r="B123" i="59"/>
  <c r="B122" i="59"/>
  <c r="B121" i="59"/>
  <c r="B120" i="59"/>
  <c r="B119" i="59"/>
  <c r="B118" i="59"/>
  <c r="B117" i="59"/>
  <c r="B116" i="59"/>
  <c r="B111" i="59"/>
  <c r="B110" i="59"/>
  <c r="B109" i="59"/>
  <c r="B108" i="59"/>
  <c r="B107" i="59"/>
  <c r="B106" i="59"/>
  <c r="B105" i="59"/>
  <c r="B104" i="59"/>
  <c r="B103" i="59"/>
  <c r="B102" i="59"/>
  <c r="B101" i="59"/>
  <c r="B100" i="59"/>
  <c r="B99" i="59"/>
  <c r="B98" i="59"/>
  <c r="B97" i="59"/>
  <c r="B96" i="59"/>
  <c r="B95" i="59"/>
  <c r="B94" i="59"/>
  <c r="B93" i="59"/>
  <c r="B92" i="59"/>
  <c r="B91" i="59"/>
  <c r="B81" i="59"/>
  <c r="B80" i="59"/>
  <c r="B79" i="59"/>
  <c r="B78" i="59"/>
  <c r="B77" i="59"/>
  <c r="B76" i="59"/>
  <c r="B75" i="59"/>
  <c r="B74" i="59"/>
  <c r="B73" i="59"/>
  <c r="B72" i="59"/>
  <c r="B71" i="59"/>
  <c r="B70" i="59"/>
  <c r="B69" i="59"/>
  <c r="B68" i="59"/>
  <c r="B67" i="59"/>
  <c r="B66" i="59"/>
  <c r="B65" i="59"/>
  <c r="B64" i="59"/>
  <c r="B63" i="59"/>
  <c r="B62" i="59"/>
  <c r="B61" i="59"/>
  <c r="G162" i="57"/>
  <c r="G161" i="57"/>
  <c r="G160" i="57"/>
  <c r="F160" i="57"/>
  <c r="E160" i="57"/>
  <c r="I160" i="57" s="1"/>
  <c r="H159" i="57"/>
  <c r="F159" i="57"/>
  <c r="E159" i="57"/>
  <c r="C159" i="57"/>
  <c r="G158" i="57"/>
  <c r="H157" i="57"/>
  <c r="H155" i="57"/>
  <c r="G155" i="57"/>
  <c r="F155" i="57"/>
  <c r="E155" i="57"/>
  <c r="H154" i="57"/>
  <c r="G154" i="57"/>
  <c r="F154" i="57"/>
  <c r="E154" i="57"/>
  <c r="H153" i="57"/>
  <c r="F153" i="57"/>
  <c r="I153" i="57" s="1"/>
  <c r="E153" i="57"/>
  <c r="D153" i="57"/>
  <c r="H152" i="57"/>
  <c r="G152" i="57"/>
  <c r="G151" i="57"/>
  <c r="H150" i="57"/>
  <c r="H149" i="57"/>
  <c r="G149" i="57"/>
  <c r="G148" i="57"/>
  <c r="H147" i="57"/>
  <c r="G147" i="57"/>
  <c r="G146" i="57"/>
  <c r="G145" i="57"/>
  <c r="G144" i="57"/>
  <c r="G143" i="57"/>
  <c r="F310" i="57"/>
  <c r="F360" i="57" s="1"/>
  <c r="C310" i="57"/>
  <c r="C360" i="57" s="1"/>
  <c r="D309" i="57"/>
  <c r="D359" i="57" s="1"/>
  <c r="C309" i="57"/>
  <c r="C359" i="57" s="1"/>
  <c r="F308" i="57"/>
  <c r="F358" i="57" s="1"/>
  <c r="G307" i="57"/>
  <c r="G357" i="57" s="1"/>
  <c r="F307" i="57"/>
  <c r="F357" i="57" s="1"/>
  <c r="C307" i="57"/>
  <c r="C357" i="57" s="1"/>
  <c r="F306" i="57"/>
  <c r="F356" i="57" s="1"/>
  <c r="F305" i="57"/>
  <c r="F355" i="57" s="1"/>
  <c r="C305" i="57"/>
  <c r="C355" i="57" s="1"/>
  <c r="F304" i="57"/>
  <c r="F354" i="57" s="1"/>
  <c r="D304" i="57"/>
  <c r="D354" i="57" s="1"/>
  <c r="C304" i="57"/>
  <c r="C354" i="57" s="1"/>
  <c r="G302" i="57"/>
  <c r="G352" i="57" s="1"/>
  <c r="F302" i="57"/>
  <c r="F352" i="57" s="1"/>
  <c r="E302" i="57"/>
  <c r="E352" i="57" s="1"/>
  <c r="D302" i="57"/>
  <c r="D352" i="57" s="1"/>
  <c r="C300" i="57"/>
  <c r="C350" i="57" s="1"/>
  <c r="F299" i="57"/>
  <c r="F349" i="57" s="1"/>
  <c r="D299" i="57"/>
  <c r="D349" i="57" s="1"/>
  <c r="G298" i="57"/>
  <c r="G348" i="57" s="1"/>
  <c r="F298" i="57"/>
  <c r="F348" i="57" s="1"/>
  <c r="D297" i="57"/>
  <c r="D347" i="57" s="1"/>
  <c r="C297" i="57"/>
  <c r="C347" i="57" s="1"/>
  <c r="G293" i="57"/>
  <c r="G343" i="57" s="1"/>
  <c r="H28" i="57"/>
  <c r="G28" i="57"/>
  <c r="D28" i="57"/>
  <c r="G25" i="57"/>
  <c r="F25" i="57"/>
  <c r="E25" i="57"/>
  <c r="D25" i="57"/>
  <c r="C25" i="57"/>
  <c r="H215" i="57"/>
  <c r="H240" i="57"/>
  <c r="H190" i="57"/>
  <c r="B363" i="57"/>
  <c r="B362" i="57"/>
  <c r="B361" i="57"/>
  <c r="B360" i="57"/>
  <c r="B359" i="57"/>
  <c r="B358" i="57"/>
  <c r="B357" i="57"/>
  <c r="B356" i="57"/>
  <c r="B355" i="57"/>
  <c r="B354" i="57"/>
  <c r="B353" i="57"/>
  <c r="B352" i="57"/>
  <c r="B351" i="57"/>
  <c r="B350" i="57"/>
  <c r="B349" i="57"/>
  <c r="B348" i="57"/>
  <c r="B347" i="57"/>
  <c r="B346" i="57"/>
  <c r="B345" i="57"/>
  <c r="B344" i="57"/>
  <c r="B343" i="57"/>
  <c r="B338" i="57"/>
  <c r="B337" i="57"/>
  <c r="B336" i="57"/>
  <c r="B335" i="57"/>
  <c r="B334" i="57"/>
  <c r="B333" i="57"/>
  <c r="B332" i="57"/>
  <c r="B331" i="57"/>
  <c r="B330" i="57"/>
  <c r="B329" i="57"/>
  <c r="B328" i="57"/>
  <c r="B327" i="57"/>
  <c r="B326" i="57"/>
  <c r="B325" i="57"/>
  <c r="B324" i="57"/>
  <c r="B323" i="57"/>
  <c r="B322" i="57"/>
  <c r="B321" i="57"/>
  <c r="B320" i="57"/>
  <c r="B319" i="57"/>
  <c r="B318" i="57"/>
  <c r="B313" i="57"/>
  <c r="B312" i="57"/>
  <c r="B311" i="57"/>
  <c r="B310" i="57"/>
  <c r="B309" i="57"/>
  <c r="B308" i="57"/>
  <c r="B307" i="57"/>
  <c r="B306" i="57"/>
  <c r="B305" i="57"/>
  <c r="B304" i="57"/>
  <c r="B303" i="57"/>
  <c r="B302" i="57"/>
  <c r="B301" i="57"/>
  <c r="B300" i="57"/>
  <c r="B299" i="57"/>
  <c r="B298" i="57"/>
  <c r="B297" i="57"/>
  <c r="B296" i="57"/>
  <c r="B295" i="57"/>
  <c r="B294" i="57"/>
  <c r="B293" i="57"/>
  <c r="B288" i="57"/>
  <c r="B287" i="57"/>
  <c r="B286" i="57"/>
  <c r="B285" i="57"/>
  <c r="B284" i="57"/>
  <c r="B283" i="57"/>
  <c r="B282" i="57"/>
  <c r="B281" i="57"/>
  <c r="B280" i="57"/>
  <c r="B279" i="57"/>
  <c r="B278" i="57"/>
  <c r="B277" i="57"/>
  <c r="B276" i="57"/>
  <c r="B275" i="57"/>
  <c r="B274" i="57"/>
  <c r="B273" i="57"/>
  <c r="B272" i="57"/>
  <c r="B271" i="57"/>
  <c r="B270" i="57"/>
  <c r="B269" i="57"/>
  <c r="B268" i="57"/>
  <c r="B263" i="57"/>
  <c r="B262" i="57"/>
  <c r="B261" i="57"/>
  <c r="B260" i="57"/>
  <c r="B259" i="57"/>
  <c r="B258" i="57"/>
  <c r="B257" i="57"/>
  <c r="B256" i="57"/>
  <c r="B255" i="57"/>
  <c r="B254" i="57"/>
  <c r="B253" i="57"/>
  <c r="B252" i="57"/>
  <c r="B251" i="57"/>
  <c r="B250" i="57"/>
  <c r="B249" i="57"/>
  <c r="B248" i="57"/>
  <c r="B247" i="57"/>
  <c r="B246" i="57"/>
  <c r="B245" i="57"/>
  <c r="B244" i="57"/>
  <c r="B243" i="57"/>
  <c r="B238" i="57"/>
  <c r="B237" i="57"/>
  <c r="B236" i="57"/>
  <c r="B235" i="57"/>
  <c r="B234" i="57"/>
  <c r="B233" i="57"/>
  <c r="B232" i="57"/>
  <c r="B231" i="57"/>
  <c r="B230" i="57"/>
  <c r="B229" i="57"/>
  <c r="B228" i="57"/>
  <c r="B227" i="57"/>
  <c r="B226" i="57"/>
  <c r="B225" i="57"/>
  <c r="B224" i="57"/>
  <c r="B223" i="57"/>
  <c r="B222" i="57"/>
  <c r="B221" i="57"/>
  <c r="B220" i="57"/>
  <c r="B219" i="57"/>
  <c r="B218" i="57"/>
  <c r="B213" i="57"/>
  <c r="B212" i="57"/>
  <c r="B211" i="57"/>
  <c r="B210" i="57"/>
  <c r="B209" i="57"/>
  <c r="B208" i="57"/>
  <c r="B207" i="57"/>
  <c r="B206" i="57"/>
  <c r="B205" i="57"/>
  <c r="B204" i="57"/>
  <c r="B203" i="57"/>
  <c r="B202" i="57"/>
  <c r="B201" i="57"/>
  <c r="B200" i="57"/>
  <c r="B199" i="57"/>
  <c r="B198" i="57"/>
  <c r="B197" i="57"/>
  <c r="B196" i="57"/>
  <c r="B195" i="57"/>
  <c r="B194" i="57"/>
  <c r="B193" i="57"/>
  <c r="B188" i="57"/>
  <c r="B187" i="57"/>
  <c r="B186" i="57"/>
  <c r="B185" i="57"/>
  <c r="B184" i="57"/>
  <c r="B183" i="57"/>
  <c r="B182" i="57"/>
  <c r="B181" i="57"/>
  <c r="B180" i="57"/>
  <c r="B179" i="57"/>
  <c r="B178" i="57"/>
  <c r="B177" i="57"/>
  <c r="B176" i="57"/>
  <c r="B175" i="57"/>
  <c r="B174" i="57"/>
  <c r="B173" i="57"/>
  <c r="B172" i="57"/>
  <c r="B171" i="57"/>
  <c r="B170" i="57"/>
  <c r="B169" i="57"/>
  <c r="B168" i="57"/>
  <c r="B163" i="57"/>
  <c r="B162" i="57"/>
  <c r="B161" i="57"/>
  <c r="B160" i="57"/>
  <c r="B159" i="57"/>
  <c r="B158" i="57"/>
  <c r="B157" i="57"/>
  <c r="B156" i="57"/>
  <c r="B155" i="57"/>
  <c r="B154" i="57"/>
  <c r="B153" i="57"/>
  <c r="B152" i="57"/>
  <c r="B151" i="57"/>
  <c r="B150" i="57"/>
  <c r="B149" i="57"/>
  <c r="B148" i="57"/>
  <c r="B147" i="57"/>
  <c r="B146" i="57"/>
  <c r="B145" i="57"/>
  <c r="B144" i="57"/>
  <c r="B143" i="57"/>
  <c r="B136" i="57"/>
  <c r="B135" i="57"/>
  <c r="B134" i="57"/>
  <c r="B133" i="57"/>
  <c r="B132" i="57"/>
  <c r="B131" i="57"/>
  <c r="B130" i="57"/>
  <c r="B129" i="57"/>
  <c r="B128" i="57"/>
  <c r="B127" i="57"/>
  <c r="B126" i="57"/>
  <c r="B125" i="57"/>
  <c r="B124" i="57"/>
  <c r="B123" i="57"/>
  <c r="B122" i="57"/>
  <c r="B121" i="57"/>
  <c r="B120" i="57"/>
  <c r="B119" i="57"/>
  <c r="B118" i="57"/>
  <c r="B117" i="57"/>
  <c r="B116" i="57"/>
  <c r="B111" i="57"/>
  <c r="B110" i="57"/>
  <c r="B109" i="57"/>
  <c r="B108" i="57"/>
  <c r="B107" i="57"/>
  <c r="B106" i="57"/>
  <c r="B105" i="57"/>
  <c r="B104" i="57"/>
  <c r="B103" i="57"/>
  <c r="B102" i="57"/>
  <c r="B101" i="57"/>
  <c r="B100" i="57"/>
  <c r="B99" i="57"/>
  <c r="B98" i="57"/>
  <c r="B97" i="57"/>
  <c r="B96" i="57"/>
  <c r="B95" i="57"/>
  <c r="B94" i="57"/>
  <c r="B93" i="57"/>
  <c r="B92" i="57"/>
  <c r="B91" i="57"/>
  <c r="B81" i="57"/>
  <c r="B80" i="57"/>
  <c r="B79" i="57"/>
  <c r="B78" i="57"/>
  <c r="B77" i="57"/>
  <c r="B76" i="57"/>
  <c r="B75" i="57"/>
  <c r="B74" i="57"/>
  <c r="B73" i="57"/>
  <c r="B72" i="57"/>
  <c r="B71" i="57"/>
  <c r="B70" i="57"/>
  <c r="B69" i="57"/>
  <c r="B68" i="57"/>
  <c r="B67" i="57"/>
  <c r="B66" i="57"/>
  <c r="B65" i="57"/>
  <c r="B64" i="57"/>
  <c r="B63" i="57"/>
  <c r="B62" i="57"/>
  <c r="B61" i="57"/>
  <c r="H21" i="57"/>
  <c r="G21" i="57"/>
  <c r="A3" i="47"/>
  <c r="A222" i="46"/>
  <c r="A198" i="46"/>
  <c r="B174" i="46"/>
  <c r="A150" i="46"/>
  <c r="A126" i="46"/>
  <c r="A102" i="46"/>
  <c r="A78" i="46"/>
  <c r="A53" i="46"/>
  <c r="A2" i="46"/>
  <c r="B2" i="57" s="1"/>
  <c r="B1" i="37"/>
  <c r="H64" i="41"/>
  <c r="E310" i="41"/>
  <c r="E360" i="41" s="1"/>
  <c r="G308" i="41"/>
  <c r="G358" i="41" s="1"/>
  <c r="F305" i="41"/>
  <c r="F355" i="41" s="1"/>
  <c r="E305" i="41"/>
  <c r="E355" i="41" s="1"/>
  <c r="C303" i="41"/>
  <c r="C353" i="41" s="1"/>
  <c r="E302" i="41"/>
  <c r="E352" i="41" s="1"/>
  <c r="F299" i="41"/>
  <c r="F349" i="41" s="1"/>
  <c r="G295" i="41"/>
  <c r="G345" i="41" s="1"/>
  <c r="F295" i="41"/>
  <c r="F345" i="41" s="1"/>
  <c r="G25" i="41"/>
  <c r="F25" i="41"/>
  <c r="E25" i="41"/>
  <c r="D25" i="41"/>
  <c r="C25" i="41"/>
  <c r="H28" i="41"/>
  <c r="G28" i="41"/>
  <c r="D28" i="41"/>
  <c r="H21" i="41"/>
  <c r="G21" i="41"/>
  <c r="H215" i="41"/>
  <c r="H190" i="41"/>
  <c r="H65" i="40"/>
  <c r="G310" i="40"/>
  <c r="G360" i="40" s="1"/>
  <c r="G309" i="40"/>
  <c r="G359" i="40" s="1"/>
  <c r="F304" i="40"/>
  <c r="F354" i="40" s="1"/>
  <c r="F301" i="40"/>
  <c r="F351" i="40" s="1"/>
  <c r="G299" i="40"/>
  <c r="G349" i="40" s="1"/>
  <c r="F299" i="40"/>
  <c r="F349" i="40" s="1"/>
  <c r="G296" i="40"/>
  <c r="G346" i="40" s="1"/>
  <c r="G295" i="40"/>
  <c r="G345" i="40" s="1"/>
  <c r="H28" i="40"/>
  <c r="G28" i="40"/>
  <c r="D28" i="40"/>
  <c r="G25" i="40"/>
  <c r="F25" i="40"/>
  <c r="E25" i="40"/>
  <c r="D25" i="40"/>
  <c r="C25" i="40"/>
  <c r="H21" i="40"/>
  <c r="G21" i="40"/>
  <c r="H215" i="40"/>
  <c r="H240" i="40"/>
  <c r="H190" i="40"/>
  <c r="G310" i="39"/>
  <c r="G360" i="39" s="1"/>
  <c r="G307" i="39"/>
  <c r="G357" i="39" s="1"/>
  <c r="G305" i="39"/>
  <c r="G355" i="39" s="1"/>
  <c r="F305" i="39"/>
  <c r="F355" i="39" s="1"/>
  <c r="D301" i="39"/>
  <c r="D351" i="39" s="1"/>
  <c r="G297" i="39"/>
  <c r="G347" i="39" s="1"/>
  <c r="H28" i="39"/>
  <c r="G28" i="39"/>
  <c r="D28" i="39"/>
  <c r="G25" i="39"/>
  <c r="F25" i="39"/>
  <c r="E25" i="39"/>
  <c r="D25" i="39"/>
  <c r="C25" i="39"/>
  <c r="H21" i="39"/>
  <c r="G21" i="39"/>
  <c r="H215" i="39"/>
  <c r="H240" i="39"/>
  <c r="H75" i="38"/>
  <c r="H70" i="38"/>
  <c r="F311" i="38"/>
  <c r="F361" i="38" s="1"/>
  <c r="E310" i="38"/>
  <c r="E360" i="38" s="1"/>
  <c r="C310" i="38"/>
  <c r="C360" i="38" s="1"/>
  <c r="G308" i="38"/>
  <c r="G358" i="38" s="1"/>
  <c r="G305" i="38"/>
  <c r="G355" i="38" s="1"/>
  <c r="G301" i="38"/>
  <c r="G351" i="38" s="1"/>
  <c r="D300" i="38"/>
  <c r="D350" i="38" s="1"/>
  <c r="F297" i="38"/>
  <c r="F347" i="38" s="1"/>
  <c r="H28" i="38"/>
  <c r="G28" i="38"/>
  <c r="D28" i="38"/>
  <c r="G25" i="38"/>
  <c r="F25" i="38"/>
  <c r="E25" i="38"/>
  <c r="D25" i="38"/>
  <c r="C25" i="38"/>
  <c r="H21" i="38"/>
  <c r="G21" i="38"/>
  <c r="H240" i="38"/>
  <c r="H66" i="35"/>
  <c r="H61" i="35"/>
  <c r="F312" i="35"/>
  <c r="F362" i="35" s="1"/>
  <c r="G311" i="35"/>
  <c r="G361" i="35" s="1"/>
  <c r="G310" i="35"/>
  <c r="G360" i="35" s="1"/>
  <c r="C305" i="35"/>
  <c r="C355" i="35" s="1"/>
  <c r="E304" i="35"/>
  <c r="E354" i="35" s="1"/>
  <c r="D304" i="35"/>
  <c r="D354" i="35" s="1"/>
  <c r="C300" i="35"/>
  <c r="C350" i="35" s="1"/>
  <c r="G296" i="35"/>
  <c r="G346" i="35" s="1"/>
  <c r="H28" i="35"/>
  <c r="G28" i="35"/>
  <c r="D28" i="35"/>
  <c r="G25" i="35"/>
  <c r="F25" i="35"/>
  <c r="E25" i="35"/>
  <c r="D25" i="35"/>
  <c r="C25" i="35"/>
  <c r="H21" i="35"/>
  <c r="G21" i="35"/>
  <c r="F311" i="34"/>
  <c r="F361" i="34" s="1"/>
  <c r="E304" i="34"/>
  <c r="E354" i="34" s="1"/>
  <c r="C303" i="34"/>
  <c r="C353" i="34" s="1"/>
  <c r="G302" i="34"/>
  <c r="G352" i="34" s="1"/>
  <c r="D302" i="34"/>
  <c r="D352" i="34" s="1"/>
  <c r="H28" i="34"/>
  <c r="G28" i="34"/>
  <c r="D28" i="34"/>
  <c r="G25" i="34"/>
  <c r="F25" i="34"/>
  <c r="E25" i="34"/>
  <c r="D25" i="34"/>
  <c r="C25" i="34"/>
  <c r="H21" i="34"/>
  <c r="G21" i="34"/>
  <c r="F310" i="33"/>
  <c r="F360" i="33" s="1"/>
  <c r="G308" i="33"/>
  <c r="G358" i="33" s="1"/>
  <c r="F308" i="33"/>
  <c r="F358" i="33" s="1"/>
  <c r="F306" i="33"/>
  <c r="F356" i="33" s="1"/>
  <c r="E305" i="33"/>
  <c r="E355" i="33" s="1"/>
  <c r="E304" i="33"/>
  <c r="E354" i="33" s="1"/>
  <c r="D302" i="33"/>
  <c r="D352" i="33" s="1"/>
  <c r="C302" i="33"/>
  <c r="C352" i="33" s="1"/>
  <c r="C300" i="33"/>
  <c r="C350" i="33" s="1"/>
  <c r="G298" i="33"/>
  <c r="G348" i="33" s="1"/>
  <c r="G297" i="33"/>
  <c r="G347" i="33" s="1"/>
  <c r="G296" i="33"/>
  <c r="G346" i="33" s="1"/>
  <c r="F295" i="33"/>
  <c r="F345" i="33" s="1"/>
  <c r="G293" i="33"/>
  <c r="G343" i="33" s="1"/>
  <c r="H28" i="33"/>
  <c r="G28" i="33"/>
  <c r="D28" i="33"/>
  <c r="G25" i="33"/>
  <c r="F25" i="33"/>
  <c r="E25" i="33"/>
  <c r="D25" i="33"/>
  <c r="C25" i="33"/>
  <c r="H21" i="33"/>
  <c r="G21" i="33"/>
  <c r="H74" i="32"/>
  <c r="D312" i="32"/>
  <c r="D362" i="32" s="1"/>
  <c r="C310" i="32"/>
  <c r="C360" i="32" s="1"/>
  <c r="C309" i="32"/>
  <c r="C359" i="32" s="1"/>
  <c r="F307" i="32"/>
  <c r="F357" i="32" s="1"/>
  <c r="E307" i="32"/>
  <c r="E357" i="32" s="1"/>
  <c r="G305" i="32"/>
  <c r="G355" i="32" s="1"/>
  <c r="E305" i="32"/>
  <c r="E355" i="32" s="1"/>
  <c r="D303" i="32"/>
  <c r="D353" i="32" s="1"/>
  <c r="F297" i="32"/>
  <c r="F347" i="32" s="1"/>
  <c r="E297" i="32"/>
  <c r="E347" i="32" s="1"/>
  <c r="G295" i="32"/>
  <c r="G345" i="32" s="1"/>
  <c r="G293" i="32"/>
  <c r="G343" i="32" s="1"/>
  <c r="H28" i="32"/>
  <c r="G28" i="32"/>
  <c r="D28" i="32"/>
  <c r="G25" i="32"/>
  <c r="F25" i="32"/>
  <c r="E25" i="32"/>
  <c r="D25" i="32"/>
  <c r="C25" i="32"/>
  <c r="H21" i="32"/>
  <c r="G21" i="32"/>
  <c r="H240" i="32"/>
  <c r="H73" i="31"/>
  <c r="H63" i="31"/>
  <c r="G312" i="31"/>
  <c r="G362" i="31" s="1"/>
  <c r="F311" i="31"/>
  <c r="F361" i="31" s="1"/>
  <c r="F310" i="31"/>
  <c r="F360" i="31" s="1"/>
  <c r="C310" i="31"/>
  <c r="C360" i="31" s="1"/>
  <c r="E305" i="31"/>
  <c r="E355" i="31" s="1"/>
  <c r="G304" i="31"/>
  <c r="G354" i="31" s="1"/>
  <c r="F304" i="31"/>
  <c r="F354" i="31" s="1"/>
  <c r="E304" i="31"/>
  <c r="E354" i="31" s="1"/>
  <c r="D302" i="31"/>
  <c r="D352" i="31" s="1"/>
  <c r="F301" i="31"/>
  <c r="F351" i="31" s="1"/>
  <c r="F299" i="31"/>
  <c r="F349" i="31" s="1"/>
  <c r="G298" i="31"/>
  <c r="G348" i="31" s="1"/>
  <c r="G297" i="31"/>
  <c r="G347" i="31" s="1"/>
  <c r="F295" i="31"/>
  <c r="F345" i="31" s="1"/>
  <c r="F294" i="31"/>
  <c r="F344" i="31" s="1"/>
  <c r="H28" i="31"/>
  <c r="G28" i="31"/>
  <c r="D28" i="31"/>
  <c r="G25" i="31"/>
  <c r="F25" i="31"/>
  <c r="E25" i="31"/>
  <c r="D25" i="31"/>
  <c r="C25" i="31"/>
  <c r="H21" i="31"/>
  <c r="G21" i="31"/>
  <c r="H215" i="31"/>
  <c r="H190" i="31"/>
  <c r="D307" i="30"/>
  <c r="D357" i="30" s="1"/>
  <c r="C307" i="30"/>
  <c r="C357" i="30" s="1"/>
  <c r="C303" i="30"/>
  <c r="C353" i="30" s="1"/>
  <c r="C302" i="30"/>
  <c r="C352" i="30" s="1"/>
  <c r="F299" i="30"/>
  <c r="F349" i="30" s="1"/>
  <c r="E297" i="30"/>
  <c r="E347" i="30" s="1"/>
  <c r="D297" i="30"/>
  <c r="D347" i="30" s="1"/>
  <c r="F295" i="30"/>
  <c r="F345" i="30" s="1"/>
  <c r="E295" i="30"/>
  <c r="E345" i="30" s="1"/>
  <c r="G294" i="30"/>
  <c r="G344" i="30" s="1"/>
  <c r="H28" i="30"/>
  <c r="G28" i="30"/>
  <c r="D28" i="30"/>
  <c r="G25" i="30"/>
  <c r="F25" i="30"/>
  <c r="E25" i="30"/>
  <c r="D25" i="30"/>
  <c r="C25" i="30"/>
  <c r="H21" i="30"/>
  <c r="G21" i="30"/>
  <c r="H215" i="30"/>
  <c r="H240" i="30"/>
  <c r="H63" i="29"/>
  <c r="C309" i="29"/>
  <c r="C359" i="29" s="1"/>
  <c r="D307" i="29"/>
  <c r="D357" i="29" s="1"/>
  <c r="F304" i="29"/>
  <c r="F354" i="29" s="1"/>
  <c r="G303" i="29"/>
  <c r="G353" i="29" s="1"/>
  <c r="D302" i="29"/>
  <c r="D352" i="29" s="1"/>
  <c r="F301" i="29"/>
  <c r="F351" i="29" s="1"/>
  <c r="G299" i="29"/>
  <c r="G349" i="29" s="1"/>
  <c r="F299" i="29"/>
  <c r="F349" i="29" s="1"/>
  <c r="F296" i="29"/>
  <c r="F346" i="29" s="1"/>
  <c r="F295" i="29"/>
  <c r="F345" i="29" s="1"/>
  <c r="G294" i="29"/>
  <c r="G344" i="29" s="1"/>
  <c r="G293" i="29"/>
  <c r="G343" i="29" s="1"/>
  <c r="H28" i="29"/>
  <c r="G28" i="29"/>
  <c r="D28" i="29"/>
  <c r="G25" i="29"/>
  <c r="F25" i="29"/>
  <c r="E25" i="29"/>
  <c r="D25" i="29"/>
  <c r="C25" i="29"/>
  <c r="H21" i="29"/>
  <c r="G21" i="29"/>
  <c r="H215" i="29"/>
  <c r="E312" i="28"/>
  <c r="E362" i="28" s="1"/>
  <c r="D309" i="28"/>
  <c r="D359" i="28" s="1"/>
  <c r="D307" i="28"/>
  <c r="D357" i="28" s="1"/>
  <c r="E305" i="28"/>
  <c r="E355" i="28" s="1"/>
  <c r="F304" i="28"/>
  <c r="F354" i="28" s="1"/>
  <c r="G303" i="28"/>
  <c r="G353" i="28" s="1"/>
  <c r="C303" i="28"/>
  <c r="C353" i="28" s="1"/>
  <c r="D302" i="28"/>
  <c r="D352" i="28" s="1"/>
  <c r="D300" i="28"/>
  <c r="D350" i="28" s="1"/>
  <c r="G298" i="28"/>
  <c r="G348" i="28" s="1"/>
  <c r="F298" i="28"/>
  <c r="F348" i="28" s="1"/>
  <c r="E297" i="28"/>
  <c r="E347" i="28" s="1"/>
  <c r="G295" i="28"/>
  <c r="G345" i="28" s="1"/>
  <c r="G294" i="28"/>
  <c r="G344" i="28" s="1"/>
  <c r="H28" i="28"/>
  <c r="G28" i="28"/>
  <c r="D28" i="28"/>
  <c r="G25" i="28"/>
  <c r="F25" i="28"/>
  <c r="E25" i="28"/>
  <c r="D25" i="28"/>
  <c r="C25" i="28"/>
  <c r="H21" i="28"/>
  <c r="G21" i="28"/>
  <c r="H240" i="28"/>
  <c r="G312" i="27"/>
  <c r="G362" i="27" s="1"/>
  <c r="C307" i="27"/>
  <c r="C357" i="27" s="1"/>
  <c r="D305" i="27"/>
  <c r="D355" i="27" s="1"/>
  <c r="E304" i="27"/>
  <c r="E354" i="27" s="1"/>
  <c r="G302" i="27"/>
  <c r="G352" i="27" s="1"/>
  <c r="F299" i="27"/>
  <c r="F349" i="27" s="1"/>
  <c r="C297" i="27"/>
  <c r="C347" i="27" s="1"/>
  <c r="G294" i="27"/>
  <c r="G344" i="27" s="1"/>
  <c r="H28" i="27"/>
  <c r="G28" i="27"/>
  <c r="D28" i="27"/>
  <c r="G25" i="27"/>
  <c r="F25" i="27"/>
  <c r="E25" i="27"/>
  <c r="D25" i="27"/>
  <c r="C25" i="27"/>
  <c r="H21" i="27"/>
  <c r="G21" i="27"/>
  <c r="H190" i="27"/>
  <c r="G312" i="26"/>
  <c r="G362" i="26" s="1"/>
  <c r="F309" i="26"/>
  <c r="F359" i="26" s="1"/>
  <c r="E309" i="26"/>
  <c r="E359" i="26" s="1"/>
  <c r="F308" i="26"/>
  <c r="F358" i="26" s="1"/>
  <c r="G305" i="26"/>
  <c r="G355" i="26" s="1"/>
  <c r="E304" i="26"/>
  <c r="E354" i="26" s="1"/>
  <c r="F303" i="26"/>
  <c r="F353" i="26" s="1"/>
  <c r="F302" i="26"/>
  <c r="F352" i="26" s="1"/>
  <c r="D300" i="26"/>
  <c r="D350" i="26" s="1"/>
  <c r="F299" i="26"/>
  <c r="F349" i="26" s="1"/>
  <c r="F297" i="26"/>
  <c r="F347" i="26" s="1"/>
  <c r="G294" i="26"/>
  <c r="G344" i="26" s="1"/>
  <c r="F294" i="26"/>
  <c r="F344" i="26" s="1"/>
  <c r="H28" i="26"/>
  <c r="G28" i="26"/>
  <c r="D28" i="26"/>
  <c r="G25" i="26"/>
  <c r="F25" i="26"/>
  <c r="E25" i="26"/>
  <c r="D25" i="26"/>
  <c r="C25" i="26"/>
  <c r="H21" i="26"/>
  <c r="G21" i="26"/>
  <c r="H77" i="25"/>
  <c r="G310" i="25"/>
  <c r="G360" i="25" s="1"/>
  <c r="F305" i="25"/>
  <c r="F355" i="25" s="1"/>
  <c r="E305" i="25"/>
  <c r="E355" i="25" s="1"/>
  <c r="C302" i="25"/>
  <c r="C352" i="25" s="1"/>
  <c r="G294" i="25"/>
  <c r="G344" i="25" s="1"/>
  <c r="H28" i="25"/>
  <c r="G28" i="25"/>
  <c r="D28" i="25"/>
  <c r="G25" i="25"/>
  <c r="F25" i="25"/>
  <c r="E25" i="25"/>
  <c r="D25" i="25"/>
  <c r="C25" i="25"/>
  <c r="H21" i="25"/>
  <c r="G21" i="25"/>
  <c r="G310" i="24"/>
  <c r="G360" i="24" s="1"/>
  <c r="E309" i="24"/>
  <c r="E359" i="24" s="1"/>
  <c r="G307" i="24"/>
  <c r="G357" i="24" s="1"/>
  <c r="F306" i="24"/>
  <c r="F356" i="24" s="1"/>
  <c r="G305" i="24"/>
  <c r="G355" i="24" s="1"/>
  <c r="G302" i="24"/>
  <c r="G352" i="24" s="1"/>
  <c r="G301" i="24"/>
  <c r="G351" i="24" s="1"/>
  <c r="C300" i="24"/>
  <c r="C350" i="24" s="1"/>
  <c r="D299" i="24"/>
  <c r="D349" i="24" s="1"/>
  <c r="G297" i="24"/>
  <c r="G347" i="24" s="1"/>
  <c r="G295" i="24"/>
  <c r="G345" i="24" s="1"/>
  <c r="H28" i="24"/>
  <c r="G28" i="24"/>
  <c r="D28" i="24"/>
  <c r="G25" i="24"/>
  <c r="F25" i="24"/>
  <c r="E25" i="24"/>
  <c r="D25" i="24"/>
  <c r="C25" i="24"/>
  <c r="H21" i="24"/>
  <c r="G21" i="24"/>
  <c r="H68" i="23"/>
  <c r="G312" i="23"/>
  <c r="G362" i="23" s="1"/>
  <c r="F310" i="23"/>
  <c r="F360" i="23" s="1"/>
  <c r="C309" i="23"/>
  <c r="C359" i="23" s="1"/>
  <c r="D307" i="23"/>
  <c r="D357" i="23" s="1"/>
  <c r="F304" i="23"/>
  <c r="F354" i="23" s="1"/>
  <c r="D302" i="23"/>
  <c r="D352" i="23" s="1"/>
  <c r="F301" i="23"/>
  <c r="F351" i="23" s="1"/>
  <c r="E301" i="23"/>
  <c r="E351" i="23" s="1"/>
  <c r="G299" i="23"/>
  <c r="G349" i="23" s="1"/>
  <c r="G298" i="23"/>
  <c r="G348" i="23" s="1"/>
  <c r="D297" i="23"/>
  <c r="D347" i="23" s="1"/>
  <c r="G294" i="23"/>
  <c r="G344" i="23" s="1"/>
  <c r="G293" i="23"/>
  <c r="G343" i="23" s="1"/>
  <c r="H28" i="23"/>
  <c r="G28" i="23"/>
  <c r="D28" i="23"/>
  <c r="G25" i="23"/>
  <c r="F25" i="23"/>
  <c r="E25" i="23"/>
  <c r="D25" i="23"/>
  <c r="C25" i="23"/>
  <c r="H21" i="23"/>
  <c r="G21" i="23"/>
  <c r="F312" i="22"/>
  <c r="F362" i="22" s="1"/>
  <c r="F307" i="22"/>
  <c r="F357" i="22" s="1"/>
  <c r="C307" i="22"/>
  <c r="C357" i="22" s="1"/>
  <c r="D305" i="22"/>
  <c r="D355" i="22" s="1"/>
  <c r="E303" i="22"/>
  <c r="E353" i="22" s="1"/>
  <c r="G296" i="22"/>
  <c r="G346" i="22" s="1"/>
  <c r="H28" i="22"/>
  <c r="G28" i="22"/>
  <c r="D28" i="22"/>
  <c r="G25" i="22"/>
  <c r="F25" i="22"/>
  <c r="E25" i="22"/>
  <c r="D25" i="22"/>
  <c r="C25" i="22"/>
  <c r="H21" i="22"/>
  <c r="G21" i="22"/>
  <c r="C309" i="21"/>
  <c r="C359" i="21" s="1"/>
  <c r="E305" i="21"/>
  <c r="E355" i="21" s="1"/>
  <c r="G303" i="21"/>
  <c r="G353" i="21" s="1"/>
  <c r="C303" i="21"/>
  <c r="C353" i="21" s="1"/>
  <c r="E302" i="21"/>
  <c r="E352" i="21" s="1"/>
  <c r="C302" i="21"/>
  <c r="C352" i="21" s="1"/>
  <c r="G300" i="21"/>
  <c r="G350" i="21" s="1"/>
  <c r="E300" i="21"/>
  <c r="E350" i="21" s="1"/>
  <c r="F299" i="21"/>
  <c r="F349" i="21" s="1"/>
  <c r="G295" i="21"/>
  <c r="G345" i="21" s="1"/>
  <c r="F295" i="21"/>
  <c r="F345" i="21" s="1"/>
  <c r="G294" i="21"/>
  <c r="G344" i="21" s="1"/>
  <c r="H28" i="21"/>
  <c r="G28" i="21"/>
  <c r="D28" i="21"/>
  <c r="G25" i="21"/>
  <c r="F25" i="21"/>
  <c r="E25" i="21"/>
  <c r="D25" i="21"/>
  <c r="C25" i="21"/>
  <c r="H21" i="21"/>
  <c r="G21" i="21"/>
  <c r="H66" i="20"/>
  <c r="H61" i="20"/>
  <c r="F312" i="20"/>
  <c r="F362" i="20" s="1"/>
  <c r="E309" i="20"/>
  <c r="E359" i="20" s="1"/>
  <c r="F306" i="20"/>
  <c r="F356" i="20" s="1"/>
  <c r="G305" i="20"/>
  <c r="G355" i="20" s="1"/>
  <c r="F305" i="20"/>
  <c r="F355" i="20" s="1"/>
  <c r="E304" i="20"/>
  <c r="E354" i="20" s="1"/>
  <c r="C304" i="20"/>
  <c r="C354" i="20" s="1"/>
  <c r="G302" i="20"/>
  <c r="G352" i="20" s="1"/>
  <c r="G301" i="20"/>
  <c r="G351" i="20" s="1"/>
  <c r="G300" i="20"/>
  <c r="G350" i="20" s="1"/>
  <c r="G297" i="20"/>
  <c r="G347" i="20" s="1"/>
  <c r="G296" i="20"/>
  <c r="G346" i="20" s="1"/>
  <c r="H28" i="20"/>
  <c r="G28" i="20"/>
  <c r="D28" i="20"/>
  <c r="G25" i="20"/>
  <c r="F25" i="20"/>
  <c r="E25" i="20"/>
  <c r="D25" i="20"/>
  <c r="C25" i="20"/>
  <c r="H21" i="20"/>
  <c r="G21" i="20"/>
  <c r="H215" i="20"/>
  <c r="G311" i="19"/>
  <c r="G361" i="19" s="1"/>
  <c r="D309" i="19"/>
  <c r="D359" i="19" s="1"/>
  <c r="G304" i="19"/>
  <c r="G354" i="19" s="1"/>
  <c r="F304" i="19"/>
  <c r="E303" i="19"/>
  <c r="E353" i="19" s="1"/>
  <c r="C300" i="19"/>
  <c r="C350" i="19" s="1"/>
  <c r="G299" i="19"/>
  <c r="G349" i="19" s="1"/>
  <c r="E297" i="19"/>
  <c r="E347" i="19" s="1"/>
  <c r="G296" i="19"/>
  <c r="G346" i="19" s="1"/>
  <c r="G294" i="19"/>
  <c r="G344" i="19" s="1"/>
  <c r="H28" i="19"/>
  <c r="G28" i="19"/>
  <c r="D28" i="19"/>
  <c r="G25" i="19"/>
  <c r="F25" i="19"/>
  <c r="E25" i="19"/>
  <c r="D25" i="19"/>
  <c r="C25" i="19"/>
  <c r="H21" i="19"/>
  <c r="G21" i="19"/>
  <c r="G312" i="18"/>
  <c r="G362" i="18" s="1"/>
  <c r="F310" i="18"/>
  <c r="F360" i="18" s="1"/>
  <c r="E310" i="18"/>
  <c r="E360" i="18" s="1"/>
  <c r="G307" i="18"/>
  <c r="G357" i="18" s="1"/>
  <c r="C307" i="18"/>
  <c r="C357" i="18" s="1"/>
  <c r="E305" i="18"/>
  <c r="E355" i="18" s="1"/>
  <c r="D305" i="18"/>
  <c r="D355" i="18" s="1"/>
  <c r="E300" i="18"/>
  <c r="E350" i="18" s="1"/>
  <c r="D300" i="18"/>
  <c r="D350" i="18" s="1"/>
  <c r="D296" i="18"/>
  <c r="D346" i="18" s="1"/>
  <c r="F295" i="18"/>
  <c r="F345" i="18" s="1"/>
  <c r="E295" i="18"/>
  <c r="E345" i="18" s="1"/>
  <c r="G293" i="18"/>
  <c r="G343" i="18" s="1"/>
  <c r="H28" i="18"/>
  <c r="G28" i="18"/>
  <c r="D28" i="18"/>
  <c r="G25" i="18"/>
  <c r="F25" i="18"/>
  <c r="E25" i="18"/>
  <c r="D25" i="18"/>
  <c r="C25" i="18"/>
  <c r="H21" i="18"/>
  <c r="G21" i="18"/>
  <c r="G312" i="17"/>
  <c r="G362" i="17" s="1"/>
  <c r="G310" i="17"/>
  <c r="G360" i="17" s="1"/>
  <c r="G307" i="17"/>
  <c r="G357" i="17" s="1"/>
  <c r="F305" i="17"/>
  <c r="F355" i="17" s="1"/>
  <c r="D304" i="17"/>
  <c r="D354" i="17" s="1"/>
  <c r="G302" i="17"/>
  <c r="G352" i="17" s="1"/>
  <c r="F302" i="17"/>
  <c r="F352" i="17" s="1"/>
  <c r="H28" i="17"/>
  <c r="G28" i="17"/>
  <c r="D28" i="17"/>
  <c r="G25" i="17"/>
  <c r="F25" i="17"/>
  <c r="E25" i="17"/>
  <c r="D25" i="17"/>
  <c r="C25" i="17"/>
  <c r="H21" i="17"/>
  <c r="G21" i="17"/>
  <c r="H215" i="17"/>
  <c r="H190" i="17"/>
  <c r="H72" i="16"/>
  <c r="D307" i="16"/>
  <c r="D357" i="16" s="1"/>
  <c r="F306" i="16"/>
  <c r="F356" i="16" s="1"/>
  <c r="E305" i="16"/>
  <c r="E355" i="16" s="1"/>
  <c r="D305" i="16"/>
  <c r="D355" i="16" s="1"/>
  <c r="G302" i="16"/>
  <c r="G352" i="16" s="1"/>
  <c r="E300" i="16"/>
  <c r="E350" i="16" s="1"/>
  <c r="D300" i="16"/>
  <c r="D350" i="16" s="1"/>
  <c r="G297" i="16"/>
  <c r="G347" i="16" s="1"/>
  <c r="D297" i="16"/>
  <c r="D347" i="16" s="1"/>
  <c r="G296" i="16"/>
  <c r="G346" i="16" s="1"/>
  <c r="F295" i="16"/>
  <c r="F345" i="16" s="1"/>
  <c r="G293" i="16"/>
  <c r="G343" i="16" s="1"/>
  <c r="H28" i="16"/>
  <c r="G28" i="16"/>
  <c r="D28" i="16"/>
  <c r="G25" i="16"/>
  <c r="F25" i="16"/>
  <c r="E25" i="16"/>
  <c r="D25" i="16"/>
  <c r="C25" i="16"/>
  <c r="H21" i="16"/>
  <c r="G21" i="16"/>
  <c r="H240" i="16"/>
  <c r="G312" i="15"/>
  <c r="G362" i="15" s="1"/>
  <c r="F309" i="15"/>
  <c r="F359" i="15" s="1"/>
  <c r="G301" i="15"/>
  <c r="G351" i="15" s="1"/>
  <c r="C301" i="15"/>
  <c r="C351" i="15" s="1"/>
  <c r="C300" i="15"/>
  <c r="C350" i="15" s="1"/>
  <c r="G297" i="15"/>
  <c r="G347" i="15" s="1"/>
  <c r="G296" i="15"/>
  <c r="G346" i="15" s="1"/>
  <c r="H28" i="15"/>
  <c r="G28" i="15"/>
  <c r="D28" i="15"/>
  <c r="G25" i="15"/>
  <c r="F25" i="15"/>
  <c r="E25" i="15"/>
  <c r="D25" i="15"/>
  <c r="C25" i="15"/>
  <c r="H21" i="15"/>
  <c r="G21" i="15"/>
  <c r="B351" i="15"/>
  <c r="B326" i="15"/>
  <c r="B301" i="15"/>
  <c r="B276" i="15"/>
  <c r="B251" i="15"/>
  <c r="B226" i="15"/>
  <c r="B201" i="15"/>
  <c r="B176" i="15"/>
  <c r="B151" i="15"/>
  <c r="B124" i="15"/>
  <c r="B99" i="15"/>
  <c r="E312" i="14"/>
  <c r="E362" i="14" s="1"/>
  <c r="G310" i="14"/>
  <c r="G360" i="14" s="1"/>
  <c r="E310" i="14"/>
  <c r="E360" i="14" s="1"/>
  <c r="D309" i="14"/>
  <c r="D359" i="14" s="1"/>
  <c r="G308" i="14"/>
  <c r="G358" i="14" s="1"/>
  <c r="C307" i="14"/>
  <c r="C357" i="14" s="1"/>
  <c r="F304" i="14"/>
  <c r="F354" i="14" s="1"/>
  <c r="C303" i="14"/>
  <c r="C353" i="14" s="1"/>
  <c r="E302" i="14"/>
  <c r="E352" i="14" s="1"/>
  <c r="E301" i="14"/>
  <c r="E351" i="14" s="1"/>
  <c r="C300" i="14"/>
  <c r="C350" i="14" s="1"/>
  <c r="F297" i="14"/>
  <c r="F347" i="14" s="1"/>
  <c r="E297" i="14"/>
  <c r="E347" i="14" s="1"/>
  <c r="G295" i="14"/>
  <c r="G345" i="14" s="1"/>
  <c r="G294" i="14"/>
  <c r="G344" i="14" s="1"/>
  <c r="H28" i="14"/>
  <c r="G28" i="14"/>
  <c r="D28" i="14"/>
  <c r="G25" i="14"/>
  <c r="F25" i="14"/>
  <c r="E25" i="14"/>
  <c r="D25" i="14"/>
  <c r="C25" i="14"/>
  <c r="H21" i="14"/>
  <c r="G21" i="14"/>
  <c r="H215" i="14"/>
  <c r="H240" i="14"/>
  <c r="F311" i="12"/>
  <c r="F361" i="12" s="1"/>
  <c r="F310" i="12"/>
  <c r="F360" i="12" s="1"/>
  <c r="G307" i="12"/>
  <c r="G357" i="12" s="1"/>
  <c r="E304" i="12"/>
  <c r="E354" i="12" s="1"/>
  <c r="G302" i="12"/>
  <c r="G352" i="12" s="1"/>
  <c r="F301" i="12"/>
  <c r="F351" i="12" s="1"/>
  <c r="E299" i="12"/>
  <c r="E349" i="12" s="1"/>
  <c r="G293" i="12"/>
  <c r="G343" i="12" s="1"/>
  <c r="H28" i="12"/>
  <c r="G28" i="12"/>
  <c r="D28" i="12"/>
  <c r="G25" i="12"/>
  <c r="F25" i="12"/>
  <c r="E25" i="12"/>
  <c r="D25" i="12"/>
  <c r="C25" i="12"/>
  <c r="H21" i="12"/>
  <c r="G21" i="12"/>
  <c r="H215" i="12"/>
  <c r="H240" i="12"/>
  <c r="H190" i="12"/>
  <c r="F295" i="59"/>
  <c r="F345" i="59" s="1"/>
  <c r="C307" i="59"/>
  <c r="C357" i="59" s="1"/>
  <c r="F299" i="59"/>
  <c r="F349" i="59" s="1"/>
  <c r="B69" i="12"/>
  <c r="B69" i="16"/>
  <c r="F307" i="11"/>
  <c r="F357" i="11" s="1"/>
  <c r="G303" i="11"/>
  <c r="G353" i="11" s="1"/>
  <c r="E302" i="11"/>
  <c r="E352" i="11" s="1"/>
  <c r="G298" i="11"/>
  <c r="G348" i="11" s="1"/>
  <c r="D297" i="11"/>
  <c r="D347" i="11" s="1"/>
  <c r="G293" i="11"/>
  <c r="G343" i="11" s="1"/>
  <c r="H28" i="11"/>
  <c r="G28" i="11"/>
  <c r="D28" i="11"/>
  <c r="G25" i="11"/>
  <c r="F25" i="11"/>
  <c r="E25" i="11"/>
  <c r="E16" i="44" s="1"/>
  <c r="D25" i="11"/>
  <c r="C25" i="11"/>
  <c r="H21" i="11"/>
  <c r="G21" i="11"/>
  <c r="H71" i="10"/>
  <c r="C310" i="10"/>
  <c r="C360" i="10" s="1"/>
  <c r="C307" i="10"/>
  <c r="C357" i="10" s="1"/>
  <c r="D305" i="10"/>
  <c r="D355" i="10" s="1"/>
  <c r="C303" i="10"/>
  <c r="C353" i="10" s="1"/>
  <c r="G299" i="10"/>
  <c r="G349" i="10" s="1"/>
  <c r="F299" i="10"/>
  <c r="F349" i="10" s="1"/>
  <c r="H28" i="10"/>
  <c r="G28" i="10"/>
  <c r="D28" i="10"/>
  <c r="G25" i="10"/>
  <c r="F25" i="10"/>
  <c r="E25" i="10"/>
  <c r="D25" i="10"/>
  <c r="C25" i="10"/>
  <c r="H21" i="10"/>
  <c r="G21" i="10"/>
  <c r="H190" i="10"/>
  <c r="H28" i="9"/>
  <c r="G28" i="9"/>
  <c r="D28" i="9"/>
  <c r="H21" i="9"/>
  <c r="G21" i="9"/>
  <c r="F304" i="9"/>
  <c r="F354" i="9" s="1"/>
  <c r="C303" i="9"/>
  <c r="C353" i="9" s="1"/>
  <c r="G302" i="9"/>
  <c r="G352" i="9" s="1"/>
  <c r="G301" i="9"/>
  <c r="G351" i="9" s="1"/>
  <c r="F297" i="9"/>
  <c r="F347" i="9" s="1"/>
  <c r="G25" i="9"/>
  <c r="F25" i="9"/>
  <c r="E25" i="9"/>
  <c r="D25" i="9"/>
  <c r="C25" i="9"/>
  <c r="H215" i="9"/>
  <c r="F293" i="59"/>
  <c r="F343" i="59" s="1"/>
  <c r="G39" i="56"/>
  <c r="H39" i="56"/>
  <c r="I39" i="56"/>
  <c r="J39" i="56"/>
  <c r="K39" i="56"/>
  <c r="H141" i="40"/>
  <c r="H141" i="39"/>
  <c r="H141" i="35"/>
  <c r="I140" i="35"/>
  <c r="H141" i="34"/>
  <c r="H141" i="33"/>
  <c r="H141" i="27"/>
  <c r="H141" i="26"/>
  <c r="H141" i="25"/>
  <c r="H141" i="23"/>
  <c r="H141" i="22"/>
  <c r="H141" i="21"/>
  <c r="H141" i="20"/>
  <c r="H141" i="19"/>
  <c r="H141" i="18"/>
  <c r="H141" i="17"/>
  <c r="H141" i="16"/>
  <c r="H141" i="14"/>
  <c r="H141" i="11"/>
  <c r="H141" i="10"/>
  <c r="H141" i="9"/>
  <c r="G162" i="41"/>
  <c r="G161" i="41"/>
  <c r="G160" i="41"/>
  <c r="F160" i="41"/>
  <c r="E160" i="41"/>
  <c r="H159" i="41"/>
  <c r="F159" i="41"/>
  <c r="E159" i="41"/>
  <c r="I159" i="41" s="1"/>
  <c r="C159" i="41"/>
  <c r="G158" i="41"/>
  <c r="H157" i="41"/>
  <c r="G155" i="41"/>
  <c r="F155" i="41"/>
  <c r="E155" i="41"/>
  <c r="G154" i="41"/>
  <c r="F154" i="41"/>
  <c r="E154" i="41"/>
  <c r="H153" i="41"/>
  <c r="F153" i="41"/>
  <c r="E153" i="41"/>
  <c r="D153" i="41"/>
  <c r="H152" i="41"/>
  <c r="G152" i="41"/>
  <c r="H151" i="41"/>
  <c r="H163" i="41" s="1"/>
  <c r="G151" i="41"/>
  <c r="G149" i="41"/>
  <c r="G148" i="41"/>
  <c r="G147" i="41"/>
  <c r="G146" i="41"/>
  <c r="G145" i="41"/>
  <c r="G144" i="41"/>
  <c r="G143" i="41"/>
  <c r="G162" i="40"/>
  <c r="G161" i="40"/>
  <c r="G160" i="40"/>
  <c r="F160" i="40"/>
  <c r="E160" i="40"/>
  <c r="H159" i="40"/>
  <c r="F159" i="40"/>
  <c r="E159" i="40"/>
  <c r="C159" i="40"/>
  <c r="G158" i="40"/>
  <c r="H155" i="40"/>
  <c r="G155" i="40"/>
  <c r="F155" i="40"/>
  <c r="E155" i="40"/>
  <c r="G154" i="40"/>
  <c r="F154" i="40"/>
  <c r="E154" i="40"/>
  <c r="H153" i="40"/>
  <c r="F153" i="40"/>
  <c r="E153" i="40"/>
  <c r="I153" i="40" s="1"/>
  <c r="D153" i="40"/>
  <c r="H152" i="40"/>
  <c r="G152" i="40"/>
  <c r="G151" i="40"/>
  <c r="G149" i="40"/>
  <c r="G148" i="40"/>
  <c r="G147" i="40"/>
  <c r="G146" i="40"/>
  <c r="G145" i="40"/>
  <c r="G144" i="40"/>
  <c r="G143" i="40"/>
  <c r="G162" i="39"/>
  <c r="G161" i="39"/>
  <c r="G160" i="39"/>
  <c r="F160" i="39"/>
  <c r="E160" i="39"/>
  <c r="H159" i="39"/>
  <c r="F159" i="39"/>
  <c r="I159" i="39" s="1"/>
  <c r="E159" i="39"/>
  <c r="C159" i="39"/>
  <c r="G158" i="39"/>
  <c r="H157" i="39"/>
  <c r="H155" i="39"/>
  <c r="G155" i="39"/>
  <c r="F155" i="39"/>
  <c r="E155" i="39"/>
  <c r="G154" i="39"/>
  <c r="F154" i="39"/>
  <c r="E154" i="39"/>
  <c r="H153" i="39"/>
  <c r="F153" i="39"/>
  <c r="E153" i="39"/>
  <c r="I153" i="39" s="1"/>
  <c r="D153" i="39"/>
  <c r="G152" i="39"/>
  <c r="G151" i="39"/>
  <c r="H150" i="39"/>
  <c r="G149" i="39"/>
  <c r="G148" i="39"/>
  <c r="G147" i="39"/>
  <c r="G146" i="39"/>
  <c r="G145" i="39"/>
  <c r="G144" i="39"/>
  <c r="G143" i="39"/>
  <c r="G162" i="38"/>
  <c r="G161" i="38"/>
  <c r="G160" i="38"/>
  <c r="F160" i="38"/>
  <c r="E160" i="38"/>
  <c r="H159" i="38"/>
  <c r="F159" i="38"/>
  <c r="E159" i="38"/>
  <c r="C159" i="38"/>
  <c r="G158" i="38"/>
  <c r="H157" i="38"/>
  <c r="I157" i="38" s="1"/>
  <c r="H155" i="38"/>
  <c r="G155" i="38"/>
  <c r="F155" i="38"/>
  <c r="E155" i="38"/>
  <c r="H154" i="38"/>
  <c r="G154" i="38"/>
  <c r="F154" i="38"/>
  <c r="E154" i="38"/>
  <c r="H153" i="38"/>
  <c r="F153" i="38"/>
  <c r="E153" i="38"/>
  <c r="D153" i="38"/>
  <c r="G152" i="38"/>
  <c r="G151" i="38"/>
  <c r="G149" i="38"/>
  <c r="G148" i="38"/>
  <c r="H147" i="38"/>
  <c r="G147" i="38"/>
  <c r="G146" i="38"/>
  <c r="G145" i="38"/>
  <c r="G144" i="38"/>
  <c r="G143" i="38"/>
  <c r="H162" i="35"/>
  <c r="G162" i="35"/>
  <c r="G161" i="35"/>
  <c r="G160" i="35"/>
  <c r="F160" i="35"/>
  <c r="E160" i="35"/>
  <c r="H159" i="35"/>
  <c r="F159" i="35"/>
  <c r="E159" i="35"/>
  <c r="C159" i="35"/>
  <c r="G158" i="35"/>
  <c r="H157" i="35"/>
  <c r="I157" i="35" s="1"/>
  <c r="H155" i="35"/>
  <c r="G155" i="35"/>
  <c r="F155" i="35"/>
  <c r="E155" i="35"/>
  <c r="H154" i="35"/>
  <c r="G154" i="35"/>
  <c r="F154" i="35"/>
  <c r="E154" i="35"/>
  <c r="F153" i="35"/>
  <c r="E153" i="35"/>
  <c r="D153" i="35"/>
  <c r="G152" i="35"/>
  <c r="G151" i="35"/>
  <c r="G149" i="35"/>
  <c r="G148" i="35"/>
  <c r="G147" i="35"/>
  <c r="G146" i="35"/>
  <c r="G145" i="35"/>
  <c r="G144" i="35"/>
  <c r="G143" i="35"/>
  <c r="G162" i="34"/>
  <c r="G161" i="34"/>
  <c r="G160" i="34"/>
  <c r="F160" i="34"/>
  <c r="E160" i="34"/>
  <c r="F159" i="34"/>
  <c r="E159" i="34"/>
  <c r="C159" i="34"/>
  <c r="G158" i="34"/>
  <c r="G155" i="34"/>
  <c r="F155" i="34"/>
  <c r="E155" i="34"/>
  <c r="G154" i="34"/>
  <c r="F154" i="34"/>
  <c r="E154" i="34"/>
  <c r="F153" i="34"/>
  <c r="E153" i="34"/>
  <c r="D153" i="34"/>
  <c r="G152" i="34"/>
  <c r="G151" i="34"/>
  <c r="G149" i="34"/>
  <c r="G148" i="34"/>
  <c r="G147" i="34"/>
  <c r="G146" i="34"/>
  <c r="G145" i="34"/>
  <c r="G144" i="34"/>
  <c r="I144" i="34" s="1"/>
  <c r="G143" i="34"/>
  <c r="G162" i="33"/>
  <c r="G161" i="33"/>
  <c r="G160" i="33"/>
  <c r="F160" i="33"/>
  <c r="E160" i="33"/>
  <c r="H159" i="33"/>
  <c r="F159" i="33"/>
  <c r="E159" i="33"/>
  <c r="C159" i="33"/>
  <c r="G158" i="33"/>
  <c r="H157" i="33"/>
  <c r="H155" i="33"/>
  <c r="G155" i="33"/>
  <c r="F155" i="33"/>
  <c r="E155" i="33"/>
  <c r="I155" i="33" s="1"/>
  <c r="G154" i="33"/>
  <c r="F154" i="33"/>
  <c r="E154" i="33"/>
  <c r="H153" i="33"/>
  <c r="F153" i="33"/>
  <c r="E153" i="33"/>
  <c r="D153" i="33"/>
  <c r="H152" i="33"/>
  <c r="G152" i="33"/>
  <c r="G151" i="33"/>
  <c r="H150" i="33"/>
  <c r="G149" i="33"/>
  <c r="G148" i="33"/>
  <c r="G147" i="33"/>
  <c r="G146" i="33"/>
  <c r="G145" i="33"/>
  <c r="G144" i="33"/>
  <c r="G143" i="33"/>
  <c r="H162" i="32"/>
  <c r="G162" i="32"/>
  <c r="G161" i="32"/>
  <c r="G160" i="32"/>
  <c r="F160" i="32"/>
  <c r="E160" i="32"/>
  <c r="H159" i="32"/>
  <c r="F159" i="32"/>
  <c r="E159" i="32"/>
  <c r="C159" i="32"/>
  <c r="G158" i="32"/>
  <c r="H157" i="32"/>
  <c r="H155" i="32"/>
  <c r="G155" i="32"/>
  <c r="F155" i="32"/>
  <c r="I155" i="32" s="1"/>
  <c r="E155" i="32"/>
  <c r="G154" i="32"/>
  <c r="F154" i="32"/>
  <c r="E154" i="32"/>
  <c r="H153" i="32"/>
  <c r="F153" i="32"/>
  <c r="E153" i="32"/>
  <c r="D153" i="32"/>
  <c r="I153" i="32" s="1"/>
  <c r="G152" i="32"/>
  <c r="G151" i="32"/>
  <c r="H150" i="32"/>
  <c r="G149" i="32"/>
  <c r="G148" i="32"/>
  <c r="H147" i="32"/>
  <c r="G147" i="32"/>
  <c r="G146" i="32"/>
  <c r="G145" i="32"/>
  <c r="G144" i="32"/>
  <c r="G143" i="32"/>
  <c r="G162" i="31"/>
  <c r="G161" i="31"/>
  <c r="G160" i="31"/>
  <c r="F160" i="31"/>
  <c r="E160" i="31"/>
  <c r="H159" i="31"/>
  <c r="F159" i="31"/>
  <c r="E159" i="31"/>
  <c r="C159" i="31"/>
  <c r="G158" i="31"/>
  <c r="H157" i="31"/>
  <c r="H155" i="31"/>
  <c r="G155" i="31"/>
  <c r="F155" i="31"/>
  <c r="E155" i="31"/>
  <c r="G154" i="31"/>
  <c r="F154" i="31"/>
  <c r="E154" i="31"/>
  <c r="H153" i="31"/>
  <c r="F153" i="31"/>
  <c r="F163" i="31" s="1"/>
  <c r="E153" i="31"/>
  <c r="D153" i="31"/>
  <c r="G152" i="31"/>
  <c r="G151" i="31"/>
  <c r="H150" i="31"/>
  <c r="G149" i="31"/>
  <c r="G148" i="31"/>
  <c r="G147" i="31"/>
  <c r="G146" i="31"/>
  <c r="G145" i="31"/>
  <c r="G144" i="31"/>
  <c r="G143" i="31"/>
  <c r="G162" i="29"/>
  <c r="G161" i="29"/>
  <c r="G160" i="29"/>
  <c r="F160" i="29"/>
  <c r="E160" i="29"/>
  <c r="H159" i="29"/>
  <c r="F159" i="29"/>
  <c r="E159" i="29"/>
  <c r="C159" i="29"/>
  <c r="G158" i="29"/>
  <c r="H157" i="29"/>
  <c r="H155" i="29"/>
  <c r="I155" i="29" s="1"/>
  <c r="G155" i="29"/>
  <c r="F155" i="29"/>
  <c r="E155" i="29"/>
  <c r="H154" i="29"/>
  <c r="G154" i="29"/>
  <c r="F154" i="29"/>
  <c r="E154" i="29"/>
  <c r="H153" i="29"/>
  <c r="F153" i="29"/>
  <c r="E153" i="29"/>
  <c r="D153" i="29"/>
  <c r="H152" i="29"/>
  <c r="G152" i="29"/>
  <c r="G151" i="29"/>
  <c r="H150" i="29"/>
  <c r="I150" i="29" s="1"/>
  <c r="G149" i="29"/>
  <c r="G148" i="29"/>
  <c r="H147" i="29"/>
  <c r="G147" i="29"/>
  <c r="G146" i="29"/>
  <c r="G145" i="29"/>
  <c r="G144" i="29"/>
  <c r="G143" i="29"/>
  <c r="G162" i="27"/>
  <c r="G161" i="27"/>
  <c r="I161" i="27" s="1"/>
  <c r="G160" i="27"/>
  <c r="F160" i="27"/>
  <c r="E160" i="27"/>
  <c r="F159" i="27"/>
  <c r="E159" i="27"/>
  <c r="C159" i="27"/>
  <c r="G158" i="27"/>
  <c r="H155" i="27"/>
  <c r="I155" i="27" s="1"/>
  <c r="G155" i="27"/>
  <c r="F155" i="27"/>
  <c r="E155" i="27"/>
  <c r="G154" i="27"/>
  <c r="F154" i="27"/>
  <c r="E154" i="27"/>
  <c r="H153" i="27"/>
  <c r="F153" i="27"/>
  <c r="E153" i="27"/>
  <c r="D153" i="27"/>
  <c r="G152" i="27"/>
  <c r="G151" i="27"/>
  <c r="G149" i="27"/>
  <c r="G148" i="27"/>
  <c r="G147" i="27"/>
  <c r="G146" i="27"/>
  <c r="I146" i="27" s="1"/>
  <c r="G145" i="27"/>
  <c r="G144" i="27"/>
  <c r="G143" i="27"/>
  <c r="G162" i="26"/>
  <c r="G161" i="26"/>
  <c r="G160" i="26"/>
  <c r="F160" i="26"/>
  <c r="E160" i="26"/>
  <c r="H159" i="26"/>
  <c r="F159" i="26"/>
  <c r="E159" i="26"/>
  <c r="C159" i="26"/>
  <c r="G158" i="26"/>
  <c r="H157" i="26"/>
  <c r="H155" i="26"/>
  <c r="G155" i="26"/>
  <c r="F155" i="26"/>
  <c r="E155" i="26"/>
  <c r="H154" i="26"/>
  <c r="G154" i="26"/>
  <c r="F154" i="26"/>
  <c r="E154" i="26"/>
  <c r="H153" i="26"/>
  <c r="I153" i="26" s="1"/>
  <c r="F153" i="26"/>
  <c r="E153" i="26"/>
  <c r="D153" i="26"/>
  <c r="H152" i="26"/>
  <c r="G152" i="26"/>
  <c r="G151" i="26"/>
  <c r="H150" i="26"/>
  <c r="G149" i="26"/>
  <c r="G148" i="26"/>
  <c r="G147" i="26"/>
  <c r="G146" i="26"/>
  <c r="G145" i="26"/>
  <c r="G144" i="26"/>
  <c r="G143" i="26"/>
  <c r="G162" i="25"/>
  <c r="G161" i="25"/>
  <c r="G160" i="25"/>
  <c r="F160" i="25"/>
  <c r="E160" i="25"/>
  <c r="D160" i="25"/>
  <c r="H159" i="25"/>
  <c r="F159" i="25"/>
  <c r="E159" i="25"/>
  <c r="C159" i="25"/>
  <c r="G158" i="25"/>
  <c r="H157" i="25"/>
  <c r="H155" i="25"/>
  <c r="G155" i="25"/>
  <c r="F155" i="25"/>
  <c r="E155" i="25"/>
  <c r="G154" i="25"/>
  <c r="I154" i="25" s="1"/>
  <c r="F154" i="25"/>
  <c r="E154" i="25"/>
  <c r="H153" i="25"/>
  <c r="F153" i="25"/>
  <c r="E153" i="25"/>
  <c r="D153" i="25"/>
  <c r="G152" i="25"/>
  <c r="G151" i="25"/>
  <c r="H150" i="25"/>
  <c r="G149" i="25"/>
  <c r="G148" i="25"/>
  <c r="G147" i="25"/>
  <c r="G146" i="25"/>
  <c r="G145" i="25"/>
  <c r="G144" i="25"/>
  <c r="G143" i="25"/>
  <c r="G162" i="24"/>
  <c r="G161" i="24"/>
  <c r="G160" i="24"/>
  <c r="F160" i="24"/>
  <c r="E160" i="24"/>
  <c r="H159" i="24"/>
  <c r="F159" i="24"/>
  <c r="E159" i="24"/>
  <c r="C159" i="24"/>
  <c r="G158" i="24"/>
  <c r="H157" i="24"/>
  <c r="H155" i="24"/>
  <c r="G155" i="24"/>
  <c r="F155" i="24"/>
  <c r="E155" i="24"/>
  <c r="G154" i="24"/>
  <c r="F154" i="24"/>
  <c r="E154" i="24"/>
  <c r="H153" i="24"/>
  <c r="F153" i="24"/>
  <c r="E153" i="24"/>
  <c r="D153" i="24"/>
  <c r="H152" i="24"/>
  <c r="G152" i="24"/>
  <c r="G151" i="24"/>
  <c r="H150" i="24"/>
  <c r="H149" i="24"/>
  <c r="G149" i="24"/>
  <c r="I149" i="24" s="1"/>
  <c r="G148" i="24"/>
  <c r="G147" i="24"/>
  <c r="G146" i="24"/>
  <c r="G145" i="24"/>
  <c r="G144" i="24"/>
  <c r="G143" i="24"/>
  <c r="G162" i="23"/>
  <c r="G161" i="23"/>
  <c r="I161" i="23" s="1"/>
  <c r="G160" i="23"/>
  <c r="F160" i="23"/>
  <c r="E160" i="23"/>
  <c r="H159" i="23"/>
  <c r="F159" i="23"/>
  <c r="E159" i="23"/>
  <c r="C159" i="23"/>
  <c r="G158" i="23"/>
  <c r="H157" i="23"/>
  <c r="H155" i="23"/>
  <c r="G155" i="23"/>
  <c r="F155" i="23"/>
  <c r="I155" i="23"/>
  <c r="E155" i="23"/>
  <c r="H154" i="23"/>
  <c r="G154" i="23"/>
  <c r="F154" i="23"/>
  <c r="E154" i="23"/>
  <c r="H153" i="23"/>
  <c r="F153" i="23"/>
  <c r="E153" i="23"/>
  <c r="D153" i="23"/>
  <c r="H152" i="23"/>
  <c r="G152" i="23"/>
  <c r="I152" i="23" s="1"/>
  <c r="G151" i="23"/>
  <c r="H150" i="23"/>
  <c r="G149" i="23"/>
  <c r="G148" i="23"/>
  <c r="I148" i="23" s="1"/>
  <c r="G147" i="23"/>
  <c r="G146" i="23"/>
  <c r="G145" i="23"/>
  <c r="G144" i="23"/>
  <c r="I144" i="23" s="1"/>
  <c r="G143" i="23"/>
  <c r="H162" i="22"/>
  <c r="G162" i="22"/>
  <c r="G161" i="22"/>
  <c r="G160" i="22"/>
  <c r="F160" i="22"/>
  <c r="E160" i="22"/>
  <c r="H159" i="22"/>
  <c r="F159" i="22"/>
  <c r="E159" i="22"/>
  <c r="C159" i="22"/>
  <c r="G158" i="22"/>
  <c r="H157" i="22"/>
  <c r="H155" i="22"/>
  <c r="G155" i="22"/>
  <c r="F155" i="22"/>
  <c r="E155" i="22"/>
  <c r="G154" i="22"/>
  <c r="F154" i="22"/>
  <c r="E154" i="22"/>
  <c r="F153" i="22"/>
  <c r="E153" i="22"/>
  <c r="D153" i="22"/>
  <c r="G152" i="22"/>
  <c r="G151" i="22"/>
  <c r="G149" i="22"/>
  <c r="G148" i="22"/>
  <c r="G147" i="22"/>
  <c r="G146" i="22"/>
  <c r="G145" i="22"/>
  <c r="G144" i="22"/>
  <c r="G143" i="22"/>
  <c r="G162" i="21"/>
  <c r="G161" i="21"/>
  <c r="G160" i="21"/>
  <c r="F160" i="21"/>
  <c r="E160" i="21"/>
  <c r="H159" i="21"/>
  <c r="F159" i="21"/>
  <c r="E159" i="21"/>
  <c r="C159" i="21"/>
  <c r="G158" i="21"/>
  <c r="H157" i="21"/>
  <c r="H155" i="21"/>
  <c r="G155" i="21"/>
  <c r="F155" i="21"/>
  <c r="E155" i="21"/>
  <c r="H154" i="21"/>
  <c r="G154" i="21"/>
  <c r="F154" i="21"/>
  <c r="E154" i="21"/>
  <c r="H153" i="21"/>
  <c r="F153" i="21"/>
  <c r="E153" i="21"/>
  <c r="D153" i="21"/>
  <c r="H152" i="21"/>
  <c r="G152" i="21"/>
  <c r="G151" i="21"/>
  <c r="H150" i="21"/>
  <c r="I150" i="21" s="1"/>
  <c r="H149" i="21"/>
  <c r="G149" i="21"/>
  <c r="G148" i="21"/>
  <c r="G147" i="21"/>
  <c r="G146" i="21"/>
  <c r="G145" i="21"/>
  <c r="G144" i="21"/>
  <c r="G143" i="21"/>
  <c r="G162" i="20"/>
  <c r="I162" i="20" s="1"/>
  <c r="G161" i="20"/>
  <c r="G160" i="20"/>
  <c r="F160" i="20"/>
  <c r="E160" i="20"/>
  <c r="H159" i="20"/>
  <c r="F159" i="20"/>
  <c r="E159" i="20"/>
  <c r="C159" i="20"/>
  <c r="G158" i="20"/>
  <c r="H157" i="20"/>
  <c r="H155" i="20"/>
  <c r="G155" i="20"/>
  <c r="F155" i="20"/>
  <c r="E155" i="20"/>
  <c r="H154" i="20"/>
  <c r="G154" i="20"/>
  <c r="F154" i="20"/>
  <c r="E154" i="20"/>
  <c r="H153" i="20"/>
  <c r="F153" i="20"/>
  <c r="E153" i="20"/>
  <c r="D153" i="20"/>
  <c r="H152" i="20"/>
  <c r="G152" i="20"/>
  <c r="I152" i="20" s="1"/>
  <c r="G151" i="20"/>
  <c r="H150" i="20"/>
  <c r="G149" i="20"/>
  <c r="G148" i="20"/>
  <c r="G147" i="20"/>
  <c r="G146" i="20"/>
  <c r="G145" i="20"/>
  <c r="G144" i="20"/>
  <c r="G143" i="20"/>
  <c r="G162" i="19"/>
  <c r="I162" i="19" s="1"/>
  <c r="G161" i="19"/>
  <c r="G160" i="19"/>
  <c r="F160" i="19"/>
  <c r="E160" i="19"/>
  <c r="H159" i="19"/>
  <c r="F159" i="19"/>
  <c r="E159" i="19"/>
  <c r="C159" i="19"/>
  <c r="G158" i="19"/>
  <c r="H157" i="19"/>
  <c r="H155" i="19"/>
  <c r="G155" i="19"/>
  <c r="F155" i="19"/>
  <c r="E155" i="19"/>
  <c r="G154" i="19"/>
  <c r="F154" i="19"/>
  <c r="I154" i="19" s="1"/>
  <c r="E154" i="19"/>
  <c r="H153" i="19"/>
  <c r="F153" i="19"/>
  <c r="E153" i="19"/>
  <c r="D153" i="19"/>
  <c r="H152" i="19"/>
  <c r="G152" i="19"/>
  <c r="G151" i="19"/>
  <c r="H150" i="19"/>
  <c r="G149" i="19"/>
  <c r="G148" i="19"/>
  <c r="G147" i="19"/>
  <c r="G146" i="19"/>
  <c r="G145" i="19"/>
  <c r="G144" i="19"/>
  <c r="G143" i="19"/>
  <c r="G162" i="18"/>
  <c r="G161" i="18"/>
  <c r="G160" i="18"/>
  <c r="F160" i="18"/>
  <c r="E160" i="18"/>
  <c r="H159" i="18"/>
  <c r="F159" i="18"/>
  <c r="E159" i="18"/>
  <c r="C159" i="18"/>
  <c r="G158" i="18"/>
  <c r="H155" i="18"/>
  <c r="G155" i="18"/>
  <c r="I155" i="18" s="1"/>
  <c r="F155" i="18"/>
  <c r="E155" i="18"/>
  <c r="G154" i="18"/>
  <c r="F154" i="18"/>
  <c r="E154" i="18"/>
  <c r="H153" i="18"/>
  <c r="F153" i="18"/>
  <c r="E153" i="18"/>
  <c r="I153" i="18" s="1"/>
  <c r="D153" i="18"/>
  <c r="G152" i="18"/>
  <c r="G151" i="18"/>
  <c r="H150" i="18"/>
  <c r="H149" i="18"/>
  <c r="G149" i="18"/>
  <c r="G148" i="18"/>
  <c r="G147" i="18"/>
  <c r="G146" i="18"/>
  <c r="G145" i="18"/>
  <c r="G144" i="18"/>
  <c r="G143" i="18"/>
  <c r="H162" i="17"/>
  <c r="G162" i="17"/>
  <c r="G161" i="17"/>
  <c r="G160" i="17"/>
  <c r="F160" i="17"/>
  <c r="E160" i="17"/>
  <c r="H159" i="17"/>
  <c r="F159" i="17"/>
  <c r="E159" i="17"/>
  <c r="C159" i="17"/>
  <c r="G158" i="17"/>
  <c r="I158" i="17" s="1"/>
  <c r="H157" i="17"/>
  <c r="G155" i="17"/>
  <c r="F155" i="17"/>
  <c r="E155" i="17"/>
  <c r="H154" i="17"/>
  <c r="G154" i="17"/>
  <c r="F154" i="17"/>
  <c r="E154" i="17"/>
  <c r="I154" i="17" s="1"/>
  <c r="F153" i="17"/>
  <c r="E153" i="17"/>
  <c r="D153" i="17"/>
  <c r="G152" i="17"/>
  <c r="H151" i="17"/>
  <c r="G151" i="17"/>
  <c r="G149" i="17"/>
  <c r="G148" i="17"/>
  <c r="I148" i="17" s="1"/>
  <c r="G147" i="17"/>
  <c r="G146" i="17"/>
  <c r="G145" i="17"/>
  <c r="G144" i="17"/>
  <c r="G143" i="17"/>
  <c r="G162" i="16"/>
  <c r="G161" i="16"/>
  <c r="G160" i="16"/>
  <c r="F160" i="16"/>
  <c r="E160" i="16"/>
  <c r="H159" i="16"/>
  <c r="F159" i="16"/>
  <c r="E159" i="16"/>
  <c r="C159" i="16"/>
  <c r="G158" i="16"/>
  <c r="H155" i="16"/>
  <c r="G155" i="16"/>
  <c r="F155" i="16"/>
  <c r="E155" i="16"/>
  <c r="H154" i="16"/>
  <c r="G154" i="16"/>
  <c r="F154" i="16"/>
  <c r="E154" i="16"/>
  <c r="H153" i="16"/>
  <c r="F153" i="16"/>
  <c r="E153" i="16"/>
  <c r="D153" i="16"/>
  <c r="G152" i="16"/>
  <c r="G151" i="16"/>
  <c r="G149" i="16"/>
  <c r="G148" i="16"/>
  <c r="H147" i="16"/>
  <c r="G147" i="16"/>
  <c r="G146" i="16"/>
  <c r="G145" i="16"/>
  <c r="G144" i="16"/>
  <c r="G143" i="16"/>
  <c r="G162" i="15"/>
  <c r="G161" i="15"/>
  <c r="G160" i="15"/>
  <c r="F160" i="15"/>
  <c r="E160" i="15"/>
  <c r="H159" i="15"/>
  <c r="F159" i="15"/>
  <c r="E159" i="15"/>
  <c r="C159" i="15"/>
  <c r="G158" i="15"/>
  <c r="H157" i="15"/>
  <c r="H155" i="15"/>
  <c r="G155" i="15"/>
  <c r="F155" i="15"/>
  <c r="E155" i="15"/>
  <c r="G154" i="15"/>
  <c r="F154" i="15"/>
  <c r="E154" i="15"/>
  <c r="H153" i="15"/>
  <c r="F153" i="15"/>
  <c r="E153" i="15"/>
  <c r="D153" i="15"/>
  <c r="G152" i="15"/>
  <c r="G151" i="15"/>
  <c r="H150" i="15"/>
  <c r="H149" i="15"/>
  <c r="G149" i="15"/>
  <c r="G148" i="15"/>
  <c r="G147" i="15"/>
  <c r="G146" i="15"/>
  <c r="G145" i="15"/>
  <c r="G144" i="15"/>
  <c r="G143" i="15"/>
  <c r="G162" i="14"/>
  <c r="G161" i="14"/>
  <c r="I161" i="14" s="1"/>
  <c r="G160" i="14"/>
  <c r="F160" i="14"/>
  <c r="E160" i="14"/>
  <c r="H159" i="14"/>
  <c r="F159" i="14"/>
  <c r="E159" i="14"/>
  <c r="C159" i="14"/>
  <c r="G158" i="14"/>
  <c r="H157" i="14"/>
  <c r="H155" i="14"/>
  <c r="G155" i="14"/>
  <c r="F155" i="14"/>
  <c r="E155" i="14"/>
  <c r="H154" i="14"/>
  <c r="G154" i="14"/>
  <c r="F154" i="14"/>
  <c r="E154" i="14"/>
  <c r="H153" i="14"/>
  <c r="I153" i="14" s="1"/>
  <c r="F153" i="14"/>
  <c r="E153" i="14"/>
  <c r="D153" i="14"/>
  <c r="G152" i="14"/>
  <c r="G151" i="14"/>
  <c r="H150" i="14"/>
  <c r="G149" i="14"/>
  <c r="G148" i="14"/>
  <c r="H147" i="14"/>
  <c r="G147" i="14"/>
  <c r="G146" i="14"/>
  <c r="G145" i="14"/>
  <c r="G144" i="14"/>
  <c r="G143" i="14"/>
  <c r="G163" i="14" s="1"/>
  <c r="G162" i="12"/>
  <c r="G161" i="12"/>
  <c r="G160" i="12"/>
  <c r="F160" i="12"/>
  <c r="E160" i="12"/>
  <c r="H159" i="12"/>
  <c r="F159" i="12"/>
  <c r="E159" i="12"/>
  <c r="C159" i="12"/>
  <c r="G158" i="12"/>
  <c r="H157" i="12"/>
  <c r="H155" i="12"/>
  <c r="G155" i="12"/>
  <c r="F155" i="12"/>
  <c r="E155" i="12"/>
  <c r="H154" i="12"/>
  <c r="G154" i="12"/>
  <c r="F154" i="12"/>
  <c r="E154" i="12"/>
  <c r="H153" i="12"/>
  <c r="F153" i="12"/>
  <c r="E153" i="12"/>
  <c r="D153" i="12"/>
  <c r="G152" i="12"/>
  <c r="G151" i="12"/>
  <c r="H150" i="12"/>
  <c r="G149" i="12"/>
  <c r="G148" i="12"/>
  <c r="G147" i="12"/>
  <c r="G146" i="12"/>
  <c r="G145" i="12"/>
  <c r="G144" i="12"/>
  <c r="G143" i="12"/>
  <c r="G162" i="11"/>
  <c r="G161" i="11"/>
  <c r="G160" i="11"/>
  <c r="F160" i="11"/>
  <c r="E160" i="11"/>
  <c r="I160" i="11" s="1"/>
  <c r="H159" i="11"/>
  <c r="I159" i="11" s="1"/>
  <c r="F159" i="11"/>
  <c r="E159" i="11"/>
  <c r="C159" i="11"/>
  <c r="G158" i="11"/>
  <c r="H155" i="11"/>
  <c r="G155" i="11"/>
  <c r="F155" i="11"/>
  <c r="E155" i="11"/>
  <c r="H154" i="11"/>
  <c r="G154" i="11"/>
  <c r="F154" i="11"/>
  <c r="E154" i="11"/>
  <c r="H153" i="11"/>
  <c r="F153" i="11"/>
  <c r="E153" i="11"/>
  <c r="D153" i="11"/>
  <c r="H152" i="11"/>
  <c r="G152" i="11"/>
  <c r="G151" i="11"/>
  <c r="H150" i="11"/>
  <c r="H149" i="11"/>
  <c r="G149" i="11"/>
  <c r="G148" i="11"/>
  <c r="G163" i="11" s="1"/>
  <c r="H147" i="11"/>
  <c r="G147" i="11"/>
  <c r="G146" i="11"/>
  <c r="G145" i="11"/>
  <c r="G144" i="11"/>
  <c r="G143" i="11"/>
  <c r="H162" i="10"/>
  <c r="G162" i="10"/>
  <c r="G161" i="10"/>
  <c r="G160" i="10"/>
  <c r="F160" i="10"/>
  <c r="E160" i="10"/>
  <c r="H159" i="10"/>
  <c r="F159" i="10"/>
  <c r="E159" i="10"/>
  <c r="C159" i="10"/>
  <c r="I159" i="10" s="1"/>
  <c r="G158" i="10"/>
  <c r="H157" i="10"/>
  <c r="G155" i="10"/>
  <c r="F155" i="10"/>
  <c r="E155" i="10"/>
  <c r="H154" i="10"/>
  <c r="G154" i="10"/>
  <c r="F154" i="10"/>
  <c r="I154" i="10" s="1"/>
  <c r="E154" i="10"/>
  <c r="H153" i="10"/>
  <c r="F153" i="10"/>
  <c r="E153" i="10"/>
  <c r="D153" i="10"/>
  <c r="G152" i="10"/>
  <c r="H151" i="10"/>
  <c r="H163" i="10" s="1"/>
  <c r="G151" i="10"/>
  <c r="H150" i="10"/>
  <c r="H149" i="10"/>
  <c r="G149" i="10"/>
  <c r="G148" i="10"/>
  <c r="H147" i="10"/>
  <c r="G147" i="10"/>
  <c r="G146" i="10"/>
  <c r="I146" i="10" s="1"/>
  <c r="G145" i="10"/>
  <c r="G163" i="10" s="1"/>
  <c r="G144" i="10"/>
  <c r="G143" i="10"/>
  <c r="J162" i="9"/>
  <c r="G162" i="9"/>
  <c r="G161" i="9"/>
  <c r="H160" i="9"/>
  <c r="J160" i="9"/>
  <c r="G160" i="9"/>
  <c r="F160" i="9"/>
  <c r="E160" i="9"/>
  <c r="H159" i="9"/>
  <c r="J159" i="9" s="1"/>
  <c r="F159" i="9"/>
  <c r="E159" i="9"/>
  <c r="C159" i="9"/>
  <c r="J158" i="9"/>
  <c r="G158" i="9"/>
  <c r="J156" i="9"/>
  <c r="H155" i="9"/>
  <c r="J155" i="9" s="1"/>
  <c r="G155" i="9"/>
  <c r="F155" i="9"/>
  <c r="E155" i="9"/>
  <c r="H154" i="9"/>
  <c r="J154" i="9" s="1"/>
  <c r="G154" i="9"/>
  <c r="F154" i="9"/>
  <c r="E154" i="9"/>
  <c r="H153" i="9"/>
  <c r="J153" i="9" s="1"/>
  <c r="F153" i="9"/>
  <c r="E153" i="9"/>
  <c r="D153" i="9"/>
  <c r="G152" i="9"/>
  <c r="G151" i="9"/>
  <c r="J150" i="9"/>
  <c r="J149" i="9"/>
  <c r="G149" i="9"/>
  <c r="G148" i="9"/>
  <c r="H147" i="9"/>
  <c r="G147" i="9"/>
  <c r="J146" i="9"/>
  <c r="G146" i="9"/>
  <c r="I146" i="9" s="1"/>
  <c r="K146" i="9" s="1"/>
  <c r="J145" i="9"/>
  <c r="G145" i="9"/>
  <c r="G144" i="9"/>
  <c r="G143" i="9"/>
  <c r="H147" i="6"/>
  <c r="H159" i="6"/>
  <c r="H157" i="6"/>
  <c r="H155" i="6"/>
  <c r="H154" i="6"/>
  <c r="H153" i="6"/>
  <c r="H152" i="6"/>
  <c r="H150" i="6"/>
  <c r="G162" i="6"/>
  <c r="G161" i="6"/>
  <c r="G160" i="6"/>
  <c r="G158" i="6"/>
  <c r="G155" i="6"/>
  <c r="G154" i="6"/>
  <c r="G152" i="6"/>
  <c r="G151" i="6"/>
  <c r="G149" i="6"/>
  <c r="G148" i="6"/>
  <c r="G147" i="6"/>
  <c r="G146" i="6"/>
  <c r="G145" i="6"/>
  <c r="G144" i="6"/>
  <c r="G143" i="6"/>
  <c r="F160" i="6"/>
  <c r="F159" i="6"/>
  <c r="F155" i="6"/>
  <c r="F154" i="6"/>
  <c r="F153" i="6"/>
  <c r="E160" i="6"/>
  <c r="E159" i="6"/>
  <c r="E155" i="6"/>
  <c r="E154" i="6"/>
  <c r="E153" i="6"/>
  <c r="D153" i="6"/>
  <c r="C159" i="6"/>
  <c r="H141" i="6"/>
  <c r="H67" i="6"/>
  <c r="H79" i="6"/>
  <c r="H71" i="6"/>
  <c r="G312" i="6"/>
  <c r="G362" i="6" s="1"/>
  <c r="G308" i="6"/>
  <c r="G358" i="6" s="1"/>
  <c r="G307" i="6"/>
  <c r="G357" i="6" s="1"/>
  <c r="G305" i="6"/>
  <c r="G355" i="6" s="1"/>
  <c r="G299" i="6"/>
  <c r="G349" i="6" s="1"/>
  <c r="G295" i="6"/>
  <c r="G345" i="6" s="1"/>
  <c r="F311" i="6"/>
  <c r="F361" i="6" s="1"/>
  <c r="F307" i="6"/>
  <c r="F357" i="6" s="1"/>
  <c r="F302" i="6"/>
  <c r="F352" i="6" s="1"/>
  <c r="E310" i="6"/>
  <c r="E360" i="6" s="1"/>
  <c r="E302" i="6"/>
  <c r="E352" i="6" s="1"/>
  <c r="D305" i="6"/>
  <c r="D355" i="6" s="1"/>
  <c r="C309" i="6"/>
  <c r="C359" i="6" s="1"/>
  <c r="C303" i="6"/>
  <c r="C353" i="6" s="1"/>
  <c r="H28" i="6"/>
  <c r="D28" i="6"/>
  <c r="G25" i="6"/>
  <c r="F25" i="6"/>
  <c r="D25" i="6"/>
  <c r="C25" i="6"/>
  <c r="E25" i="6"/>
  <c r="H21" i="6"/>
  <c r="G21" i="6"/>
  <c r="A2" i="48"/>
  <c r="A2" i="49"/>
  <c r="B2" i="44"/>
  <c r="A2" i="47"/>
  <c r="B1" i="44"/>
  <c r="B76" i="46"/>
  <c r="B75" i="46"/>
  <c r="B74" i="46"/>
  <c r="B73" i="46"/>
  <c r="B72" i="46"/>
  <c r="B71" i="46"/>
  <c r="B70" i="46"/>
  <c r="B68" i="46"/>
  <c r="B67" i="46"/>
  <c r="B66" i="46"/>
  <c r="B65" i="46"/>
  <c r="B64" i="46"/>
  <c r="B63" i="46"/>
  <c r="B62" i="46"/>
  <c r="B61" i="46"/>
  <c r="B60" i="46"/>
  <c r="B59" i="46"/>
  <c r="B58" i="46"/>
  <c r="B57" i="46"/>
  <c r="B56" i="46"/>
  <c r="B55" i="46"/>
  <c r="B244" i="46"/>
  <c r="B243" i="46"/>
  <c r="B242" i="46"/>
  <c r="B241" i="46"/>
  <c r="B240" i="46"/>
  <c r="B239" i="46"/>
  <c r="B238" i="46"/>
  <c r="B237" i="46"/>
  <c r="B236" i="46"/>
  <c r="B235" i="46"/>
  <c r="B234" i="46"/>
  <c r="B233" i="46"/>
  <c r="B232" i="46"/>
  <c r="B231" i="46"/>
  <c r="B230" i="46"/>
  <c r="B229" i="46"/>
  <c r="B228" i="46"/>
  <c r="B227" i="46"/>
  <c r="B226" i="46"/>
  <c r="B225" i="46"/>
  <c r="B224" i="46"/>
  <c r="B220" i="46"/>
  <c r="B219" i="46"/>
  <c r="B218" i="46"/>
  <c r="B217" i="46"/>
  <c r="B216" i="46"/>
  <c r="B215" i="46"/>
  <c r="B214" i="46"/>
  <c r="B213" i="46"/>
  <c r="B212" i="46"/>
  <c r="B211" i="46"/>
  <c r="B210" i="46"/>
  <c r="B209" i="46"/>
  <c r="B208" i="46"/>
  <c r="B207" i="46"/>
  <c r="B206" i="46"/>
  <c r="B205" i="46"/>
  <c r="B204" i="46"/>
  <c r="B203" i="46"/>
  <c r="B202" i="46"/>
  <c r="B201" i="46"/>
  <c r="B200" i="46"/>
  <c r="B26" i="46"/>
  <c r="B25" i="46"/>
  <c r="B24" i="46"/>
  <c r="B23" i="46"/>
  <c r="B22" i="46"/>
  <c r="B21" i="46"/>
  <c r="B20" i="46"/>
  <c r="B19" i="46"/>
  <c r="B18" i="46"/>
  <c r="B17" i="46"/>
  <c r="B16" i="46"/>
  <c r="B15" i="46"/>
  <c r="B14" i="46"/>
  <c r="B13" i="46"/>
  <c r="B12" i="46"/>
  <c r="B11" i="46"/>
  <c r="B10" i="46"/>
  <c r="B9" i="46"/>
  <c r="B8" i="46"/>
  <c r="B7" i="46"/>
  <c r="B6" i="46"/>
  <c r="B51" i="46"/>
  <c r="B50" i="46"/>
  <c r="B49" i="46"/>
  <c r="B48" i="46"/>
  <c r="B47" i="46"/>
  <c r="B46" i="46"/>
  <c r="B45" i="46"/>
  <c r="B44" i="46"/>
  <c r="B43" i="46"/>
  <c r="B42" i="46"/>
  <c r="B41" i="46"/>
  <c r="B40" i="46"/>
  <c r="B39" i="46"/>
  <c r="B38" i="46"/>
  <c r="B37" i="46"/>
  <c r="B36" i="46"/>
  <c r="B35" i="46"/>
  <c r="B34" i="46"/>
  <c r="B33" i="46"/>
  <c r="B32" i="46"/>
  <c r="B31" i="46"/>
  <c r="B196" i="46"/>
  <c r="B195" i="46"/>
  <c r="B194" i="46"/>
  <c r="B193" i="46"/>
  <c r="B192" i="46"/>
  <c r="B191" i="46"/>
  <c r="B190" i="46"/>
  <c r="B189" i="46"/>
  <c r="B188" i="46"/>
  <c r="B187" i="46"/>
  <c r="B186" i="46"/>
  <c r="B185" i="46"/>
  <c r="B184" i="46"/>
  <c r="B183" i="46"/>
  <c r="B182" i="46"/>
  <c r="B181" i="46"/>
  <c r="B180" i="46"/>
  <c r="B179" i="46"/>
  <c r="B178" i="46"/>
  <c r="B177" i="46"/>
  <c r="B176" i="46"/>
  <c r="H240" i="34"/>
  <c r="H215" i="33"/>
  <c r="H190" i="33"/>
  <c r="H240" i="23"/>
  <c r="H215" i="10"/>
  <c r="B305" i="44"/>
  <c r="B304" i="44"/>
  <c r="B303" i="44"/>
  <c r="B302" i="44"/>
  <c r="B301" i="44"/>
  <c r="B300" i="44"/>
  <c r="B299" i="44"/>
  <c r="B298" i="44"/>
  <c r="B297" i="44"/>
  <c r="B296" i="44"/>
  <c r="B295" i="44"/>
  <c r="B294" i="44"/>
  <c r="B293" i="44"/>
  <c r="B292" i="44"/>
  <c r="B291" i="44"/>
  <c r="B290" i="44"/>
  <c r="B289" i="44"/>
  <c r="B288" i="44"/>
  <c r="B287" i="44"/>
  <c r="B286" i="44"/>
  <c r="B285" i="44"/>
  <c r="B281" i="44"/>
  <c r="B280" i="44"/>
  <c r="B279" i="44"/>
  <c r="B278" i="44"/>
  <c r="B277" i="44"/>
  <c r="B276" i="44"/>
  <c r="B275" i="44"/>
  <c r="B274" i="44"/>
  <c r="B273" i="44"/>
  <c r="B272" i="44"/>
  <c r="B271" i="44"/>
  <c r="B270" i="44"/>
  <c r="B269" i="44"/>
  <c r="B268" i="44"/>
  <c r="B267" i="44"/>
  <c r="B266" i="44"/>
  <c r="B265" i="44"/>
  <c r="B264" i="44"/>
  <c r="B263" i="44"/>
  <c r="B262" i="44"/>
  <c r="B261" i="44"/>
  <c r="B257" i="44"/>
  <c r="B256" i="44"/>
  <c r="B255" i="44"/>
  <c r="B254" i="44"/>
  <c r="B253" i="44"/>
  <c r="B252" i="44"/>
  <c r="B251" i="44"/>
  <c r="B250" i="44"/>
  <c r="B249" i="44"/>
  <c r="B248" i="44"/>
  <c r="B247" i="44"/>
  <c r="B246" i="44"/>
  <c r="B245" i="44"/>
  <c r="B244" i="44"/>
  <c r="B243" i="44"/>
  <c r="B242" i="44"/>
  <c r="B241" i="44"/>
  <c r="B240" i="44"/>
  <c r="B239" i="44"/>
  <c r="B238" i="44"/>
  <c r="B237" i="44"/>
  <c r="B233" i="44"/>
  <c r="B232" i="44"/>
  <c r="B231" i="44"/>
  <c r="B230" i="44"/>
  <c r="B229" i="44"/>
  <c r="B228" i="44"/>
  <c r="B227" i="44"/>
  <c r="B226" i="44"/>
  <c r="B225" i="44"/>
  <c r="B224" i="44"/>
  <c r="B223" i="44"/>
  <c r="B222" i="44"/>
  <c r="B221" i="44"/>
  <c r="B220" i="44"/>
  <c r="B219" i="44"/>
  <c r="B218" i="44"/>
  <c r="B217" i="44"/>
  <c r="B216" i="44"/>
  <c r="B215" i="44"/>
  <c r="B214" i="44"/>
  <c r="B213" i="44"/>
  <c r="B209" i="44"/>
  <c r="B208" i="44"/>
  <c r="B207" i="44"/>
  <c r="B206" i="44"/>
  <c r="B205" i="44"/>
  <c r="B204" i="44"/>
  <c r="B203" i="44"/>
  <c r="B202" i="44"/>
  <c r="B201" i="44"/>
  <c r="B200" i="44"/>
  <c r="B199" i="44"/>
  <c r="B198" i="44"/>
  <c r="B197" i="44"/>
  <c r="B196" i="44"/>
  <c r="B195" i="44"/>
  <c r="B194" i="44"/>
  <c r="B193" i="44"/>
  <c r="B192" i="44"/>
  <c r="B191" i="44"/>
  <c r="B190" i="44"/>
  <c r="B189" i="44"/>
  <c r="B185" i="44"/>
  <c r="B184" i="44"/>
  <c r="B183" i="44"/>
  <c r="B182" i="44"/>
  <c r="B181" i="44"/>
  <c r="B180" i="44"/>
  <c r="B179" i="44"/>
  <c r="B178" i="44"/>
  <c r="B177" i="44"/>
  <c r="B176" i="44"/>
  <c r="B175" i="44"/>
  <c r="B174" i="44"/>
  <c r="B173" i="44"/>
  <c r="B172" i="44"/>
  <c r="B171" i="44"/>
  <c r="B170" i="44"/>
  <c r="B169" i="44"/>
  <c r="B168" i="44"/>
  <c r="B167" i="44"/>
  <c r="B166" i="44"/>
  <c r="B165" i="44"/>
  <c r="B161" i="44"/>
  <c r="B160" i="44"/>
  <c r="B159" i="44"/>
  <c r="B158" i="44"/>
  <c r="B157" i="44"/>
  <c r="B156" i="44"/>
  <c r="B155" i="44"/>
  <c r="B154" i="44"/>
  <c r="B153" i="44"/>
  <c r="B152" i="44"/>
  <c r="B151" i="44"/>
  <c r="B150" i="44"/>
  <c r="B149" i="44"/>
  <c r="B148" i="44"/>
  <c r="B147" i="44"/>
  <c r="B146" i="44"/>
  <c r="B145" i="44"/>
  <c r="B144" i="44"/>
  <c r="B143" i="44"/>
  <c r="B142" i="44"/>
  <c r="B141" i="44"/>
  <c r="B137" i="44"/>
  <c r="B136" i="44"/>
  <c r="B135" i="44"/>
  <c r="B134" i="44"/>
  <c r="B133" i="44"/>
  <c r="B132" i="44"/>
  <c r="B131" i="44"/>
  <c r="B130" i="44"/>
  <c r="B129" i="44"/>
  <c r="B128" i="44"/>
  <c r="B127" i="44"/>
  <c r="B126" i="44"/>
  <c r="B125" i="44"/>
  <c r="B124" i="44"/>
  <c r="B123" i="44"/>
  <c r="B122" i="44"/>
  <c r="B121" i="44"/>
  <c r="B120" i="44"/>
  <c r="B119" i="44"/>
  <c r="B118" i="44"/>
  <c r="B117" i="44"/>
  <c r="B113" i="44"/>
  <c r="B112" i="44"/>
  <c r="B111" i="44"/>
  <c r="B110" i="44"/>
  <c r="B109" i="44"/>
  <c r="B108" i="44"/>
  <c r="B107" i="44"/>
  <c r="B106" i="44"/>
  <c r="B105" i="44"/>
  <c r="B104" i="44"/>
  <c r="B103" i="44"/>
  <c r="B102" i="44"/>
  <c r="B101" i="44"/>
  <c r="B100" i="44"/>
  <c r="B99" i="44"/>
  <c r="B98" i="44"/>
  <c r="B97" i="44"/>
  <c r="B96" i="44"/>
  <c r="B95" i="44"/>
  <c r="B94" i="44"/>
  <c r="B93" i="44"/>
  <c r="B89" i="44"/>
  <c r="B88" i="44"/>
  <c r="B87" i="44"/>
  <c r="B86" i="44"/>
  <c r="B85" i="44"/>
  <c r="B84" i="44"/>
  <c r="B83" i="44"/>
  <c r="B82" i="44"/>
  <c r="B81" i="44"/>
  <c r="B80" i="44"/>
  <c r="B79" i="44"/>
  <c r="B78" i="44"/>
  <c r="B77" i="44"/>
  <c r="B76" i="44"/>
  <c r="B75" i="44"/>
  <c r="B74" i="44"/>
  <c r="B73" i="44"/>
  <c r="B72" i="44"/>
  <c r="B71" i="44"/>
  <c r="B70" i="44"/>
  <c r="B69" i="44"/>
  <c r="B64" i="44"/>
  <c r="B63" i="44"/>
  <c r="B62" i="44"/>
  <c r="B61" i="44"/>
  <c r="B60" i="44"/>
  <c r="B59" i="44"/>
  <c r="B58" i="44"/>
  <c r="B57" i="44"/>
  <c r="B56" i="44"/>
  <c r="B55" i="44"/>
  <c r="B54" i="44"/>
  <c r="B53" i="44"/>
  <c r="B52" i="44"/>
  <c r="B51" i="44"/>
  <c r="B50" i="44"/>
  <c r="B49" i="44"/>
  <c r="B48" i="44"/>
  <c r="B47" i="44"/>
  <c r="B46" i="44"/>
  <c r="B45" i="44"/>
  <c r="B44" i="44"/>
  <c r="B363" i="41"/>
  <c r="B362" i="41"/>
  <c r="B361" i="41"/>
  <c r="B360" i="41"/>
  <c r="B359" i="41"/>
  <c r="B358" i="41"/>
  <c r="B357" i="41"/>
  <c r="B356" i="41"/>
  <c r="B355" i="41"/>
  <c r="B354" i="41"/>
  <c r="B353" i="41"/>
  <c r="B352" i="41"/>
  <c r="B351" i="41"/>
  <c r="B350" i="41"/>
  <c r="B349" i="41"/>
  <c r="B348" i="41"/>
  <c r="B347" i="41"/>
  <c r="B346" i="41"/>
  <c r="B345" i="41"/>
  <c r="B344" i="41"/>
  <c r="B343" i="41"/>
  <c r="B338" i="41"/>
  <c r="B337" i="41"/>
  <c r="B336" i="41"/>
  <c r="B335" i="41"/>
  <c r="B334" i="41"/>
  <c r="B333" i="41"/>
  <c r="B332" i="41"/>
  <c r="B331" i="41"/>
  <c r="B330" i="41"/>
  <c r="B329" i="41"/>
  <c r="B328" i="41"/>
  <c r="B327" i="41"/>
  <c r="B326" i="41"/>
  <c r="B325" i="41"/>
  <c r="B324" i="41"/>
  <c r="B323" i="41"/>
  <c r="B322" i="41"/>
  <c r="B321" i="41"/>
  <c r="B320" i="41"/>
  <c r="B319" i="41"/>
  <c r="B318" i="41"/>
  <c r="B313" i="41"/>
  <c r="B312" i="41"/>
  <c r="B311" i="41"/>
  <c r="B310" i="41"/>
  <c r="B309" i="41"/>
  <c r="B308" i="41"/>
  <c r="B307" i="41"/>
  <c r="B306" i="41"/>
  <c r="B305" i="41"/>
  <c r="B304" i="41"/>
  <c r="B303" i="41"/>
  <c r="B302" i="41"/>
  <c r="B301" i="41"/>
  <c r="B300" i="41"/>
  <c r="B299" i="41"/>
  <c r="B298" i="41"/>
  <c r="B297" i="41"/>
  <c r="B296" i="41"/>
  <c r="B295" i="41"/>
  <c r="B294" i="41"/>
  <c r="B293" i="41"/>
  <c r="B288" i="41"/>
  <c r="B287" i="41"/>
  <c r="B286" i="41"/>
  <c r="B285" i="41"/>
  <c r="B284" i="41"/>
  <c r="B283" i="41"/>
  <c r="B282" i="41"/>
  <c r="B281" i="41"/>
  <c r="B280" i="41"/>
  <c r="B279" i="41"/>
  <c r="B278" i="41"/>
  <c r="B277" i="41"/>
  <c r="B276" i="41"/>
  <c r="B275" i="41"/>
  <c r="B274" i="41"/>
  <c r="B273" i="41"/>
  <c r="B272" i="41"/>
  <c r="B271" i="41"/>
  <c r="B270" i="41"/>
  <c r="B269" i="41"/>
  <c r="B268" i="41"/>
  <c r="B263" i="41"/>
  <c r="B262" i="41"/>
  <c r="B261" i="41"/>
  <c r="B260" i="41"/>
  <c r="B259" i="41"/>
  <c r="B258" i="41"/>
  <c r="B257" i="41"/>
  <c r="B256" i="41"/>
  <c r="B255" i="41"/>
  <c r="B254" i="41"/>
  <c r="B253" i="41"/>
  <c r="B252" i="41"/>
  <c r="B251" i="41"/>
  <c r="B250" i="41"/>
  <c r="B249" i="41"/>
  <c r="B248" i="41"/>
  <c r="B247" i="41"/>
  <c r="B246" i="41"/>
  <c r="B245" i="41"/>
  <c r="B244" i="41"/>
  <c r="B243" i="41"/>
  <c r="B238" i="41"/>
  <c r="B237" i="41"/>
  <c r="B236" i="41"/>
  <c r="B235" i="41"/>
  <c r="B234" i="41"/>
  <c r="B233" i="41"/>
  <c r="B232" i="41"/>
  <c r="B231" i="41"/>
  <c r="B230" i="41"/>
  <c r="B229" i="41"/>
  <c r="B228" i="41"/>
  <c r="B227" i="41"/>
  <c r="B226" i="41"/>
  <c r="B225" i="41"/>
  <c r="B224" i="41"/>
  <c r="B223" i="41"/>
  <c r="B222" i="41"/>
  <c r="B221" i="41"/>
  <c r="B220" i="41"/>
  <c r="B219" i="41"/>
  <c r="B218" i="41"/>
  <c r="B213" i="41"/>
  <c r="B212" i="41"/>
  <c r="B211" i="41"/>
  <c r="B210" i="41"/>
  <c r="B209" i="41"/>
  <c r="B208" i="41"/>
  <c r="B207" i="41"/>
  <c r="B206" i="41"/>
  <c r="B205" i="41"/>
  <c r="B204" i="41"/>
  <c r="B203" i="41"/>
  <c r="B202" i="41"/>
  <c r="B201" i="41"/>
  <c r="B200" i="41"/>
  <c r="B199" i="41"/>
  <c r="B198" i="41"/>
  <c r="B197" i="41"/>
  <c r="B196" i="41"/>
  <c r="B195" i="41"/>
  <c r="B194" i="41"/>
  <c r="B193" i="41"/>
  <c r="B188" i="41"/>
  <c r="B187" i="41"/>
  <c r="B186" i="41"/>
  <c r="B185" i="41"/>
  <c r="B184" i="41"/>
  <c r="B183" i="41"/>
  <c r="B182" i="41"/>
  <c r="B181" i="41"/>
  <c r="B180" i="41"/>
  <c r="B179" i="41"/>
  <c r="B178" i="41"/>
  <c r="B177" i="41"/>
  <c r="B176" i="41"/>
  <c r="B175" i="41"/>
  <c r="B174" i="41"/>
  <c r="B173" i="41"/>
  <c r="B172" i="41"/>
  <c r="B171" i="41"/>
  <c r="B170" i="41"/>
  <c r="B169" i="41"/>
  <c r="B168" i="41"/>
  <c r="B163" i="41"/>
  <c r="B162" i="41"/>
  <c r="B161" i="41"/>
  <c r="B160" i="41"/>
  <c r="B159" i="41"/>
  <c r="B158" i="41"/>
  <c r="B157" i="41"/>
  <c r="B156" i="41"/>
  <c r="B155" i="41"/>
  <c r="B154" i="41"/>
  <c r="B153" i="41"/>
  <c r="B152" i="41"/>
  <c r="B151" i="41"/>
  <c r="B150" i="41"/>
  <c r="B149" i="41"/>
  <c r="B148" i="41"/>
  <c r="B147" i="41"/>
  <c r="B146" i="41"/>
  <c r="B145" i="41"/>
  <c r="B144" i="41"/>
  <c r="B143" i="41"/>
  <c r="B136" i="41"/>
  <c r="B135" i="41"/>
  <c r="B134" i="41"/>
  <c r="B133" i="41"/>
  <c r="B132" i="41"/>
  <c r="B131" i="41"/>
  <c r="B130" i="41"/>
  <c r="B129" i="41"/>
  <c r="B128" i="41"/>
  <c r="B127" i="41"/>
  <c r="B126" i="41"/>
  <c r="B125" i="41"/>
  <c r="B124" i="41"/>
  <c r="B123" i="41"/>
  <c r="B122" i="41"/>
  <c r="B121" i="41"/>
  <c r="B120" i="41"/>
  <c r="B119" i="41"/>
  <c r="B118" i="41"/>
  <c r="B117" i="41"/>
  <c r="B116" i="41"/>
  <c r="B111" i="41"/>
  <c r="B110" i="41"/>
  <c r="B109" i="41"/>
  <c r="B108" i="41"/>
  <c r="B107" i="41"/>
  <c r="B106" i="41"/>
  <c r="B105" i="41"/>
  <c r="B104" i="41"/>
  <c r="B103" i="41"/>
  <c r="B102" i="41"/>
  <c r="B101" i="41"/>
  <c r="B100" i="41"/>
  <c r="B99" i="41"/>
  <c r="B98" i="41"/>
  <c r="B97" i="41"/>
  <c r="B96" i="41"/>
  <c r="B95" i="41"/>
  <c r="B94" i="41"/>
  <c r="B93" i="41"/>
  <c r="B92" i="41"/>
  <c r="B91" i="41"/>
  <c r="B81" i="41"/>
  <c r="B80" i="41"/>
  <c r="B79" i="41"/>
  <c r="B78" i="41"/>
  <c r="B77" i="41"/>
  <c r="B76" i="41"/>
  <c r="B75" i="41"/>
  <c r="B74" i="41"/>
  <c r="B73" i="41"/>
  <c r="B72" i="41"/>
  <c r="B71" i="41"/>
  <c r="B70" i="41"/>
  <c r="B69" i="41"/>
  <c r="B68" i="41"/>
  <c r="B67" i="41"/>
  <c r="B66" i="41"/>
  <c r="B65" i="41"/>
  <c r="B64" i="41"/>
  <c r="B63" i="41"/>
  <c r="B62" i="41"/>
  <c r="B61" i="41"/>
  <c r="B363" i="40"/>
  <c r="B362" i="40"/>
  <c r="B361" i="40"/>
  <c r="B360" i="40"/>
  <c r="B359" i="40"/>
  <c r="B358" i="40"/>
  <c r="B357" i="40"/>
  <c r="B356" i="40"/>
  <c r="B355" i="40"/>
  <c r="B354" i="40"/>
  <c r="B353" i="40"/>
  <c r="B352" i="40"/>
  <c r="B351" i="40"/>
  <c r="B350" i="40"/>
  <c r="B349" i="40"/>
  <c r="B348" i="40"/>
  <c r="B347" i="40"/>
  <c r="B346" i="40"/>
  <c r="B345" i="40"/>
  <c r="B344" i="40"/>
  <c r="B343" i="40"/>
  <c r="B338" i="40"/>
  <c r="B337" i="40"/>
  <c r="B336" i="40"/>
  <c r="B335" i="40"/>
  <c r="B334" i="40"/>
  <c r="B333" i="40"/>
  <c r="B332" i="40"/>
  <c r="B331" i="40"/>
  <c r="B330" i="40"/>
  <c r="B329" i="40"/>
  <c r="B328" i="40"/>
  <c r="B327" i="40"/>
  <c r="B326" i="40"/>
  <c r="B325" i="40"/>
  <c r="B324" i="40"/>
  <c r="B323" i="40"/>
  <c r="B322" i="40"/>
  <c r="B321" i="40"/>
  <c r="B320" i="40"/>
  <c r="B319" i="40"/>
  <c r="B318" i="40"/>
  <c r="B313" i="40"/>
  <c r="B312" i="40"/>
  <c r="B311" i="40"/>
  <c r="B310" i="40"/>
  <c r="B309" i="40"/>
  <c r="B308" i="40"/>
  <c r="B307" i="40"/>
  <c r="B306" i="40"/>
  <c r="B305" i="40"/>
  <c r="B304" i="40"/>
  <c r="B303" i="40"/>
  <c r="B302" i="40"/>
  <c r="B301" i="40"/>
  <c r="B300" i="40"/>
  <c r="B299" i="40"/>
  <c r="B298" i="40"/>
  <c r="B297" i="40"/>
  <c r="B296" i="40"/>
  <c r="B295" i="40"/>
  <c r="B294" i="40"/>
  <c r="B293" i="40"/>
  <c r="B288" i="40"/>
  <c r="B287" i="40"/>
  <c r="B286" i="40"/>
  <c r="B285" i="40"/>
  <c r="B284" i="40"/>
  <c r="B283" i="40"/>
  <c r="B282" i="40"/>
  <c r="B281" i="40"/>
  <c r="B280" i="40"/>
  <c r="B279" i="40"/>
  <c r="B278" i="40"/>
  <c r="B277" i="40"/>
  <c r="B276" i="40"/>
  <c r="B275" i="40"/>
  <c r="B274" i="40"/>
  <c r="B273" i="40"/>
  <c r="B272" i="40"/>
  <c r="B271" i="40"/>
  <c r="B270" i="40"/>
  <c r="B269" i="40"/>
  <c r="B268" i="40"/>
  <c r="B263" i="40"/>
  <c r="B262" i="40"/>
  <c r="B261" i="40"/>
  <c r="B260" i="40"/>
  <c r="B259" i="40"/>
  <c r="B258" i="40"/>
  <c r="B257" i="40"/>
  <c r="B256" i="40"/>
  <c r="B255" i="40"/>
  <c r="B254" i="40"/>
  <c r="B253" i="40"/>
  <c r="B252" i="40"/>
  <c r="B251" i="40"/>
  <c r="B250" i="40"/>
  <c r="B249" i="40"/>
  <c r="B248" i="40"/>
  <c r="B247" i="40"/>
  <c r="B246" i="40"/>
  <c r="B245" i="40"/>
  <c r="B244" i="40"/>
  <c r="B243" i="40"/>
  <c r="B238" i="40"/>
  <c r="B237" i="40"/>
  <c r="B236" i="40"/>
  <c r="B235" i="40"/>
  <c r="B234" i="40"/>
  <c r="B233" i="40"/>
  <c r="B232" i="40"/>
  <c r="B231" i="40"/>
  <c r="B230" i="40"/>
  <c r="B229" i="40"/>
  <c r="B228" i="40"/>
  <c r="B227" i="40"/>
  <c r="B226" i="40"/>
  <c r="B225" i="40"/>
  <c r="B224" i="40"/>
  <c r="B223" i="40"/>
  <c r="B222" i="40"/>
  <c r="B221" i="40"/>
  <c r="B220" i="40"/>
  <c r="B219" i="40"/>
  <c r="B218" i="40"/>
  <c r="B213" i="40"/>
  <c r="B212" i="40"/>
  <c r="B211" i="40"/>
  <c r="B210" i="40"/>
  <c r="B209" i="40"/>
  <c r="B208" i="40"/>
  <c r="B207" i="40"/>
  <c r="B206" i="40"/>
  <c r="B205" i="40"/>
  <c r="B204" i="40"/>
  <c r="B203" i="40"/>
  <c r="B202" i="40"/>
  <c r="B201" i="40"/>
  <c r="B200" i="40"/>
  <c r="B199" i="40"/>
  <c r="B198" i="40"/>
  <c r="B197" i="40"/>
  <c r="B196" i="40"/>
  <c r="B195" i="40"/>
  <c r="B194" i="40"/>
  <c r="B193" i="40"/>
  <c r="B188" i="40"/>
  <c r="B187" i="40"/>
  <c r="B186" i="40"/>
  <c r="B185" i="40"/>
  <c r="B184" i="40"/>
  <c r="B183" i="40"/>
  <c r="B182" i="40"/>
  <c r="B181" i="40"/>
  <c r="B180" i="40"/>
  <c r="B179" i="40"/>
  <c r="B178" i="40"/>
  <c r="B177" i="40"/>
  <c r="B176" i="40"/>
  <c r="B175" i="40"/>
  <c r="B174" i="40"/>
  <c r="B173" i="40"/>
  <c r="B172" i="40"/>
  <c r="B171" i="40"/>
  <c r="B170" i="40"/>
  <c r="B169" i="40"/>
  <c r="B168" i="40"/>
  <c r="B163" i="40"/>
  <c r="B162" i="40"/>
  <c r="B161" i="40"/>
  <c r="B160" i="40"/>
  <c r="B159" i="40"/>
  <c r="B158" i="40"/>
  <c r="B157" i="40"/>
  <c r="B156" i="40"/>
  <c r="B155" i="40"/>
  <c r="B154" i="40"/>
  <c r="B153" i="40"/>
  <c r="B152" i="40"/>
  <c r="B151" i="40"/>
  <c r="B150" i="40"/>
  <c r="B149" i="40"/>
  <c r="B148" i="40"/>
  <c r="B147" i="40"/>
  <c r="B146" i="40"/>
  <c r="B145" i="40"/>
  <c r="B144" i="40"/>
  <c r="B143" i="40"/>
  <c r="B136" i="40"/>
  <c r="B135" i="40"/>
  <c r="B134" i="40"/>
  <c r="B133" i="40"/>
  <c r="B132" i="40"/>
  <c r="B131" i="40"/>
  <c r="B130" i="40"/>
  <c r="B129" i="40"/>
  <c r="B128" i="40"/>
  <c r="B127" i="40"/>
  <c r="B126" i="40"/>
  <c r="B125" i="40"/>
  <c r="B124" i="40"/>
  <c r="B123" i="40"/>
  <c r="B122" i="40"/>
  <c r="B121" i="40"/>
  <c r="B120" i="40"/>
  <c r="B119" i="40"/>
  <c r="B118" i="40"/>
  <c r="B117" i="40"/>
  <c r="B116" i="40"/>
  <c r="B111" i="40"/>
  <c r="B110" i="40"/>
  <c r="B109" i="40"/>
  <c r="B108" i="40"/>
  <c r="B107" i="40"/>
  <c r="B106" i="40"/>
  <c r="B105" i="40"/>
  <c r="B104" i="40"/>
  <c r="B103" i="40"/>
  <c r="B102" i="40"/>
  <c r="B101" i="40"/>
  <c r="B100" i="40"/>
  <c r="B99" i="40"/>
  <c r="B98" i="40"/>
  <c r="B97" i="40"/>
  <c r="B96" i="40"/>
  <c r="B95" i="40"/>
  <c r="B94" i="40"/>
  <c r="B93" i="40"/>
  <c r="B92" i="40"/>
  <c r="B91" i="40"/>
  <c r="B81" i="40"/>
  <c r="B80" i="40"/>
  <c r="B79" i="40"/>
  <c r="B78" i="40"/>
  <c r="B77" i="40"/>
  <c r="B76" i="40"/>
  <c r="B75" i="40"/>
  <c r="B74" i="40"/>
  <c r="B73" i="40"/>
  <c r="B72" i="40"/>
  <c r="B71" i="40"/>
  <c r="B70" i="40"/>
  <c r="B69" i="40"/>
  <c r="B68" i="40"/>
  <c r="B67" i="40"/>
  <c r="B66" i="40"/>
  <c r="B65" i="40"/>
  <c r="B64" i="40"/>
  <c r="B63" i="40"/>
  <c r="B62" i="40"/>
  <c r="B61" i="40"/>
  <c r="B363" i="39"/>
  <c r="B362" i="39"/>
  <c r="B361" i="39"/>
  <c r="B360" i="39"/>
  <c r="B359" i="39"/>
  <c r="B358" i="39"/>
  <c r="B357" i="39"/>
  <c r="B356" i="39"/>
  <c r="B355" i="39"/>
  <c r="B354" i="39"/>
  <c r="B353" i="39"/>
  <c r="B352" i="39"/>
  <c r="B351" i="39"/>
  <c r="B350" i="39"/>
  <c r="B349" i="39"/>
  <c r="B348" i="39"/>
  <c r="B347" i="39"/>
  <c r="B346" i="39"/>
  <c r="B345" i="39"/>
  <c r="B344" i="39"/>
  <c r="B343" i="39"/>
  <c r="B338" i="39"/>
  <c r="B337" i="39"/>
  <c r="B336" i="39"/>
  <c r="B335" i="39"/>
  <c r="B334" i="39"/>
  <c r="B333" i="39"/>
  <c r="B332" i="39"/>
  <c r="B331" i="39"/>
  <c r="B330" i="39"/>
  <c r="B329" i="39"/>
  <c r="B328" i="39"/>
  <c r="B327" i="39"/>
  <c r="B326" i="39"/>
  <c r="B325" i="39"/>
  <c r="B324" i="39"/>
  <c r="B323" i="39"/>
  <c r="B322" i="39"/>
  <c r="B321" i="39"/>
  <c r="B320" i="39"/>
  <c r="B319" i="39"/>
  <c r="B318" i="39"/>
  <c r="B313" i="39"/>
  <c r="B312" i="39"/>
  <c r="B311" i="39"/>
  <c r="B310" i="39"/>
  <c r="B309" i="39"/>
  <c r="B308" i="39"/>
  <c r="B307" i="39"/>
  <c r="B306" i="39"/>
  <c r="B305" i="39"/>
  <c r="B304" i="39"/>
  <c r="B303" i="39"/>
  <c r="B302" i="39"/>
  <c r="B301" i="39"/>
  <c r="B300" i="39"/>
  <c r="B299" i="39"/>
  <c r="B298" i="39"/>
  <c r="B297" i="39"/>
  <c r="B296" i="39"/>
  <c r="B295" i="39"/>
  <c r="B294" i="39"/>
  <c r="B293" i="39"/>
  <c r="B288" i="39"/>
  <c r="B287" i="39"/>
  <c r="B286" i="39"/>
  <c r="B285" i="39"/>
  <c r="B284" i="39"/>
  <c r="B283" i="39"/>
  <c r="B282" i="39"/>
  <c r="B281" i="39"/>
  <c r="B280" i="39"/>
  <c r="B279" i="39"/>
  <c r="B278" i="39"/>
  <c r="B277" i="39"/>
  <c r="B276" i="39"/>
  <c r="B275" i="39"/>
  <c r="B274" i="39"/>
  <c r="B273" i="39"/>
  <c r="B272" i="39"/>
  <c r="B271" i="39"/>
  <c r="B270" i="39"/>
  <c r="B269" i="39"/>
  <c r="B268" i="39"/>
  <c r="B263" i="39"/>
  <c r="B262" i="39"/>
  <c r="B261" i="39"/>
  <c r="B260" i="39"/>
  <c r="B259" i="39"/>
  <c r="B258" i="39"/>
  <c r="B257" i="39"/>
  <c r="B256" i="39"/>
  <c r="B255" i="39"/>
  <c r="B254" i="39"/>
  <c r="B253" i="39"/>
  <c r="B252" i="39"/>
  <c r="B251" i="39"/>
  <c r="B250" i="39"/>
  <c r="B249" i="39"/>
  <c r="B248" i="39"/>
  <c r="B247" i="39"/>
  <c r="B246" i="39"/>
  <c r="B245" i="39"/>
  <c r="B244" i="39"/>
  <c r="B243" i="39"/>
  <c r="B238" i="39"/>
  <c r="B237" i="39"/>
  <c r="B236" i="39"/>
  <c r="B235" i="39"/>
  <c r="B234" i="39"/>
  <c r="B233" i="39"/>
  <c r="B232" i="39"/>
  <c r="B231" i="39"/>
  <c r="B230" i="39"/>
  <c r="B229" i="39"/>
  <c r="B228" i="39"/>
  <c r="B227" i="39"/>
  <c r="B226" i="39"/>
  <c r="B225" i="39"/>
  <c r="B224" i="39"/>
  <c r="B223" i="39"/>
  <c r="B222" i="39"/>
  <c r="B221" i="39"/>
  <c r="B220" i="39"/>
  <c r="B219" i="39"/>
  <c r="B218" i="39"/>
  <c r="B213" i="39"/>
  <c r="B212" i="39"/>
  <c r="B211" i="39"/>
  <c r="B210" i="39"/>
  <c r="B209" i="39"/>
  <c r="B208" i="39"/>
  <c r="B207" i="39"/>
  <c r="B206" i="39"/>
  <c r="B205" i="39"/>
  <c r="B204" i="39"/>
  <c r="B203" i="39"/>
  <c r="B202" i="39"/>
  <c r="B201" i="39"/>
  <c r="B200" i="39"/>
  <c r="B199" i="39"/>
  <c r="B198" i="39"/>
  <c r="B197" i="39"/>
  <c r="B196" i="39"/>
  <c r="B195" i="39"/>
  <c r="B194" i="39"/>
  <c r="B193" i="39"/>
  <c r="B188" i="39"/>
  <c r="B187" i="39"/>
  <c r="B186" i="39"/>
  <c r="B185" i="39"/>
  <c r="B184" i="39"/>
  <c r="B183" i="39"/>
  <c r="B182" i="39"/>
  <c r="B181" i="39"/>
  <c r="B180" i="39"/>
  <c r="B179" i="39"/>
  <c r="B178" i="39"/>
  <c r="B177" i="39"/>
  <c r="B176" i="39"/>
  <c r="B175" i="39"/>
  <c r="B174" i="39"/>
  <c r="B173" i="39"/>
  <c r="B172" i="39"/>
  <c r="B171" i="39"/>
  <c r="B170" i="39"/>
  <c r="B169" i="39"/>
  <c r="B168" i="39"/>
  <c r="B163" i="39"/>
  <c r="B162" i="39"/>
  <c r="B161" i="39"/>
  <c r="B160" i="39"/>
  <c r="B159" i="39"/>
  <c r="B158" i="39"/>
  <c r="B157" i="39"/>
  <c r="B156" i="39"/>
  <c r="B155" i="39"/>
  <c r="B154" i="39"/>
  <c r="B153" i="39"/>
  <c r="B152" i="39"/>
  <c r="B151" i="39"/>
  <c r="B150" i="39"/>
  <c r="B149" i="39"/>
  <c r="B148" i="39"/>
  <c r="B147" i="39"/>
  <c r="B146" i="39"/>
  <c r="B145" i="39"/>
  <c r="B144" i="39"/>
  <c r="B143" i="39"/>
  <c r="I140" i="39"/>
  <c r="B136" i="39"/>
  <c r="B135" i="39"/>
  <c r="B134" i="39"/>
  <c r="B133" i="39"/>
  <c r="B132" i="39"/>
  <c r="B131" i="39"/>
  <c r="B130" i="39"/>
  <c r="B129" i="39"/>
  <c r="B128" i="39"/>
  <c r="B127" i="39"/>
  <c r="B126" i="39"/>
  <c r="B125" i="39"/>
  <c r="B124" i="39"/>
  <c r="B123" i="39"/>
  <c r="B122" i="39"/>
  <c r="B121" i="39"/>
  <c r="B120" i="39"/>
  <c r="B119" i="39"/>
  <c r="B118" i="39"/>
  <c r="B117" i="39"/>
  <c r="B116" i="39"/>
  <c r="B111" i="39"/>
  <c r="B110" i="39"/>
  <c r="B109" i="39"/>
  <c r="B108" i="39"/>
  <c r="B107" i="39"/>
  <c r="B106" i="39"/>
  <c r="B105" i="39"/>
  <c r="B104" i="39"/>
  <c r="B103" i="39"/>
  <c r="B102" i="39"/>
  <c r="B101" i="39"/>
  <c r="B100" i="39"/>
  <c r="B99" i="39"/>
  <c r="B98" i="39"/>
  <c r="B97" i="39"/>
  <c r="B96" i="39"/>
  <c r="B95" i="39"/>
  <c r="B94" i="39"/>
  <c r="B93" i="39"/>
  <c r="B92" i="39"/>
  <c r="B91" i="39"/>
  <c r="B81" i="39"/>
  <c r="B80" i="39"/>
  <c r="B79" i="39"/>
  <c r="B78" i="39"/>
  <c r="B77" i="39"/>
  <c r="B76" i="39"/>
  <c r="B75" i="39"/>
  <c r="B74" i="39"/>
  <c r="B73" i="39"/>
  <c r="B72" i="39"/>
  <c r="B71" i="39"/>
  <c r="B70" i="39"/>
  <c r="B69" i="39"/>
  <c r="B68" i="39"/>
  <c r="B67" i="39"/>
  <c r="B66" i="39"/>
  <c r="B65" i="39"/>
  <c r="B64" i="39"/>
  <c r="B63" i="39"/>
  <c r="B62" i="39"/>
  <c r="B61" i="39"/>
  <c r="B363" i="38"/>
  <c r="B362" i="38"/>
  <c r="B361" i="38"/>
  <c r="B360" i="38"/>
  <c r="B359" i="38"/>
  <c r="B358" i="38"/>
  <c r="B357" i="38"/>
  <c r="B356" i="38"/>
  <c r="B355" i="38"/>
  <c r="B354" i="38"/>
  <c r="B353" i="38"/>
  <c r="B352" i="38"/>
  <c r="B351" i="38"/>
  <c r="B350" i="38"/>
  <c r="B349" i="38"/>
  <c r="B348" i="38"/>
  <c r="B347" i="38"/>
  <c r="B346" i="38"/>
  <c r="B345" i="38"/>
  <c r="B344" i="38"/>
  <c r="B343" i="38"/>
  <c r="B338" i="38"/>
  <c r="B337" i="38"/>
  <c r="B336" i="38"/>
  <c r="B335" i="38"/>
  <c r="B334" i="38"/>
  <c r="B333" i="38"/>
  <c r="B332" i="38"/>
  <c r="B331" i="38"/>
  <c r="B330" i="38"/>
  <c r="B329" i="38"/>
  <c r="B328" i="38"/>
  <c r="B327" i="38"/>
  <c r="B326" i="38"/>
  <c r="B325" i="38"/>
  <c r="B324" i="38"/>
  <c r="B323" i="38"/>
  <c r="B322" i="38"/>
  <c r="B321" i="38"/>
  <c r="B320" i="38"/>
  <c r="B319" i="38"/>
  <c r="B318" i="38"/>
  <c r="B313" i="38"/>
  <c r="B312" i="38"/>
  <c r="B311" i="38"/>
  <c r="B310" i="38"/>
  <c r="B309" i="38"/>
  <c r="B308" i="38"/>
  <c r="B307" i="38"/>
  <c r="B306" i="38"/>
  <c r="B305" i="38"/>
  <c r="B304" i="38"/>
  <c r="B303" i="38"/>
  <c r="B302" i="38"/>
  <c r="B301" i="38"/>
  <c r="B300" i="38"/>
  <c r="B299" i="38"/>
  <c r="B298" i="38"/>
  <c r="B297" i="38"/>
  <c r="B296" i="38"/>
  <c r="B295" i="38"/>
  <c r="B294" i="38"/>
  <c r="B293" i="38"/>
  <c r="B288" i="38"/>
  <c r="B287" i="38"/>
  <c r="B286" i="38"/>
  <c r="B285" i="38"/>
  <c r="B284" i="38"/>
  <c r="B283" i="38"/>
  <c r="B282" i="38"/>
  <c r="B281" i="38"/>
  <c r="B280" i="38"/>
  <c r="B279" i="38"/>
  <c r="B278" i="38"/>
  <c r="B277" i="38"/>
  <c r="B276" i="38"/>
  <c r="B275" i="38"/>
  <c r="B274" i="38"/>
  <c r="B273" i="38"/>
  <c r="B272" i="38"/>
  <c r="B271" i="38"/>
  <c r="B270" i="38"/>
  <c r="B269" i="38"/>
  <c r="B268" i="38"/>
  <c r="B263" i="38"/>
  <c r="B262" i="38"/>
  <c r="B261" i="38"/>
  <c r="B260" i="38"/>
  <c r="B259" i="38"/>
  <c r="B258" i="38"/>
  <c r="B257" i="38"/>
  <c r="B256" i="38"/>
  <c r="B255" i="38"/>
  <c r="B254" i="38"/>
  <c r="B253" i="38"/>
  <c r="B252" i="38"/>
  <c r="B251" i="38"/>
  <c r="B250" i="38"/>
  <c r="B249" i="38"/>
  <c r="B248" i="38"/>
  <c r="B247" i="38"/>
  <c r="B246" i="38"/>
  <c r="B245" i="38"/>
  <c r="B244" i="38"/>
  <c r="B243" i="38"/>
  <c r="B238" i="38"/>
  <c r="B237" i="38"/>
  <c r="B236" i="38"/>
  <c r="B235" i="38"/>
  <c r="B234" i="38"/>
  <c r="B233" i="38"/>
  <c r="B232" i="38"/>
  <c r="B231" i="38"/>
  <c r="B230" i="38"/>
  <c r="B229" i="38"/>
  <c r="B228" i="38"/>
  <c r="B227" i="38"/>
  <c r="B226" i="38"/>
  <c r="B225" i="38"/>
  <c r="B224" i="38"/>
  <c r="B223" i="38"/>
  <c r="B222" i="38"/>
  <c r="B221" i="38"/>
  <c r="B220" i="38"/>
  <c r="B219" i="38"/>
  <c r="B218" i="38"/>
  <c r="B213" i="38"/>
  <c r="B212" i="38"/>
  <c r="B211" i="38"/>
  <c r="B210" i="38"/>
  <c r="B209" i="38"/>
  <c r="B208" i="38"/>
  <c r="B207" i="38"/>
  <c r="B206" i="38"/>
  <c r="B205" i="38"/>
  <c r="B204" i="38"/>
  <c r="B203" i="38"/>
  <c r="B202" i="38"/>
  <c r="B201" i="38"/>
  <c r="B200" i="38"/>
  <c r="B199" i="38"/>
  <c r="B198" i="38"/>
  <c r="B197" i="38"/>
  <c r="B196" i="38"/>
  <c r="B195" i="38"/>
  <c r="B194" i="38"/>
  <c r="B193" i="38"/>
  <c r="B188" i="38"/>
  <c r="B187" i="38"/>
  <c r="B186" i="38"/>
  <c r="B185" i="38"/>
  <c r="B184" i="38"/>
  <c r="B183" i="38"/>
  <c r="B182" i="38"/>
  <c r="B181" i="38"/>
  <c r="B180" i="38"/>
  <c r="B179" i="38"/>
  <c r="B178" i="38"/>
  <c r="B177" i="38"/>
  <c r="B176" i="38"/>
  <c r="B175" i="38"/>
  <c r="B174" i="38"/>
  <c r="B173" i="38"/>
  <c r="B172" i="38"/>
  <c r="B171" i="38"/>
  <c r="B170" i="38"/>
  <c r="B169" i="38"/>
  <c r="B168" i="38"/>
  <c r="B163" i="38"/>
  <c r="B162" i="38"/>
  <c r="B161" i="38"/>
  <c r="B160" i="38"/>
  <c r="B159" i="38"/>
  <c r="B158" i="38"/>
  <c r="B157" i="38"/>
  <c r="B156" i="38"/>
  <c r="B155" i="38"/>
  <c r="B154" i="38"/>
  <c r="B153" i="38"/>
  <c r="B152" i="38"/>
  <c r="B151" i="38"/>
  <c r="B150" i="38"/>
  <c r="B149" i="38"/>
  <c r="B148" i="38"/>
  <c r="B147" i="38"/>
  <c r="B146" i="38"/>
  <c r="B145" i="38"/>
  <c r="B144" i="38"/>
  <c r="B143" i="38"/>
  <c r="B136" i="38"/>
  <c r="B135" i="38"/>
  <c r="B134" i="38"/>
  <c r="B133" i="38"/>
  <c r="B132" i="38"/>
  <c r="B131" i="38"/>
  <c r="B130" i="38"/>
  <c r="B129" i="38"/>
  <c r="B128" i="38"/>
  <c r="B127" i="38"/>
  <c r="B126" i="38"/>
  <c r="B125" i="38"/>
  <c r="B124" i="38"/>
  <c r="B123" i="38"/>
  <c r="B122" i="38"/>
  <c r="B121" i="38"/>
  <c r="B120" i="38"/>
  <c r="B119" i="38"/>
  <c r="B118" i="38"/>
  <c r="B117" i="38"/>
  <c r="B116" i="38"/>
  <c r="B111" i="38"/>
  <c r="B110" i="38"/>
  <c r="B109" i="38"/>
  <c r="B108" i="38"/>
  <c r="B107" i="38"/>
  <c r="B106" i="38"/>
  <c r="B105" i="38"/>
  <c r="B104" i="38"/>
  <c r="B103" i="38"/>
  <c r="B102" i="38"/>
  <c r="B101" i="38"/>
  <c r="B100" i="38"/>
  <c r="B99" i="38"/>
  <c r="B98" i="38"/>
  <c r="B97" i="38"/>
  <c r="B96" i="38"/>
  <c r="B95" i="38"/>
  <c r="B94" i="38"/>
  <c r="B93" i="38"/>
  <c r="B92" i="38"/>
  <c r="B91" i="38"/>
  <c r="B81" i="38"/>
  <c r="B80" i="38"/>
  <c r="B79" i="38"/>
  <c r="B78" i="38"/>
  <c r="B77" i="38"/>
  <c r="B76" i="38"/>
  <c r="B75" i="38"/>
  <c r="B74" i="38"/>
  <c r="B73" i="38"/>
  <c r="B72" i="38"/>
  <c r="B71" i="38"/>
  <c r="B70" i="38"/>
  <c r="B69" i="38"/>
  <c r="B68" i="38"/>
  <c r="B67" i="38"/>
  <c r="B66" i="38"/>
  <c r="B65" i="38"/>
  <c r="B64" i="38"/>
  <c r="B63" i="38"/>
  <c r="B62" i="38"/>
  <c r="B61" i="38"/>
  <c r="H215" i="38"/>
  <c r="B363" i="35"/>
  <c r="B362" i="35"/>
  <c r="B361" i="35"/>
  <c r="B360" i="35"/>
  <c r="B359" i="35"/>
  <c r="B358" i="35"/>
  <c r="B357" i="35"/>
  <c r="B356" i="35"/>
  <c r="B355" i="35"/>
  <c r="B354" i="35"/>
  <c r="B353" i="35"/>
  <c r="B352" i="35"/>
  <c r="B351" i="35"/>
  <c r="B350" i="35"/>
  <c r="B349" i="35"/>
  <c r="B348" i="35"/>
  <c r="B347" i="35"/>
  <c r="B346" i="35"/>
  <c r="B345" i="35"/>
  <c r="B344" i="35"/>
  <c r="B343" i="35"/>
  <c r="B338" i="35"/>
  <c r="B337" i="35"/>
  <c r="B336" i="35"/>
  <c r="B335" i="35"/>
  <c r="B334" i="35"/>
  <c r="B333" i="35"/>
  <c r="B332" i="35"/>
  <c r="B331" i="35"/>
  <c r="B330" i="35"/>
  <c r="B329" i="35"/>
  <c r="B328" i="35"/>
  <c r="B327" i="35"/>
  <c r="B326" i="35"/>
  <c r="B325" i="35"/>
  <c r="B324" i="35"/>
  <c r="B323" i="35"/>
  <c r="B322" i="35"/>
  <c r="B321" i="35"/>
  <c r="B320" i="35"/>
  <c r="B319" i="35"/>
  <c r="B318" i="35"/>
  <c r="B313" i="35"/>
  <c r="B312" i="35"/>
  <c r="B311" i="35"/>
  <c r="B310" i="35"/>
  <c r="B309" i="35"/>
  <c r="B308" i="35"/>
  <c r="B307" i="35"/>
  <c r="B306" i="35"/>
  <c r="B305" i="35"/>
  <c r="B304" i="35"/>
  <c r="B303" i="35"/>
  <c r="B302" i="35"/>
  <c r="B301" i="35"/>
  <c r="B300" i="35"/>
  <c r="B299" i="35"/>
  <c r="B298" i="35"/>
  <c r="B297" i="35"/>
  <c r="B296" i="35"/>
  <c r="B295" i="35"/>
  <c r="B294" i="35"/>
  <c r="B293" i="35"/>
  <c r="B288" i="35"/>
  <c r="B287" i="35"/>
  <c r="B286" i="35"/>
  <c r="B285" i="35"/>
  <c r="B284" i="35"/>
  <c r="B283" i="35"/>
  <c r="B282" i="35"/>
  <c r="B281" i="35"/>
  <c r="B280" i="35"/>
  <c r="B279" i="35"/>
  <c r="B278" i="35"/>
  <c r="B277" i="35"/>
  <c r="B276" i="35"/>
  <c r="B275" i="35"/>
  <c r="B274" i="35"/>
  <c r="B273" i="35"/>
  <c r="B272" i="35"/>
  <c r="B271" i="35"/>
  <c r="B270" i="35"/>
  <c r="B269" i="35"/>
  <c r="B268" i="35"/>
  <c r="B263" i="35"/>
  <c r="B262" i="35"/>
  <c r="B261" i="35"/>
  <c r="B260" i="35"/>
  <c r="B259" i="35"/>
  <c r="B258" i="35"/>
  <c r="B257" i="35"/>
  <c r="B256" i="35"/>
  <c r="B255" i="35"/>
  <c r="B254" i="35"/>
  <c r="B253" i="35"/>
  <c r="B252" i="35"/>
  <c r="B251" i="35"/>
  <c r="B250" i="35"/>
  <c r="B249" i="35"/>
  <c r="B248" i="35"/>
  <c r="B247" i="35"/>
  <c r="B246" i="35"/>
  <c r="B245" i="35"/>
  <c r="B244" i="35"/>
  <c r="B243" i="35"/>
  <c r="B238" i="35"/>
  <c r="B237" i="35"/>
  <c r="B236" i="35"/>
  <c r="B235" i="35"/>
  <c r="B234" i="35"/>
  <c r="B233" i="35"/>
  <c r="B232" i="35"/>
  <c r="B231" i="35"/>
  <c r="B230" i="35"/>
  <c r="B229" i="35"/>
  <c r="B228" i="35"/>
  <c r="B227" i="35"/>
  <c r="B226" i="35"/>
  <c r="B225" i="35"/>
  <c r="B224" i="35"/>
  <c r="B223" i="35"/>
  <c r="B222" i="35"/>
  <c r="B221" i="35"/>
  <c r="B220" i="35"/>
  <c r="B219" i="35"/>
  <c r="B218" i="35"/>
  <c r="B213" i="35"/>
  <c r="B212" i="35"/>
  <c r="B211" i="35"/>
  <c r="B210" i="35"/>
  <c r="B209" i="35"/>
  <c r="B208" i="35"/>
  <c r="B207" i="35"/>
  <c r="B206" i="35"/>
  <c r="B205" i="35"/>
  <c r="B204" i="35"/>
  <c r="B203" i="35"/>
  <c r="B202" i="35"/>
  <c r="B201" i="35"/>
  <c r="B200" i="35"/>
  <c r="B199" i="35"/>
  <c r="B198" i="35"/>
  <c r="B197" i="35"/>
  <c r="B196" i="35"/>
  <c r="B195" i="35"/>
  <c r="B194" i="35"/>
  <c r="B193" i="35"/>
  <c r="B188" i="35"/>
  <c r="B187" i="35"/>
  <c r="B186" i="35"/>
  <c r="B185" i="35"/>
  <c r="B184" i="35"/>
  <c r="B183" i="35"/>
  <c r="B182" i="35"/>
  <c r="B181" i="35"/>
  <c r="B180" i="35"/>
  <c r="B179" i="35"/>
  <c r="B178" i="35"/>
  <c r="B177" i="35"/>
  <c r="B176" i="35"/>
  <c r="B175" i="35"/>
  <c r="B174" i="35"/>
  <c r="B173" i="35"/>
  <c r="B172" i="35"/>
  <c r="B171" i="35"/>
  <c r="B170" i="35"/>
  <c r="B169" i="35"/>
  <c r="B168" i="35"/>
  <c r="B163" i="35"/>
  <c r="B162" i="35"/>
  <c r="B161" i="35"/>
  <c r="B160" i="35"/>
  <c r="B159" i="35"/>
  <c r="B158" i="35"/>
  <c r="B157" i="35"/>
  <c r="B156" i="35"/>
  <c r="B155" i="35"/>
  <c r="B154" i="35"/>
  <c r="B153" i="35"/>
  <c r="B152" i="35"/>
  <c r="B151" i="35"/>
  <c r="B150" i="35"/>
  <c r="B149" i="35"/>
  <c r="B148" i="35"/>
  <c r="B147" i="35"/>
  <c r="B146" i="35"/>
  <c r="B145" i="35"/>
  <c r="B144" i="35"/>
  <c r="B143" i="35"/>
  <c r="B136" i="35"/>
  <c r="B135" i="35"/>
  <c r="B134" i="35"/>
  <c r="B133" i="35"/>
  <c r="B132" i="35"/>
  <c r="B131" i="35"/>
  <c r="B130" i="35"/>
  <c r="B129" i="35"/>
  <c r="B128" i="35"/>
  <c r="B127" i="35"/>
  <c r="B126" i="35"/>
  <c r="B125" i="35"/>
  <c r="B124" i="35"/>
  <c r="B123" i="35"/>
  <c r="B122" i="35"/>
  <c r="B121" i="35"/>
  <c r="B120" i="35"/>
  <c r="B119" i="35"/>
  <c r="B118" i="35"/>
  <c r="B117" i="35"/>
  <c r="B116" i="35"/>
  <c r="B111" i="35"/>
  <c r="B110" i="35"/>
  <c r="B109" i="35"/>
  <c r="B108" i="35"/>
  <c r="B107" i="35"/>
  <c r="B106" i="35"/>
  <c r="B105" i="35"/>
  <c r="B104" i="35"/>
  <c r="B103" i="35"/>
  <c r="B102" i="35"/>
  <c r="B101" i="35"/>
  <c r="B100" i="35"/>
  <c r="B99" i="35"/>
  <c r="B98" i="35"/>
  <c r="B97" i="35"/>
  <c r="B96" i="35"/>
  <c r="B95" i="35"/>
  <c r="B94" i="35"/>
  <c r="B93" i="35"/>
  <c r="B92" i="35"/>
  <c r="B91" i="35"/>
  <c r="B81" i="35"/>
  <c r="B80" i="35"/>
  <c r="B79" i="35"/>
  <c r="B78" i="35"/>
  <c r="B77" i="35"/>
  <c r="B76" i="35"/>
  <c r="B75" i="35"/>
  <c r="B74" i="35"/>
  <c r="B73" i="35"/>
  <c r="B72" i="35"/>
  <c r="B71" i="35"/>
  <c r="B70" i="35"/>
  <c r="B69" i="35"/>
  <c r="B68" i="35"/>
  <c r="B67" i="35"/>
  <c r="B66" i="35"/>
  <c r="B65" i="35"/>
  <c r="B64" i="35"/>
  <c r="B63" i="35"/>
  <c r="B62" i="35"/>
  <c r="B61" i="35"/>
  <c r="H215" i="35"/>
  <c r="H240" i="35"/>
  <c r="H190" i="35"/>
  <c r="B363" i="34"/>
  <c r="B362" i="34"/>
  <c r="B361" i="34"/>
  <c r="B360" i="34"/>
  <c r="B359" i="34"/>
  <c r="B358" i="34"/>
  <c r="B357" i="34"/>
  <c r="B356" i="34"/>
  <c r="B355" i="34"/>
  <c r="B354" i="34"/>
  <c r="B353" i="34"/>
  <c r="B352" i="34"/>
  <c r="B351" i="34"/>
  <c r="B350" i="34"/>
  <c r="B349" i="34"/>
  <c r="B348" i="34"/>
  <c r="B347" i="34"/>
  <c r="B346" i="34"/>
  <c r="B345" i="34"/>
  <c r="B344" i="34"/>
  <c r="B343" i="34"/>
  <c r="B338" i="34"/>
  <c r="B337" i="34"/>
  <c r="B336" i="34"/>
  <c r="B335" i="34"/>
  <c r="B334" i="34"/>
  <c r="B333" i="34"/>
  <c r="B332" i="34"/>
  <c r="B331" i="34"/>
  <c r="B330" i="34"/>
  <c r="B329" i="34"/>
  <c r="B328" i="34"/>
  <c r="B327" i="34"/>
  <c r="B326" i="34"/>
  <c r="B325" i="34"/>
  <c r="B324" i="34"/>
  <c r="B323" i="34"/>
  <c r="B322" i="34"/>
  <c r="B321" i="34"/>
  <c r="B320" i="34"/>
  <c r="B319" i="34"/>
  <c r="B318" i="34"/>
  <c r="B313" i="34"/>
  <c r="B312" i="34"/>
  <c r="B311" i="34"/>
  <c r="B310" i="34"/>
  <c r="B309" i="34"/>
  <c r="B308" i="34"/>
  <c r="B307" i="34"/>
  <c r="B306" i="34"/>
  <c r="B305" i="34"/>
  <c r="B304" i="34"/>
  <c r="B303" i="34"/>
  <c r="B302" i="34"/>
  <c r="B301" i="34"/>
  <c r="B300" i="34"/>
  <c r="B299" i="34"/>
  <c r="B298" i="34"/>
  <c r="B297" i="34"/>
  <c r="B296" i="34"/>
  <c r="B295" i="34"/>
  <c r="B294" i="34"/>
  <c r="B293" i="34"/>
  <c r="B288" i="34"/>
  <c r="B287" i="34"/>
  <c r="B286" i="34"/>
  <c r="B285" i="34"/>
  <c r="B284" i="34"/>
  <c r="B283" i="34"/>
  <c r="B282" i="34"/>
  <c r="B281" i="34"/>
  <c r="B280" i="34"/>
  <c r="B279" i="34"/>
  <c r="B278" i="34"/>
  <c r="B277" i="34"/>
  <c r="B276" i="34"/>
  <c r="B275" i="34"/>
  <c r="B274" i="34"/>
  <c r="B273" i="34"/>
  <c r="B272" i="34"/>
  <c r="B271" i="34"/>
  <c r="B270" i="34"/>
  <c r="B269" i="34"/>
  <c r="B268" i="34"/>
  <c r="B263" i="34"/>
  <c r="B262" i="34"/>
  <c r="B261" i="34"/>
  <c r="B260" i="34"/>
  <c r="B259" i="34"/>
  <c r="B258" i="34"/>
  <c r="B257" i="34"/>
  <c r="B256" i="34"/>
  <c r="B255" i="34"/>
  <c r="B254" i="34"/>
  <c r="B253" i="34"/>
  <c r="B252" i="34"/>
  <c r="B251" i="34"/>
  <c r="B250" i="34"/>
  <c r="B249" i="34"/>
  <c r="B248" i="34"/>
  <c r="B247" i="34"/>
  <c r="B246" i="34"/>
  <c r="B245" i="34"/>
  <c r="B244" i="34"/>
  <c r="B243" i="34"/>
  <c r="B238" i="34"/>
  <c r="B237" i="34"/>
  <c r="B236" i="34"/>
  <c r="B235" i="34"/>
  <c r="B234" i="34"/>
  <c r="B233" i="34"/>
  <c r="B232" i="34"/>
  <c r="B231" i="34"/>
  <c r="B230" i="34"/>
  <c r="B229" i="34"/>
  <c r="B228" i="34"/>
  <c r="B227" i="34"/>
  <c r="B226" i="34"/>
  <c r="B225" i="34"/>
  <c r="B224" i="34"/>
  <c r="B223" i="34"/>
  <c r="B222" i="34"/>
  <c r="B221" i="34"/>
  <c r="B220" i="34"/>
  <c r="B219" i="34"/>
  <c r="B218" i="34"/>
  <c r="B213" i="34"/>
  <c r="B212" i="34"/>
  <c r="B211" i="34"/>
  <c r="B210" i="34"/>
  <c r="B209" i="34"/>
  <c r="B208" i="34"/>
  <c r="B207" i="34"/>
  <c r="B206" i="34"/>
  <c r="B205" i="34"/>
  <c r="B204" i="34"/>
  <c r="B203" i="34"/>
  <c r="B202" i="34"/>
  <c r="B201" i="34"/>
  <c r="B200" i="34"/>
  <c r="B199" i="34"/>
  <c r="B198" i="34"/>
  <c r="B197" i="34"/>
  <c r="B196" i="34"/>
  <c r="B195" i="34"/>
  <c r="B194" i="34"/>
  <c r="B193" i="34"/>
  <c r="B188" i="34"/>
  <c r="B187" i="34"/>
  <c r="B186" i="34"/>
  <c r="B185" i="34"/>
  <c r="B184" i="34"/>
  <c r="B183" i="34"/>
  <c r="B182" i="34"/>
  <c r="B181" i="34"/>
  <c r="B180" i="34"/>
  <c r="B179" i="34"/>
  <c r="B178" i="34"/>
  <c r="B177" i="34"/>
  <c r="B176" i="34"/>
  <c r="B175" i="34"/>
  <c r="B174" i="34"/>
  <c r="B173" i="34"/>
  <c r="B172" i="34"/>
  <c r="B171" i="34"/>
  <c r="B170" i="34"/>
  <c r="B169" i="34"/>
  <c r="B168" i="34"/>
  <c r="B163" i="34"/>
  <c r="B162" i="34"/>
  <c r="B161" i="34"/>
  <c r="B160" i="34"/>
  <c r="B159" i="34"/>
  <c r="B158" i="34"/>
  <c r="B157" i="34"/>
  <c r="B156" i="34"/>
  <c r="B155" i="34"/>
  <c r="B154" i="34"/>
  <c r="B153" i="34"/>
  <c r="B152" i="34"/>
  <c r="B151" i="34"/>
  <c r="B150" i="34"/>
  <c r="B149" i="34"/>
  <c r="B148" i="34"/>
  <c r="B147" i="34"/>
  <c r="B146" i="34"/>
  <c r="B145" i="34"/>
  <c r="B144" i="34"/>
  <c r="B143" i="34"/>
  <c r="I140" i="34"/>
  <c r="B136" i="34"/>
  <c r="B135" i="34"/>
  <c r="B134" i="34"/>
  <c r="B133" i="34"/>
  <c r="B132" i="34"/>
  <c r="B131" i="34"/>
  <c r="B130" i="34"/>
  <c r="B129" i="34"/>
  <c r="B128" i="34"/>
  <c r="B127" i="34"/>
  <c r="B126" i="34"/>
  <c r="B125" i="34"/>
  <c r="B124" i="34"/>
  <c r="B123" i="34"/>
  <c r="B122" i="34"/>
  <c r="B121" i="34"/>
  <c r="B120" i="34"/>
  <c r="B119" i="34"/>
  <c r="B118" i="34"/>
  <c r="B117" i="34"/>
  <c r="B116" i="34"/>
  <c r="B111" i="34"/>
  <c r="B110" i="34"/>
  <c r="B109" i="34"/>
  <c r="B108" i="34"/>
  <c r="B107" i="34"/>
  <c r="B106" i="34"/>
  <c r="B105" i="34"/>
  <c r="B104" i="34"/>
  <c r="B103" i="34"/>
  <c r="B102" i="34"/>
  <c r="B101" i="34"/>
  <c r="B100" i="34"/>
  <c r="B99" i="34"/>
  <c r="B98" i="34"/>
  <c r="B97" i="34"/>
  <c r="B96" i="34"/>
  <c r="B95" i="34"/>
  <c r="B94" i="34"/>
  <c r="B93" i="34"/>
  <c r="B92" i="34"/>
  <c r="B91" i="34"/>
  <c r="B81" i="34"/>
  <c r="B80" i="34"/>
  <c r="B79" i="34"/>
  <c r="B78" i="34"/>
  <c r="B77" i="34"/>
  <c r="B76" i="34"/>
  <c r="B75" i="34"/>
  <c r="B74" i="34"/>
  <c r="B73" i="34"/>
  <c r="B72" i="34"/>
  <c r="B71" i="34"/>
  <c r="B70" i="34"/>
  <c r="B69" i="34"/>
  <c r="B68" i="34"/>
  <c r="B67" i="34"/>
  <c r="B66" i="34"/>
  <c r="B65" i="34"/>
  <c r="B64" i="34"/>
  <c r="B63" i="34"/>
  <c r="B62" i="34"/>
  <c r="B61" i="34"/>
  <c r="B363" i="33"/>
  <c r="B362" i="33"/>
  <c r="B361" i="33"/>
  <c r="B360" i="33"/>
  <c r="B359" i="33"/>
  <c r="B358" i="33"/>
  <c r="B357" i="33"/>
  <c r="B356" i="33"/>
  <c r="B355" i="33"/>
  <c r="B354" i="33"/>
  <c r="B353" i="33"/>
  <c r="B352" i="33"/>
  <c r="B351" i="33"/>
  <c r="B350" i="33"/>
  <c r="B349" i="33"/>
  <c r="B348" i="33"/>
  <c r="B347" i="33"/>
  <c r="B346" i="33"/>
  <c r="B345" i="33"/>
  <c r="B344" i="33"/>
  <c r="B343" i="33"/>
  <c r="B338" i="33"/>
  <c r="B337" i="33"/>
  <c r="B336" i="33"/>
  <c r="B335" i="33"/>
  <c r="B334" i="33"/>
  <c r="B333" i="33"/>
  <c r="B332" i="33"/>
  <c r="B331" i="33"/>
  <c r="B330" i="33"/>
  <c r="B329" i="33"/>
  <c r="B328" i="33"/>
  <c r="B327" i="33"/>
  <c r="B326" i="33"/>
  <c r="B325" i="33"/>
  <c r="B324" i="33"/>
  <c r="B323" i="33"/>
  <c r="B322" i="33"/>
  <c r="B321" i="33"/>
  <c r="B320" i="33"/>
  <c r="B319" i="33"/>
  <c r="B318" i="33"/>
  <c r="B313" i="33"/>
  <c r="B312" i="33"/>
  <c r="B311" i="33"/>
  <c r="B310" i="33"/>
  <c r="B309" i="33"/>
  <c r="B308" i="33"/>
  <c r="B307" i="33"/>
  <c r="B306" i="33"/>
  <c r="B305" i="33"/>
  <c r="B304" i="33"/>
  <c r="B303" i="33"/>
  <c r="B302" i="33"/>
  <c r="B301" i="33"/>
  <c r="B300" i="33"/>
  <c r="B299" i="33"/>
  <c r="B298" i="33"/>
  <c r="B297" i="33"/>
  <c r="B296" i="33"/>
  <c r="B295" i="33"/>
  <c r="B294" i="33"/>
  <c r="B293" i="33"/>
  <c r="B288" i="33"/>
  <c r="B287" i="33"/>
  <c r="B286" i="33"/>
  <c r="B285" i="33"/>
  <c r="B284" i="33"/>
  <c r="B283" i="33"/>
  <c r="B282" i="33"/>
  <c r="B281" i="33"/>
  <c r="B280" i="33"/>
  <c r="B279" i="33"/>
  <c r="B278" i="33"/>
  <c r="B277" i="33"/>
  <c r="B276" i="33"/>
  <c r="B275" i="33"/>
  <c r="B274" i="33"/>
  <c r="B273" i="33"/>
  <c r="B272" i="33"/>
  <c r="B271" i="33"/>
  <c r="B270" i="33"/>
  <c r="B269" i="33"/>
  <c r="B268" i="33"/>
  <c r="B263" i="33"/>
  <c r="B262" i="33"/>
  <c r="B261" i="33"/>
  <c r="B260" i="33"/>
  <c r="B259" i="33"/>
  <c r="B258" i="33"/>
  <c r="B257" i="33"/>
  <c r="B256" i="33"/>
  <c r="B255" i="33"/>
  <c r="B254" i="33"/>
  <c r="B253" i="33"/>
  <c r="B252" i="33"/>
  <c r="B251" i="33"/>
  <c r="B250" i="33"/>
  <c r="B249" i="33"/>
  <c r="B248" i="33"/>
  <c r="B247" i="33"/>
  <c r="B246" i="33"/>
  <c r="B245" i="33"/>
  <c r="B244" i="33"/>
  <c r="B243" i="33"/>
  <c r="B238" i="33"/>
  <c r="B237" i="33"/>
  <c r="B236" i="33"/>
  <c r="B235" i="33"/>
  <c r="B234" i="33"/>
  <c r="B233" i="33"/>
  <c r="B232" i="33"/>
  <c r="B231" i="33"/>
  <c r="B230" i="33"/>
  <c r="B229" i="33"/>
  <c r="B228" i="33"/>
  <c r="B227" i="33"/>
  <c r="B226" i="33"/>
  <c r="B225" i="33"/>
  <c r="B224" i="33"/>
  <c r="B223" i="33"/>
  <c r="B222" i="33"/>
  <c r="B221" i="33"/>
  <c r="B220" i="33"/>
  <c r="B219" i="33"/>
  <c r="B218" i="33"/>
  <c r="B213" i="33"/>
  <c r="B212" i="33"/>
  <c r="B211" i="33"/>
  <c r="B210" i="33"/>
  <c r="B209" i="33"/>
  <c r="B208" i="33"/>
  <c r="B207" i="33"/>
  <c r="B206" i="33"/>
  <c r="B205" i="33"/>
  <c r="B204" i="33"/>
  <c r="B203" i="33"/>
  <c r="B202" i="33"/>
  <c r="B201" i="33"/>
  <c r="B200" i="33"/>
  <c r="B199" i="33"/>
  <c r="B198" i="33"/>
  <c r="B197" i="33"/>
  <c r="B196" i="33"/>
  <c r="B195" i="33"/>
  <c r="B194" i="33"/>
  <c r="B193" i="33"/>
  <c r="B188" i="33"/>
  <c r="B187" i="33"/>
  <c r="B186" i="33"/>
  <c r="B185" i="33"/>
  <c r="B184" i="33"/>
  <c r="B183" i="33"/>
  <c r="B182" i="33"/>
  <c r="B181" i="33"/>
  <c r="B180" i="33"/>
  <c r="B179" i="33"/>
  <c r="B178" i="33"/>
  <c r="B177" i="33"/>
  <c r="B176" i="33"/>
  <c r="B175" i="33"/>
  <c r="B174" i="33"/>
  <c r="B173" i="33"/>
  <c r="B172" i="33"/>
  <c r="B171" i="33"/>
  <c r="B170" i="33"/>
  <c r="B169" i="33"/>
  <c r="B168" i="33"/>
  <c r="B163" i="33"/>
  <c r="B162" i="33"/>
  <c r="B161" i="33"/>
  <c r="B160" i="33"/>
  <c r="B159" i="33"/>
  <c r="B158" i="33"/>
  <c r="B157" i="33"/>
  <c r="B156" i="33"/>
  <c r="B155" i="33"/>
  <c r="B154" i="33"/>
  <c r="B153" i="33"/>
  <c r="B152" i="33"/>
  <c r="B151" i="33"/>
  <c r="B150" i="33"/>
  <c r="B149" i="33"/>
  <c r="B148" i="33"/>
  <c r="B147" i="33"/>
  <c r="B146" i="33"/>
  <c r="B145" i="33"/>
  <c r="B144" i="33"/>
  <c r="B143" i="33"/>
  <c r="I140" i="33"/>
  <c r="B136" i="33"/>
  <c r="B135" i="33"/>
  <c r="B134" i="33"/>
  <c r="B133" i="33"/>
  <c r="B132" i="33"/>
  <c r="B131" i="33"/>
  <c r="B130" i="33"/>
  <c r="B129" i="33"/>
  <c r="B128" i="33"/>
  <c r="B127" i="33"/>
  <c r="B126" i="33"/>
  <c r="B125" i="33"/>
  <c r="B124" i="33"/>
  <c r="B123" i="33"/>
  <c r="B122" i="33"/>
  <c r="B121" i="33"/>
  <c r="B120" i="33"/>
  <c r="B119" i="33"/>
  <c r="B118" i="33"/>
  <c r="B117" i="33"/>
  <c r="B116" i="33"/>
  <c r="B111" i="33"/>
  <c r="B110" i="33"/>
  <c r="B109" i="33"/>
  <c r="B108" i="33"/>
  <c r="B107" i="33"/>
  <c r="B106" i="33"/>
  <c r="B105" i="33"/>
  <c r="B104" i="33"/>
  <c r="B103" i="33"/>
  <c r="B102" i="33"/>
  <c r="B101" i="33"/>
  <c r="B100" i="33"/>
  <c r="B99" i="33"/>
  <c r="B98" i="33"/>
  <c r="B97" i="33"/>
  <c r="B96" i="33"/>
  <c r="B95" i="33"/>
  <c r="B94" i="33"/>
  <c r="B93" i="33"/>
  <c r="B92" i="33"/>
  <c r="B91" i="33"/>
  <c r="B81" i="33"/>
  <c r="B80" i="33"/>
  <c r="B79" i="33"/>
  <c r="B78" i="33"/>
  <c r="B77" i="33"/>
  <c r="B76" i="33"/>
  <c r="B75" i="33"/>
  <c r="B74" i="33"/>
  <c r="B73" i="33"/>
  <c r="B72" i="33"/>
  <c r="B71" i="33"/>
  <c r="B70" i="33"/>
  <c r="B69" i="33"/>
  <c r="B68" i="33"/>
  <c r="B67" i="33"/>
  <c r="B66" i="33"/>
  <c r="B65" i="33"/>
  <c r="B64" i="33"/>
  <c r="B63" i="33"/>
  <c r="B62" i="33"/>
  <c r="B61" i="33"/>
  <c r="B363" i="32"/>
  <c r="B362" i="32"/>
  <c r="B361" i="32"/>
  <c r="B360" i="32"/>
  <c r="B359" i="32"/>
  <c r="B358" i="32"/>
  <c r="B357" i="32"/>
  <c r="B356" i="32"/>
  <c r="B355" i="32"/>
  <c r="B354" i="32"/>
  <c r="B353" i="32"/>
  <c r="B352" i="32"/>
  <c r="B351" i="32"/>
  <c r="B350" i="32"/>
  <c r="B349" i="32"/>
  <c r="B348" i="32"/>
  <c r="B347" i="32"/>
  <c r="B346" i="32"/>
  <c r="B345" i="32"/>
  <c r="B344" i="32"/>
  <c r="B343" i="32"/>
  <c r="B338" i="32"/>
  <c r="B337" i="32"/>
  <c r="B336" i="32"/>
  <c r="B335" i="32"/>
  <c r="B334" i="32"/>
  <c r="B333" i="32"/>
  <c r="B332" i="32"/>
  <c r="B331" i="32"/>
  <c r="B330" i="32"/>
  <c r="B329" i="32"/>
  <c r="B328" i="32"/>
  <c r="B327" i="32"/>
  <c r="B326" i="32"/>
  <c r="B325" i="32"/>
  <c r="B324" i="32"/>
  <c r="B323" i="32"/>
  <c r="B322" i="32"/>
  <c r="B321" i="32"/>
  <c r="B320" i="32"/>
  <c r="B319" i="32"/>
  <c r="B318" i="32"/>
  <c r="B313" i="32"/>
  <c r="B312" i="32"/>
  <c r="B311" i="32"/>
  <c r="B310" i="32"/>
  <c r="B309" i="32"/>
  <c r="B308" i="32"/>
  <c r="B307" i="32"/>
  <c r="B306" i="32"/>
  <c r="B305" i="32"/>
  <c r="B304" i="32"/>
  <c r="B303" i="32"/>
  <c r="B302" i="32"/>
  <c r="B301" i="32"/>
  <c r="B300" i="32"/>
  <c r="B299" i="32"/>
  <c r="B298" i="32"/>
  <c r="B297" i="32"/>
  <c r="B296" i="32"/>
  <c r="B295" i="32"/>
  <c r="B294" i="32"/>
  <c r="B293" i="32"/>
  <c r="B288" i="32"/>
  <c r="B287" i="32"/>
  <c r="B286" i="32"/>
  <c r="B285" i="32"/>
  <c r="B284" i="32"/>
  <c r="B283" i="32"/>
  <c r="B282" i="32"/>
  <c r="B281" i="32"/>
  <c r="B280" i="32"/>
  <c r="B279" i="32"/>
  <c r="B278" i="32"/>
  <c r="B277" i="32"/>
  <c r="B276" i="32"/>
  <c r="B275" i="32"/>
  <c r="B274" i="32"/>
  <c r="B273" i="32"/>
  <c r="B272" i="32"/>
  <c r="B271" i="32"/>
  <c r="B270" i="32"/>
  <c r="B269" i="32"/>
  <c r="B268" i="32"/>
  <c r="B263" i="32"/>
  <c r="B262" i="32"/>
  <c r="B261" i="32"/>
  <c r="B260" i="32"/>
  <c r="B259" i="32"/>
  <c r="B258" i="32"/>
  <c r="B257" i="32"/>
  <c r="B256" i="32"/>
  <c r="B255" i="32"/>
  <c r="B254" i="32"/>
  <c r="B253" i="32"/>
  <c r="B252" i="32"/>
  <c r="B251" i="32"/>
  <c r="B250" i="32"/>
  <c r="B249" i="32"/>
  <c r="B248" i="32"/>
  <c r="B247" i="32"/>
  <c r="B246" i="32"/>
  <c r="B245" i="32"/>
  <c r="B244" i="32"/>
  <c r="B243" i="32"/>
  <c r="B238" i="32"/>
  <c r="B237" i="32"/>
  <c r="B236" i="32"/>
  <c r="B235" i="32"/>
  <c r="B234" i="32"/>
  <c r="B233" i="32"/>
  <c r="B232" i="32"/>
  <c r="B231" i="32"/>
  <c r="B230" i="32"/>
  <c r="B229" i="32"/>
  <c r="B228" i="32"/>
  <c r="B227" i="32"/>
  <c r="B226" i="32"/>
  <c r="B225" i="32"/>
  <c r="B224" i="32"/>
  <c r="B223" i="32"/>
  <c r="B222" i="32"/>
  <c r="B221" i="32"/>
  <c r="B220" i="32"/>
  <c r="B219" i="32"/>
  <c r="B218" i="32"/>
  <c r="B213" i="32"/>
  <c r="B212" i="32"/>
  <c r="B211" i="32"/>
  <c r="B210" i="32"/>
  <c r="B209" i="32"/>
  <c r="B208" i="32"/>
  <c r="B207" i="32"/>
  <c r="B206" i="32"/>
  <c r="B205" i="32"/>
  <c r="B204" i="32"/>
  <c r="B203" i="32"/>
  <c r="B202" i="32"/>
  <c r="B201" i="32"/>
  <c r="B200" i="32"/>
  <c r="B199" i="32"/>
  <c r="B198" i="32"/>
  <c r="B197" i="32"/>
  <c r="B196" i="32"/>
  <c r="B195" i="32"/>
  <c r="B194" i="32"/>
  <c r="B193" i="32"/>
  <c r="B188" i="32"/>
  <c r="B187" i="32"/>
  <c r="B186" i="32"/>
  <c r="B185" i="32"/>
  <c r="B184" i="32"/>
  <c r="B183" i="32"/>
  <c r="B182" i="32"/>
  <c r="B181" i="32"/>
  <c r="B180" i="32"/>
  <c r="B179" i="32"/>
  <c r="B178" i="32"/>
  <c r="B177" i="32"/>
  <c r="B176" i="32"/>
  <c r="B175" i="32"/>
  <c r="B174" i="32"/>
  <c r="B173" i="32"/>
  <c r="B172" i="32"/>
  <c r="B171" i="32"/>
  <c r="B170" i="32"/>
  <c r="B169" i="32"/>
  <c r="B168" i="32"/>
  <c r="B163" i="32"/>
  <c r="B162" i="32"/>
  <c r="B161" i="32"/>
  <c r="B160" i="32"/>
  <c r="B159" i="32"/>
  <c r="B158" i="32"/>
  <c r="B157" i="32"/>
  <c r="B156" i="32"/>
  <c r="B155" i="32"/>
  <c r="B154" i="32"/>
  <c r="B153" i="32"/>
  <c r="B152" i="32"/>
  <c r="B151" i="32"/>
  <c r="B150" i="32"/>
  <c r="B149" i="32"/>
  <c r="B148" i="32"/>
  <c r="B147" i="32"/>
  <c r="B146" i="32"/>
  <c r="B145" i="32"/>
  <c r="B144" i="32"/>
  <c r="B143" i="32"/>
  <c r="B136" i="32"/>
  <c r="B135" i="32"/>
  <c r="B134" i="32"/>
  <c r="B133" i="32"/>
  <c r="B132" i="32"/>
  <c r="B131" i="32"/>
  <c r="B130" i="32"/>
  <c r="B129" i="32"/>
  <c r="B128" i="32"/>
  <c r="B127" i="32"/>
  <c r="B126" i="32"/>
  <c r="B125" i="32"/>
  <c r="B124" i="32"/>
  <c r="B123" i="32"/>
  <c r="B122" i="32"/>
  <c r="B121" i="32"/>
  <c r="B120" i="32"/>
  <c r="B119" i="32"/>
  <c r="B118" i="32"/>
  <c r="B117" i="32"/>
  <c r="B116" i="32"/>
  <c r="B111" i="32"/>
  <c r="B110" i="32"/>
  <c r="B109" i="32"/>
  <c r="B108" i="32"/>
  <c r="B107" i="32"/>
  <c r="B106" i="32"/>
  <c r="B105" i="32"/>
  <c r="B104" i="32"/>
  <c r="B103" i="32"/>
  <c r="B102" i="32"/>
  <c r="B101" i="32"/>
  <c r="B100" i="32"/>
  <c r="B99" i="32"/>
  <c r="B98" i="32"/>
  <c r="B97" i="32"/>
  <c r="B96" i="32"/>
  <c r="B95" i="32"/>
  <c r="B94" i="32"/>
  <c r="B93" i="32"/>
  <c r="B92" i="32"/>
  <c r="B91" i="32"/>
  <c r="B81" i="32"/>
  <c r="B80" i="32"/>
  <c r="B79" i="32"/>
  <c r="B78" i="32"/>
  <c r="B77" i="32"/>
  <c r="B76" i="32"/>
  <c r="B75" i="32"/>
  <c r="B74" i="32"/>
  <c r="B73" i="32"/>
  <c r="B72" i="32"/>
  <c r="B71" i="32"/>
  <c r="B70" i="32"/>
  <c r="B69" i="32"/>
  <c r="B68" i="32"/>
  <c r="B67" i="32"/>
  <c r="B66" i="32"/>
  <c r="B65" i="32"/>
  <c r="B64" i="32"/>
  <c r="B63" i="32"/>
  <c r="B62" i="32"/>
  <c r="B61" i="32"/>
  <c r="H215" i="32"/>
  <c r="B363" i="31"/>
  <c r="B362" i="31"/>
  <c r="B361" i="31"/>
  <c r="B360" i="31"/>
  <c r="B359" i="31"/>
  <c r="B358" i="31"/>
  <c r="B357" i="31"/>
  <c r="B356" i="31"/>
  <c r="B355" i="31"/>
  <c r="B354" i="31"/>
  <c r="B353" i="31"/>
  <c r="B352" i="31"/>
  <c r="B351" i="31"/>
  <c r="B350" i="31"/>
  <c r="B349" i="31"/>
  <c r="B348" i="31"/>
  <c r="B347" i="31"/>
  <c r="B346" i="31"/>
  <c r="B345" i="31"/>
  <c r="B344" i="31"/>
  <c r="B343" i="31"/>
  <c r="B338" i="31"/>
  <c r="B337" i="31"/>
  <c r="B336" i="31"/>
  <c r="B335" i="31"/>
  <c r="B334" i="31"/>
  <c r="B333" i="31"/>
  <c r="B332" i="31"/>
  <c r="B331" i="31"/>
  <c r="B330" i="31"/>
  <c r="B329" i="31"/>
  <c r="B328" i="31"/>
  <c r="B327" i="31"/>
  <c r="B326" i="31"/>
  <c r="B325" i="31"/>
  <c r="B324" i="31"/>
  <c r="B323" i="31"/>
  <c r="B322" i="31"/>
  <c r="B321" i="31"/>
  <c r="B320" i="31"/>
  <c r="B319" i="31"/>
  <c r="B318" i="31"/>
  <c r="B313" i="31"/>
  <c r="B312" i="31"/>
  <c r="B311" i="31"/>
  <c r="B310" i="31"/>
  <c r="B309" i="31"/>
  <c r="B308" i="31"/>
  <c r="B307" i="31"/>
  <c r="B306" i="31"/>
  <c r="B305" i="31"/>
  <c r="B304" i="31"/>
  <c r="B303" i="31"/>
  <c r="B302" i="31"/>
  <c r="B301" i="31"/>
  <c r="B300" i="31"/>
  <c r="B299" i="31"/>
  <c r="B298" i="31"/>
  <c r="B297" i="31"/>
  <c r="B296" i="31"/>
  <c r="B295" i="31"/>
  <c r="B294" i="31"/>
  <c r="B293" i="31"/>
  <c r="B288" i="31"/>
  <c r="B287" i="31"/>
  <c r="B286" i="31"/>
  <c r="B285" i="31"/>
  <c r="B284" i="31"/>
  <c r="B283" i="31"/>
  <c r="B282" i="31"/>
  <c r="B281" i="31"/>
  <c r="B280" i="31"/>
  <c r="B279" i="31"/>
  <c r="B278" i="31"/>
  <c r="B277" i="31"/>
  <c r="B276" i="31"/>
  <c r="B275" i="31"/>
  <c r="B274" i="31"/>
  <c r="B273" i="31"/>
  <c r="B272" i="31"/>
  <c r="B271" i="31"/>
  <c r="B270" i="31"/>
  <c r="B269" i="31"/>
  <c r="B268" i="31"/>
  <c r="B263" i="31"/>
  <c r="B262" i="31"/>
  <c r="B261" i="31"/>
  <c r="B260" i="31"/>
  <c r="B259" i="31"/>
  <c r="B258" i="31"/>
  <c r="B257" i="31"/>
  <c r="B256" i="31"/>
  <c r="B255" i="31"/>
  <c r="B254" i="31"/>
  <c r="B253" i="31"/>
  <c r="B252" i="31"/>
  <c r="B251" i="31"/>
  <c r="B250" i="31"/>
  <c r="B249" i="31"/>
  <c r="B248" i="31"/>
  <c r="B247" i="31"/>
  <c r="B246" i="31"/>
  <c r="B245" i="31"/>
  <c r="B244" i="31"/>
  <c r="B243" i="31"/>
  <c r="B238" i="31"/>
  <c r="B237" i="31"/>
  <c r="B236" i="31"/>
  <c r="B235" i="31"/>
  <c r="B234" i="31"/>
  <c r="B233" i="31"/>
  <c r="B232" i="31"/>
  <c r="B231" i="31"/>
  <c r="B230" i="31"/>
  <c r="B229" i="31"/>
  <c r="B228" i="31"/>
  <c r="B227" i="31"/>
  <c r="B226" i="31"/>
  <c r="B225" i="31"/>
  <c r="B224" i="31"/>
  <c r="B223" i="31"/>
  <c r="B222" i="31"/>
  <c r="B221" i="31"/>
  <c r="B220" i="31"/>
  <c r="B219" i="31"/>
  <c r="B218" i="31"/>
  <c r="B213" i="31"/>
  <c r="B212" i="31"/>
  <c r="B211" i="31"/>
  <c r="B210" i="31"/>
  <c r="B209" i="31"/>
  <c r="B208" i="31"/>
  <c r="B207" i="31"/>
  <c r="B206" i="31"/>
  <c r="B205" i="31"/>
  <c r="B204" i="31"/>
  <c r="B203" i="31"/>
  <c r="B202" i="31"/>
  <c r="B201" i="31"/>
  <c r="B200" i="31"/>
  <c r="B199" i="31"/>
  <c r="B198" i="31"/>
  <c r="B197" i="31"/>
  <c r="B196" i="31"/>
  <c r="B195" i="31"/>
  <c r="B194" i="31"/>
  <c r="B193" i="31"/>
  <c r="B188" i="31"/>
  <c r="B187" i="31"/>
  <c r="B186" i="31"/>
  <c r="B185" i="31"/>
  <c r="B184" i="31"/>
  <c r="B183" i="31"/>
  <c r="B182" i="31"/>
  <c r="B181" i="31"/>
  <c r="B180" i="31"/>
  <c r="B179" i="31"/>
  <c r="B178" i="31"/>
  <c r="B177" i="31"/>
  <c r="B176" i="31"/>
  <c r="B175" i="31"/>
  <c r="B174" i="31"/>
  <c r="B173" i="31"/>
  <c r="B172" i="31"/>
  <c r="B171" i="31"/>
  <c r="B170" i="31"/>
  <c r="B169" i="31"/>
  <c r="B168" i="31"/>
  <c r="B163" i="31"/>
  <c r="B162" i="31"/>
  <c r="B161" i="31"/>
  <c r="B160" i="31"/>
  <c r="B159" i="31"/>
  <c r="B158" i="31"/>
  <c r="B157" i="31"/>
  <c r="B156" i="31"/>
  <c r="B155" i="31"/>
  <c r="B154" i="31"/>
  <c r="B153" i="31"/>
  <c r="B152" i="31"/>
  <c r="B151" i="31"/>
  <c r="B150" i="31"/>
  <c r="B149" i="31"/>
  <c r="B148" i="31"/>
  <c r="B147" i="31"/>
  <c r="B146" i="31"/>
  <c r="B145" i="31"/>
  <c r="B144" i="31"/>
  <c r="B143" i="31"/>
  <c r="B136" i="31"/>
  <c r="B135" i="31"/>
  <c r="B134" i="31"/>
  <c r="B133" i="31"/>
  <c r="B132" i="31"/>
  <c r="B131" i="31"/>
  <c r="B130" i="31"/>
  <c r="B129" i="31"/>
  <c r="B128" i="31"/>
  <c r="B127" i="31"/>
  <c r="B126" i="31"/>
  <c r="B125" i="31"/>
  <c r="B124" i="31"/>
  <c r="B123" i="31"/>
  <c r="B122" i="31"/>
  <c r="B121" i="31"/>
  <c r="B120" i="31"/>
  <c r="B119" i="31"/>
  <c r="B118" i="31"/>
  <c r="B117" i="31"/>
  <c r="B116" i="31"/>
  <c r="B111" i="31"/>
  <c r="B110" i="31"/>
  <c r="B109" i="31"/>
  <c r="B108" i="31"/>
  <c r="B107" i="31"/>
  <c r="B106" i="31"/>
  <c r="B105" i="31"/>
  <c r="B104" i="31"/>
  <c r="B103" i="31"/>
  <c r="B102" i="31"/>
  <c r="B101" i="31"/>
  <c r="B100" i="31"/>
  <c r="B99" i="31"/>
  <c r="B98" i="31"/>
  <c r="B97" i="31"/>
  <c r="B96" i="31"/>
  <c r="B95" i="31"/>
  <c r="B94" i="31"/>
  <c r="B93" i="31"/>
  <c r="B92" i="31"/>
  <c r="B91" i="31"/>
  <c r="B81" i="31"/>
  <c r="B80" i="31"/>
  <c r="B79" i="31"/>
  <c r="B78" i="31"/>
  <c r="B77" i="31"/>
  <c r="B76" i="31"/>
  <c r="B75" i="31"/>
  <c r="B74" i="31"/>
  <c r="B73" i="31"/>
  <c r="B72" i="31"/>
  <c r="B71" i="31"/>
  <c r="B70" i="31"/>
  <c r="B69" i="31"/>
  <c r="B68" i="31"/>
  <c r="B67" i="31"/>
  <c r="B66" i="31"/>
  <c r="B65" i="31"/>
  <c r="B64" i="31"/>
  <c r="B63" i="31"/>
  <c r="B62" i="31"/>
  <c r="B61" i="31"/>
  <c r="H240" i="31"/>
  <c r="B363" i="30"/>
  <c r="B362" i="30"/>
  <c r="B361" i="30"/>
  <c r="B360" i="30"/>
  <c r="B359" i="30"/>
  <c r="B358" i="30"/>
  <c r="B357" i="30"/>
  <c r="B356" i="30"/>
  <c r="B355" i="30"/>
  <c r="B354" i="30"/>
  <c r="B353" i="30"/>
  <c r="B352" i="30"/>
  <c r="B351" i="30"/>
  <c r="B350" i="30"/>
  <c r="B349" i="30"/>
  <c r="B348" i="30"/>
  <c r="B347" i="30"/>
  <c r="B346" i="30"/>
  <c r="B345" i="30"/>
  <c r="B344" i="30"/>
  <c r="B343" i="30"/>
  <c r="B338" i="30"/>
  <c r="B337" i="30"/>
  <c r="B336" i="30"/>
  <c r="B335" i="30"/>
  <c r="B334" i="30"/>
  <c r="B333" i="30"/>
  <c r="B332" i="30"/>
  <c r="B331" i="30"/>
  <c r="B330" i="30"/>
  <c r="B329" i="30"/>
  <c r="B328" i="30"/>
  <c r="B327" i="30"/>
  <c r="B326" i="30"/>
  <c r="B325" i="30"/>
  <c r="B324" i="30"/>
  <c r="B323" i="30"/>
  <c r="B322" i="30"/>
  <c r="B321" i="30"/>
  <c r="B320" i="30"/>
  <c r="B319" i="30"/>
  <c r="B318" i="30"/>
  <c r="B313" i="30"/>
  <c r="B312" i="30"/>
  <c r="B311" i="30"/>
  <c r="B310" i="30"/>
  <c r="B309" i="30"/>
  <c r="B308" i="30"/>
  <c r="B307" i="30"/>
  <c r="B306" i="30"/>
  <c r="B305" i="30"/>
  <c r="B304" i="30"/>
  <c r="B303" i="30"/>
  <c r="B302" i="30"/>
  <c r="B301" i="30"/>
  <c r="B300" i="30"/>
  <c r="B299" i="30"/>
  <c r="B298" i="30"/>
  <c r="B297" i="30"/>
  <c r="B296" i="30"/>
  <c r="B295" i="30"/>
  <c r="B294" i="30"/>
  <c r="B293" i="30"/>
  <c r="B288" i="30"/>
  <c r="B287" i="30"/>
  <c r="B286" i="30"/>
  <c r="B285" i="30"/>
  <c r="B284" i="30"/>
  <c r="B283" i="30"/>
  <c r="B282" i="30"/>
  <c r="B281" i="30"/>
  <c r="B280" i="30"/>
  <c r="B279" i="30"/>
  <c r="B278" i="30"/>
  <c r="B277" i="30"/>
  <c r="B276" i="30"/>
  <c r="B275" i="30"/>
  <c r="B274" i="30"/>
  <c r="B273" i="30"/>
  <c r="B272" i="30"/>
  <c r="B271" i="30"/>
  <c r="B270" i="30"/>
  <c r="B269" i="30"/>
  <c r="B268" i="30"/>
  <c r="B263" i="30"/>
  <c r="B262" i="30"/>
  <c r="B261" i="30"/>
  <c r="B260" i="30"/>
  <c r="B259" i="30"/>
  <c r="B258" i="30"/>
  <c r="B257" i="30"/>
  <c r="B256" i="30"/>
  <c r="B255" i="30"/>
  <c r="B254" i="30"/>
  <c r="B253" i="30"/>
  <c r="B252" i="30"/>
  <c r="B251" i="30"/>
  <c r="B250" i="30"/>
  <c r="B249" i="30"/>
  <c r="B248" i="30"/>
  <c r="B247" i="30"/>
  <c r="B246" i="30"/>
  <c r="B245" i="30"/>
  <c r="B244" i="30"/>
  <c r="B243" i="30"/>
  <c r="B238" i="30"/>
  <c r="B237" i="30"/>
  <c r="B236" i="30"/>
  <c r="B235" i="30"/>
  <c r="B234" i="30"/>
  <c r="B233" i="30"/>
  <c r="B232" i="30"/>
  <c r="B231" i="30"/>
  <c r="B230" i="30"/>
  <c r="B229" i="30"/>
  <c r="B228" i="30"/>
  <c r="B227" i="30"/>
  <c r="B226" i="30"/>
  <c r="B225" i="30"/>
  <c r="B224" i="30"/>
  <c r="B223" i="30"/>
  <c r="B222" i="30"/>
  <c r="B221" i="30"/>
  <c r="B220" i="30"/>
  <c r="B219" i="30"/>
  <c r="B218" i="30"/>
  <c r="B213" i="30"/>
  <c r="B212" i="30"/>
  <c r="B211" i="30"/>
  <c r="B210" i="30"/>
  <c r="B209" i="30"/>
  <c r="B208" i="30"/>
  <c r="B207" i="30"/>
  <c r="B206" i="30"/>
  <c r="B205" i="30"/>
  <c r="B204" i="30"/>
  <c r="B203" i="30"/>
  <c r="B202" i="30"/>
  <c r="B201" i="30"/>
  <c r="B200" i="30"/>
  <c r="B199" i="30"/>
  <c r="B198" i="30"/>
  <c r="B197" i="30"/>
  <c r="B196" i="30"/>
  <c r="B195" i="30"/>
  <c r="B194" i="30"/>
  <c r="B193" i="30"/>
  <c r="B188" i="30"/>
  <c r="B187" i="30"/>
  <c r="B186" i="30"/>
  <c r="B185" i="30"/>
  <c r="B184" i="30"/>
  <c r="B183" i="30"/>
  <c r="B182" i="30"/>
  <c r="B181" i="30"/>
  <c r="B180" i="30"/>
  <c r="B179" i="30"/>
  <c r="B178" i="30"/>
  <c r="B177" i="30"/>
  <c r="B176" i="30"/>
  <c r="B175" i="30"/>
  <c r="B174" i="30"/>
  <c r="B173" i="30"/>
  <c r="B172" i="30"/>
  <c r="B171" i="30"/>
  <c r="B170" i="30"/>
  <c r="B169" i="30"/>
  <c r="B168" i="30"/>
  <c r="B163" i="30"/>
  <c r="B162" i="30"/>
  <c r="B161" i="30"/>
  <c r="B160" i="30"/>
  <c r="B159" i="30"/>
  <c r="B158" i="30"/>
  <c r="B157" i="30"/>
  <c r="B156" i="30"/>
  <c r="B155" i="30"/>
  <c r="B154" i="30"/>
  <c r="B153" i="30"/>
  <c r="B152" i="30"/>
  <c r="B151" i="30"/>
  <c r="B150" i="30"/>
  <c r="B149" i="30"/>
  <c r="B148" i="30"/>
  <c r="B147" i="30"/>
  <c r="B146" i="30"/>
  <c r="B145" i="30"/>
  <c r="B144" i="30"/>
  <c r="B143" i="30"/>
  <c r="B136" i="30"/>
  <c r="B135" i="30"/>
  <c r="B134" i="30"/>
  <c r="B133" i="30"/>
  <c r="B132" i="30"/>
  <c r="B131" i="30"/>
  <c r="B130" i="30"/>
  <c r="B129" i="30"/>
  <c r="B128" i="30"/>
  <c r="B127" i="30"/>
  <c r="B126" i="30"/>
  <c r="B125" i="30"/>
  <c r="B124" i="30"/>
  <c r="B123" i="30"/>
  <c r="B122" i="30"/>
  <c r="B121" i="30"/>
  <c r="B120" i="30"/>
  <c r="B119" i="30"/>
  <c r="B118" i="30"/>
  <c r="B117" i="30"/>
  <c r="B116" i="30"/>
  <c r="B111" i="30"/>
  <c r="B110" i="30"/>
  <c r="B109" i="30"/>
  <c r="B108" i="30"/>
  <c r="B107" i="30"/>
  <c r="B106" i="30"/>
  <c r="B105" i="30"/>
  <c r="B104" i="30"/>
  <c r="B103" i="30"/>
  <c r="B102" i="30"/>
  <c r="B101" i="30"/>
  <c r="B100" i="30"/>
  <c r="B99" i="30"/>
  <c r="B98" i="30"/>
  <c r="B97" i="30"/>
  <c r="B96" i="30"/>
  <c r="B95" i="30"/>
  <c r="B94" i="30"/>
  <c r="B93" i="30"/>
  <c r="B92" i="30"/>
  <c r="B91" i="30"/>
  <c r="B81" i="30"/>
  <c r="B80" i="30"/>
  <c r="B79" i="30"/>
  <c r="B78" i="30"/>
  <c r="B77" i="30"/>
  <c r="B76" i="30"/>
  <c r="B75" i="30"/>
  <c r="B74" i="30"/>
  <c r="B73" i="30"/>
  <c r="B72" i="30"/>
  <c r="B71" i="30"/>
  <c r="B70" i="30"/>
  <c r="B69" i="30"/>
  <c r="B68" i="30"/>
  <c r="B67" i="30"/>
  <c r="B66" i="30"/>
  <c r="B65" i="30"/>
  <c r="B64" i="30"/>
  <c r="B63" i="30"/>
  <c r="B62" i="30"/>
  <c r="B61" i="30"/>
  <c r="H190" i="30"/>
  <c r="B363" i="29"/>
  <c r="B362" i="29"/>
  <c r="B361" i="29"/>
  <c r="B360" i="29"/>
  <c r="B359" i="29"/>
  <c r="B358" i="29"/>
  <c r="B357" i="29"/>
  <c r="B356" i="29"/>
  <c r="B355" i="29"/>
  <c r="B354" i="29"/>
  <c r="B353" i="29"/>
  <c r="B352" i="29"/>
  <c r="B351" i="29"/>
  <c r="B350" i="29"/>
  <c r="B349" i="29"/>
  <c r="B348" i="29"/>
  <c r="B347" i="29"/>
  <c r="B346" i="29"/>
  <c r="B345" i="29"/>
  <c r="B344" i="29"/>
  <c r="B343" i="29"/>
  <c r="B338" i="29"/>
  <c r="B337" i="29"/>
  <c r="B336" i="29"/>
  <c r="B335" i="29"/>
  <c r="B334" i="29"/>
  <c r="B333" i="29"/>
  <c r="B332" i="29"/>
  <c r="B331" i="29"/>
  <c r="B330" i="29"/>
  <c r="B329" i="29"/>
  <c r="B328" i="29"/>
  <c r="B327" i="29"/>
  <c r="B326" i="29"/>
  <c r="B325" i="29"/>
  <c r="B324" i="29"/>
  <c r="B323" i="29"/>
  <c r="B322" i="29"/>
  <c r="B321" i="29"/>
  <c r="B320" i="29"/>
  <c r="B319" i="29"/>
  <c r="B318" i="29"/>
  <c r="B313" i="29"/>
  <c r="B312" i="29"/>
  <c r="B311" i="29"/>
  <c r="B310" i="29"/>
  <c r="B309" i="29"/>
  <c r="B308" i="29"/>
  <c r="B307" i="29"/>
  <c r="B306" i="29"/>
  <c r="B305" i="29"/>
  <c r="B304" i="29"/>
  <c r="B303" i="29"/>
  <c r="B302" i="29"/>
  <c r="B301" i="29"/>
  <c r="B300" i="29"/>
  <c r="B299" i="29"/>
  <c r="B298" i="29"/>
  <c r="B297" i="29"/>
  <c r="B296" i="29"/>
  <c r="B295" i="29"/>
  <c r="B294" i="29"/>
  <c r="B293" i="29"/>
  <c r="B288" i="29"/>
  <c r="B287" i="29"/>
  <c r="B286" i="29"/>
  <c r="B285" i="29"/>
  <c r="B284" i="29"/>
  <c r="B283" i="29"/>
  <c r="B282" i="29"/>
  <c r="B281" i="29"/>
  <c r="B280" i="29"/>
  <c r="B279" i="29"/>
  <c r="B278" i="29"/>
  <c r="B277" i="29"/>
  <c r="B276" i="29"/>
  <c r="B275" i="29"/>
  <c r="B274" i="29"/>
  <c r="B273" i="29"/>
  <c r="B272" i="29"/>
  <c r="B271" i="29"/>
  <c r="B270" i="29"/>
  <c r="B269" i="29"/>
  <c r="B268" i="29"/>
  <c r="B263" i="29"/>
  <c r="B262" i="29"/>
  <c r="B261" i="29"/>
  <c r="B260" i="29"/>
  <c r="B259" i="29"/>
  <c r="B258" i="29"/>
  <c r="B257" i="29"/>
  <c r="B256" i="29"/>
  <c r="B255" i="29"/>
  <c r="B254" i="29"/>
  <c r="B253" i="29"/>
  <c r="B252" i="29"/>
  <c r="B251" i="29"/>
  <c r="B250" i="29"/>
  <c r="B249" i="29"/>
  <c r="B248" i="29"/>
  <c r="B247" i="29"/>
  <c r="B246" i="29"/>
  <c r="B245" i="29"/>
  <c r="B244" i="29"/>
  <c r="B243" i="29"/>
  <c r="B238" i="29"/>
  <c r="B237" i="29"/>
  <c r="B236" i="29"/>
  <c r="B235" i="29"/>
  <c r="B234" i="29"/>
  <c r="B233" i="29"/>
  <c r="B232" i="29"/>
  <c r="B231" i="29"/>
  <c r="B230" i="29"/>
  <c r="B229" i="29"/>
  <c r="B228" i="29"/>
  <c r="B227" i="29"/>
  <c r="B226" i="29"/>
  <c r="B225" i="29"/>
  <c r="B224" i="29"/>
  <c r="B223" i="29"/>
  <c r="B222" i="29"/>
  <c r="B221" i="29"/>
  <c r="B220" i="29"/>
  <c r="B219" i="29"/>
  <c r="B218" i="29"/>
  <c r="B213" i="29"/>
  <c r="B212" i="29"/>
  <c r="B211" i="29"/>
  <c r="B210" i="29"/>
  <c r="B209" i="29"/>
  <c r="B208" i="29"/>
  <c r="B207" i="29"/>
  <c r="B206" i="29"/>
  <c r="B205" i="29"/>
  <c r="B204" i="29"/>
  <c r="B203" i="29"/>
  <c r="B202" i="29"/>
  <c r="B201" i="29"/>
  <c r="B200" i="29"/>
  <c r="B199" i="29"/>
  <c r="B198" i="29"/>
  <c r="B197" i="29"/>
  <c r="B196" i="29"/>
  <c r="B195" i="29"/>
  <c r="B194" i="29"/>
  <c r="B193" i="29"/>
  <c r="B188" i="29"/>
  <c r="B187" i="29"/>
  <c r="B186" i="29"/>
  <c r="B185" i="29"/>
  <c r="B184" i="29"/>
  <c r="B183" i="29"/>
  <c r="B182" i="29"/>
  <c r="B181" i="29"/>
  <c r="B180" i="29"/>
  <c r="B179" i="29"/>
  <c r="B178" i="29"/>
  <c r="B177" i="29"/>
  <c r="B176" i="29"/>
  <c r="B175" i="29"/>
  <c r="B174" i="29"/>
  <c r="B173" i="29"/>
  <c r="B172" i="29"/>
  <c r="B171" i="29"/>
  <c r="B170" i="29"/>
  <c r="B169" i="29"/>
  <c r="B168" i="29"/>
  <c r="B163" i="29"/>
  <c r="B162" i="29"/>
  <c r="B161" i="29"/>
  <c r="B160" i="29"/>
  <c r="B159" i="29"/>
  <c r="B158" i="29"/>
  <c r="B157" i="29"/>
  <c r="B156" i="29"/>
  <c r="B155" i="29"/>
  <c r="B154" i="29"/>
  <c r="B153" i="29"/>
  <c r="B152" i="29"/>
  <c r="B151" i="29"/>
  <c r="B150" i="29"/>
  <c r="B149" i="29"/>
  <c r="B148" i="29"/>
  <c r="B147" i="29"/>
  <c r="B146" i="29"/>
  <c r="B145" i="29"/>
  <c r="B144" i="29"/>
  <c r="B143" i="29"/>
  <c r="B136" i="29"/>
  <c r="B135" i="29"/>
  <c r="B134" i="29"/>
  <c r="B133" i="29"/>
  <c r="B132" i="29"/>
  <c r="B131" i="29"/>
  <c r="B130" i="29"/>
  <c r="B129" i="29"/>
  <c r="B128" i="29"/>
  <c r="B127" i="29"/>
  <c r="B126" i="29"/>
  <c r="B125" i="29"/>
  <c r="B124" i="29"/>
  <c r="B123" i="29"/>
  <c r="B122" i="29"/>
  <c r="B121" i="29"/>
  <c r="B120" i="29"/>
  <c r="B119" i="29"/>
  <c r="B118" i="29"/>
  <c r="B117" i="29"/>
  <c r="B116" i="29"/>
  <c r="B111" i="29"/>
  <c r="B110" i="29"/>
  <c r="B109" i="29"/>
  <c r="B108" i="29"/>
  <c r="B107" i="29"/>
  <c r="B106" i="29"/>
  <c r="B105" i="29"/>
  <c r="B104" i="29"/>
  <c r="B103" i="29"/>
  <c r="B102" i="29"/>
  <c r="B101" i="29"/>
  <c r="B100" i="29"/>
  <c r="B99" i="29"/>
  <c r="B98" i="29"/>
  <c r="B97" i="29"/>
  <c r="B96" i="29"/>
  <c r="B95" i="29"/>
  <c r="B94" i="29"/>
  <c r="B93" i="29"/>
  <c r="B92" i="29"/>
  <c r="B91" i="29"/>
  <c r="B81" i="29"/>
  <c r="B80" i="29"/>
  <c r="B79" i="29"/>
  <c r="B78" i="29"/>
  <c r="B77" i="29"/>
  <c r="B76" i="29"/>
  <c r="B75" i="29"/>
  <c r="B74" i="29"/>
  <c r="B73" i="29"/>
  <c r="B72" i="29"/>
  <c r="B71" i="29"/>
  <c r="B70" i="29"/>
  <c r="B69" i="29"/>
  <c r="B68" i="29"/>
  <c r="B67" i="29"/>
  <c r="B66" i="29"/>
  <c r="B65" i="29"/>
  <c r="B64" i="29"/>
  <c r="B63" i="29"/>
  <c r="B62" i="29"/>
  <c r="B61" i="29"/>
  <c r="B363" i="28"/>
  <c r="B362" i="28"/>
  <c r="B361" i="28"/>
  <c r="B360" i="28"/>
  <c r="B359" i="28"/>
  <c r="B358" i="28"/>
  <c r="B357" i="28"/>
  <c r="B356" i="28"/>
  <c r="B355" i="28"/>
  <c r="B354" i="28"/>
  <c r="B353" i="28"/>
  <c r="B352" i="28"/>
  <c r="B351" i="28"/>
  <c r="B350" i="28"/>
  <c r="B349" i="28"/>
  <c r="B348" i="28"/>
  <c r="B347" i="28"/>
  <c r="B346" i="28"/>
  <c r="B345" i="28"/>
  <c r="B344" i="28"/>
  <c r="B343" i="28"/>
  <c r="B338" i="28"/>
  <c r="B337" i="28"/>
  <c r="B336" i="28"/>
  <c r="B335" i="28"/>
  <c r="B334" i="28"/>
  <c r="B333" i="28"/>
  <c r="B332" i="28"/>
  <c r="B331" i="28"/>
  <c r="B330" i="28"/>
  <c r="B329" i="28"/>
  <c r="B328" i="28"/>
  <c r="B327" i="28"/>
  <c r="B326" i="28"/>
  <c r="B325" i="28"/>
  <c r="B324" i="28"/>
  <c r="B323" i="28"/>
  <c r="B322" i="28"/>
  <c r="B321" i="28"/>
  <c r="B320" i="28"/>
  <c r="B319" i="28"/>
  <c r="B318" i="28"/>
  <c r="B313" i="28"/>
  <c r="B312" i="28"/>
  <c r="B311" i="28"/>
  <c r="B310" i="28"/>
  <c r="B309" i="28"/>
  <c r="B308" i="28"/>
  <c r="B307" i="28"/>
  <c r="B306" i="28"/>
  <c r="B305" i="28"/>
  <c r="B304" i="28"/>
  <c r="B303" i="28"/>
  <c r="B302" i="28"/>
  <c r="B301" i="28"/>
  <c r="B300" i="28"/>
  <c r="B299" i="28"/>
  <c r="B298" i="28"/>
  <c r="B297" i="28"/>
  <c r="B296" i="28"/>
  <c r="B295" i="28"/>
  <c r="B294" i="28"/>
  <c r="B293" i="28"/>
  <c r="B288" i="28"/>
  <c r="B287" i="28"/>
  <c r="B286" i="28"/>
  <c r="B285" i="28"/>
  <c r="B284" i="28"/>
  <c r="B283" i="28"/>
  <c r="B282" i="28"/>
  <c r="B281" i="28"/>
  <c r="B280" i="28"/>
  <c r="B279" i="28"/>
  <c r="B278" i="28"/>
  <c r="B277" i="28"/>
  <c r="B276" i="28"/>
  <c r="B275" i="28"/>
  <c r="B274" i="28"/>
  <c r="B273" i="28"/>
  <c r="B272" i="28"/>
  <c r="B271" i="28"/>
  <c r="B270" i="28"/>
  <c r="B269" i="28"/>
  <c r="B268" i="28"/>
  <c r="B263" i="28"/>
  <c r="B262" i="28"/>
  <c r="B261" i="28"/>
  <c r="B260" i="28"/>
  <c r="B259" i="28"/>
  <c r="B258" i="28"/>
  <c r="B257" i="28"/>
  <c r="B256" i="28"/>
  <c r="B255" i="28"/>
  <c r="B254" i="28"/>
  <c r="B253" i="28"/>
  <c r="B252" i="28"/>
  <c r="B251" i="28"/>
  <c r="B250" i="28"/>
  <c r="B249" i="28"/>
  <c r="B248" i="28"/>
  <c r="B247" i="28"/>
  <c r="B246" i="28"/>
  <c r="B245" i="28"/>
  <c r="B244" i="28"/>
  <c r="B243" i="28"/>
  <c r="B238" i="28"/>
  <c r="B237" i="28"/>
  <c r="B236" i="28"/>
  <c r="B235" i="28"/>
  <c r="B234" i="28"/>
  <c r="B233" i="28"/>
  <c r="B232" i="28"/>
  <c r="B231" i="28"/>
  <c r="B230" i="28"/>
  <c r="B229" i="28"/>
  <c r="B228" i="28"/>
  <c r="B227" i="28"/>
  <c r="B226" i="28"/>
  <c r="B225" i="28"/>
  <c r="B224" i="28"/>
  <c r="B223" i="28"/>
  <c r="B222" i="28"/>
  <c r="B221" i="28"/>
  <c r="B220" i="28"/>
  <c r="B219" i="28"/>
  <c r="B218" i="28"/>
  <c r="B213" i="28"/>
  <c r="B212" i="28"/>
  <c r="B211" i="28"/>
  <c r="B210" i="28"/>
  <c r="B209" i="28"/>
  <c r="B208" i="28"/>
  <c r="B207" i="28"/>
  <c r="B206" i="28"/>
  <c r="B205" i="28"/>
  <c r="B204" i="28"/>
  <c r="B203" i="28"/>
  <c r="B202" i="28"/>
  <c r="B201" i="28"/>
  <c r="B200" i="28"/>
  <c r="B199" i="28"/>
  <c r="B198" i="28"/>
  <c r="B197" i="28"/>
  <c r="B196" i="28"/>
  <c r="B195" i="28"/>
  <c r="B194" i="28"/>
  <c r="B193" i="28"/>
  <c r="B188" i="28"/>
  <c r="B187" i="28"/>
  <c r="B186" i="28"/>
  <c r="B185" i="28"/>
  <c r="B184" i="28"/>
  <c r="B183" i="28"/>
  <c r="B182" i="28"/>
  <c r="B181" i="28"/>
  <c r="B180" i="28"/>
  <c r="B179" i="28"/>
  <c r="B178" i="28"/>
  <c r="B177" i="28"/>
  <c r="B176" i="28"/>
  <c r="B175" i="28"/>
  <c r="B174" i="28"/>
  <c r="B173" i="28"/>
  <c r="B172" i="28"/>
  <c r="B171" i="28"/>
  <c r="B170" i="28"/>
  <c r="B169" i="28"/>
  <c r="B168" i="28"/>
  <c r="B163" i="28"/>
  <c r="B162" i="28"/>
  <c r="B161" i="28"/>
  <c r="B160" i="28"/>
  <c r="B159" i="28"/>
  <c r="B158" i="28"/>
  <c r="B157" i="28"/>
  <c r="B156" i="28"/>
  <c r="B155" i="28"/>
  <c r="B154" i="28"/>
  <c r="B153" i="28"/>
  <c r="B152" i="28"/>
  <c r="B151" i="28"/>
  <c r="B150" i="28"/>
  <c r="B149" i="28"/>
  <c r="B148" i="28"/>
  <c r="B147" i="28"/>
  <c r="B146" i="28"/>
  <c r="B145" i="28"/>
  <c r="B144" i="28"/>
  <c r="B143" i="28"/>
  <c r="B136" i="28"/>
  <c r="B135" i="28"/>
  <c r="B134" i="28"/>
  <c r="B133" i="28"/>
  <c r="B132" i="28"/>
  <c r="B131" i="28"/>
  <c r="B130" i="28"/>
  <c r="B129" i="28"/>
  <c r="B128" i="28"/>
  <c r="B127" i="28"/>
  <c r="B126" i="28"/>
  <c r="B125" i="28"/>
  <c r="B124" i="28"/>
  <c r="B123" i="28"/>
  <c r="B122" i="28"/>
  <c r="B121" i="28"/>
  <c r="B120" i="28"/>
  <c r="B119" i="28"/>
  <c r="B118" i="28"/>
  <c r="B117" i="28"/>
  <c r="B116" i="28"/>
  <c r="B111" i="28"/>
  <c r="B110" i="28"/>
  <c r="B109" i="28"/>
  <c r="B108" i="28"/>
  <c r="B107" i="28"/>
  <c r="B106" i="28"/>
  <c r="B105" i="28"/>
  <c r="B104" i="28"/>
  <c r="B103" i="28"/>
  <c r="B102" i="28"/>
  <c r="B101" i="28"/>
  <c r="B100" i="28"/>
  <c r="B99" i="28"/>
  <c r="B98" i="28"/>
  <c r="B97" i="28"/>
  <c r="B96" i="28"/>
  <c r="B95" i="28"/>
  <c r="B94" i="28"/>
  <c r="B93" i="28"/>
  <c r="B92" i="28"/>
  <c r="B91" i="28"/>
  <c r="B81" i="28"/>
  <c r="B80" i="28"/>
  <c r="B79" i="28"/>
  <c r="B78" i="28"/>
  <c r="B77" i="28"/>
  <c r="B76" i="28"/>
  <c r="B75" i="28"/>
  <c r="B74" i="28"/>
  <c r="B73" i="28"/>
  <c r="B72" i="28"/>
  <c r="B71" i="28"/>
  <c r="B70" i="28"/>
  <c r="B69" i="28"/>
  <c r="B68" i="28"/>
  <c r="B67" i="28"/>
  <c r="B66" i="28"/>
  <c r="B65" i="28"/>
  <c r="B64" i="28"/>
  <c r="B63" i="28"/>
  <c r="B62" i="28"/>
  <c r="B61" i="28"/>
  <c r="H215" i="28"/>
  <c r="B363" i="27"/>
  <c r="B362" i="27"/>
  <c r="B361" i="27"/>
  <c r="B360" i="27"/>
  <c r="B359" i="27"/>
  <c r="B358" i="27"/>
  <c r="B357" i="27"/>
  <c r="B356" i="27"/>
  <c r="B355" i="27"/>
  <c r="B354" i="27"/>
  <c r="B353" i="27"/>
  <c r="B352" i="27"/>
  <c r="B351" i="27"/>
  <c r="B350" i="27"/>
  <c r="B349" i="27"/>
  <c r="B348" i="27"/>
  <c r="B347" i="27"/>
  <c r="B346" i="27"/>
  <c r="B345" i="27"/>
  <c r="B344" i="27"/>
  <c r="B343" i="27"/>
  <c r="B338" i="27"/>
  <c r="B337" i="27"/>
  <c r="B336" i="27"/>
  <c r="B335" i="27"/>
  <c r="B334" i="27"/>
  <c r="B333" i="27"/>
  <c r="B332" i="27"/>
  <c r="B331" i="27"/>
  <c r="B330" i="27"/>
  <c r="B329" i="27"/>
  <c r="B328" i="27"/>
  <c r="B327" i="27"/>
  <c r="B326" i="27"/>
  <c r="B325" i="27"/>
  <c r="B324" i="27"/>
  <c r="B323" i="27"/>
  <c r="B322" i="27"/>
  <c r="B321" i="27"/>
  <c r="B320" i="27"/>
  <c r="B319" i="27"/>
  <c r="B318" i="27"/>
  <c r="B313" i="27"/>
  <c r="B312" i="27"/>
  <c r="B311" i="27"/>
  <c r="B310" i="27"/>
  <c r="B309" i="27"/>
  <c r="B308" i="27"/>
  <c r="B307" i="27"/>
  <c r="B306" i="27"/>
  <c r="B305" i="27"/>
  <c r="B304" i="27"/>
  <c r="B303" i="27"/>
  <c r="B302" i="27"/>
  <c r="B301" i="27"/>
  <c r="B300" i="27"/>
  <c r="B299" i="27"/>
  <c r="B298" i="27"/>
  <c r="B297" i="27"/>
  <c r="B296" i="27"/>
  <c r="B295" i="27"/>
  <c r="B294" i="27"/>
  <c r="B293" i="27"/>
  <c r="B288" i="27"/>
  <c r="B287" i="27"/>
  <c r="B286" i="27"/>
  <c r="B285" i="27"/>
  <c r="B284" i="27"/>
  <c r="B283" i="27"/>
  <c r="B282" i="27"/>
  <c r="B281" i="27"/>
  <c r="B280" i="27"/>
  <c r="B279" i="27"/>
  <c r="B278" i="27"/>
  <c r="B277" i="27"/>
  <c r="B276" i="27"/>
  <c r="B275" i="27"/>
  <c r="B274" i="27"/>
  <c r="B273" i="27"/>
  <c r="B272" i="27"/>
  <c r="B271" i="27"/>
  <c r="B270" i="27"/>
  <c r="B269" i="27"/>
  <c r="B268" i="27"/>
  <c r="B263" i="27"/>
  <c r="B262" i="27"/>
  <c r="B261" i="27"/>
  <c r="B260" i="27"/>
  <c r="B259" i="27"/>
  <c r="B258" i="27"/>
  <c r="B257" i="27"/>
  <c r="B256" i="27"/>
  <c r="B255" i="27"/>
  <c r="B254" i="27"/>
  <c r="B253" i="27"/>
  <c r="B252" i="27"/>
  <c r="B251" i="27"/>
  <c r="B250" i="27"/>
  <c r="B249" i="27"/>
  <c r="B248" i="27"/>
  <c r="B247" i="27"/>
  <c r="B246" i="27"/>
  <c r="B245" i="27"/>
  <c r="B244" i="27"/>
  <c r="B243" i="27"/>
  <c r="B238" i="27"/>
  <c r="B237" i="27"/>
  <c r="B236" i="27"/>
  <c r="B235" i="27"/>
  <c r="B234" i="27"/>
  <c r="B233" i="27"/>
  <c r="B232" i="27"/>
  <c r="B231" i="27"/>
  <c r="B230" i="27"/>
  <c r="B229" i="27"/>
  <c r="B228" i="27"/>
  <c r="B227" i="27"/>
  <c r="B226" i="27"/>
  <c r="B225" i="27"/>
  <c r="B224" i="27"/>
  <c r="B223" i="27"/>
  <c r="B222" i="27"/>
  <c r="B221" i="27"/>
  <c r="B220" i="27"/>
  <c r="B219" i="27"/>
  <c r="B218" i="27"/>
  <c r="B213" i="27"/>
  <c r="B212" i="27"/>
  <c r="B211" i="27"/>
  <c r="B210" i="27"/>
  <c r="B209" i="27"/>
  <c r="B208" i="27"/>
  <c r="B207" i="27"/>
  <c r="B206" i="27"/>
  <c r="B205" i="27"/>
  <c r="B204" i="27"/>
  <c r="B203" i="27"/>
  <c r="B202" i="27"/>
  <c r="B201" i="27"/>
  <c r="B200" i="27"/>
  <c r="B199" i="27"/>
  <c r="B198" i="27"/>
  <c r="B197" i="27"/>
  <c r="B196" i="27"/>
  <c r="B195" i="27"/>
  <c r="B194" i="27"/>
  <c r="B193" i="27"/>
  <c r="B188" i="27"/>
  <c r="B187" i="27"/>
  <c r="B186" i="27"/>
  <c r="B185" i="27"/>
  <c r="B184" i="27"/>
  <c r="B183" i="27"/>
  <c r="B182" i="27"/>
  <c r="B181" i="27"/>
  <c r="B180" i="27"/>
  <c r="B179" i="27"/>
  <c r="B178" i="27"/>
  <c r="B177" i="27"/>
  <c r="B176" i="27"/>
  <c r="B175" i="27"/>
  <c r="B174" i="27"/>
  <c r="B173" i="27"/>
  <c r="B172" i="27"/>
  <c r="B171" i="27"/>
  <c r="B170" i="27"/>
  <c r="B169" i="27"/>
  <c r="B168" i="27"/>
  <c r="B163" i="27"/>
  <c r="B162" i="27"/>
  <c r="B161" i="27"/>
  <c r="B160" i="27"/>
  <c r="B159" i="27"/>
  <c r="B158" i="27"/>
  <c r="B157" i="27"/>
  <c r="B156" i="27"/>
  <c r="B155" i="27"/>
  <c r="B154" i="27"/>
  <c r="B153" i="27"/>
  <c r="B152" i="27"/>
  <c r="B151" i="27"/>
  <c r="B150" i="27"/>
  <c r="B149" i="27"/>
  <c r="B148" i="27"/>
  <c r="B147" i="27"/>
  <c r="B146" i="27"/>
  <c r="B145" i="27"/>
  <c r="B144" i="27"/>
  <c r="B143" i="27"/>
  <c r="B136" i="27"/>
  <c r="B135" i="27"/>
  <c r="B134" i="27"/>
  <c r="B133" i="27"/>
  <c r="B132" i="27"/>
  <c r="B131" i="27"/>
  <c r="B130" i="27"/>
  <c r="B129" i="27"/>
  <c r="B128" i="27"/>
  <c r="B127" i="27"/>
  <c r="B126" i="27"/>
  <c r="B125" i="27"/>
  <c r="B124" i="27"/>
  <c r="B123" i="27"/>
  <c r="B122" i="27"/>
  <c r="B121" i="27"/>
  <c r="B120" i="27"/>
  <c r="B119" i="27"/>
  <c r="B118" i="27"/>
  <c r="B117" i="27"/>
  <c r="B116" i="27"/>
  <c r="B111" i="27"/>
  <c r="B110" i="27"/>
  <c r="B109" i="27"/>
  <c r="B108" i="27"/>
  <c r="B107" i="27"/>
  <c r="B106" i="27"/>
  <c r="B105" i="27"/>
  <c r="B104" i="27"/>
  <c r="B103" i="27"/>
  <c r="B102" i="27"/>
  <c r="B101" i="27"/>
  <c r="B100" i="27"/>
  <c r="B99" i="27"/>
  <c r="B98" i="27"/>
  <c r="B97" i="27"/>
  <c r="B96" i="27"/>
  <c r="B95" i="27"/>
  <c r="B94" i="27"/>
  <c r="B93" i="27"/>
  <c r="B92" i="27"/>
  <c r="B91" i="27"/>
  <c r="B81" i="27"/>
  <c r="B80" i="27"/>
  <c r="B79" i="27"/>
  <c r="B78" i="27"/>
  <c r="B77" i="27"/>
  <c r="B76" i="27"/>
  <c r="B75" i="27"/>
  <c r="B74" i="27"/>
  <c r="B73" i="27"/>
  <c r="B72" i="27"/>
  <c r="B71" i="27"/>
  <c r="B70" i="27"/>
  <c r="B69" i="27"/>
  <c r="B68" i="27"/>
  <c r="B67" i="27"/>
  <c r="B66" i="27"/>
  <c r="B65" i="27"/>
  <c r="B64" i="27"/>
  <c r="B63" i="27"/>
  <c r="B62" i="27"/>
  <c r="B61" i="27"/>
  <c r="H240" i="27"/>
  <c r="B363" i="26"/>
  <c r="B362" i="26"/>
  <c r="B361" i="26"/>
  <c r="B360" i="26"/>
  <c r="B359" i="26"/>
  <c r="B358" i="26"/>
  <c r="B357" i="26"/>
  <c r="B356" i="26"/>
  <c r="B355" i="26"/>
  <c r="B354" i="26"/>
  <c r="B353" i="26"/>
  <c r="B352" i="26"/>
  <c r="B351" i="26"/>
  <c r="B350" i="26"/>
  <c r="B349" i="26"/>
  <c r="B348" i="26"/>
  <c r="B347" i="26"/>
  <c r="B346" i="26"/>
  <c r="B345" i="26"/>
  <c r="B344" i="26"/>
  <c r="B343" i="26"/>
  <c r="B338" i="26"/>
  <c r="B337" i="26"/>
  <c r="B336" i="26"/>
  <c r="B335" i="26"/>
  <c r="B334" i="26"/>
  <c r="B333" i="26"/>
  <c r="B332" i="26"/>
  <c r="B331" i="26"/>
  <c r="B330" i="26"/>
  <c r="B329" i="26"/>
  <c r="B328" i="26"/>
  <c r="B327" i="26"/>
  <c r="B326" i="26"/>
  <c r="B325" i="26"/>
  <c r="B324" i="26"/>
  <c r="B323" i="26"/>
  <c r="B322" i="26"/>
  <c r="B321" i="26"/>
  <c r="B320" i="26"/>
  <c r="B319" i="26"/>
  <c r="B318" i="26"/>
  <c r="B313" i="26"/>
  <c r="B312" i="26"/>
  <c r="B311" i="26"/>
  <c r="B310" i="26"/>
  <c r="B309" i="26"/>
  <c r="B308" i="26"/>
  <c r="B307" i="26"/>
  <c r="B306" i="26"/>
  <c r="B305" i="26"/>
  <c r="B304" i="26"/>
  <c r="B303" i="26"/>
  <c r="B302" i="26"/>
  <c r="B301" i="26"/>
  <c r="B300" i="26"/>
  <c r="B299" i="26"/>
  <c r="B298" i="26"/>
  <c r="B297" i="26"/>
  <c r="B296" i="26"/>
  <c r="B295" i="26"/>
  <c r="B294" i="26"/>
  <c r="B293" i="26"/>
  <c r="B288" i="26"/>
  <c r="B287" i="26"/>
  <c r="B286" i="26"/>
  <c r="B285" i="26"/>
  <c r="B284" i="26"/>
  <c r="B283" i="26"/>
  <c r="B282" i="26"/>
  <c r="B281" i="26"/>
  <c r="B280" i="26"/>
  <c r="B279" i="26"/>
  <c r="B278" i="26"/>
  <c r="B277" i="26"/>
  <c r="B276" i="26"/>
  <c r="B275" i="26"/>
  <c r="B274" i="26"/>
  <c r="B273" i="26"/>
  <c r="B272" i="26"/>
  <c r="B271" i="26"/>
  <c r="B270" i="26"/>
  <c r="B269" i="26"/>
  <c r="B268" i="26"/>
  <c r="B263" i="26"/>
  <c r="B262" i="26"/>
  <c r="B261" i="26"/>
  <c r="B260" i="26"/>
  <c r="B259" i="26"/>
  <c r="B258" i="26"/>
  <c r="B257" i="26"/>
  <c r="B256" i="26"/>
  <c r="B255" i="26"/>
  <c r="B254" i="26"/>
  <c r="B253" i="26"/>
  <c r="B252" i="26"/>
  <c r="B251" i="26"/>
  <c r="B250" i="26"/>
  <c r="B249" i="26"/>
  <c r="B248" i="26"/>
  <c r="B247" i="26"/>
  <c r="B246" i="26"/>
  <c r="B245" i="26"/>
  <c r="B244" i="26"/>
  <c r="B243" i="26"/>
  <c r="B238" i="26"/>
  <c r="B237" i="26"/>
  <c r="B236" i="26"/>
  <c r="B235" i="26"/>
  <c r="B234" i="26"/>
  <c r="B233" i="26"/>
  <c r="B232" i="26"/>
  <c r="B231" i="26"/>
  <c r="B230" i="26"/>
  <c r="B229" i="26"/>
  <c r="B228" i="26"/>
  <c r="B227" i="26"/>
  <c r="B226" i="26"/>
  <c r="B225" i="26"/>
  <c r="B224" i="26"/>
  <c r="B223" i="26"/>
  <c r="B222" i="26"/>
  <c r="B221" i="26"/>
  <c r="B220" i="26"/>
  <c r="B219" i="26"/>
  <c r="B218" i="26"/>
  <c r="B213" i="26"/>
  <c r="B212" i="26"/>
  <c r="B211" i="26"/>
  <c r="B210" i="26"/>
  <c r="B209" i="26"/>
  <c r="B208" i="26"/>
  <c r="B207" i="26"/>
  <c r="B206" i="26"/>
  <c r="B205" i="26"/>
  <c r="B204" i="26"/>
  <c r="B203" i="26"/>
  <c r="B202" i="26"/>
  <c r="B201" i="26"/>
  <c r="B200" i="26"/>
  <c r="B199" i="26"/>
  <c r="B198" i="26"/>
  <c r="B197" i="26"/>
  <c r="B196" i="26"/>
  <c r="B195" i="26"/>
  <c r="B194" i="26"/>
  <c r="B193" i="26"/>
  <c r="B188" i="26"/>
  <c r="B187" i="26"/>
  <c r="B186" i="26"/>
  <c r="B185" i="26"/>
  <c r="B184" i="26"/>
  <c r="B183" i="26"/>
  <c r="B182" i="26"/>
  <c r="B181" i="26"/>
  <c r="B180" i="26"/>
  <c r="B179" i="26"/>
  <c r="B178" i="26"/>
  <c r="B177" i="26"/>
  <c r="B176" i="26"/>
  <c r="B175" i="26"/>
  <c r="B174" i="26"/>
  <c r="B173" i="26"/>
  <c r="B172" i="26"/>
  <c r="B171" i="26"/>
  <c r="B170" i="26"/>
  <c r="B169" i="26"/>
  <c r="B168" i="26"/>
  <c r="B163" i="26"/>
  <c r="B162" i="26"/>
  <c r="B161" i="26"/>
  <c r="B160" i="26"/>
  <c r="B159" i="26"/>
  <c r="B158" i="26"/>
  <c r="B157" i="26"/>
  <c r="B156" i="26"/>
  <c r="B155" i="26"/>
  <c r="B154" i="26"/>
  <c r="B153" i="26"/>
  <c r="B152" i="26"/>
  <c r="B151" i="26"/>
  <c r="B150" i="26"/>
  <c r="B149" i="26"/>
  <c r="B148" i="26"/>
  <c r="B147" i="26"/>
  <c r="B146" i="26"/>
  <c r="B145" i="26"/>
  <c r="B144" i="26"/>
  <c r="B143" i="26"/>
  <c r="B136" i="26"/>
  <c r="B135" i="26"/>
  <c r="B134" i="26"/>
  <c r="B133" i="26"/>
  <c r="B132" i="26"/>
  <c r="B131" i="26"/>
  <c r="B130" i="26"/>
  <c r="B129" i="26"/>
  <c r="B128" i="26"/>
  <c r="B127" i="26"/>
  <c r="B126" i="26"/>
  <c r="B125" i="26"/>
  <c r="B124" i="26"/>
  <c r="B123" i="26"/>
  <c r="B122" i="26"/>
  <c r="B121" i="26"/>
  <c r="B120" i="26"/>
  <c r="B119" i="26"/>
  <c r="B118" i="26"/>
  <c r="B117" i="26"/>
  <c r="B116" i="26"/>
  <c r="B111" i="26"/>
  <c r="B110" i="26"/>
  <c r="B109" i="26"/>
  <c r="B108" i="26"/>
  <c r="B107" i="26"/>
  <c r="B106" i="26"/>
  <c r="B105" i="26"/>
  <c r="B104" i="26"/>
  <c r="B103" i="26"/>
  <c r="B102" i="26"/>
  <c r="B101" i="26"/>
  <c r="B100" i="26"/>
  <c r="B99" i="26"/>
  <c r="B98" i="26"/>
  <c r="B97" i="26"/>
  <c r="B96" i="26"/>
  <c r="B95" i="26"/>
  <c r="B94" i="26"/>
  <c r="B93" i="26"/>
  <c r="B92" i="26"/>
  <c r="B91" i="26"/>
  <c r="B81" i="26"/>
  <c r="B80" i="26"/>
  <c r="B79" i="26"/>
  <c r="B78" i="26"/>
  <c r="B77" i="26"/>
  <c r="B76" i="26"/>
  <c r="B75" i="26"/>
  <c r="B74" i="26"/>
  <c r="B73" i="26"/>
  <c r="B72" i="26"/>
  <c r="B71" i="26"/>
  <c r="B70" i="26"/>
  <c r="B69" i="26"/>
  <c r="B68" i="26"/>
  <c r="B67" i="26"/>
  <c r="B66" i="26"/>
  <c r="B65" i="26"/>
  <c r="B64" i="26"/>
  <c r="B63" i="26"/>
  <c r="B62" i="26"/>
  <c r="B61" i="26"/>
  <c r="H190" i="26"/>
  <c r="B363" i="25"/>
  <c r="B362" i="25"/>
  <c r="B361" i="25"/>
  <c r="B360" i="25"/>
  <c r="B359" i="25"/>
  <c r="B358" i="25"/>
  <c r="B357" i="25"/>
  <c r="B356" i="25"/>
  <c r="B355" i="25"/>
  <c r="B354" i="25"/>
  <c r="B353" i="25"/>
  <c r="B352" i="25"/>
  <c r="B351" i="25"/>
  <c r="B350" i="25"/>
  <c r="B349" i="25"/>
  <c r="B348" i="25"/>
  <c r="B347" i="25"/>
  <c r="B346" i="25"/>
  <c r="B345" i="25"/>
  <c r="B344" i="25"/>
  <c r="B343" i="25"/>
  <c r="B338" i="25"/>
  <c r="B337" i="25"/>
  <c r="B336" i="25"/>
  <c r="B335" i="25"/>
  <c r="B334" i="25"/>
  <c r="B333" i="25"/>
  <c r="B332" i="25"/>
  <c r="B331" i="25"/>
  <c r="B330" i="25"/>
  <c r="B329" i="25"/>
  <c r="B328" i="25"/>
  <c r="B327" i="25"/>
  <c r="B326" i="25"/>
  <c r="B325" i="25"/>
  <c r="B324" i="25"/>
  <c r="B323" i="25"/>
  <c r="B322" i="25"/>
  <c r="B321" i="25"/>
  <c r="B320" i="25"/>
  <c r="B319" i="25"/>
  <c r="B318" i="25"/>
  <c r="B313" i="25"/>
  <c r="B312" i="25"/>
  <c r="B311" i="25"/>
  <c r="B310" i="25"/>
  <c r="B309" i="25"/>
  <c r="B308" i="25"/>
  <c r="B307" i="25"/>
  <c r="B306" i="25"/>
  <c r="B305" i="25"/>
  <c r="B304" i="25"/>
  <c r="B303" i="25"/>
  <c r="B302" i="25"/>
  <c r="B301" i="25"/>
  <c r="B300" i="25"/>
  <c r="B299" i="25"/>
  <c r="B298" i="25"/>
  <c r="B297" i="25"/>
  <c r="B296" i="25"/>
  <c r="B295" i="25"/>
  <c r="B294" i="25"/>
  <c r="B293" i="25"/>
  <c r="B288" i="25"/>
  <c r="B287" i="25"/>
  <c r="B286" i="25"/>
  <c r="B285" i="25"/>
  <c r="B284" i="25"/>
  <c r="B283" i="25"/>
  <c r="B282" i="25"/>
  <c r="B281" i="25"/>
  <c r="B280" i="25"/>
  <c r="B279" i="25"/>
  <c r="B278" i="25"/>
  <c r="B277" i="25"/>
  <c r="B276" i="25"/>
  <c r="B275" i="25"/>
  <c r="B274" i="25"/>
  <c r="B273" i="25"/>
  <c r="B272" i="25"/>
  <c r="B271" i="25"/>
  <c r="B270" i="25"/>
  <c r="B269" i="25"/>
  <c r="B268" i="25"/>
  <c r="B263" i="25"/>
  <c r="B262" i="25"/>
  <c r="B261" i="25"/>
  <c r="B260" i="25"/>
  <c r="B259" i="25"/>
  <c r="B258" i="25"/>
  <c r="B257" i="25"/>
  <c r="B256" i="25"/>
  <c r="B255" i="25"/>
  <c r="B254" i="25"/>
  <c r="B253" i="25"/>
  <c r="B252" i="25"/>
  <c r="B251" i="25"/>
  <c r="B250" i="25"/>
  <c r="B249" i="25"/>
  <c r="B248" i="25"/>
  <c r="B247" i="25"/>
  <c r="B246" i="25"/>
  <c r="B245" i="25"/>
  <c r="B244" i="25"/>
  <c r="B243" i="25"/>
  <c r="B238" i="25"/>
  <c r="B237" i="25"/>
  <c r="B236" i="25"/>
  <c r="B235" i="25"/>
  <c r="B234" i="25"/>
  <c r="B233" i="25"/>
  <c r="B232" i="25"/>
  <c r="B231" i="25"/>
  <c r="B230" i="25"/>
  <c r="B229" i="25"/>
  <c r="B228" i="25"/>
  <c r="B227" i="25"/>
  <c r="B226" i="25"/>
  <c r="B225" i="25"/>
  <c r="B224" i="25"/>
  <c r="B223" i="25"/>
  <c r="B222" i="25"/>
  <c r="B221" i="25"/>
  <c r="B220" i="25"/>
  <c r="B219" i="25"/>
  <c r="B218" i="25"/>
  <c r="B213" i="25"/>
  <c r="B212" i="25"/>
  <c r="B211" i="25"/>
  <c r="B210" i="25"/>
  <c r="B209" i="25"/>
  <c r="B208" i="25"/>
  <c r="B207" i="25"/>
  <c r="B206" i="25"/>
  <c r="B205" i="25"/>
  <c r="B204" i="25"/>
  <c r="B203" i="25"/>
  <c r="B202" i="25"/>
  <c r="B201" i="25"/>
  <c r="B200" i="25"/>
  <c r="B199" i="25"/>
  <c r="B198" i="25"/>
  <c r="B197" i="25"/>
  <c r="B196" i="25"/>
  <c r="B195" i="25"/>
  <c r="B194" i="25"/>
  <c r="B193" i="25"/>
  <c r="B188" i="25"/>
  <c r="B187" i="25"/>
  <c r="B186" i="25"/>
  <c r="B185" i="25"/>
  <c r="B184" i="25"/>
  <c r="B183" i="25"/>
  <c r="B182" i="25"/>
  <c r="B181" i="25"/>
  <c r="B180" i="25"/>
  <c r="B179" i="25"/>
  <c r="B178" i="25"/>
  <c r="B177" i="25"/>
  <c r="B176" i="25"/>
  <c r="B175" i="25"/>
  <c r="B174" i="25"/>
  <c r="B173" i="25"/>
  <c r="B172" i="25"/>
  <c r="B171" i="25"/>
  <c r="B170" i="25"/>
  <c r="B169" i="25"/>
  <c r="B168" i="25"/>
  <c r="B163" i="25"/>
  <c r="B162" i="25"/>
  <c r="B161" i="25"/>
  <c r="B160" i="25"/>
  <c r="B159" i="25"/>
  <c r="B158" i="25"/>
  <c r="B157" i="25"/>
  <c r="B156" i="25"/>
  <c r="B155" i="25"/>
  <c r="B154" i="25"/>
  <c r="B153" i="25"/>
  <c r="B152" i="25"/>
  <c r="B151" i="25"/>
  <c r="B150" i="25"/>
  <c r="B149" i="25"/>
  <c r="B148" i="25"/>
  <c r="B147" i="25"/>
  <c r="B146" i="25"/>
  <c r="B145" i="25"/>
  <c r="B144" i="25"/>
  <c r="B143" i="25"/>
  <c r="I140" i="25"/>
  <c r="B136" i="25"/>
  <c r="B135" i="25"/>
  <c r="B134" i="25"/>
  <c r="B133" i="25"/>
  <c r="B132" i="25"/>
  <c r="B131" i="25"/>
  <c r="B130" i="25"/>
  <c r="B129" i="25"/>
  <c r="B128" i="25"/>
  <c r="B127" i="25"/>
  <c r="B126" i="25"/>
  <c r="B125" i="25"/>
  <c r="B124" i="25"/>
  <c r="B123" i="25"/>
  <c r="B122" i="25"/>
  <c r="B121" i="25"/>
  <c r="B120" i="25"/>
  <c r="B119" i="25"/>
  <c r="B118" i="25"/>
  <c r="B117" i="25"/>
  <c r="B116" i="25"/>
  <c r="B111" i="25"/>
  <c r="B110" i="25"/>
  <c r="B109" i="25"/>
  <c r="B108" i="25"/>
  <c r="B107" i="25"/>
  <c r="B106" i="25"/>
  <c r="B105" i="25"/>
  <c r="B104" i="25"/>
  <c r="B103" i="25"/>
  <c r="B102" i="25"/>
  <c r="B101" i="25"/>
  <c r="B100" i="25"/>
  <c r="B99" i="25"/>
  <c r="B98" i="25"/>
  <c r="B97" i="25"/>
  <c r="B96" i="25"/>
  <c r="B95" i="25"/>
  <c r="B94" i="25"/>
  <c r="B93" i="25"/>
  <c r="B92" i="25"/>
  <c r="B91" i="25"/>
  <c r="B81" i="25"/>
  <c r="B80" i="25"/>
  <c r="B79" i="25"/>
  <c r="B78" i="25"/>
  <c r="B77" i="25"/>
  <c r="B76" i="25"/>
  <c r="B75" i="25"/>
  <c r="B74" i="25"/>
  <c r="B73" i="25"/>
  <c r="B72" i="25"/>
  <c r="B71" i="25"/>
  <c r="B70" i="25"/>
  <c r="B69" i="25"/>
  <c r="B68" i="25"/>
  <c r="B67" i="25"/>
  <c r="B66" i="25"/>
  <c r="B65" i="25"/>
  <c r="B64" i="25"/>
  <c r="B63" i="25"/>
  <c r="B62" i="25"/>
  <c r="B61" i="25"/>
  <c r="H190" i="25"/>
  <c r="B363" i="24"/>
  <c r="B362" i="24"/>
  <c r="B361" i="24"/>
  <c r="B360" i="24"/>
  <c r="B359" i="24"/>
  <c r="B358" i="24"/>
  <c r="B357" i="24"/>
  <c r="B356" i="24"/>
  <c r="B355" i="24"/>
  <c r="B354" i="24"/>
  <c r="B353" i="24"/>
  <c r="B352" i="24"/>
  <c r="B351" i="24"/>
  <c r="B350" i="24"/>
  <c r="B349" i="24"/>
  <c r="B348" i="24"/>
  <c r="B347" i="24"/>
  <c r="B346" i="24"/>
  <c r="B345" i="24"/>
  <c r="B344" i="24"/>
  <c r="B343" i="24"/>
  <c r="B338" i="24"/>
  <c r="B337" i="24"/>
  <c r="B336" i="24"/>
  <c r="B335" i="24"/>
  <c r="B334" i="24"/>
  <c r="B333" i="24"/>
  <c r="B332" i="24"/>
  <c r="B331" i="24"/>
  <c r="B330" i="24"/>
  <c r="B329" i="24"/>
  <c r="B328" i="24"/>
  <c r="B327" i="24"/>
  <c r="B326" i="24"/>
  <c r="B325" i="24"/>
  <c r="B324" i="24"/>
  <c r="B323" i="24"/>
  <c r="B322" i="24"/>
  <c r="B321" i="24"/>
  <c r="B320" i="24"/>
  <c r="B319" i="24"/>
  <c r="B318" i="24"/>
  <c r="B313" i="24"/>
  <c r="B312" i="24"/>
  <c r="B311" i="24"/>
  <c r="B310" i="24"/>
  <c r="B309" i="24"/>
  <c r="B308" i="24"/>
  <c r="B307" i="24"/>
  <c r="B306" i="24"/>
  <c r="B305" i="24"/>
  <c r="B304" i="24"/>
  <c r="B303" i="24"/>
  <c r="B302" i="24"/>
  <c r="B301" i="24"/>
  <c r="B300" i="24"/>
  <c r="B299" i="24"/>
  <c r="B298" i="24"/>
  <c r="B297" i="24"/>
  <c r="B296" i="24"/>
  <c r="B295" i="24"/>
  <c r="B294" i="24"/>
  <c r="B293" i="24"/>
  <c r="B288" i="24"/>
  <c r="B287" i="24"/>
  <c r="B286" i="24"/>
  <c r="B285" i="24"/>
  <c r="B284" i="24"/>
  <c r="B283" i="24"/>
  <c r="B282" i="24"/>
  <c r="B281" i="24"/>
  <c r="B280" i="24"/>
  <c r="B279" i="24"/>
  <c r="B278" i="24"/>
  <c r="B277" i="24"/>
  <c r="B276" i="24"/>
  <c r="B275" i="24"/>
  <c r="B274" i="24"/>
  <c r="B273" i="24"/>
  <c r="B272" i="24"/>
  <c r="B271" i="24"/>
  <c r="B270" i="24"/>
  <c r="B269" i="24"/>
  <c r="B268" i="24"/>
  <c r="B263" i="24"/>
  <c r="B262" i="24"/>
  <c r="B261" i="24"/>
  <c r="B260" i="24"/>
  <c r="B259" i="24"/>
  <c r="B258" i="24"/>
  <c r="B257" i="24"/>
  <c r="B256" i="24"/>
  <c r="B255" i="24"/>
  <c r="B254" i="24"/>
  <c r="B253" i="24"/>
  <c r="B252" i="24"/>
  <c r="B251" i="24"/>
  <c r="B250" i="24"/>
  <c r="B249" i="24"/>
  <c r="B248" i="24"/>
  <c r="B247" i="24"/>
  <c r="B246" i="24"/>
  <c r="B245" i="24"/>
  <c r="B244" i="24"/>
  <c r="B243" i="24"/>
  <c r="B238" i="24"/>
  <c r="B237" i="24"/>
  <c r="B236" i="24"/>
  <c r="B235" i="24"/>
  <c r="B234" i="24"/>
  <c r="B233" i="24"/>
  <c r="B232" i="24"/>
  <c r="B231" i="24"/>
  <c r="B230" i="24"/>
  <c r="B229" i="24"/>
  <c r="B228" i="24"/>
  <c r="B227" i="24"/>
  <c r="B226" i="24"/>
  <c r="B225" i="24"/>
  <c r="B224" i="24"/>
  <c r="B223" i="24"/>
  <c r="B222" i="24"/>
  <c r="B221" i="24"/>
  <c r="B220" i="24"/>
  <c r="B219" i="24"/>
  <c r="B218" i="24"/>
  <c r="B213" i="24"/>
  <c r="B212" i="24"/>
  <c r="B211" i="24"/>
  <c r="B210" i="24"/>
  <c r="B209" i="24"/>
  <c r="B208" i="24"/>
  <c r="B207" i="24"/>
  <c r="B206" i="24"/>
  <c r="B205" i="24"/>
  <c r="B204" i="24"/>
  <c r="B203" i="24"/>
  <c r="B202" i="24"/>
  <c r="B201" i="24"/>
  <c r="B200" i="24"/>
  <c r="B199" i="24"/>
  <c r="B198" i="24"/>
  <c r="B197" i="24"/>
  <c r="B196" i="24"/>
  <c r="B195" i="24"/>
  <c r="B194" i="24"/>
  <c r="B193" i="24"/>
  <c r="B188" i="24"/>
  <c r="B187" i="24"/>
  <c r="B186" i="24"/>
  <c r="B185" i="24"/>
  <c r="B184" i="24"/>
  <c r="B183" i="24"/>
  <c r="B182" i="24"/>
  <c r="B181" i="24"/>
  <c r="B180" i="24"/>
  <c r="B179" i="24"/>
  <c r="B178" i="24"/>
  <c r="B177" i="24"/>
  <c r="B176" i="24"/>
  <c r="B175" i="24"/>
  <c r="B174" i="24"/>
  <c r="B173" i="24"/>
  <c r="B172" i="24"/>
  <c r="B171" i="24"/>
  <c r="B170" i="24"/>
  <c r="B169" i="24"/>
  <c r="B168" i="24"/>
  <c r="B163" i="24"/>
  <c r="B162" i="24"/>
  <c r="B161" i="24"/>
  <c r="B160" i="24"/>
  <c r="B159" i="24"/>
  <c r="B158" i="24"/>
  <c r="B157" i="24"/>
  <c r="B156" i="24"/>
  <c r="B155" i="24"/>
  <c r="B154" i="24"/>
  <c r="B153" i="24"/>
  <c r="B152" i="24"/>
  <c r="B151" i="24"/>
  <c r="B150" i="24"/>
  <c r="B149" i="24"/>
  <c r="B148" i="24"/>
  <c r="B147" i="24"/>
  <c r="B146" i="24"/>
  <c r="B145" i="24"/>
  <c r="B144" i="24"/>
  <c r="B143" i="24"/>
  <c r="B136" i="24"/>
  <c r="B135" i="24"/>
  <c r="B134" i="24"/>
  <c r="B133" i="24"/>
  <c r="B132" i="24"/>
  <c r="B131" i="24"/>
  <c r="B130" i="24"/>
  <c r="B129" i="24"/>
  <c r="B128" i="24"/>
  <c r="B127" i="24"/>
  <c r="B126" i="24"/>
  <c r="B125" i="24"/>
  <c r="B124" i="24"/>
  <c r="B123" i="24"/>
  <c r="B122" i="24"/>
  <c r="B121" i="24"/>
  <c r="B120" i="24"/>
  <c r="B119" i="24"/>
  <c r="B118" i="24"/>
  <c r="B117" i="24"/>
  <c r="B116" i="24"/>
  <c r="B111" i="24"/>
  <c r="B110" i="24"/>
  <c r="B109" i="24"/>
  <c r="B108" i="24"/>
  <c r="B107" i="24"/>
  <c r="B106" i="24"/>
  <c r="B105" i="24"/>
  <c r="B104" i="24"/>
  <c r="B103" i="24"/>
  <c r="B102" i="24"/>
  <c r="B101" i="24"/>
  <c r="B100" i="24"/>
  <c r="B99" i="24"/>
  <c r="B98" i="24"/>
  <c r="B97" i="24"/>
  <c r="B96" i="24"/>
  <c r="B95" i="24"/>
  <c r="B94" i="24"/>
  <c r="B93" i="24"/>
  <c r="B92" i="24"/>
  <c r="B91" i="24"/>
  <c r="B81" i="24"/>
  <c r="B80" i="24"/>
  <c r="B79" i="24"/>
  <c r="B78" i="24"/>
  <c r="B77" i="24"/>
  <c r="B76" i="24"/>
  <c r="B75" i="24"/>
  <c r="B74" i="24"/>
  <c r="B73" i="24"/>
  <c r="B72" i="24"/>
  <c r="B71" i="24"/>
  <c r="B70" i="24"/>
  <c r="B69" i="24"/>
  <c r="B68" i="24"/>
  <c r="B67" i="24"/>
  <c r="B66" i="24"/>
  <c r="B65" i="24"/>
  <c r="B64" i="24"/>
  <c r="B63" i="24"/>
  <c r="B62" i="24"/>
  <c r="B61" i="24"/>
  <c r="B363" i="23"/>
  <c r="B362" i="23"/>
  <c r="B361" i="23"/>
  <c r="B360" i="23"/>
  <c r="B359" i="23"/>
  <c r="B358" i="23"/>
  <c r="B357" i="23"/>
  <c r="B356" i="23"/>
  <c r="B355" i="23"/>
  <c r="B354" i="23"/>
  <c r="B353" i="23"/>
  <c r="B352" i="23"/>
  <c r="B351" i="23"/>
  <c r="B350" i="23"/>
  <c r="B349" i="23"/>
  <c r="B348" i="23"/>
  <c r="B347" i="23"/>
  <c r="B346" i="23"/>
  <c r="B345" i="23"/>
  <c r="B344" i="23"/>
  <c r="B343" i="23"/>
  <c r="B338" i="23"/>
  <c r="B337" i="23"/>
  <c r="B336" i="23"/>
  <c r="B335" i="23"/>
  <c r="B334" i="23"/>
  <c r="B333" i="23"/>
  <c r="B332" i="23"/>
  <c r="B331" i="23"/>
  <c r="B330" i="23"/>
  <c r="B329" i="23"/>
  <c r="B328" i="23"/>
  <c r="B327" i="23"/>
  <c r="B326" i="23"/>
  <c r="B325" i="23"/>
  <c r="B324" i="23"/>
  <c r="B323" i="23"/>
  <c r="B322" i="23"/>
  <c r="B321" i="23"/>
  <c r="B320" i="23"/>
  <c r="B319" i="23"/>
  <c r="B318" i="23"/>
  <c r="B313" i="23"/>
  <c r="B312" i="23"/>
  <c r="B311" i="23"/>
  <c r="B310" i="23"/>
  <c r="B309" i="23"/>
  <c r="B308" i="23"/>
  <c r="B307" i="23"/>
  <c r="B306" i="23"/>
  <c r="B305" i="23"/>
  <c r="B304" i="23"/>
  <c r="B303" i="23"/>
  <c r="B302" i="23"/>
  <c r="B301" i="23"/>
  <c r="B300" i="23"/>
  <c r="B299" i="23"/>
  <c r="B298" i="23"/>
  <c r="B297" i="23"/>
  <c r="B296" i="23"/>
  <c r="B295" i="23"/>
  <c r="B294" i="23"/>
  <c r="B293" i="23"/>
  <c r="B288" i="23"/>
  <c r="B287" i="23"/>
  <c r="B286" i="23"/>
  <c r="B285" i="23"/>
  <c r="B284" i="23"/>
  <c r="B283" i="23"/>
  <c r="B282" i="23"/>
  <c r="B281" i="23"/>
  <c r="B280" i="23"/>
  <c r="B279" i="23"/>
  <c r="B278" i="23"/>
  <c r="B277" i="23"/>
  <c r="B276" i="23"/>
  <c r="B275" i="23"/>
  <c r="B274" i="23"/>
  <c r="B273" i="23"/>
  <c r="B272" i="23"/>
  <c r="B271" i="23"/>
  <c r="B270" i="23"/>
  <c r="B269" i="23"/>
  <c r="B268" i="23"/>
  <c r="B263" i="23"/>
  <c r="B262" i="23"/>
  <c r="B261" i="23"/>
  <c r="B260" i="23"/>
  <c r="B259" i="23"/>
  <c r="B258" i="23"/>
  <c r="B257" i="23"/>
  <c r="B256" i="23"/>
  <c r="B255" i="23"/>
  <c r="B254" i="23"/>
  <c r="B253" i="23"/>
  <c r="B252" i="23"/>
  <c r="B251" i="23"/>
  <c r="B250" i="23"/>
  <c r="B249" i="23"/>
  <c r="B248" i="23"/>
  <c r="B247" i="23"/>
  <c r="B246" i="23"/>
  <c r="B245" i="23"/>
  <c r="B244" i="23"/>
  <c r="B243" i="23"/>
  <c r="B238" i="23"/>
  <c r="B237" i="23"/>
  <c r="B236" i="23"/>
  <c r="B235" i="23"/>
  <c r="B234" i="23"/>
  <c r="B233" i="23"/>
  <c r="B232" i="23"/>
  <c r="B231" i="23"/>
  <c r="B230" i="23"/>
  <c r="B229" i="23"/>
  <c r="B228" i="23"/>
  <c r="B227" i="23"/>
  <c r="B226" i="23"/>
  <c r="B225" i="23"/>
  <c r="B224" i="23"/>
  <c r="B223" i="23"/>
  <c r="B222" i="23"/>
  <c r="B221" i="23"/>
  <c r="B220" i="23"/>
  <c r="B219" i="23"/>
  <c r="B218" i="23"/>
  <c r="B213" i="23"/>
  <c r="B212" i="23"/>
  <c r="B211" i="23"/>
  <c r="B210" i="23"/>
  <c r="B209" i="23"/>
  <c r="B208" i="23"/>
  <c r="B207" i="23"/>
  <c r="B206" i="23"/>
  <c r="B205" i="23"/>
  <c r="B204" i="23"/>
  <c r="B203" i="23"/>
  <c r="B202" i="23"/>
  <c r="B201" i="23"/>
  <c r="B200" i="23"/>
  <c r="B199" i="23"/>
  <c r="B198" i="23"/>
  <c r="B197" i="23"/>
  <c r="B196" i="23"/>
  <c r="B195" i="23"/>
  <c r="B194" i="23"/>
  <c r="B193" i="23"/>
  <c r="B188" i="23"/>
  <c r="B187" i="23"/>
  <c r="B186" i="23"/>
  <c r="B185" i="23"/>
  <c r="B184" i="23"/>
  <c r="B183" i="23"/>
  <c r="B182" i="23"/>
  <c r="B181" i="23"/>
  <c r="B180" i="23"/>
  <c r="B179" i="23"/>
  <c r="B178" i="23"/>
  <c r="B177" i="23"/>
  <c r="B176" i="23"/>
  <c r="B175" i="23"/>
  <c r="B174" i="23"/>
  <c r="B173" i="23"/>
  <c r="B172" i="23"/>
  <c r="B171" i="23"/>
  <c r="B170" i="23"/>
  <c r="B169" i="23"/>
  <c r="B168" i="23"/>
  <c r="B163" i="23"/>
  <c r="B162" i="23"/>
  <c r="B161" i="23"/>
  <c r="B160" i="23"/>
  <c r="B159" i="23"/>
  <c r="B158" i="23"/>
  <c r="B157" i="23"/>
  <c r="B156" i="23"/>
  <c r="B155" i="23"/>
  <c r="B154" i="23"/>
  <c r="B153" i="23"/>
  <c r="B152" i="23"/>
  <c r="B151" i="23"/>
  <c r="B150" i="23"/>
  <c r="B149" i="23"/>
  <c r="B148" i="23"/>
  <c r="B147" i="23"/>
  <c r="B146" i="23"/>
  <c r="B145" i="23"/>
  <c r="B144" i="23"/>
  <c r="B143" i="23"/>
  <c r="B136" i="23"/>
  <c r="B135" i="23"/>
  <c r="B134" i="23"/>
  <c r="B133" i="23"/>
  <c r="B132" i="23"/>
  <c r="B131" i="23"/>
  <c r="B130" i="23"/>
  <c r="B129" i="23"/>
  <c r="B128" i="23"/>
  <c r="B127" i="23"/>
  <c r="B126" i="23"/>
  <c r="B125" i="23"/>
  <c r="B124" i="23"/>
  <c r="B123" i="23"/>
  <c r="B122" i="23"/>
  <c r="B121" i="23"/>
  <c r="B120" i="23"/>
  <c r="B119" i="23"/>
  <c r="B118" i="23"/>
  <c r="B117" i="23"/>
  <c r="B116" i="23"/>
  <c r="B111" i="23"/>
  <c r="B110" i="23"/>
  <c r="B109" i="23"/>
  <c r="B108" i="23"/>
  <c r="B107" i="23"/>
  <c r="B106" i="23"/>
  <c r="B105" i="23"/>
  <c r="B104" i="23"/>
  <c r="B103" i="23"/>
  <c r="B102" i="23"/>
  <c r="B101" i="23"/>
  <c r="B100" i="23"/>
  <c r="B99" i="23"/>
  <c r="B98" i="23"/>
  <c r="B97" i="23"/>
  <c r="B96" i="23"/>
  <c r="B95" i="23"/>
  <c r="B94" i="23"/>
  <c r="B93" i="23"/>
  <c r="B92" i="23"/>
  <c r="B91" i="23"/>
  <c r="B81" i="23"/>
  <c r="B80" i="23"/>
  <c r="B79" i="23"/>
  <c r="B78" i="23"/>
  <c r="B77" i="23"/>
  <c r="B76" i="23"/>
  <c r="B75" i="23"/>
  <c r="B74" i="23"/>
  <c r="B73" i="23"/>
  <c r="B72" i="23"/>
  <c r="B71" i="23"/>
  <c r="B70" i="23"/>
  <c r="B69" i="23"/>
  <c r="B68" i="23"/>
  <c r="B67" i="23"/>
  <c r="B66" i="23"/>
  <c r="B65" i="23"/>
  <c r="B64" i="23"/>
  <c r="B63" i="23"/>
  <c r="B62" i="23"/>
  <c r="B61" i="23"/>
  <c r="B363" i="22"/>
  <c r="B362" i="22"/>
  <c r="B361" i="22"/>
  <c r="B360" i="22"/>
  <c r="B359" i="22"/>
  <c r="B358" i="22"/>
  <c r="B357" i="22"/>
  <c r="B356" i="22"/>
  <c r="B355" i="22"/>
  <c r="B354" i="22"/>
  <c r="B353" i="22"/>
  <c r="B352" i="22"/>
  <c r="B351" i="22"/>
  <c r="B350" i="22"/>
  <c r="B349" i="22"/>
  <c r="B348" i="22"/>
  <c r="B347" i="22"/>
  <c r="B346" i="22"/>
  <c r="B345" i="22"/>
  <c r="B344" i="22"/>
  <c r="B343" i="22"/>
  <c r="B338" i="22"/>
  <c r="B337" i="22"/>
  <c r="B336" i="22"/>
  <c r="B335" i="22"/>
  <c r="B334" i="22"/>
  <c r="B333" i="22"/>
  <c r="B332" i="22"/>
  <c r="B331" i="22"/>
  <c r="B330" i="22"/>
  <c r="B329" i="22"/>
  <c r="B328" i="22"/>
  <c r="B327" i="22"/>
  <c r="B326" i="22"/>
  <c r="B325" i="22"/>
  <c r="B324" i="22"/>
  <c r="B323" i="22"/>
  <c r="B322" i="22"/>
  <c r="B321" i="22"/>
  <c r="B320" i="22"/>
  <c r="B319" i="22"/>
  <c r="B318" i="22"/>
  <c r="B313" i="22"/>
  <c r="B312" i="22"/>
  <c r="B311" i="22"/>
  <c r="B310" i="22"/>
  <c r="B309" i="22"/>
  <c r="B308" i="22"/>
  <c r="B307" i="22"/>
  <c r="B306" i="22"/>
  <c r="B305" i="22"/>
  <c r="B304" i="22"/>
  <c r="B303" i="22"/>
  <c r="B302" i="22"/>
  <c r="B301" i="22"/>
  <c r="B300" i="22"/>
  <c r="B299" i="22"/>
  <c r="B298" i="22"/>
  <c r="B297" i="22"/>
  <c r="B296" i="22"/>
  <c r="B295" i="22"/>
  <c r="B294" i="22"/>
  <c r="B293" i="22"/>
  <c r="B288" i="22"/>
  <c r="B287" i="22"/>
  <c r="B286" i="22"/>
  <c r="B285" i="22"/>
  <c r="B284" i="22"/>
  <c r="B283" i="22"/>
  <c r="B282" i="22"/>
  <c r="B281" i="22"/>
  <c r="B280" i="22"/>
  <c r="B279" i="22"/>
  <c r="B278" i="22"/>
  <c r="B277" i="22"/>
  <c r="B276" i="22"/>
  <c r="B275" i="22"/>
  <c r="B274" i="22"/>
  <c r="B273" i="22"/>
  <c r="B272" i="22"/>
  <c r="B271" i="22"/>
  <c r="B270" i="22"/>
  <c r="B269" i="22"/>
  <c r="B268" i="22"/>
  <c r="B263" i="22"/>
  <c r="B262" i="22"/>
  <c r="B261" i="22"/>
  <c r="B260" i="22"/>
  <c r="B259" i="22"/>
  <c r="B258" i="22"/>
  <c r="B257" i="22"/>
  <c r="B256" i="22"/>
  <c r="B255" i="22"/>
  <c r="B254" i="22"/>
  <c r="B253" i="22"/>
  <c r="B252" i="22"/>
  <c r="B251" i="22"/>
  <c r="B250" i="22"/>
  <c r="B249" i="22"/>
  <c r="B248" i="22"/>
  <c r="B247" i="22"/>
  <c r="B246" i="22"/>
  <c r="B245" i="22"/>
  <c r="B244" i="22"/>
  <c r="B243" i="22"/>
  <c r="B238" i="22"/>
  <c r="B237" i="22"/>
  <c r="B236" i="22"/>
  <c r="B235" i="22"/>
  <c r="B234" i="22"/>
  <c r="B233" i="22"/>
  <c r="B232" i="22"/>
  <c r="B231" i="22"/>
  <c r="B230" i="22"/>
  <c r="B229" i="22"/>
  <c r="B228" i="22"/>
  <c r="B227" i="22"/>
  <c r="B226" i="22"/>
  <c r="B225" i="22"/>
  <c r="B224" i="22"/>
  <c r="B223" i="22"/>
  <c r="B222" i="22"/>
  <c r="B221" i="22"/>
  <c r="B220" i="22"/>
  <c r="B219" i="22"/>
  <c r="B218" i="22"/>
  <c r="B213" i="22"/>
  <c r="B212" i="22"/>
  <c r="B211" i="22"/>
  <c r="B210" i="22"/>
  <c r="B209" i="22"/>
  <c r="B208" i="22"/>
  <c r="B207" i="22"/>
  <c r="B206" i="22"/>
  <c r="B205" i="22"/>
  <c r="B204" i="22"/>
  <c r="B203" i="22"/>
  <c r="B202" i="22"/>
  <c r="B201" i="22"/>
  <c r="B200" i="22"/>
  <c r="B199" i="22"/>
  <c r="B198" i="22"/>
  <c r="B197" i="22"/>
  <c r="B196" i="22"/>
  <c r="B195" i="22"/>
  <c r="B194" i="22"/>
  <c r="B193" i="22"/>
  <c r="B188" i="22"/>
  <c r="B187" i="22"/>
  <c r="B186" i="22"/>
  <c r="B185" i="22"/>
  <c r="B184" i="22"/>
  <c r="B183" i="22"/>
  <c r="B182" i="22"/>
  <c r="B181" i="22"/>
  <c r="B180" i="22"/>
  <c r="B179" i="22"/>
  <c r="B178" i="22"/>
  <c r="B177" i="22"/>
  <c r="B176" i="22"/>
  <c r="B175" i="22"/>
  <c r="B174" i="22"/>
  <c r="B173" i="22"/>
  <c r="B172" i="22"/>
  <c r="B171" i="22"/>
  <c r="B170" i="22"/>
  <c r="B169" i="22"/>
  <c r="B168" i="22"/>
  <c r="B163" i="22"/>
  <c r="B162" i="22"/>
  <c r="B161" i="22"/>
  <c r="B160" i="22"/>
  <c r="B159" i="22"/>
  <c r="B158" i="22"/>
  <c r="B157" i="22"/>
  <c r="B156" i="22"/>
  <c r="B155" i="22"/>
  <c r="B154" i="22"/>
  <c r="B153" i="22"/>
  <c r="B152" i="22"/>
  <c r="B151" i="22"/>
  <c r="B150" i="22"/>
  <c r="B149" i="22"/>
  <c r="B148" i="22"/>
  <c r="B147" i="22"/>
  <c r="B146" i="22"/>
  <c r="B145" i="22"/>
  <c r="B144" i="22"/>
  <c r="B143" i="22"/>
  <c r="B136" i="22"/>
  <c r="B135" i="22"/>
  <c r="B134" i="22"/>
  <c r="B133" i="22"/>
  <c r="B132" i="22"/>
  <c r="B131" i="22"/>
  <c r="B130" i="22"/>
  <c r="B129" i="22"/>
  <c r="B128" i="22"/>
  <c r="B127" i="22"/>
  <c r="B126" i="22"/>
  <c r="B125" i="22"/>
  <c r="B124" i="22"/>
  <c r="B123" i="22"/>
  <c r="B122" i="22"/>
  <c r="B121" i="22"/>
  <c r="B120" i="22"/>
  <c r="B119" i="22"/>
  <c r="B118" i="22"/>
  <c r="B117" i="22"/>
  <c r="B116" i="22"/>
  <c r="B111" i="22"/>
  <c r="B110" i="22"/>
  <c r="B109" i="22"/>
  <c r="B108" i="22"/>
  <c r="B107" i="22"/>
  <c r="B106" i="22"/>
  <c r="B105" i="22"/>
  <c r="B104" i="22"/>
  <c r="B103" i="22"/>
  <c r="B102" i="22"/>
  <c r="B101" i="22"/>
  <c r="B100" i="22"/>
  <c r="B99" i="22"/>
  <c r="B98" i="22"/>
  <c r="B97" i="22"/>
  <c r="B96" i="22"/>
  <c r="B95" i="22"/>
  <c r="B94" i="22"/>
  <c r="B93" i="22"/>
  <c r="B92" i="22"/>
  <c r="B91" i="22"/>
  <c r="B81" i="22"/>
  <c r="B80" i="22"/>
  <c r="B79" i="22"/>
  <c r="B78" i="22"/>
  <c r="B77" i="22"/>
  <c r="B76" i="22"/>
  <c r="B75" i="22"/>
  <c r="B74" i="22"/>
  <c r="B73" i="22"/>
  <c r="B72" i="22"/>
  <c r="B71" i="22"/>
  <c r="B70" i="22"/>
  <c r="B69" i="22"/>
  <c r="B68" i="22"/>
  <c r="B67" i="22"/>
  <c r="B66" i="22"/>
  <c r="B65" i="22"/>
  <c r="B64" i="22"/>
  <c r="B63" i="22"/>
  <c r="B62" i="22"/>
  <c r="B61" i="22"/>
  <c r="H240" i="22"/>
  <c r="B363" i="21"/>
  <c r="B362" i="21"/>
  <c r="B361" i="21"/>
  <c r="B360" i="21"/>
  <c r="B359" i="21"/>
  <c r="B358" i="21"/>
  <c r="B357" i="21"/>
  <c r="B356" i="21"/>
  <c r="B355" i="21"/>
  <c r="B354" i="21"/>
  <c r="B353" i="21"/>
  <c r="B352" i="21"/>
  <c r="B351" i="21"/>
  <c r="B350" i="21"/>
  <c r="B349" i="21"/>
  <c r="B348" i="21"/>
  <c r="B347" i="21"/>
  <c r="B346" i="21"/>
  <c r="B345" i="21"/>
  <c r="B344" i="21"/>
  <c r="B343" i="21"/>
  <c r="B338" i="21"/>
  <c r="B337" i="21"/>
  <c r="B336" i="21"/>
  <c r="B335" i="21"/>
  <c r="B334" i="21"/>
  <c r="B333" i="21"/>
  <c r="B332" i="21"/>
  <c r="B331" i="21"/>
  <c r="B330" i="21"/>
  <c r="B329" i="21"/>
  <c r="B328" i="21"/>
  <c r="B327" i="21"/>
  <c r="B326" i="21"/>
  <c r="B325" i="21"/>
  <c r="B324" i="21"/>
  <c r="B323" i="21"/>
  <c r="B322" i="21"/>
  <c r="B321" i="21"/>
  <c r="B320" i="21"/>
  <c r="B319" i="21"/>
  <c r="B318" i="21"/>
  <c r="B313" i="21"/>
  <c r="B312" i="21"/>
  <c r="B311" i="21"/>
  <c r="B310" i="21"/>
  <c r="B309" i="21"/>
  <c r="B308" i="21"/>
  <c r="B307" i="21"/>
  <c r="B306" i="21"/>
  <c r="B305" i="21"/>
  <c r="B304" i="21"/>
  <c r="B303" i="21"/>
  <c r="B302" i="21"/>
  <c r="B301" i="21"/>
  <c r="B300" i="21"/>
  <c r="B299" i="21"/>
  <c r="B298" i="21"/>
  <c r="B297" i="21"/>
  <c r="B296" i="21"/>
  <c r="B295" i="21"/>
  <c r="B294" i="21"/>
  <c r="B293" i="21"/>
  <c r="B288" i="21"/>
  <c r="B287" i="21"/>
  <c r="B286" i="21"/>
  <c r="B285" i="21"/>
  <c r="B284" i="21"/>
  <c r="B283" i="21"/>
  <c r="B282" i="21"/>
  <c r="B281" i="21"/>
  <c r="B280" i="21"/>
  <c r="B279" i="21"/>
  <c r="B278" i="21"/>
  <c r="B277" i="21"/>
  <c r="B276" i="21"/>
  <c r="B275" i="21"/>
  <c r="B274" i="21"/>
  <c r="B273" i="21"/>
  <c r="B272" i="21"/>
  <c r="B271" i="21"/>
  <c r="B270" i="21"/>
  <c r="B269" i="21"/>
  <c r="B268" i="21"/>
  <c r="B263" i="21"/>
  <c r="B262" i="21"/>
  <c r="B261" i="21"/>
  <c r="B260" i="21"/>
  <c r="B259" i="21"/>
  <c r="B258" i="21"/>
  <c r="B257" i="21"/>
  <c r="B256" i="21"/>
  <c r="B255" i="21"/>
  <c r="B254" i="21"/>
  <c r="B253" i="21"/>
  <c r="B252" i="21"/>
  <c r="B251" i="21"/>
  <c r="B250" i="21"/>
  <c r="B249" i="21"/>
  <c r="B248" i="21"/>
  <c r="B247" i="21"/>
  <c r="B246" i="21"/>
  <c r="B245" i="21"/>
  <c r="B244" i="21"/>
  <c r="B243" i="21"/>
  <c r="B238" i="21"/>
  <c r="B237" i="21"/>
  <c r="B236" i="21"/>
  <c r="B235" i="21"/>
  <c r="B234" i="21"/>
  <c r="B233" i="21"/>
  <c r="B232" i="21"/>
  <c r="B231" i="21"/>
  <c r="B230" i="21"/>
  <c r="B229" i="21"/>
  <c r="B228" i="21"/>
  <c r="B227" i="21"/>
  <c r="B226" i="21"/>
  <c r="B225" i="21"/>
  <c r="B224" i="21"/>
  <c r="B223" i="21"/>
  <c r="B222" i="21"/>
  <c r="B221" i="21"/>
  <c r="B220" i="21"/>
  <c r="B219" i="21"/>
  <c r="B218" i="21"/>
  <c r="B213" i="21"/>
  <c r="B212" i="21"/>
  <c r="B211" i="21"/>
  <c r="B210" i="21"/>
  <c r="B209" i="21"/>
  <c r="B208" i="21"/>
  <c r="B207" i="21"/>
  <c r="B206" i="21"/>
  <c r="B205" i="21"/>
  <c r="B204" i="21"/>
  <c r="B203" i="21"/>
  <c r="B202" i="21"/>
  <c r="B201" i="21"/>
  <c r="B200" i="21"/>
  <c r="B199" i="21"/>
  <c r="B198" i="21"/>
  <c r="B197" i="21"/>
  <c r="B196" i="21"/>
  <c r="B195" i="21"/>
  <c r="B194" i="21"/>
  <c r="B193" i="21"/>
  <c r="B188" i="21"/>
  <c r="B187" i="21"/>
  <c r="B186" i="21"/>
  <c r="B185" i="21"/>
  <c r="B184" i="21"/>
  <c r="B183" i="21"/>
  <c r="B182" i="21"/>
  <c r="B181" i="21"/>
  <c r="B180" i="21"/>
  <c r="B179" i="21"/>
  <c r="B178" i="21"/>
  <c r="B177" i="21"/>
  <c r="B176" i="21"/>
  <c r="B175" i="21"/>
  <c r="B174" i="21"/>
  <c r="B173" i="21"/>
  <c r="B172" i="21"/>
  <c r="B171" i="21"/>
  <c r="B170" i="21"/>
  <c r="B169" i="21"/>
  <c r="B168" i="21"/>
  <c r="B163" i="21"/>
  <c r="B162" i="21"/>
  <c r="B161" i="21"/>
  <c r="B160" i="21"/>
  <c r="B159" i="21"/>
  <c r="B158" i="21"/>
  <c r="B157" i="21"/>
  <c r="B156" i="21"/>
  <c r="B155" i="21"/>
  <c r="B154" i="21"/>
  <c r="B153" i="21"/>
  <c r="B152" i="21"/>
  <c r="B151" i="21"/>
  <c r="B150" i="21"/>
  <c r="B149" i="21"/>
  <c r="B148" i="21"/>
  <c r="B147" i="21"/>
  <c r="B146" i="21"/>
  <c r="B145" i="21"/>
  <c r="B144" i="21"/>
  <c r="B143" i="21"/>
  <c r="B136" i="21"/>
  <c r="B135" i="21"/>
  <c r="B134" i="21"/>
  <c r="B133" i="21"/>
  <c r="B132" i="21"/>
  <c r="B131" i="21"/>
  <c r="B130" i="21"/>
  <c r="B129" i="21"/>
  <c r="B128" i="21"/>
  <c r="B127" i="21"/>
  <c r="B126" i="21"/>
  <c r="B125" i="21"/>
  <c r="B124" i="21"/>
  <c r="B123" i="21"/>
  <c r="B122" i="21"/>
  <c r="B121" i="21"/>
  <c r="B120" i="21"/>
  <c r="B119" i="21"/>
  <c r="B118" i="21"/>
  <c r="B117" i="21"/>
  <c r="B116" i="21"/>
  <c r="B111" i="21"/>
  <c r="B110" i="21"/>
  <c r="B109" i="21"/>
  <c r="B108" i="21"/>
  <c r="B107" i="21"/>
  <c r="B106" i="21"/>
  <c r="B105" i="21"/>
  <c r="B104" i="21"/>
  <c r="B103" i="21"/>
  <c r="B102" i="21"/>
  <c r="B101" i="21"/>
  <c r="B100" i="21"/>
  <c r="B99" i="21"/>
  <c r="B98" i="21"/>
  <c r="B97" i="21"/>
  <c r="B96" i="21"/>
  <c r="B95" i="21"/>
  <c r="B94" i="21"/>
  <c r="B93" i="21"/>
  <c r="B92" i="21"/>
  <c r="B91" i="21"/>
  <c r="B81" i="21"/>
  <c r="B80" i="21"/>
  <c r="B79" i="21"/>
  <c r="B78" i="21"/>
  <c r="B77" i="21"/>
  <c r="B76" i="21"/>
  <c r="B75" i="21"/>
  <c r="B74" i="21"/>
  <c r="B73" i="21"/>
  <c r="B72" i="21"/>
  <c r="B71" i="21"/>
  <c r="B70" i="21"/>
  <c r="B69" i="21"/>
  <c r="B68" i="21"/>
  <c r="B67" i="21"/>
  <c r="B66" i="21"/>
  <c r="B65" i="21"/>
  <c r="B64" i="21"/>
  <c r="B63" i="21"/>
  <c r="B62" i="21"/>
  <c r="B61" i="21"/>
  <c r="H215" i="21"/>
  <c r="H190" i="21"/>
  <c r="B363" i="20"/>
  <c r="B362" i="20"/>
  <c r="B361" i="20"/>
  <c r="B360" i="20"/>
  <c r="B359" i="20"/>
  <c r="B358" i="20"/>
  <c r="B357" i="20"/>
  <c r="B356" i="20"/>
  <c r="B355" i="20"/>
  <c r="B354" i="20"/>
  <c r="B353" i="20"/>
  <c r="B352" i="20"/>
  <c r="B351" i="20"/>
  <c r="B350" i="20"/>
  <c r="B349" i="20"/>
  <c r="B348" i="20"/>
  <c r="B347" i="20"/>
  <c r="B346" i="20"/>
  <c r="B345" i="20"/>
  <c r="B344" i="20"/>
  <c r="B343" i="20"/>
  <c r="B338" i="20"/>
  <c r="B337" i="20"/>
  <c r="B336" i="20"/>
  <c r="B335" i="20"/>
  <c r="B334" i="20"/>
  <c r="B333" i="20"/>
  <c r="B332" i="20"/>
  <c r="B331" i="20"/>
  <c r="B330" i="20"/>
  <c r="B329" i="20"/>
  <c r="B328" i="20"/>
  <c r="B327" i="20"/>
  <c r="B326" i="20"/>
  <c r="B325" i="20"/>
  <c r="B324" i="20"/>
  <c r="B323" i="20"/>
  <c r="B322" i="20"/>
  <c r="B321" i="20"/>
  <c r="B320" i="20"/>
  <c r="B319" i="20"/>
  <c r="B318" i="20"/>
  <c r="B313" i="20"/>
  <c r="B312" i="20"/>
  <c r="B311" i="20"/>
  <c r="B310" i="20"/>
  <c r="B309" i="20"/>
  <c r="B308" i="20"/>
  <c r="B307" i="20"/>
  <c r="B306" i="20"/>
  <c r="B305" i="20"/>
  <c r="B304" i="20"/>
  <c r="B303" i="20"/>
  <c r="B302" i="20"/>
  <c r="B301" i="20"/>
  <c r="B300" i="20"/>
  <c r="B299" i="20"/>
  <c r="B298" i="20"/>
  <c r="B297" i="20"/>
  <c r="B296" i="20"/>
  <c r="B295" i="20"/>
  <c r="B294" i="20"/>
  <c r="B293" i="20"/>
  <c r="B288" i="20"/>
  <c r="B287" i="20"/>
  <c r="B286" i="20"/>
  <c r="B285" i="20"/>
  <c r="B284" i="20"/>
  <c r="B283" i="20"/>
  <c r="B282" i="20"/>
  <c r="B281" i="20"/>
  <c r="B280" i="20"/>
  <c r="B279" i="20"/>
  <c r="B278" i="20"/>
  <c r="B277" i="20"/>
  <c r="B276" i="20"/>
  <c r="B275" i="20"/>
  <c r="B274" i="20"/>
  <c r="B273" i="20"/>
  <c r="B272" i="20"/>
  <c r="B271" i="20"/>
  <c r="B270" i="20"/>
  <c r="B269" i="20"/>
  <c r="B268" i="20"/>
  <c r="B263" i="20"/>
  <c r="B262" i="20"/>
  <c r="B261" i="20"/>
  <c r="B260" i="20"/>
  <c r="B259" i="20"/>
  <c r="B258" i="20"/>
  <c r="B257" i="20"/>
  <c r="B256" i="20"/>
  <c r="B255" i="20"/>
  <c r="B254" i="20"/>
  <c r="B253" i="20"/>
  <c r="B252" i="20"/>
  <c r="B251" i="20"/>
  <c r="B250" i="20"/>
  <c r="B249" i="20"/>
  <c r="B248" i="20"/>
  <c r="B247" i="20"/>
  <c r="B246" i="20"/>
  <c r="B245" i="20"/>
  <c r="B244" i="20"/>
  <c r="B243" i="20"/>
  <c r="B238" i="20"/>
  <c r="B237" i="20"/>
  <c r="B236" i="20"/>
  <c r="B235" i="20"/>
  <c r="B234" i="20"/>
  <c r="B233" i="20"/>
  <c r="B232" i="20"/>
  <c r="B231" i="20"/>
  <c r="B230" i="20"/>
  <c r="B229" i="20"/>
  <c r="B228" i="20"/>
  <c r="B227" i="20"/>
  <c r="B226" i="20"/>
  <c r="B225" i="20"/>
  <c r="B224" i="20"/>
  <c r="B223" i="20"/>
  <c r="B222" i="20"/>
  <c r="B221" i="20"/>
  <c r="B220" i="20"/>
  <c r="B219" i="20"/>
  <c r="B218" i="20"/>
  <c r="B213" i="20"/>
  <c r="B212" i="20"/>
  <c r="B211" i="20"/>
  <c r="B210" i="20"/>
  <c r="B209" i="20"/>
  <c r="B208" i="20"/>
  <c r="B207" i="20"/>
  <c r="B206" i="20"/>
  <c r="B205" i="20"/>
  <c r="B204" i="20"/>
  <c r="B203" i="20"/>
  <c r="B202" i="20"/>
  <c r="B201" i="20"/>
  <c r="B200" i="20"/>
  <c r="B199" i="20"/>
  <c r="B198" i="20"/>
  <c r="B197" i="20"/>
  <c r="B196" i="20"/>
  <c r="B195" i="20"/>
  <c r="B194" i="20"/>
  <c r="B193" i="20"/>
  <c r="B188" i="20"/>
  <c r="B187" i="20"/>
  <c r="B186" i="20"/>
  <c r="B185" i="20"/>
  <c r="B184" i="20"/>
  <c r="B183" i="20"/>
  <c r="B182" i="20"/>
  <c r="B181" i="20"/>
  <c r="B180" i="20"/>
  <c r="B179" i="20"/>
  <c r="B178" i="20"/>
  <c r="B177" i="20"/>
  <c r="B176" i="20"/>
  <c r="B175" i="20"/>
  <c r="B174" i="20"/>
  <c r="B173" i="20"/>
  <c r="B172" i="20"/>
  <c r="B171" i="20"/>
  <c r="B170" i="20"/>
  <c r="B169" i="20"/>
  <c r="B168" i="20"/>
  <c r="B163" i="20"/>
  <c r="B162" i="20"/>
  <c r="B161" i="20"/>
  <c r="B160" i="20"/>
  <c r="B159" i="20"/>
  <c r="B158" i="20"/>
  <c r="B157" i="20"/>
  <c r="B156" i="20"/>
  <c r="B155" i="20"/>
  <c r="B154" i="20"/>
  <c r="B153" i="20"/>
  <c r="B152" i="20"/>
  <c r="B151" i="20"/>
  <c r="B150" i="20"/>
  <c r="B149" i="20"/>
  <c r="B148" i="20"/>
  <c r="B147" i="20"/>
  <c r="B146" i="20"/>
  <c r="B145" i="20"/>
  <c r="B144" i="20"/>
  <c r="B143" i="20"/>
  <c r="I140" i="20"/>
  <c r="B136" i="20"/>
  <c r="B135" i="20"/>
  <c r="B134" i="20"/>
  <c r="B133" i="20"/>
  <c r="B132" i="20"/>
  <c r="B131" i="20"/>
  <c r="B130" i="20"/>
  <c r="B129" i="20"/>
  <c r="B128" i="20"/>
  <c r="B127" i="20"/>
  <c r="B126" i="20"/>
  <c r="B125" i="20"/>
  <c r="B124" i="20"/>
  <c r="B123" i="20"/>
  <c r="B122" i="20"/>
  <c r="B121" i="20"/>
  <c r="B120" i="20"/>
  <c r="B119" i="20"/>
  <c r="B118" i="20"/>
  <c r="B117" i="20"/>
  <c r="B116" i="20"/>
  <c r="B111" i="20"/>
  <c r="B110" i="20"/>
  <c r="B109" i="20"/>
  <c r="B108" i="20"/>
  <c r="B107" i="20"/>
  <c r="B106" i="20"/>
  <c r="B105" i="20"/>
  <c r="B104" i="20"/>
  <c r="B103" i="20"/>
  <c r="B102" i="20"/>
  <c r="B101" i="20"/>
  <c r="B100" i="20"/>
  <c r="B99" i="20"/>
  <c r="B98" i="20"/>
  <c r="B97" i="20"/>
  <c r="B96" i="20"/>
  <c r="B95" i="20"/>
  <c r="B94" i="20"/>
  <c r="B93" i="20"/>
  <c r="B92" i="20"/>
  <c r="B91" i="20"/>
  <c r="B81" i="20"/>
  <c r="B80" i="20"/>
  <c r="B79" i="20"/>
  <c r="B78" i="20"/>
  <c r="B77" i="20"/>
  <c r="B76" i="20"/>
  <c r="B75" i="20"/>
  <c r="B74" i="20"/>
  <c r="B73" i="20"/>
  <c r="B72" i="20"/>
  <c r="B71" i="20"/>
  <c r="B70" i="20"/>
  <c r="B69" i="20"/>
  <c r="B68" i="20"/>
  <c r="B67" i="20"/>
  <c r="B66" i="20"/>
  <c r="B65" i="20"/>
  <c r="B64" i="20"/>
  <c r="B63" i="20"/>
  <c r="B62" i="20"/>
  <c r="B61" i="20"/>
  <c r="B363" i="19"/>
  <c r="B362" i="19"/>
  <c r="B361" i="19"/>
  <c r="B360" i="19"/>
  <c r="B359" i="19"/>
  <c r="B358" i="19"/>
  <c r="B357" i="19"/>
  <c r="B356" i="19"/>
  <c r="B355" i="19"/>
  <c r="B354" i="19"/>
  <c r="B353" i="19"/>
  <c r="B352" i="19"/>
  <c r="B351" i="19"/>
  <c r="B350" i="19"/>
  <c r="B349" i="19"/>
  <c r="B348" i="19"/>
  <c r="B347" i="19"/>
  <c r="B346" i="19"/>
  <c r="B345" i="19"/>
  <c r="B344" i="19"/>
  <c r="B343" i="19"/>
  <c r="B338" i="19"/>
  <c r="B337" i="19"/>
  <c r="B336" i="19"/>
  <c r="B335" i="19"/>
  <c r="B334" i="19"/>
  <c r="B333" i="19"/>
  <c r="B332" i="19"/>
  <c r="B331" i="19"/>
  <c r="B330" i="19"/>
  <c r="B329" i="19"/>
  <c r="B328" i="19"/>
  <c r="B327" i="19"/>
  <c r="B326" i="19"/>
  <c r="B325" i="19"/>
  <c r="B324" i="19"/>
  <c r="B323" i="19"/>
  <c r="B322" i="19"/>
  <c r="B321" i="19"/>
  <c r="B320" i="19"/>
  <c r="B319" i="19"/>
  <c r="B318" i="19"/>
  <c r="B313" i="19"/>
  <c r="B312" i="19"/>
  <c r="B311" i="19"/>
  <c r="B310" i="19"/>
  <c r="B309" i="19"/>
  <c r="B308" i="19"/>
  <c r="B307" i="19"/>
  <c r="B306" i="19"/>
  <c r="B305" i="19"/>
  <c r="B304" i="19"/>
  <c r="B303" i="19"/>
  <c r="B302" i="19"/>
  <c r="B301" i="19"/>
  <c r="B300" i="19"/>
  <c r="B299" i="19"/>
  <c r="B298" i="19"/>
  <c r="B297" i="19"/>
  <c r="B296" i="19"/>
  <c r="B295" i="19"/>
  <c r="B294" i="19"/>
  <c r="B293" i="19"/>
  <c r="B288" i="19"/>
  <c r="B287" i="19"/>
  <c r="B286" i="19"/>
  <c r="B285" i="19"/>
  <c r="B284" i="19"/>
  <c r="B283" i="19"/>
  <c r="B282" i="19"/>
  <c r="B281" i="19"/>
  <c r="B280" i="19"/>
  <c r="B279" i="19"/>
  <c r="B278" i="19"/>
  <c r="B277" i="19"/>
  <c r="B276" i="19"/>
  <c r="B275" i="19"/>
  <c r="B274" i="19"/>
  <c r="B273" i="19"/>
  <c r="B272" i="19"/>
  <c r="B271" i="19"/>
  <c r="B270" i="19"/>
  <c r="B269" i="19"/>
  <c r="B268" i="19"/>
  <c r="B263" i="19"/>
  <c r="B262" i="19"/>
  <c r="B261" i="19"/>
  <c r="B260" i="19"/>
  <c r="B259" i="19"/>
  <c r="B258" i="19"/>
  <c r="B257" i="19"/>
  <c r="B256" i="19"/>
  <c r="B255" i="19"/>
  <c r="B254" i="19"/>
  <c r="B253" i="19"/>
  <c r="B252" i="19"/>
  <c r="B251" i="19"/>
  <c r="B250" i="19"/>
  <c r="B249" i="19"/>
  <c r="B248" i="19"/>
  <c r="B247" i="19"/>
  <c r="B246" i="19"/>
  <c r="B245" i="19"/>
  <c r="B244" i="19"/>
  <c r="B243" i="19"/>
  <c r="B238" i="19"/>
  <c r="B237" i="19"/>
  <c r="B236" i="19"/>
  <c r="B235" i="19"/>
  <c r="B234" i="19"/>
  <c r="B233" i="19"/>
  <c r="B232" i="19"/>
  <c r="B231" i="19"/>
  <c r="B230" i="19"/>
  <c r="B229" i="19"/>
  <c r="B228" i="19"/>
  <c r="B227" i="19"/>
  <c r="B226" i="19"/>
  <c r="B225" i="19"/>
  <c r="B224" i="19"/>
  <c r="B223" i="19"/>
  <c r="B222" i="19"/>
  <c r="B221" i="19"/>
  <c r="B220" i="19"/>
  <c r="B219" i="19"/>
  <c r="B218" i="19"/>
  <c r="B213" i="19"/>
  <c r="B212" i="19"/>
  <c r="B211" i="19"/>
  <c r="B210" i="19"/>
  <c r="B209" i="19"/>
  <c r="B208" i="19"/>
  <c r="B207" i="19"/>
  <c r="B206" i="19"/>
  <c r="B205" i="19"/>
  <c r="B204" i="19"/>
  <c r="B203" i="19"/>
  <c r="B202" i="19"/>
  <c r="B201" i="19"/>
  <c r="B200" i="19"/>
  <c r="B199" i="19"/>
  <c r="B198" i="19"/>
  <c r="B197" i="19"/>
  <c r="B196" i="19"/>
  <c r="B195" i="19"/>
  <c r="B194" i="19"/>
  <c r="B193" i="19"/>
  <c r="B188" i="19"/>
  <c r="B187" i="19"/>
  <c r="B186" i="19"/>
  <c r="B185" i="19"/>
  <c r="B184" i="19"/>
  <c r="B183" i="19"/>
  <c r="B182" i="19"/>
  <c r="B181" i="19"/>
  <c r="B180" i="19"/>
  <c r="B179" i="19"/>
  <c r="B178" i="19"/>
  <c r="B177" i="19"/>
  <c r="B176" i="19"/>
  <c r="B175" i="19"/>
  <c r="B174" i="19"/>
  <c r="B173" i="19"/>
  <c r="B172" i="19"/>
  <c r="B171" i="19"/>
  <c r="B170" i="19"/>
  <c r="B169" i="19"/>
  <c r="B168" i="19"/>
  <c r="B163" i="19"/>
  <c r="B162" i="19"/>
  <c r="B161" i="19"/>
  <c r="B160" i="19"/>
  <c r="B159" i="19"/>
  <c r="B158" i="19"/>
  <c r="B157" i="19"/>
  <c r="B156" i="19"/>
  <c r="B155" i="19"/>
  <c r="B154" i="19"/>
  <c r="B153" i="19"/>
  <c r="B152" i="19"/>
  <c r="B151" i="19"/>
  <c r="B150" i="19"/>
  <c r="B149" i="19"/>
  <c r="B148" i="19"/>
  <c r="B147" i="19"/>
  <c r="B146" i="19"/>
  <c r="B145" i="19"/>
  <c r="B144" i="19"/>
  <c r="B143" i="19"/>
  <c r="I140" i="19"/>
  <c r="B136" i="19"/>
  <c r="B135" i="19"/>
  <c r="B134" i="19"/>
  <c r="B133" i="19"/>
  <c r="B132" i="19"/>
  <c r="B131" i="19"/>
  <c r="B130" i="19"/>
  <c r="B129" i="19"/>
  <c r="B128" i="19"/>
  <c r="B127" i="19"/>
  <c r="B126" i="19"/>
  <c r="B125" i="19"/>
  <c r="B124" i="19"/>
  <c r="B123" i="19"/>
  <c r="B122" i="19"/>
  <c r="B121" i="19"/>
  <c r="B120" i="19"/>
  <c r="B119" i="19"/>
  <c r="B118" i="19"/>
  <c r="B117" i="19"/>
  <c r="B116" i="19"/>
  <c r="B111" i="19"/>
  <c r="B110" i="19"/>
  <c r="B109" i="19"/>
  <c r="B108" i="19"/>
  <c r="B107" i="19"/>
  <c r="B106" i="19"/>
  <c r="B105" i="19"/>
  <c r="B104" i="19"/>
  <c r="B103" i="19"/>
  <c r="B102" i="19"/>
  <c r="B101" i="19"/>
  <c r="B100" i="19"/>
  <c r="B99" i="19"/>
  <c r="B98" i="19"/>
  <c r="B97" i="19"/>
  <c r="B96" i="19"/>
  <c r="B95" i="19"/>
  <c r="B94" i="19"/>
  <c r="B93" i="19"/>
  <c r="B92" i="19"/>
  <c r="B91" i="19"/>
  <c r="B81" i="19"/>
  <c r="B80" i="19"/>
  <c r="B79" i="19"/>
  <c r="B78" i="19"/>
  <c r="B77" i="19"/>
  <c r="B76" i="19"/>
  <c r="B75" i="19"/>
  <c r="B74" i="19"/>
  <c r="B73" i="19"/>
  <c r="B72" i="19"/>
  <c r="B71" i="19"/>
  <c r="B70" i="19"/>
  <c r="B69" i="19"/>
  <c r="B68" i="19"/>
  <c r="B67" i="19"/>
  <c r="B66" i="19"/>
  <c r="B65" i="19"/>
  <c r="B64" i="19"/>
  <c r="B63" i="19"/>
  <c r="B62" i="19"/>
  <c r="B61" i="19"/>
  <c r="H190" i="19"/>
  <c r="B363" i="18"/>
  <c r="B362" i="18"/>
  <c r="B361" i="18"/>
  <c r="B360" i="18"/>
  <c r="B359" i="18"/>
  <c r="B358" i="18"/>
  <c r="B357" i="18"/>
  <c r="B356" i="18"/>
  <c r="B355" i="18"/>
  <c r="B354" i="18"/>
  <c r="B353" i="18"/>
  <c r="B352" i="18"/>
  <c r="B351" i="18"/>
  <c r="B350" i="18"/>
  <c r="B349" i="18"/>
  <c r="B348" i="18"/>
  <c r="B347" i="18"/>
  <c r="B346" i="18"/>
  <c r="B345" i="18"/>
  <c r="B344" i="18"/>
  <c r="B343" i="18"/>
  <c r="B338" i="18"/>
  <c r="B337" i="18"/>
  <c r="B336" i="18"/>
  <c r="B335" i="18"/>
  <c r="B334" i="18"/>
  <c r="B333" i="18"/>
  <c r="B332" i="18"/>
  <c r="B331" i="18"/>
  <c r="B330" i="18"/>
  <c r="B329" i="18"/>
  <c r="B328" i="18"/>
  <c r="B327" i="18"/>
  <c r="B326" i="18"/>
  <c r="B325" i="18"/>
  <c r="B324" i="18"/>
  <c r="B323" i="18"/>
  <c r="B322" i="18"/>
  <c r="B321" i="18"/>
  <c r="B320" i="18"/>
  <c r="B319" i="18"/>
  <c r="B318" i="18"/>
  <c r="B313" i="18"/>
  <c r="B312" i="18"/>
  <c r="B311" i="18"/>
  <c r="B310" i="18"/>
  <c r="B309" i="18"/>
  <c r="B308" i="18"/>
  <c r="B307" i="18"/>
  <c r="B306" i="18"/>
  <c r="B305" i="18"/>
  <c r="B304" i="18"/>
  <c r="B303" i="18"/>
  <c r="B302" i="18"/>
  <c r="B301" i="18"/>
  <c r="B300" i="18"/>
  <c r="B299" i="18"/>
  <c r="B298" i="18"/>
  <c r="B297" i="18"/>
  <c r="B296" i="18"/>
  <c r="B295" i="18"/>
  <c r="B294" i="18"/>
  <c r="B293" i="18"/>
  <c r="B288" i="18"/>
  <c r="B287" i="18"/>
  <c r="B286" i="18"/>
  <c r="B285" i="18"/>
  <c r="B284" i="18"/>
  <c r="B283" i="18"/>
  <c r="B282" i="18"/>
  <c r="B281" i="18"/>
  <c r="B280" i="18"/>
  <c r="B279" i="18"/>
  <c r="B278" i="18"/>
  <c r="B277" i="18"/>
  <c r="B276" i="18"/>
  <c r="B275" i="18"/>
  <c r="B274" i="18"/>
  <c r="B273" i="18"/>
  <c r="B272" i="18"/>
  <c r="B271" i="18"/>
  <c r="B270" i="18"/>
  <c r="B269" i="18"/>
  <c r="B268" i="18"/>
  <c r="B263" i="18"/>
  <c r="B262" i="18"/>
  <c r="B261" i="18"/>
  <c r="B260" i="18"/>
  <c r="B259" i="18"/>
  <c r="B258" i="18"/>
  <c r="B257" i="18"/>
  <c r="B256" i="18"/>
  <c r="B255" i="18"/>
  <c r="B254" i="18"/>
  <c r="B253" i="18"/>
  <c r="B252" i="18"/>
  <c r="B251" i="18"/>
  <c r="B250" i="18"/>
  <c r="B249" i="18"/>
  <c r="B248" i="18"/>
  <c r="B247" i="18"/>
  <c r="B246" i="18"/>
  <c r="B245" i="18"/>
  <c r="B244" i="18"/>
  <c r="B243" i="18"/>
  <c r="B238" i="18"/>
  <c r="B237" i="18"/>
  <c r="B236" i="18"/>
  <c r="B235" i="18"/>
  <c r="B234" i="18"/>
  <c r="B233" i="18"/>
  <c r="B232" i="18"/>
  <c r="B231" i="18"/>
  <c r="B230" i="18"/>
  <c r="B229" i="18"/>
  <c r="B228" i="18"/>
  <c r="B227" i="18"/>
  <c r="B226" i="18"/>
  <c r="B225" i="18"/>
  <c r="B224" i="18"/>
  <c r="B223" i="18"/>
  <c r="B222" i="18"/>
  <c r="B221" i="18"/>
  <c r="B220" i="18"/>
  <c r="B219" i="18"/>
  <c r="B218" i="18"/>
  <c r="B213" i="18"/>
  <c r="B212" i="18"/>
  <c r="B211" i="18"/>
  <c r="B210" i="18"/>
  <c r="B209" i="18"/>
  <c r="B208" i="18"/>
  <c r="B207" i="18"/>
  <c r="B206" i="18"/>
  <c r="B205" i="18"/>
  <c r="B204" i="18"/>
  <c r="B203" i="18"/>
  <c r="B202" i="18"/>
  <c r="B201" i="18"/>
  <c r="B200" i="18"/>
  <c r="B199" i="18"/>
  <c r="B198" i="18"/>
  <c r="B197" i="18"/>
  <c r="B196" i="18"/>
  <c r="B195" i="18"/>
  <c r="B194" i="18"/>
  <c r="B193" i="18"/>
  <c r="B188" i="18"/>
  <c r="B187" i="18"/>
  <c r="B186" i="18"/>
  <c r="B185" i="18"/>
  <c r="B184" i="18"/>
  <c r="B183" i="18"/>
  <c r="B182" i="18"/>
  <c r="B181" i="18"/>
  <c r="B180" i="18"/>
  <c r="B179" i="18"/>
  <c r="B178" i="18"/>
  <c r="B177" i="18"/>
  <c r="B176" i="18"/>
  <c r="B175" i="18"/>
  <c r="B174" i="18"/>
  <c r="B173" i="18"/>
  <c r="B172" i="18"/>
  <c r="B171" i="18"/>
  <c r="B170" i="18"/>
  <c r="B169" i="18"/>
  <c r="B168" i="18"/>
  <c r="B163" i="18"/>
  <c r="B162" i="18"/>
  <c r="B161" i="18"/>
  <c r="B160" i="18"/>
  <c r="B159" i="18"/>
  <c r="B158" i="18"/>
  <c r="B157" i="18"/>
  <c r="B156" i="18"/>
  <c r="B155" i="18"/>
  <c r="B154" i="18"/>
  <c r="B153" i="18"/>
  <c r="B152" i="18"/>
  <c r="B151" i="18"/>
  <c r="B150" i="18"/>
  <c r="B149" i="18"/>
  <c r="B148" i="18"/>
  <c r="B147" i="18"/>
  <c r="B146" i="18"/>
  <c r="B145" i="18"/>
  <c r="B144" i="18"/>
  <c r="B143" i="18"/>
  <c r="I140" i="18"/>
  <c r="B136" i="18"/>
  <c r="B135" i="18"/>
  <c r="B134" i="18"/>
  <c r="B133" i="18"/>
  <c r="B132" i="18"/>
  <c r="B131" i="18"/>
  <c r="B130" i="18"/>
  <c r="B129" i="18"/>
  <c r="B128" i="18"/>
  <c r="B127" i="18"/>
  <c r="B126" i="18"/>
  <c r="B125" i="18"/>
  <c r="B124" i="18"/>
  <c r="B123" i="18"/>
  <c r="B122" i="18"/>
  <c r="B121" i="18"/>
  <c r="B120" i="18"/>
  <c r="B119" i="18"/>
  <c r="B118" i="18"/>
  <c r="B117" i="18"/>
  <c r="B116" i="18"/>
  <c r="B111" i="18"/>
  <c r="B110" i="18"/>
  <c r="B109" i="18"/>
  <c r="B108" i="18"/>
  <c r="B107" i="18"/>
  <c r="B106" i="18"/>
  <c r="B105" i="18"/>
  <c r="B104" i="18"/>
  <c r="B103" i="18"/>
  <c r="B102" i="18"/>
  <c r="B101" i="18"/>
  <c r="B100" i="18"/>
  <c r="B99" i="18"/>
  <c r="B98" i="18"/>
  <c r="B97" i="18"/>
  <c r="B96" i="18"/>
  <c r="B95" i="18"/>
  <c r="B94" i="18"/>
  <c r="B93" i="18"/>
  <c r="B92" i="18"/>
  <c r="B91" i="18"/>
  <c r="B81" i="18"/>
  <c r="B80" i="18"/>
  <c r="B79" i="18"/>
  <c r="B78" i="18"/>
  <c r="B77" i="18"/>
  <c r="B76" i="18"/>
  <c r="B75" i="18"/>
  <c r="B74" i="18"/>
  <c r="B73" i="18"/>
  <c r="B72" i="18"/>
  <c r="B71" i="18"/>
  <c r="B70" i="18"/>
  <c r="B69" i="18"/>
  <c r="B68" i="18"/>
  <c r="B67" i="18"/>
  <c r="B66" i="18"/>
  <c r="B65" i="18"/>
  <c r="B64" i="18"/>
  <c r="B63" i="18"/>
  <c r="B62" i="18"/>
  <c r="B61" i="18"/>
  <c r="B363" i="17"/>
  <c r="B362" i="17"/>
  <c r="B361" i="17"/>
  <c r="B360" i="17"/>
  <c r="B359" i="17"/>
  <c r="B358" i="17"/>
  <c r="B357" i="17"/>
  <c r="B356" i="17"/>
  <c r="B355" i="17"/>
  <c r="B354" i="17"/>
  <c r="B353" i="17"/>
  <c r="B352" i="17"/>
  <c r="B351" i="17"/>
  <c r="B350" i="17"/>
  <c r="B349" i="17"/>
  <c r="B348" i="17"/>
  <c r="B347" i="17"/>
  <c r="B346" i="17"/>
  <c r="B345" i="17"/>
  <c r="B344" i="17"/>
  <c r="B343" i="17"/>
  <c r="B338" i="17"/>
  <c r="B337" i="17"/>
  <c r="B336" i="17"/>
  <c r="B335" i="17"/>
  <c r="B334" i="17"/>
  <c r="B333" i="17"/>
  <c r="B332" i="17"/>
  <c r="B331" i="17"/>
  <c r="B330" i="17"/>
  <c r="B329" i="17"/>
  <c r="B328" i="17"/>
  <c r="B327" i="17"/>
  <c r="B326" i="17"/>
  <c r="B325" i="17"/>
  <c r="B324" i="17"/>
  <c r="B323" i="17"/>
  <c r="B322" i="17"/>
  <c r="B321" i="17"/>
  <c r="B320" i="17"/>
  <c r="B319" i="17"/>
  <c r="B318" i="17"/>
  <c r="B313" i="17"/>
  <c r="B312" i="17"/>
  <c r="B311" i="17"/>
  <c r="B310" i="17"/>
  <c r="B309" i="17"/>
  <c r="B308" i="17"/>
  <c r="B307" i="17"/>
  <c r="B306" i="17"/>
  <c r="B305" i="17"/>
  <c r="B304" i="17"/>
  <c r="B303" i="17"/>
  <c r="B302" i="17"/>
  <c r="B301" i="17"/>
  <c r="B300" i="17"/>
  <c r="B299" i="17"/>
  <c r="B298" i="17"/>
  <c r="B297" i="17"/>
  <c r="B296" i="17"/>
  <c r="B295" i="17"/>
  <c r="B294" i="17"/>
  <c r="B293" i="17"/>
  <c r="B288" i="17"/>
  <c r="B287" i="17"/>
  <c r="B286" i="17"/>
  <c r="B285" i="17"/>
  <c r="B284" i="17"/>
  <c r="B283" i="17"/>
  <c r="B282" i="17"/>
  <c r="B281" i="17"/>
  <c r="B280" i="17"/>
  <c r="B279" i="17"/>
  <c r="B278" i="17"/>
  <c r="B277" i="17"/>
  <c r="B276" i="17"/>
  <c r="B275" i="17"/>
  <c r="B274" i="17"/>
  <c r="B273" i="17"/>
  <c r="B272" i="17"/>
  <c r="B271" i="17"/>
  <c r="B270" i="17"/>
  <c r="B269" i="17"/>
  <c r="B268" i="17"/>
  <c r="B263" i="17"/>
  <c r="B262" i="17"/>
  <c r="B261" i="17"/>
  <c r="B260" i="17"/>
  <c r="B259" i="17"/>
  <c r="B258" i="17"/>
  <c r="B257" i="17"/>
  <c r="B256" i="17"/>
  <c r="B255" i="17"/>
  <c r="B254" i="17"/>
  <c r="B253" i="17"/>
  <c r="B252" i="17"/>
  <c r="B251" i="17"/>
  <c r="B250" i="17"/>
  <c r="B249" i="17"/>
  <c r="B248" i="17"/>
  <c r="B247" i="17"/>
  <c r="B246" i="17"/>
  <c r="B245" i="17"/>
  <c r="B244" i="17"/>
  <c r="B243" i="17"/>
  <c r="B238" i="17"/>
  <c r="B237" i="17"/>
  <c r="B236" i="17"/>
  <c r="B235" i="17"/>
  <c r="B234" i="17"/>
  <c r="B233" i="17"/>
  <c r="B232" i="17"/>
  <c r="B231" i="17"/>
  <c r="B230" i="17"/>
  <c r="B229" i="17"/>
  <c r="B228" i="17"/>
  <c r="B227" i="17"/>
  <c r="B226" i="17"/>
  <c r="B225" i="17"/>
  <c r="B224" i="17"/>
  <c r="B223" i="17"/>
  <c r="B222" i="17"/>
  <c r="B221" i="17"/>
  <c r="B220" i="17"/>
  <c r="B219" i="17"/>
  <c r="B218" i="17"/>
  <c r="B213" i="17"/>
  <c r="B212" i="17"/>
  <c r="B211" i="17"/>
  <c r="B210" i="17"/>
  <c r="B209" i="17"/>
  <c r="B208" i="17"/>
  <c r="B207" i="17"/>
  <c r="B206" i="17"/>
  <c r="B205" i="17"/>
  <c r="B204" i="17"/>
  <c r="B203" i="17"/>
  <c r="B202" i="17"/>
  <c r="B201" i="17"/>
  <c r="B200" i="17"/>
  <c r="B199" i="17"/>
  <c r="B198" i="17"/>
  <c r="B197" i="17"/>
  <c r="B196" i="17"/>
  <c r="B195" i="17"/>
  <c r="B194" i="17"/>
  <c r="B193" i="17"/>
  <c r="B188" i="17"/>
  <c r="B187" i="17"/>
  <c r="B186" i="17"/>
  <c r="B185" i="17"/>
  <c r="B184" i="17"/>
  <c r="B183" i="17"/>
  <c r="B182" i="17"/>
  <c r="B181" i="17"/>
  <c r="B180" i="17"/>
  <c r="B179" i="17"/>
  <c r="B178" i="17"/>
  <c r="B177" i="17"/>
  <c r="B176" i="17"/>
  <c r="B175" i="17"/>
  <c r="B174" i="17"/>
  <c r="B173" i="17"/>
  <c r="B172" i="17"/>
  <c r="B171" i="17"/>
  <c r="B170" i="17"/>
  <c r="B169" i="17"/>
  <c r="B168" i="17"/>
  <c r="B163" i="17"/>
  <c r="B162" i="17"/>
  <c r="B161" i="17"/>
  <c r="B160" i="17"/>
  <c r="B159" i="17"/>
  <c r="B158" i="17"/>
  <c r="B157" i="17"/>
  <c r="B156" i="17"/>
  <c r="B155" i="17"/>
  <c r="B154" i="17"/>
  <c r="B153" i="17"/>
  <c r="B152" i="17"/>
  <c r="B151" i="17"/>
  <c r="B150" i="17"/>
  <c r="B149" i="17"/>
  <c r="B148" i="17"/>
  <c r="B147" i="17"/>
  <c r="B146" i="17"/>
  <c r="B145" i="17"/>
  <c r="B144" i="17"/>
  <c r="B143" i="17"/>
  <c r="I140" i="17"/>
  <c r="B136" i="17"/>
  <c r="B135" i="17"/>
  <c r="B134" i="17"/>
  <c r="B133" i="17"/>
  <c r="B132" i="17"/>
  <c r="B131" i="17"/>
  <c r="B130" i="17"/>
  <c r="B129" i="17"/>
  <c r="B128" i="17"/>
  <c r="B127" i="17"/>
  <c r="B126" i="17"/>
  <c r="B125" i="17"/>
  <c r="B124" i="17"/>
  <c r="B123" i="17"/>
  <c r="B122" i="17"/>
  <c r="B121" i="17"/>
  <c r="B120" i="17"/>
  <c r="B119" i="17"/>
  <c r="B118" i="17"/>
  <c r="B117" i="17"/>
  <c r="B116" i="17"/>
  <c r="B111" i="17"/>
  <c r="B110" i="17"/>
  <c r="B109" i="17"/>
  <c r="B108" i="17"/>
  <c r="B107" i="17"/>
  <c r="B106" i="17"/>
  <c r="B105" i="17"/>
  <c r="B104" i="17"/>
  <c r="B103" i="17"/>
  <c r="B102" i="17"/>
  <c r="B101" i="17"/>
  <c r="B100" i="17"/>
  <c r="B99" i="17"/>
  <c r="B98" i="17"/>
  <c r="B97" i="17"/>
  <c r="B96" i="17"/>
  <c r="B95" i="17"/>
  <c r="B94" i="17"/>
  <c r="B93" i="17"/>
  <c r="B92" i="17"/>
  <c r="B91" i="17"/>
  <c r="B81" i="17"/>
  <c r="B80" i="17"/>
  <c r="B79" i="17"/>
  <c r="B78" i="17"/>
  <c r="B77" i="17"/>
  <c r="B76" i="17"/>
  <c r="B75" i="17"/>
  <c r="B74" i="17"/>
  <c r="B73" i="17"/>
  <c r="B72" i="17"/>
  <c r="B71" i="17"/>
  <c r="B70" i="17"/>
  <c r="B69" i="17"/>
  <c r="B68" i="17"/>
  <c r="B67" i="17"/>
  <c r="B66" i="17"/>
  <c r="B65" i="17"/>
  <c r="B64" i="17"/>
  <c r="B63" i="17"/>
  <c r="B62" i="17"/>
  <c r="B61" i="17"/>
  <c r="B363" i="16"/>
  <c r="B362" i="16"/>
  <c r="B361" i="16"/>
  <c r="B360" i="16"/>
  <c r="B359" i="16"/>
  <c r="B358" i="16"/>
  <c r="B357" i="16"/>
  <c r="B356" i="16"/>
  <c r="B355" i="16"/>
  <c r="B354" i="16"/>
  <c r="B353" i="16"/>
  <c r="B352" i="16"/>
  <c r="B351" i="16"/>
  <c r="B350" i="16"/>
  <c r="B349" i="16"/>
  <c r="B348" i="16"/>
  <c r="B347" i="16"/>
  <c r="B346" i="16"/>
  <c r="B345" i="16"/>
  <c r="B344" i="16"/>
  <c r="B343" i="16"/>
  <c r="B338" i="16"/>
  <c r="B337" i="16"/>
  <c r="B336" i="16"/>
  <c r="B335" i="16"/>
  <c r="B334" i="16"/>
  <c r="B333" i="16"/>
  <c r="B332" i="16"/>
  <c r="B331" i="16"/>
  <c r="B330" i="16"/>
  <c r="B329" i="16"/>
  <c r="B328" i="16"/>
  <c r="B327" i="16"/>
  <c r="B326" i="16"/>
  <c r="B325" i="16"/>
  <c r="B324" i="16"/>
  <c r="B323" i="16"/>
  <c r="B322" i="16"/>
  <c r="B321" i="16"/>
  <c r="B320" i="16"/>
  <c r="B319" i="16"/>
  <c r="B318" i="16"/>
  <c r="B313" i="16"/>
  <c r="B312" i="16"/>
  <c r="B311" i="16"/>
  <c r="B310" i="16"/>
  <c r="B309" i="16"/>
  <c r="B308" i="16"/>
  <c r="B307" i="16"/>
  <c r="B306" i="16"/>
  <c r="B305" i="16"/>
  <c r="B304" i="16"/>
  <c r="B303" i="16"/>
  <c r="B302" i="16"/>
  <c r="B301" i="16"/>
  <c r="B300" i="16"/>
  <c r="B299" i="16"/>
  <c r="B298" i="16"/>
  <c r="B297" i="16"/>
  <c r="B296" i="16"/>
  <c r="B295" i="16"/>
  <c r="B294" i="16"/>
  <c r="B293" i="16"/>
  <c r="B288" i="16"/>
  <c r="B287" i="16"/>
  <c r="B286" i="16"/>
  <c r="B285" i="16"/>
  <c r="B284" i="16"/>
  <c r="B283" i="16"/>
  <c r="B282" i="16"/>
  <c r="B281" i="16"/>
  <c r="B280" i="16"/>
  <c r="B279" i="16"/>
  <c r="B278" i="16"/>
  <c r="B277" i="16"/>
  <c r="B276" i="16"/>
  <c r="B275" i="16"/>
  <c r="B274" i="16"/>
  <c r="B273" i="16"/>
  <c r="B272" i="16"/>
  <c r="B271" i="16"/>
  <c r="B270" i="16"/>
  <c r="B269" i="16"/>
  <c r="B268" i="16"/>
  <c r="B263" i="16"/>
  <c r="B262" i="16"/>
  <c r="B261" i="16"/>
  <c r="B260" i="16"/>
  <c r="B259" i="16"/>
  <c r="B258" i="16"/>
  <c r="B257" i="16"/>
  <c r="B256" i="16"/>
  <c r="B255" i="16"/>
  <c r="B254" i="16"/>
  <c r="B253" i="16"/>
  <c r="B252" i="16"/>
  <c r="B251" i="16"/>
  <c r="B250" i="16"/>
  <c r="B249" i="16"/>
  <c r="B248" i="16"/>
  <c r="B247" i="16"/>
  <c r="B246" i="16"/>
  <c r="B245" i="16"/>
  <c r="B244" i="16"/>
  <c r="B243" i="16"/>
  <c r="B238" i="16"/>
  <c r="B237" i="16"/>
  <c r="B236" i="16"/>
  <c r="B235" i="16"/>
  <c r="B234" i="16"/>
  <c r="B233" i="16"/>
  <c r="B232" i="16"/>
  <c r="B231" i="16"/>
  <c r="B230" i="16"/>
  <c r="B229" i="16"/>
  <c r="B228" i="16"/>
  <c r="B227" i="16"/>
  <c r="B226" i="16"/>
  <c r="B225" i="16"/>
  <c r="B224" i="16"/>
  <c r="B223" i="16"/>
  <c r="B222" i="16"/>
  <c r="B221" i="16"/>
  <c r="B220" i="16"/>
  <c r="B219" i="16"/>
  <c r="B218" i="16"/>
  <c r="B213" i="16"/>
  <c r="B212" i="16"/>
  <c r="B211" i="16"/>
  <c r="B210" i="16"/>
  <c r="B209" i="16"/>
  <c r="B208" i="16"/>
  <c r="B207" i="16"/>
  <c r="B206" i="16"/>
  <c r="B205" i="16"/>
  <c r="B204" i="16"/>
  <c r="B203" i="16"/>
  <c r="B202" i="16"/>
  <c r="B201" i="16"/>
  <c r="B200" i="16"/>
  <c r="B199" i="16"/>
  <c r="B198" i="16"/>
  <c r="B197" i="16"/>
  <c r="B196" i="16"/>
  <c r="B195" i="16"/>
  <c r="B194" i="16"/>
  <c r="B193" i="16"/>
  <c r="B188" i="16"/>
  <c r="B187" i="16"/>
  <c r="B186" i="16"/>
  <c r="B185" i="16"/>
  <c r="B184" i="16"/>
  <c r="B183" i="16"/>
  <c r="B182" i="16"/>
  <c r="B181" i="16"/>
  <c r="B180" i="16"/>
  <c r="B179" i="16"/>
  <c r="B178" i="16"/>
  <c r="B177" i="16"/>
  <c r="B176" i="16"/>
  <c r="B175" i="16"/>
  <c r="B174" i="16"/>
  <c r="B173" i="16"/>
  <c r="B172" i="16"/>
  <c r="B171" i="16"/>
  <c r="B170" i="16"/>
  <c r="B169" i="16"/>
  <c r="B168" i="16"/>
  <c r="B163" i="16"/>
  <c r="B162" i="16"/>
  <c r="B161" i="16"/>
  <c r="B160" i="16"/>
  <c r="B159" i="16"/>
  <c r="B158" i="16"/>
  <c r="B157" i="16"/>
  <c r="B156" i="16"/>
  <c r="B155" i="16"/>
  <c r="B154" i="16"/>
  <c r="B153" i="16"/>
  <c r="B152" i="16"/>
  <c r="B151" i="16"/>
  <c r="B150" i="16"/>
  <c r="B149" i="16"/>
  <c r="B148" i="16"/>
  <c r="B147" i="16"/>
  <c r="B146" i="16"/>
  <c r="B145" i="16"/>
  <c r="B144" i="16"/>
  <c r="B143" i="16"/>
  <c r="B136" i="16"/>
  <c r="B135" i="16"/>
  <c r="B134" i="16"/>
  <c r="B133" i="16"/>
  <c r="B132" i="16"/>
  <c r="B131" i="16"/>
  <c r="B130" i="16"/>
  <c r="B129" i="16"/>
  <c r="B128" i="16"/>
  <c r="B127" i="16"/>
  <c r="B126" i="16"/>
  <c r="B125" i="16"/>
  <c r="B124" i="16"/>
  <c r="B123" i="16"/>
  <c r="B122" i="16"/>
  <c r="B121" i="16"/>
  <c r="B120" i="16"/>
  <c r="B119" i="16"/>
  <c r="B118" i="16"/>
  <c r="B117" i="16"/>
  <c r="B116" i="16"/>
  <c r="B111" i="16"/>
  <c r="B110" i="16"/>
  <c r="B109" i="16"/>
  <c r="B108" i="16"/>
  <c r="B107" i="16"/>
  <c r="B106" i="16"/>
  <c r="B105" i="16"/>
  <c r="B104" i="16"/>
  <c r="B103" i="16"/>
  <c r="B102" i="16"/>
  <c r="B101" i="16"/>
  <c r="B100" i="16"/>
  <c r="B99" i="16"/>
  <c r="B98" i="16"/>
  <c r="B97" i="16"/>
  <c r="B96" i="16"/>
  <c r="B95" i="16"/>
  <c r="B94" i="16"/>
  <c r="B93" i="16"/>
  <c r="B92" i="16"/>
  <c r="B91" i="16"/>
  <c r="B81" i="16"/>
  <c r="B80" i="16"/>
  <c r="B79" i="16"/>
  <c r="B78" i="16"/>
  <c r="B77" i="16"/>
  <c r="B76" i="16"/>
  <c r="B75" i="16"/>
  <c r="B74" i="16"/>
  <c r="B73" i="16"/>
  <c r="B72" i="16"/>
  <c r="B71" i="16"/>
  <c r="B70" i="16"/>
  <c r="B68" i="16"/>
  <c r="B67" i="16"/>
  <c r="B66" i="16"/>
  <c r="B65" i="16"/>
  <c r="B64" i="16"/>
  <c r="B63" i="16"/>
  <c r="B62" i="16"/>
  <c r="B61" i="16"/>
  <c r="H215" i="16"/>
  <c r="B363" i="15"/>
  <c r="B362" i="15"/>
  <c r="B361" i="15"/>
  <c r="B360" i="15"/>
  <c r="B359" i="15"/>
  <c r="B358" i="15"/>
  <c r="B357" i="15"/>
  <c r="B356" i="15"/>
  <c r="B355" i="15"/>
  <c r="B354" i="15"/>
  <c r="B353" i="15"/>
  <c r="B352" i="15"/>
  <c r="B338" i="15"/>
  <c r="B337" i="15"/>
  <c r="B336" i="15"/>
  <c r="B335" i="15"/>
  <c r="B334" i="15"/>
  <c r="B333" i="15"/>
  <c r="B332" i="15"/>
  <c r="B331" i="15"/>
  <c r="B330" i="15"/>
  <c r="B329" i="15"/>
  <c r="B328" i="15"/>
  <c r="B327" i="15"/>
  <c r="B313" i="15"/>
  <c r="B312" i="15"/>
  <c r="B311" i="15"/>
  <c r="B310" i="15"/>
  <c r="B309" i="15"/>
  <c r="B308" i="15"/>
  <c r="B307" i="15"/>
  <c r="B306" i="15"/>
  <c r="B305" i="15"/>
  <c r="B304" i="15"/>
  <c r="B303" i="15"/>
  <c r="B302" i="15"/>
  <c r="B288" i="15"/>
  <c r="B287" i="15"/>
  <c r="B286" i="15"/>
  <c r="B285" i="15"/>
  <c r="B284" i="15"/>
  <c r="B283" i="15"/>
  <c r="B282" i="15"/>
  <c r="B281" i="15"/>
  <c r="B280" i="15"/>
  <c r="B279" i="15"/>
  <c r="B278" i="15"/>
  <c r="B277" i="15"/>
  <c r="B263" i="15"/>
  <c r="B262" i="15"/>
  <c r="B261" i="15"/>
  <c r="B260" i="15"/>
  <c r="B259" i="15"/>
  <c r="B258" i="15"/>
  <c r="B257" i="15"/>
  <c r="B256" i="15"/>
  <c r="B255" i="15"/>
  <c r="B254" i="15"/>
  <c r="B253" i="15"/>
  <c r="B252" i="15"/>
  <c r="B238" i="15"/>
  <c r="B237" i="15"/>
  <c r="B236" i="15"/>
  <c r="B235" i="15"/>
  <c r="B234" i="15"/>
  <c r="B233" i="15"/>
  <c r="B232" i="15"/>
  <c r="B231" i="15"/>
  <c r="B230" i="15"/>
  <c r="B229" i="15"/>
  <c r="B228" i="15"/>
  <c r="B227" i="15"/>
  <c r="B213" i="15"/>
  <c r="B212" i="15"/>
  <c r="B211" i="15"/>
  <c r="B210" i="15"/>
  <c r="B209" i="15"/>
  <c r="B208" i="15"/>
  <c r="B207" i="15"/>
  <c r="B206" i="15"/>
  <c r="B205" i="15"/>
  <c r="B204" i="15"/>
  <c r="B203" i="15"/>
  <c r="B202" i="15"/>
  <c r="B188" i="15"/>
  <c r="B187" i="15"/>
  <c r="B186" i="15"/>
  <c r="B185" i="15"/>
  <c r="B184" i="15"/>
  <c r="B183" i="15"/>
  <c r="B182" i="15"/>
  <c r="B181" i="15"/>
  <c r="B180" i="15"/>
  <c r="B179" i="15"/>
  <c r="B178" i="15"/>
  <c r="B177" i="15"/>
  <c r="B163" i="15"/>
  <c r="B162" i="15"/>
  <c r="B161" i="15"/>
  <c r="B160" i="15"/>
  <c r="B159" i="15"/>
  <c r="B158" i="15"/>
  <c r="B157" i="15"/>
  <c r="B156" i="15"/>
  <c r="B155" i="15"/>
  <c r="B154" i="15"/>
  <c r="B153" i="15"/>
  <c r="B152" i="15"/>
  <c r="B136" i="15"/>
  <c r="B135" i="15"/>
  <c r="B134" i="15"/>
  <c r="B133" i="15"/>
  <c r="B132" i="15"/>
  <c r="B131" i="15"/>
  <c r="B130" i="15"/>
  <c r="B129" i="15"/>
  <c r="B128" i="15"/>
  <c r="B127" i="15"/>
  <c r="B126" i="15"/>
  <c r="B125" i="15"/>
  <c r="B111" i="15"/>
  <c r="B110" i="15"/>
  <c r="B109" i="15"/>
  <c r="B108" i="15"/>
  <c r="B107" i="15"/>
  <c r="B106" i="15"/>
  <c r="B105" i="15"/>
  <c r="B104" i="15"/>
  <c r="B103" i="15"/>
  <c r="B102" i="15"/>
  <c r="B101" i="15"/>
  <c r="B100" i="15"/>
  <c r="B81" i="15"/>
  <c r="B80" i="15"/>
  <c r="B79" i="15"/>
  <c r="B78" i="15"/>
  <c r="B77" i="15"/>
  <c r="B76" i="15"/>
  <c r="B75" i="15"/>
  <c r="B74" i="15"/>
  <c r="B73" i="15"/>
  <c r="B72" i="15"/>
  <c r="B71" i="15"/>
  <c r="B70" i="15"/>
  <c r="B363" i="14"/>
  <c r="B362" i="14"/>
  <c r="B361" i="14"/>
  <c r="B360" i="14"/>
  <c r="B359" i="14"/>
  <c r="B358" i="14"/>
  <c r="B357" i="14"/>
  <c r="B356" i="14"/>
  <c r="B355" i="14"/>
  <c r="B354" i="14"/>
  <c r="B353" i="14"/>
  <c r="B352" i="14"/>
  <c r="B351" i="14"/>
  <c r="B350" i="14"/>
  <c r="B349" i="14"/>
  <c r="B348" i="14"/>
  <c r="B347" i="14"/>
  <c r="B346" i="14"/>
  <c r="B345" i="14"/>
  <c r="B344" i="14"/>
  <c r="B343" i="14"/>
  <c r="B338" i="14"/>
  <c r="B337" i="14"/>
  <c r="B336" i="14"/>
  <c r="B335" i="14"/>
  <c r="B334" i="14"/>
  <c r="B333" i="14"/>
  <c r="B332" i="14"/>
  <c r="B331" i="14"/>
  <c r="B330" i="14"/>
  <c r="B329" i="14"/>
  <c r="B328" i="14"/>
  <c r="B327" i="14"/>
  <c r="B326" i="14"/>
  <c r="B325" i="14"/>
  <c r="B324" i="14"/>
  <c r="B323" i="14"/>
  <c r="B322" i="14"/>
  <c r="B321" i="14"/>
  <c r="B320" i="14"/>
  <c r="B319" i="14"/>
  <c r="B318" i="14"/>
  <c r="B313" i="14"/>
  <c r="B312" i="14"/>
  <c r="B311" i="14"/>
  <c r="B310" i="14"/>
  <c r="B309" i="14"/>
  <c r="B308" i="14"/>
  <c r="B307" i="14"/>
  <c r="B306" i="14"/>
  <c r="B305" i="14"/>
  <c r="B304" i="14"/>
  <c r="B303" i="14"/>
  <c r="B302" i="14"/>
  <c r="B301" i="14"/>
  <c r="B300" i="14"/>
  <c r="B299" i="14"/>
  <c r="B298" i="14"/>
  <c r="B297" i="14"/>
  <c r="B296" i="14"/>
  <c r="B295" i="14"/>
  <c r="B294" i="14"/>
  <c r="B293" i="14"/>
  <c r="B288" i="14"/>
  <c r="B287" i="14"/>
  <c r="B286" i="14"/>
  <c r="B285" i="14"/>
  <c r="B284" i="14"/>
  <c r="B283" i="14"/>
  <c r="B282" i="14"/>
  <c r="B281" i="14"/>
  <c r="B280" i="14"/>
  <c r="B279" i="14"/>
  <c r="B278" i="14"/>
  <c r="B277" i="14"/>
  <c r="B276" i="14"/>
  <c r="B275" i="14"/>
  <c r="B274" i="14"/>
  <c r="B273" i="14"/>
  <c r="B272" i="14"/>
  <c r="B271" i="14"/>
  <c r="B270" i="14"/>
  <c r="B269" i="14"/>
  <c r="B268" i="14"/>
  <c r="B263" i="14"/>
  <c r="B262" i="14"/>
  <c r="B261" i="14"/>
  <c r="B260" i="14"/>
  <c r="B259" i="14"/>
  <c r="B258" i="14"/>
  <c r="B257" i="14"/>
  <c r="B256" i="14"/>
  <c r="B255" i="14"/>
  <c r="B254" i="14"/>
  <c r="B253" i="14"/>
  <c r="B252" i="14"/>
  <c r="B251" i="14"/>
  <c r="B250" i="14"/>
  <c r="B249" i="14"/>
  <c r="B248" i="14"/>
  <c r="B247" i="14"/>
  <c r="B246" i="14"/>
  <c r="B245" i="14"/>
  <c r="B244" i="14"/>
  <c r="B243" i="14"/>
  <c r="B238" i="14"/>
  <c r="B237" i="14"/>
  <c r="B236" i="14"/>
  <c r="B235" i="14"/>
  <c r="B234" i="14"/>
  <c r="B233" i="14"/>
  <c r="B232" i="14"/>
  <c r="B231" i="14"/>
  <c r="B230" i="14"/>
  <c r="B229" i="14"/>
  <c r="B228" i="14"/>
  <c r="B227" i="14"/>
  <c r="B226" i="14"/>
  <c r="B225" i="14"/>
  <c r="B224" i="14"/>
  <c r="B223" i="14"/>
  <c r="B222" i="14"/>
  <c r="B221" i="14"/>
  <c r="B220" i="14"/>
  <c r="B219" i="14"/>
  <c r="B218" i="14"/>
  <c r="B213" i="14"/>
  <c r="B212" i="14"/>
  <c r="B211" i="14"/>
  <c r="B210" i="14"/>
  <c r="B209" i="14"/>
  <c r="B208" i="14"/>
  <c r="B207" i="14"/>
  <c r="B206" i="14"/>
  <c r="B205" i="14"/>
  <c r="B204" i="14"/>
  <c r="B203" i="14"/>
  <c r="B202" i="14"/>
  <c r="B201" i="14"/>
  <c r="B200" i="14"/>
  <c r="B199" i="14"/>
  <c r="B198" i="14"/>
  <c r="B197" i="14"/>
  <c r="B196" i="14"/>
  <c r="B195" i="14"/>
  <c r="B194" i="14"/>
  <c r="B193" i="14"/>
  <c r="B188" i="14"/>
  <c r="B187" i="14"/>
  <c r="B186" i="14"/>
  <c r="B185" i="14"/>
  <c r="B184" i="14"/>
  <c r="B183" i="14"/>
  <c r="B182" i="14"/>
  <c r="B181" i="14"/>
  <c r="B180" i="14"/>
  <c r="B179" i="14"/>
  <c r="B178" i="14"/>
  <c r="B177" i="14"/>
  <c r="B176" i="14"/>
  <c r="B175" i="14"/>
  <c r="B174" i="14"/>
  <c r="B173" i="14"/>
  <c r="B172" i="14"/>
  <c r="B171" i="14"/>
  <c r="B170" i="14"/>
  <c r="B169" i="14"/>
  <c r="B168" i="14"/>
  <c r="B163" i="14"/>
  <c r="B162" i="14"/>
  <c r="B161" i="14"/>
  <c r="B160" i="14"/>
  <c r="B159" i="14"/>
  <c r="B158" i="14"/>
  <c r="B157" i="14"/>
  <c r="B156" i="14"/>
  <c r="B155" i="14"/>
  <c r="B154" i="14"/>
  <c r="B153" i="14"/>
  <c r="B152" i="14"/>
  <c r="B151" i="14"/>
  <c r="B150" i="14"/>
  <c r="B149" i="14"/>
  <c r="B148" i="14"/>
  <c r="B147" i="14"/>
  <c r="B146" i="14"/>
  <c r="B145" i="14"/>
  <c r="B144" i="14"/>
  <c r="B143" i="14"/>
  <c r="B136" i="14"/>
  <c r="B135" i="14"/>
  <c r="B134" i="14"/>
  <c r="B133" i="14"/>
  <c r="B132" i="14"/>
  <c r="B131" i="14"/>
  <c r="B130" i="14"/>
  <c r="B129" i="14"/>
  <c r="B128" i="14"/>
  <c r="B127" i="14"/>
  <c r="B126" i="14"/>
  <c r="B125" i="14"/>
  <c r="B124" i="14"/>
  <c r="B123" i="14"/>
  <c r="B122" i="14"/>
  <c r="B121" i="14"/>
  <c r="B120" i="14"/>
  <c r="B119" i="14"/>
  <c r="B118" i="14"/>
  <c r="B117" i="14"/>
  <c r="B116" i="14"/>
  <c r="B111" i="14"/>
  <c r="B110" i="14"/>
  <c r="B109" i="14"/>
  <c r="B108" i="14"/>
  <c r="B107" i="14"/>
  <c r="B106" i="14"/>
  <c r="B105" i="14"/>
  <c r="B104" i="14"/>
  <c r="B103" i="14"/>
  <c r="B102" i="14"/>
  <c r="B101" i="14"/>
  <c r="B100" i="14"/>
  <c r="B99" i="14"/>
  <c r="B98" i="14"/>
  <c r="B97" i="14"/>
  <c r="B96" i="14"/>
  <c r="B95" i="14"/>
  <c r="B94" i="14"/>
  <c r="B93" i="14"/>
  <c r="B92" i="14"/>
  <c r="B91" i="14"/>
  <c r="B81" i="14"/>
  <c r="B80" i="14"/>
  <c r="B79" i="14"/>
  <c r="B78" i="14"/>
  <c r="B77" i="14"/>
  <c r="B76" i="14"/>
  <c r="B75" i="14"/>
  <c r="B74" i="14"/>
  <c r="B73" i="14"/>
  <c r="B72" i="14"/>
  <c r="B71" i="14"/>
  <c r="B70" i="14"/>
  <c r="B68" i="14"/>
  <c r="B67" i="14"/>
  <c r="B66" i="14"/>
  <c r="B65" i="14"/>
  <c r="B64" i="14"/>
  <c r="B63" i="14"/>
  <c r="B62" i="14"/>
  <c r="B61" i="14"/>
  <c r="H190" i="14"/>
  <c r="B363" i="12"/>
  <c r="B362" i="12"/>
  <c r="B361" i="12"/>
  <c r="B360" i="12"/>
  <c r="B359" i="12"/>
  <c r="B358" i="12"/>
  <c r="B357" i="12"/>
  <c r="B356" i="12"/>
  <c r="B355" i="12"/>
  <c r="B354" i="12"/>
  <c r="B353" i="12"/>
  <c r="B352" i="12"/>
  <c r="B351" i="12"/>
  <c r="B350" i="12"/>
  <c r="B349" i="12"/>
  <c r="B348" i="12"/>
  <c r="B347" i="12"/>
  <c r="B346" i="12"/>
  <c r="B345" i="12"/>
  <c r="B344" i="12"/>
  <c r="B343" i="12"/>
  <c r="B338" i="12"/>
  <c r="B337" i="12"/>
  <c r="B336" i="12"/>
  <c r="B335" i="12"/>
  <c r="B334" i="12"/>
  <c r="B333" i="12"/>
  <c r="B332" i="12"/>
  <c r="B331" i="12"/>
  <c r="B330" i="12"/>
  <c r="B329" i="12"/>
  <c r="B328" i="12"/>
  <c r="B327" i="12"/>
  <c r="B326" i="12"/>
  <c r="B325" i="12"/>
  <c r="B324" i="12"/>
  <c r="B323" i="12"/>
  <c r="B322" i="12"/>
  <c r="B321" i="12"/>
  <c r="B320" i="12"/>
  <c r="B319" i="12"/>
  <c r="B318" i="12"/>
  <c r="B313" i="12"/>
  <c r="B312" i="12"/>
  <c r="B311" i="12"/>
  <c r="B310" i="12"/>
  <c r="B309" i="12"/>
  <c r="B308" i="12"/>
  <c r="B307" i="12"/>
  <c r="B306" i="12"/>
  <c r="B305" i="12"/>
  <c r="B304" i="12"/>
  <c r="B303" i="12"/>
  <c r="B302" i="12"/>
  <c r="B301" i="12"/>
  <c r="B300" i="12"/>
  <c r="B299" i="12"/>
  <c r="B298" i="12"/>
  <c r="B297" i="12"/>
  <c r="B296" i="12"/>
  <c r="B295" i="12"/>
  <c r="B294" i="12"/>
  <c r="B293" i="12"/>
  <c r="B288" i="12"/>
  <c r="B287" i="12"/>
  <c r="B286" i="12"/>
  <c r="B285" i="12"/>
  <c r="B284" i="12"/>
  <c r="B283" i="12"/>
  <c r="B282" i="12"/>
  <c r="B281" i="12"/>
  <c r="B280" i="12"/>
  <c r="B279" i="12"/>
  <c r="B278" i="12"/>
  <c r="B277" i="12"/>
  <c r="B276" i="12"/>
  <c r="B275" i="12"/>
  <c r="B274" i="12"/>
  <c r="B273" i="12"/>
  <c r="B272" i="12"/>
  <c r="B271" i="12"/>
  <c r="B270" i="12"/>
  <c r="B269" i="12"/>
  <c r="B268" i="12"/>
  <c r="B263" i="12"/>
  <c r="B262" i="12"/>
  <c r="B261" i="12"/>
  <c r="B260" i="12"/>
  <c r="B259" i="12"/>
  <c r="B258" i="12"/>
  <c r="B257" i="12"/>
  <c r="B256" i="12"/>
  <c r="B255" i="12"/>
  <c r="B254" i="12"/>
  <c r="B253" i="12"/>
  <c r="B252" i="12"/>
  <c r="B251" i="12"/>
  <c r="B250" i="12"/>
  <c r="B249" i="12"/>
  <c r="B248" i="12"/>
  <c r="B247" i="12"/>
  <c r="B246" i="12"/>
  <c r="B245" i="12"/>
  <c r="B244" i="12"/>
  <c r="B243" i="12"/>
  <c r="B238" i="12"/>
  <c r="B237" i="12"/>
  <c r="B236" i="12"/>
  <c r="B235" i="12"/>
  <c r="B234" i="12"/>
  <c r="B233" i="12"/>
  <c r="B232" i="12"/>
  <c r="B231" i="12"/>
  <c r="B230" i="12"/>
  <c r="B229" i="12"/>
  <c r="B228" i="12"/>
  <c r="B227" i="12"/>
  <c r="B226" i="12"/>
  <c r="B225" i="12"/>
  <c r="B224" i="12"/>
  <c r="B223" i="12"/>
  <c r="B222" i="12"/>
  <c r="B221" i="12"/>
  <c r="B220" i="12"/>
  <c r="B219" i="12"/>
  <c r="B218" i="12"/>
  <c r="B213" i="12"/>
  <c r="B212" i="12"/>
  <c r="B211" i="12"/>
  <c r="B210" i="12"/>
  <c r="B209" i="12"/>
  <c r="B208" i="12"/>
  <c r="B207" i="12"/>
  <c r="B206" i="12"/>
  <c r="B205" i="12"/>
  <c r="B204" i="12"/>
  <c r="B203" i="12"/>
  <c r="B202" i="12"/>
  <c r="B201" i="12"/>
  <c r="B200" i="12"/>
  <c r="B199" i="12"/>
  <c r="B198" i="12"/>
  <c r="B197" i="12"/>
  <c r="B196" i="12"/>
  <c r="B195" i="12"/>
  <c r="B194" i="12"/>
  <c r="B193" i="12"/>
  <c r="B188" i="12"/>
  <c r="B187" i="12"/>
  <c r="B186" i="12"/>
  <c r="B185" i="12"/>
  <c r="B184" i="12"/>
  <c r="B183" i="12"/>
  <c r="B182" i="12"/>
  <c r="B181" i="12"/>
  <c r="B180" i="12"/>
  <c r="B179" i="12"/>
  <c r="B178" i="12"/>
  <c r="B177" i="12"/>
  <c r="B176" i="12"/>
  <c r="B175" i="12"/>
  <c r="B174" i="12"/>
  <c r="B173" i="12"/>
  <c r="B172" i="12"/>
  <c r="B171" i="12"/>
  <c r="B170" i="12"/>
  <c r="B169" i="12"/>
  <c r="B168" i="12"/>
  <c r="B163" i="12"/>
  <c r="B162" i="12"/>
  <c r="B161" i="12"/>
  <c r="B160" i="12"/>
  <c r="B159" i="12"/>
  <c r="B158" i="12"/>
  <c r="B157" i="12"/>
  <c r="B156" i="12"/>
  <c r="B155" i="12"/>
  <c r="B154" i="12"/>
  <c r="B153" i="12"/>
  <c r="B152" i="12"/>
  <c r="B151" i="12"/>
  <c r="B150" i="12"/>
  <c r="B149" i="12"/>
  <c r="B148" i="12"/>
  <c r="B147" i="12"/>
  <c r="B146" i="12"/>
  <c r="B145" i="12"/>
  <c r="B144" i="12"/>
  <c r="B143" i="12"/>
  <c r="B136" i="12"/>
  <c r="B135" i="12"/>
  <c r="B134" i="12"/>
  <c r="B133" i="12"/>
  <c r="B132" i="12"/>
  <c r="B131" i="12"/>
  <c r="B130" i="12"/>
  <c r="B129" i="12"/>
  <c r="B128" i="12"/>
  <c r="B127" i="12"/>
  <c r="B126" i="12"/>
  <c r="B125" i="12"/>
  <c r="B124" i="12"/>
  <c r="B123" i="12"/>
  <c r="B122" i="12"/>
  <c r="B121" i="12"/>
  <c r="B120" i="12"/>
  <c r="B119" i="12"/>
  <c r="B118" i="12"/>
  <c r="B117" i="12"/>
  <c r="B116" i="12"/>
  <c r="B111" i="12"/>
  <c r="B110" i="12"/>
  <c r="B109" i="12"/>
  <c r="B108" i="12"/>
  <c r="B107" i="12"/>
  <c r="B106" i="12"/>
  <c r="B105" i="12"/>
  <c r="B104" i="12"/>
  <c r="B103" i="12"/>
  <c r="B102" i="12"/>
  <c r="B101" i="12"/>
  <c r="B100" i="12"/>
  <c r="B99" i="12"/>
  <c r="B98" i="12"/>
  <c r="B97" i="12"/>
  <c r="B96" i="12"/>
  <c r="B95" i="12"/>
  <c r="B94" i="12"/>
  <c r="B93" i="12"/>
  <c r="B92" i="12"/>
  <c r="B91" i="12"/>
  <c r="B81" i="12"/>
  <c r="B80" i="12"/>
  <c r="B79" i="12"/>
  <c r="B78" i="12"/>
  <c r="B77" i="12"/>
  <c r="B76" i="12"/>
  <c r="B75" i="12"/>
  <c r="B74" i="12"/>
  <c r="B73" i="12"/>
  <c r="B72" i="12"/>
  <c r="B71" i="12"/>
  <c r="B70" i="12"/>
  <c r="B68" i="12"/>
  <c r="B67" i="12"/>
  <c r="B66" i="12"/>
  <c r="B65" i="12"/>
  <c r="B64" i="12"/>
  <c r="B63" i="12"/>
  <c r="B62" i="12"/>
  <c r="B61" i="12"/>
  <c r="B363" i="11"/>
  <c r="B362" i="11"/>
  <c r="B361" i="11"/>
  <c r="B360" i="11"/>
  <c r="B359" i="11"/>
  <c r="B358" i="11"/>
  <c r="B357" i="11"/>
  <c r="B356" i="11"/>
  <c r="B355" i="11"/>
  <c r="B354" i="11"/>
  <c r="B353" i="11"/>
  <c r="B352" i="11"/>
  <c r="B351" i="11"/>
  <c r="B350" i="11"/>
  <c r="B349" i="11"/>
  <c r="B348" i="11"/>
  <c r="B347" i="11"/>
  <c r="B346" i="11"/>
  <c r="B345" i="11"/>
  <c r="B344" i="11"/>
  <c r="B343" i="11"/>
  <c r="B338" i="11"/>
  <c r="B337" i="11"/>
  <c r="B336" i="11"/>
  <c r="B335" i="11"/>
  <c r="B334" i="11"/>
  <c r="B333" i="11"/>
  <c r="B332" i="11"/>
  <c r="B331" i="11"/>
  <c r="B330" i="11"/>
  <c r="B329" i="11"/>
  <c r="B328" i="11"/>
  <c r="B327" i="11"/>
  <c r="B326" i="11"/>
  <c r="B325" i="11"/>
  <c r="B324" i="11"/>
  <c r="B323" i="11"/>
  <c r="B322" i="11"/>
  <c r="B321" i="11"/>
  <c r="B320" i="11"/>
  <c r="B319" i="11"/>
  <c r="B318" i="11"/>
  <c r="B313" i="11"/>
  <c r="B312" i="11"/>
  <c r="B311" i="11"/>
  <c r="B310" i="11"/>
  <c r="B309" i="11"/>
  <c r="B308" i="11"/>
  <c r="B307" i="11"/>
  <c r="B306" i="11"/>
  <c r="B305" i="11"/>
  <c r="B304" i="11"/>
  <c r="B303" i="11"/>
  <c r="B302" i="11"/>
  <c r="B301" i="11"/>
  <c r="B300" i="11"/>
  <c r="B299" i="11"/>
  <c r="B298" i="11"/>
  <c r="B297" i="11"/>
  <c r="B296" i="11"/>
  <c r="B295" i="11"/>
  <c r="B294" i="11"/>
  <c r="B293" i="11"/>
  <c r="B288" i="11"/>
  <c r="B287" i="11"/>
  <c r="B286" i="11"/>
  <c r="B285" i="11"/>
  <c r="B284" i="11"/>
  <c r="B283" i="11"/>
  <c r="B282" i="11"/>
  <c r="B281" i="11"/>
  <c r="B280" i="11"/>
  <c r="B279" i="11"/>
  <c r="B278" i="11"/>
  <c r="B277" i="11"/>
  <c r="B276" i="11"/>
  <c r="B275" i="11"/>
  <c r="B274" i="11"/>
  <c r="B273" i="11"/>
  <c r="B272" i="11"/>
  <c r="B271" i="11"/>
  <c r="B270" i="11"/>
  <c r="B269" i="11"/>
  <c r="B268" i="11"/>
  <c r="B263" i="11"/>
  <c r="B262" i="11"/>
  <c r="B261" i="11"/>
  <c r="B260" i="11"/>
  <c r="B259" i="11"/>
  <c r="B258" i="11"/>
  <c r="B257" i="11"/>
  <c r="B256" i="11"/>
  <c r="B255" i="11"/>
  <c r="B254" i="11"/>
  <c r="B253" i="11"/>
  <c r="B252" i="11"/>
  <c r="B251" i="11"/>
  <c r="B250" i="11"/>
  <c r="B249" i="11"/>
  <c r="B248" i="11"/>
  <c r="B247" i="11"/>
  <c r="B246" i="11"/>
  <c r="B245" i="11"/>
  <c r="B244" i="11"/>
  <c r="B243" i="11"/>
  <c r="B238" i="11"/>
  <c r="B237" i="11"/>
  <c r="B236" i="11"/>
  <c r="B235" i="11"/>
  <c r="B234" i="11"/>
  <c r="B233" i="11"/>
  <c r="B232" i="11"/>
  <c r="B231" i="11"/>
  <c r="B230" i="11"/>
  <c r="B229" i="11"/>
  <c r="B228" i="11"/>
  <c r="B227" i="11"/>
  <c r="B226" i="11"/>
  <c r="B225" i="11"/>
  <c r="B224" i="11"/>
  <c r="B223" i="11"/>
  <c r="B222" i="11"/>
  <c r="B221" i="11"/>
  <c r="B220" i="11"/>
  <c r="B219" i="11"/>
  <c r="B218" i="11"/>
  <c r="B213" i="11"/>
  <c r="B212" i="11"/>
  <c r="B211" i="11"/>
  <c r="B210" i="11"/>
  <c r="B209" i="11"/>
  <c r="B208" i="11"/>
  <c r="B207" i="11"/>
  <c r="B206" i="11"/>
  <c r="B205" i="11"/>
  <c r="B204" i="11"/>
  <c r="B203" i="11"/>
  <c r="B202" i="11"/>
  <c r="B201" i="11"/>
  <c r="B200" i="11"/>
  <c r="B199" i="11"/>
  <c r="B198" i="11"/>
  <c r="B197" i="11"/>
  <c r="B196" i="11"/>
  <c r="B195" i="11"/>
  <c r="B194" i="11"/>
  <c r="B193" i="11"/>
  <c r="B188" i="11"/>
  <c r="B187" i="11"/>
  <c r="B186" i="11"/>
  <c r="B185" i="11"/>
  <c r="B184" i="11"/>
  <c r="B183" i="11"/>
  <c r="B182" i="11"/>
  <c r="B181" i="11"/>
  <c r="B180" i="11"/>
  <c r="B179" i="11"/>
  <c r="B178" i="11"/>
  <c r="B177" i="11"/>
  <c r="B176" i="11"/>
  <c r="B175" i="11"/>
  <c r="B174" i="11"/>
  <c r="B173" i="11"/>
  <c r="B172" i="11"/>
  <c r="B171" i="11"/>
  <c r="B170" i="11"/>
  <c r="B169" i="11"/>
  <c r="B168" i="11"/>
  <c r="B163" i="11"/>
  <c r="B162" i="11"/>
  <c r="B161" i="11"/>
  <c r="B160" i="11"/>
  <c r="B159" i="11"/>
  <c r="B158" i="11"/>
  <c r="B157" i="11"/>
  <c r="B156" i="11"/>
  <c r="B155" i="11"/>
  <c r="B154" i="11"/>
  <c r="B153" i="11"/>
  <c r="B152" i="11"/>
  <c r="B151" i="11"/>
  <c r="B150" i="11"/>
  <c r="B149" i="11"/>
  <c r="B148" i="11"/>
  <c r="B147" i="11"/>
  <c r="B146" i="11"/>
  <c r="B145" i="11"/>
  <c r="B144" i="11"/>
  <c r="B143" i="11"/>
  <c r="I140" i="11"/>
  <c r="B136" i="11"/>
  <c r="B135" i="11"/>
  <c r="B134" i="11"/>
  <c r="B133" i="11"/>
  <c r="B132" i="11"/>
  <c r="B131" i="11"/>
  <c r="B130" i="11"/>
  <c r="B129" i="11"/>
  <c r="B128" i="11"/>
  <c r="B127" i="11"/>
  <c r="B126" i="11"/>
  <c r="B125" i="11"/>
  <c r="B124" i="11"/>
  <c r="B123" i="11"/>
  <c r="B122" i="11"/>
  <c r="B121" i="11"/>
  <c r="B120" i="11"/>
  <c r="B119" i="11"/>
  <c r="B118" i="11"/>
  <c r="B117" i="11"/>
  <c r="B116" i="11"/>
  <c r="B111" i="11"/>
  <c r="B110" i="11"/>
  <c r="B109" i="11"/>
  <c r="B108" i="11"/>
  <c r="B107" i="11"/>
  <c r="B106" i="11"/>
  <c r="B105" i="11"/>
  <c r="B104" i="11"/>
  <c r="B103" i="11"/>
  <c r="B102" i="11"/>
  <c r="B101" i="11"/>
  <c r="B100" i="11"/>
  <c r="B99" i="11"/>
  <c r="B98" i="11"/>
  <c r="B97" i="11"/>
  <c r="B96" i="11"/>
  <c r="B95" i="11"/>
  <c r="B94" i="11"/>
  <c r="B93" i="11"/>
  <c r="B92" i="11"/>
  <c r="B91" i="11"/>
  <c r="B81" i="11"/>
  <c r="B80" i="11"/>
  <c r="B79" i="11"/>
  <c r="B78" i="11"/>
  <c r="B77" i="11"/>
  <c r="B76" i="11"/>
  <c r="B75" i="11"/>
  <c r="B74" i="11"/>
  <c r="B73" i="11"/>
  <c r="B72" i="11"/>
  <c r="B71" i="11"/>
  <c r="B70" i="11"/>
  <c r="B68" i="11"/>
  <c r="B67" i="11"/>
  <c r="B66" i="11"/>
  <c r="B65" i="11"/>
  <c r="B64" i="11"/>
  <c r="B63" i="11"/>
  <c r="B62" i="11"/>
  <c r="B61" i="11"/>
  <c r="H215" i="11"/>
  <c r="B363" i="10"/>
  <c r="B362" i="10"/>
  <c r="B361" i="10"/>
  <c r="B360" i="10"/>
  <c r="B359" i="10"/>
  <c r="B358" i="10"/>
  <c r="B357" i="10"/>
  <c r="B356" i="10"/>
  <c r="B355" i="10"/>
  <c r="B354" i="10"/>
  <c r="B353" i="10"/>
  <c r="B352" i="10"/>
  <c r="B351" i="10"/>
  <c r="B350" i="10"/>
  <c r="B349" i="10"/>
  <c r="B348" i="10"/>
  <c r="B347" i="10"/>
  <c r="B346" i="10"/>
  <c r="B345" i="10"/>
  <c r="B344" i="10"/>
  <c r="B343" i="10"/>
  <c r="B338" i="10"/>
  <c r="B337" i="10"/>
  <c r="B336" i="10"/>
  <c r="B335" i="10"/>
  <c r="B334" i="10"/>
  <c r="B333" i="10"/>
  <c r="B332" i="10"/>
  <c r="B331" i="10"/>
  <c r="B330" i="10"/>
  <c r="B329" i="10"/>
  <c r="B328" i="10"/>
  <c r="B327" i="10"/>
  <c r="B326" i="10"/>
  <c r="B325" i="10"/>
  <c r="B324" i="10"/>
  <c r="B323" i="10"/>
  <c r="B322" i="10"/>
  <c r="B321" i="10"/>
  <c r="B320" i="10"/>
  <c r="B319" i="10"/>
  <c r="B318" i="10"/>
  <c r="B313" i="10"/>
  <c r="B312" i="10"/>
  <c r="B311" i="10"/>
  <c r="B310" i="10"/>
  <c r="B309" i="10"/>
  <c r="B308" i="10"/>
  <c r="B307" i="10"/>
  <c r="B306" i="10"/>
  <c r="B305" i="10"/>
  <c r="B304" i="10"/>
  <c r="B303" i="10"/>
  <c r="B302" i="10"/>
  <c r="B301" i="10"/>
  <c r="B300" i="10"/>
  <c r="B299" i="10"/>
  <c r="B298" i="10"/>
  <c r="B297" i="10"/>
  <c r="B296" i="10"/>
  <c r="B295" i="10"/>
  <c r="B294" i="10"/>
  <c r="B293" i="10"/>
  <c r="B288" i="10"/>
  <c r="B287" i="10"/>
  <c r="B286" i="10"/>
  <c r="B285" i="10"/>
  <c r="B284" i="10"/>
  <c r="B283" i="10"/>
  <c r="B282" i="10"/>
  <c r="B281" i="10"/>
  <c r="B280" i="10"/>
  <c r="B279" i="10"/>
  <c r="B278" i="10"/>
  <c r="B277" i="10"/>
  <c r="B276" i="10"/>
  <c r="B275" i="10"/>
  <c r="B274" i="10"/>
  <c r="B273" i="10"/>
  <c r="B272" i="10"/>
  <c r="B271" i="10"/>
  <c r="B270" i="10"/>
  <c r="B269" i="10"/>
  <c r="B268" i="10"/>
  <c r="B263" i="10"/>
  <c r="B262" i="10"/>
  <c r="B261" i="10"/>
  <c r="B260" i="10"/>
  <c r="B259" i="10"/>
  <c r="B258" i="10"/>
  <c r="B257" i="10"/>
  <c r="B256" i="10"/>
  <c r="B255" i="10"/>
  <c r="B254" i="10"/>
  <c r="B253" i="10"/>
  <c r="B252" i="10"/>
  <c r="B251" i="10"/>
  <c r="B250" i="10"/>
  <c r="B249" i="10"/>
  <c r="B248" i="10"/>
  <c r="B247" i="10"/>
  <c r="B246" i="10"/>
  <c r="B245" i="10"/>
  <c r="B244" i="10"/>
  <c r="B243" i="10"/>
  <c r="B238" i="10"/>
  <c r="B237" i="10"/>
  <c r="B236" i="10"/>
  <c r="B235" i="10"/>
  <c r="B234" i="10"/>
  <c r="B233" i="10"/>
  <c r="B232" i="10"/>
  <c r="B231" i="10"/>
  <c r="B230" i="10"/>
  <c r="B229" i="10"/>
  <c r="B228" i="10"/>
  <c r="B227" i="10"/>
  <c r="B226" i="10"/>
  <c r="B225" i="10"/>
  <c r="B224" i="10"/>
  <c r="B223" i="10"/>
  <c r="B222" i="10"/>
  <c r="B221" i="10"/>
  <c r="B220" i="10"/>
  <c r="B219" i="10"/>
  <c r="B218" i="10"/>
  <c r="B213" i="10"/>
  <c r="B212" i="10"/>
  <c r="B211" i="10"/>
  <c r="B210" i="10"/>
  <c r="B209" i="10"/>
  <c r="B208" i="10"/>
  <c r="B207" i="10"/>
  <c r="B206" i="10"/>
  <c r="B205" i="10"/>
  <c r="B204" i="10"/>
  <c r="B203" i="10"/>
  <c r="B202" i="10"/>
  <c r="B201" i="10"/>
  <c r="B200" i="10"/>
  <c r="B199" i="10"/>
  <c r="B198" i="10"/>
  <c r="B197" i="10"/>
  <c r="B196" i="10"/>
  <c r="B195" i="10"/>
  <c r="B194" i="10"/>
  <c r="B193" i="10"/>
  <c r="B188" i="10"/>
  <c r="B187" i="10"/>
  <c r="B186" i="10"/>
  <c r="B185" i="10"/>
  <c r="B184" i="10"/>
  <c r="B183" i="10"/>
  <c r="B182" i="10"/>
  <c r="B181" i="10"/>
  <c r="B180" i="10"/>
  <c r="B179" i="10"/>
  <c r="B178" i="10"/>
  <c r="B177" i="10"/>
  <c r="B176" i="10"/>
  <c r="B175" i="10"/>
  <c r="B174" i="10"/>
  <c r="B173" i="10"/>
  <c r="B172" i="10"/>
  <c r="B171" i="10"/>
  <c r="B170" i="10"/>
  <c r="B169" i="10"/>
  <c r="B168" i="10"/>
  <c r="B163" i="10"/>
  <c r="B162" i="10"/>
  <c r="B161" i="10"/>
  <c r="B160" i="10"/>
  <c r="B159" i="10"/>
  <c r="B158" i="10"/>
  <c r="B157" i="10"/>
  <c r="B156" i="10"/>
  <c r="B155" i="10"/>
  <c r="B154" i="10"/>
  <c r="B153" i="10"/>
  <c r="B152" i="10"/>
  <c r="B151" i="10"/>
  <c r="B150" i="10"/>
  <c r="B149" i="10"/>
  <c r="B148" i="10"/>
  <c r="B147" i="10"/>
  <c r="B146" i="10"/>
  <c r="B145" i="10"/>
  <c r="B144" i="10"/>
  <c r="B143" i="10"/>
  <c r="I140" i="10"/>
  <c r="B136" i="10"/>
  <c r="B135" i="10"/>
  <c r="B134" i="10"/>
  <c r="B133" i="10"/>
  <c r="B132" i="10"/>
  <c r="B131" i="10"/>
  <c r="B130" i="10"/>
  <c r="B129" i="10"/>
  <c r="B128" i="10"/>
  <c r="B127" i="10"/>
  <c r="B126" i="10"/>
  <c r="B125" i="10"/>
  <c r="B124" i="10"/>
  <c r="B123" i="10"/>
  <c r="B122" i="10"/>
  <c r="B121" i="10"/>
  <c r="B120" i="10"/>
  <c r="B119" i="10"/>
  <c r="B118" i="10"/>
  <c r="B117" i="10"/>
  <c r="B116" i="10"/>
  <c r="B111" i="10"/>
  <c r="B110" i="10"/>
  <c r="B109" i="10"/>
  <c r="B108" i="10"/>
  <c r="B107" i="10"/>
  <c r="B106" i="10"/>
  <c r="B105" i="10"/>
  <c r="B104" i="10"/>
  <c r="B103" i="10"/>
  <c r="B102" i="10"/>
  <c r="B101" i="10"/>
  <c r="B100" i="10"/>
  <c r="B99" i="10"/>
  <c r="B98" i="10"/>
  <c r="B97" i="10"/>
  <c r="B96" i="10"/>
  <c r="B95" i="10"/>
  <c r="B94" i="10"/>
  <c r="B93" i="10"/>
  <c r="B92" i="10"/>
  <c r="B91" i="10"/>
  <c r="B81" i="10"/>
  <c r="B80" i="10"/>
  <c r="B79" i="10"/>
  <c r="B78" i="10"/>
  <c r="B77" i="10"/>
  <c r="B76" i="10"/>
  <c r="B75" i="10"/>
  <c r="B74" i="10"/>
  <c r="B73" i="10"/>
  <c r="B72" i="10"/>
  <c r="B71" i="10"/>
  <c r="B70" i="10"/>
  <c r="B68" i="10"/>
  <c r="B67" i="10"/>
  <c r="B66" i="10"/>
  <c r="B65" i="10"/>
  <c r="B64" i="10"/>
  <c r="B63" i="10"/>
  <c r="B62" i="10"/>
  <c r="B61" i="10"/>
  <c r="H240" i="10"/>
  <c r="B363" i="9"/>
  <c r="B362" i="9"/>
  <c r="B361" i="9"/>
  <c r="B360" i="9"/>
  <c r="B359" i="9"/>
  <c r="B358" i="9"/>
  <c r="B357" i="9"/>
  <c r="B356" i="9"/>
  <c r="B355" i="9"/>
  <c r="B354" i="9"/>
  <c r="B353" i="9"/>
  <c r="B352" i="9"/>
  <c r="B351" i="9"/>
  <c r="B350" i="9"/>
  <c r="B349" i="9"/>
  <c r="B348" i="9"/>
  <c r="B347" i="9"/>
  <c r="B346" i="9"/>
  <c r="B345" i="9"/>
  <c r="B344" i="9"/>
  <c r="B343" i="9"/>
  <c r="B338" i="9"/>
  <c r="B337" i="9"/>
  <c r="B336" i="9"/>
  <c r="B335" i="9"/>
  <c r="B334" i="9"/>
  <c r="B333" i="9"/>
  <c r="B332" i="9"/>
  <c r="B331" i="9"/>
  <c r="B330" i="9"/>
  <c r="B329" i="9"/>
  <c r="B328" i="9"/>
  <c r="B327" i="9"/>
  <c r="B326" i="9"/>
  <c r="B325" i="9"/>
  <c r="B324" i="9"/>
  <c r="B323" i="9"/>
  <c r="B322" i="9"/>
  <c r="B321" i="9"/>
  <c r="B320" i="9"/>
  <c r="B319" i="9"/>
  <c r="B318" i="9"/>
  <c r="B313" i="9"/>
  <c r="B312" i="9"/>
  <c r="B311" i="9"/>
  <c r="B310" i="9"/>
  <c r="B309" i="9"/>
  <c r="B308" i="9"/>
  <c r="B307" i="9"/>
  <c r="B306" i="9"/>
  <c r="B305" i="9"/>
  <c r="B304" i="9"/>
  <c r="B303" i="9"/>
  <c r="B302" i="9"/>
  <c r="B301" i="9"/>
  <c r="B300" i="9"/>
  <c r="B299" i="9"/>
  <c r="B298" i="9"/>
  <c r="B297" i="9"/>
  <c r="B296" i="9"/>
  <c r="B295" i="9"/>
  <c r="B294" i="9"/>
  <c r="B293" i="9"/>
  <c r="B288" i="9"/>
  <c r="B287" i="9"/>
  <c r="B286" i="9"/>
  <c r="B285" i="9"/>
  <c r="B284" i="9"/>
  <c r="B283" i="9"/>
  <c r="B282" i="9"/>
  <c r="B281" i="9"/>
  <c r="B280" i="9"/>
  <c r="B279" i="9"/>
  <c r="B278" i="9"/>
  <c r="B277" i="9"/>
  <c r="B276" i="9"/>
  <c r="B275" i="9"/>
  <c r="B274" i="9"/>
  <c r="B273" i="9"/>
  <c r="B272" i="9"/>
  <c r="B271" i="9"/>
  <c r="B270" i="9"/>
  <c r="B269" i="9"/>
  <c r="B268" i="9"/>
  <c r="B263" i="9"/>
  <c r="B262" i="9"/>
  <c r="B261" i="9"/>
  <c r="B260" i="9"/>
  <c r="B259" i="9"/>
  <c r="B258" i="9"/>
  <c r="B257" i="9"/>
  <c r="B256" i="9"/>
  <c r="B255" i="9"/>
  <c r="B254" i="9"/>
  <c r="B253" i="9"/>
  <c r="B252" i="9"/>
  <c r="B251" i="9"/>
  <c r="B250" i="9"/>
  <c r="B249" i="9"/>
  <c r="B248" i="9"/>
  <c r="B247" i="9"/>
  <c r="B246" i="9"/>
  <c r="B245" i="9"/>
  <c r="B244" i="9"/>
  <c r="B243" i="9"/>
  <c r="B238" i="9"/>
  <c r="B237" i="9"/>
  <c r="B236" i="9"/>
  <c r="B235" i="9"/>
  <c r="B234" i="9"/>
  <c r="B233" i="9"/>
  <c r="B232" i="9"/>
  <c r="B231" i="9"/>
  <c r="B230" i="9"/>
  <c r="B229" i="9"/>
  <c r="B228" i="9"/>
  <c r="B227" i="9"/>
  <c r="B226" i="9"/>
  <c r="B225" i="9"/>
  <c r="B224" i="9"/>
  <c r="B223" i="9"/>
  <c r="B222" i="9"/>
  <c r="B221" i="9"/>
  <c r="B220" i="9"/>
  <c r="B219" i="9"/>
  <c r="B218" i="9"/>
  <c r="B213" i="9"/>
  <c r="B212" i="9"/>
  <c r="B211" i="9"/>
  <c r="B210" i="9"/>
  <c r="B209" i="9"/>
  <c r="B208" i="9"/>
  <c r="B207" i="9"/>
  <c r="B206" i="9"/>
  <c r="B205" i="9"/>
  <c r="B204" i="9"/>
  <c r="B203" i="9"/>
  <c r="B202" i="9"/>
  <c r="B201" i="9"/>
  <c r="B200" i="9"/>
  <c r="B199" i="9"/>
  <c r="B198" i="9"/>
  <c r="B197" i="9"/>
  <c r="B196" i="9"/>
  <c r="B195" i="9"/>
  <c r="B194" i="9"/>
  <c r="B193" i="9"/>
  <c r="B188" i="9"/>
  <c r="B187" i="9"/>
  <c r="B186" i="9"/>
  <c r="B185" i="9"/>
  <c r="B184" i="9"/>
  <c r="B183" i="9"/>
  <c r="B182" i="9"/>
  <c r="B181" i="9"/>
  <c r="B180" i="9"/>
  <c r="B179" i="9"/>
  <c r="B178" i="9"/>
  <c r="B177" i="9"/>
  <c r="B176" i="9"/>
  <c r="B175" i="9"/>
  <c r="B174" i="9"/>
  <c r="B173" i="9"/>
  <c r="B172" i="9"/>
  <c r="B171" i="9"/>
  <c r="B170" i="9"/>
  <c r="B169" i="9"/>
  <c r="B168" i="9"/>
  <c r="B163" i="9"/>
  <c r="B162" i="9"/>
  <c r="B161" i="9"/>
  <c r="B160" i="9"/>
  <c r="B159" i="9"/>
  <c r="B158" i="9"/>
  <c r="B157" i="9"/>
  <c r="B156" i="9"/>
  <c r="B155" i="9"/>
  <c r="B154" i="9"/>
  <c r="B153" i="9"/>
  <c r="B152" i="9"/>
  <c r="B151" i="9"/>
  <c r="B150" i="9"/>
  <c r="B149" i="9"/>
  <c r="B148" i="9"/>
  <c r="B147" i="9"/>
  <c r="B146" i="9"/>
  <c r="B145" i="9"/>
  <c r="B144" i="9"/>
  <c r="B143" i="9"/>
  <c r="I140" i="9"/>
  <c r="B136" i="9"/>
  <c r="B135" i="9"/>
  <c r="B134" i="9"/>
  <c r="B133" i="9"/>
  <c r="B132" i="9"/>
  <c r="B131" i="9"/>
  <c r="B130" i="9"/>
  <c r="B129" i="9"/>
  <c r="B128" i="9"/>
  <c r="B127" i="9"/>
  <c r="B126" i="9"/>
  <c r="B125" i="9"/>
  <c r="B124" i="9"/>
  <c r="B123" i="9"/>
  <c r="B122" i="9"/>
  <c r="B121" i="9"/>
  <c r="B120" i="9"/>
  <c r="B119" i="9"/>
  <c r="B118" i="9"/>
  <c r="B117" i="9"/>
  <c r="B116" i="9"/>
  <c r="B111" i="9"/>
  <c r="B110" i="9"/>
  <c r="B109" i="9"/>
  <c r="B108" i="9"/>
  <c r="B107" i="9"/>
  <c r="B106" i="9"/>
  <c r="B105" i="9"/>
  <c r="B104" i="9"/>
  <c r="B103" i="9"/>
  <c r="B102" i="9"/>
  <c r="B101" i="9"/>
  <c r="B100" i="9"/>
  <c r="B99" i="9"/>
  <c r="B98" i="9"/>
  <c r="B97" i="9"/>
  <c r="B96" i="9"/>
  <c r="B95" i="9"/>
  <c r="B94" i="9"/>
  <c r="B93" i="9"/>
  <c r="B92" i="9"/>
  <c r="B91" i="9"/>
  <c r="B81" i="9"/>
  <c r="B80" i="9"/>
  <c r="B79" i="9"/>
  <c r="B78" i="9"/>
  <c r="B77" i="9"/>
  <c r="B76" i="9"/>
  <c r="B75" i="9"/>
  <c r="B74" i="9"/>
  <c r="B73" i="9"/>
  <c r="B72" i="9"/>
  <c r="B71" i="9"/>
  <c r="B70" i="9"/>
  <c r="B69" i="9"/>
  <c r="B68" i="9"/>
  <c r="B67" i="9"/>
  <c r="B66" i="9"/>
  <c r="B65" i="9"/>
  <c r="B64" i="9"/>
  <c r="B63" i="9"/>
  <c r="B62" i="9"/>
  <c r="B61" i="9"/>
  <c r="H190" i="9"/>
  <c r="H240" i="6"/>
  <c r="B61" i="6"/>
  <c r="B62" i="6"/>
  <c r="B63" i="6"/>
  <c r="B64" i="6"/>
  <c r="B65" i="6"/>
  <c r="B66" i="6"/>
  <c r="B67" i="6"/>
  <c r="B68" i="6"/>
  <c r="B69" i="6"/>
  <c r="B70" i="6"/>
  <c r="B71" i="6"/>
  <c r="B72" i="6"/>
  <c r="B73" i="6"/>
  <c r="B74" i="6"/>
  <c r="B75" i="6"/>
  <c r="B76" i="6"/>
  <c r="B77" i="6"/>
  <c r="B78" i="6"/>
  <c r="B79" i="6"/>
  <c r="B80" i="6"/>
  <c r="B81" i="6"/>
  <c r="B91" i="6"/>
  <c r="B92" i="6"/>
  <c r="B93" i="6"/>
  <c r="B94" i="6"/>
  <c r="B95" i="6"/>
  <c r="B96" i="6"/>
  <c r="B97" i="6"/>
  <c r="B98" i="6"/>
  <c r="B99" i="6"/>
  <c r="B100" i="6"/>
  <c r="B101" i="6"/>
  <c r="B102" i="6"/>
  <c r="B103" i="6"/>
  <c r="B104" i="6"/>
  <c r="B105" i="6"/>
  <c r="B106" i="6"/>
  <c r="B107" i="6"/>
  <c r="B108" i="6"/>
  <c r="B109" i="6"/>
  <c r="B110" i="6"/>
  <c r="B111" i="6"/>
  <c r="B116" i="6"/>
  <c r="B117" i="6"/>
  <c r="B118" i="6"/>
  <c r="B119" i="6"/>
  <c r="B120" i="6"/>
  <c r="B121" i="6"/>
  <c r="B122" i="6"/>
  <c r="B123" i="6"/>
  <c r="B124" i="6"/>
  <c r="B125" i="6"/>
  <c r="B126" i="6"/>
  <c r="B127" i="6"/>
  <c r="B128" i="6"/>
  <c r="B129" i="6"/>
  <c r="B130" i="6"/>
  <c r="B131" i="6"/>
  <c r="B132" i="6"/>
  <c r="B133" i="6"/>
  <c r="B134" i="6"/>
  <c r="B135" i="6"/>
  <c r="B136" i="6"/>
  <c r="B143" i="6"/>
  <c r="B144" i="6"/>
  <c r="B145" i="6"/>
  <c r="B146" i="6"/>
  <c r="B147" i="6"/>
  <c r="B148" i="6"/>
  <c r="B149" i="6"/>
  <c r="B150" i="6"/>
  <c r="B151" i="6"/>
  <c r="B152" i="6"/>
  <c r="B153" i="6"/>
  <c r="B154" i="6"/>
  <c r="B155" i="6"/>
  <c r="B156" i="6"/>
  <c r="B157" i="6"/>
  <c r="B158" i="6"/>
  <c r="B159" i="6"/>
  <c r="B160" i="6"/>
  <c r="B161" i="6"/>
  <c r="B162" i="6"/>
  <c r="B163" i="6"/>
  <c r="B168" i="6"/>
  <c r="B169" i="6"/>
  <c r="B170" i="6"/>
  <c r="B171" i="6"/>
  <c r="B172" i="6"/>
  <c r="B173" i="6"/>
  <c r="B174" i="6"/>
  <c r="B175" i="6"/>
  <c r="B176" i="6"/>
  <c r="B177" i="6"/>
  <c r="B178" i="6"/>
  <c r="B179" i="6"/>
  <c r="B180" i="6"/>
  <c r="B181" i="6"/>
  <c r="B182" i="6"/>
  <c r="B183" i="6"/>
  <c r="B184" i="6"/>
  <c r="B185" i="6"/>
  <c r="B186" i="6"/>
  <c r="B187" i="6"/>
  <c r="B188" i="6"/>
  <c r="B193" i="6"/>
  <c r="B194" i="6"/>
  <c r="B195" i="6"/>
  <c r="B196" i="6"/>
  <c r="B197" i="6"/>
  <c r="B198" i="6"/>
  <c r="B199" i="6"/>
  <c r="B200" i="6"/>
  <c r="B201" i="6"/>
  <c r="B202" i="6"/>
  <c r="B203" i="6"/>
  <c r="B204" i="6"/>
  <c r="B205" i="6"/>
  <c r="B206" i="6"/>
  <c r="B207" i="6"/>
  <c r="B208" i="6"/>
  <c r="B209" i="6"/>
  <c r="B210" i="6"/>
  <c r="B211" i="6"/>
  <c r="B212" i="6"/>
  <c r="B213" i="6"/>
  <c r="B218" i="6"/>
  <c r="B219" i="6"/>
  <c r="B220" i="6"/>
  <c r="B221" i="6"/>
  <c r="B222" i="6"/>
  <c r="B223" i="6"/>
  <c r="B224" i="6"/>
  <c r="B225" i="6"/>
  <c r="B226" i="6"/>
  <c r="B227" i="6"/>
  <c r="B228" i="6"/>
  <c r="B229" i="6"/>
  <c r="B230" i="6"/>
  <c r="B231" i="6"/>
  <c r="B232" i="6"/>
  <c r="B233" i="6"/>
  <c r="B234" i="6"/>
  <c r="B235" i="6"/>
  <c r="B236" i="6"/>
  <c r="B237" i="6"/>
  <c r="B238" i="6"/>
  <c r="B243" i="6"/>
  <c r="B244" i="6"/>
  <c r="B245" i="6"/>
  <c r="B246" i="6"/>
  <c r="B247" i="6"/>
  <c r="B248" i="6"/>
  <c r="B249" i="6"/>
  <c r="B250" i="6"/>
  <c r="B251" i="6"/>
  <c r="B252" i="6"/>
  <c r="B253" i="6"/>
  <c r="B254" i="6"/>
  <c r="B255" i="6"/>
  <c r="B256" i="6"/>
  <c r="B257" i="6"/>
  <c r="B258" i="6"/>
  <c r="B259" i="6"/>
  <c r="B260" i="6"/>
  <c r="B261" i="6"/>
  <c r="B262" i="6"/>
  <c r="B263" i="6"/>
  <c r="B268" i="6"/>
  <c r="B269" i="6"/>
  <c r="B270" i="6"/>
  <c r="B271" i="6"/>
  <c r="B272" i="6"/>
  <c r="B273" i="6"/>
  <c r="B274" i="6"/>
  <c r="B275" i="6"/>
  <c r="B276" i="6"/>
  <c r="B277" i="6"/>
  <c r="B278" i="6"/>
  <c r="B279" i="6"/>
  <c r="B280" i="6"/>
  <c r="B281" i="6"/>
  <c r="B282" i="6"/>
  <c r="B283" i="6"/>
  <c r="B284" i="6"/>
  <c r="B285" i="6"/>
  <c r="B286" i="6"/>
  <c r="B287" i="6"/>
  <c r="B288" i="6"/>
  <c r="B293" i="6"/>
  <c r="B294" i="6"/>
  <c r="B295" i="6"/>
  <c r="B296" i="6"/>
  <c r="B297" i="6"/>
  <c r="B298" i="6"/>
  <c r="B299" i="6"/>
  <c r="B300" i="6"/>
  <c r="B301" i="6"/>
  <c r="B302" i="6"/>
  <c r="B303" i="6"/>
  <c r="B304" i="6"/>
  <c r="B305" i="6"/>
  <c r="B306" i="6"/>
  <c r="B307" i="6"/>
  <c r="B308" i="6"/>
  <c r="B309" i="6"/>
  <c r="B310" i="6"/>
  <c r="B311" i="6"/>
  <c r="B312" i="6"/>
  <c r="B313" i="6"/>
  <c r="B318" i="6"/>
  <c r="B319" i="6"/>
  <c r="B320" i="6"/>
  <c r="B321" i="6"/>
  <c r="B322" i="6"/>
  <c r="B323" i="6"/>
  <c r="B324" i="6"/>
  <c r="B325" i="6"/>
  <c r="B326" i="6"/>
  <c r="B327" i="6"/>
  <c r="B328" i="6"/>
  <c r="B329" i="6"/>
  <c r="B330" i="6"/>
  <c r="B331" i="6"/>
  <c r="B332" i="6"/>
  <c r="B333" i="6"/>
  <c r="B334" i="6"/>
  <c r="B335" i="6"/>
  <c r="B336" i="6"/>
  <c r="B337" i="6"/>
  <c r="B338" i="6"/>
  <c r="B343" i="6"/>
  <c r="B344" i="6"/>
  <c r="B345" i="6"/>
  <c r="B346" i="6"/>
  <c r="B347" i="6"/>
  <c r="B348" i="6"/>
  <c r="B349" i="6"/>
  <c r="B350" i="6"/>
  <c r="B351" i="6"/>
  <c r="B352" i="6"/>
  <c r="B353" i="6"/>
  <c r="B354" i="6"/>
  <c r="B355" i="6"/>
  <c r="B356" i="6"/>
  <c r="B357" i="6"/>
  <c r="B358" i="6"/>
  <c r="B359" i="6"/>
  <c r="B360" i="6"/>
  <c r="B361" i="6"/>
  <c r="B362" i="6"/>
  <c r="B363" i="6"/>
  <c r="H68" i="6"/>
  <c r="H78" i="6"/>
  <c r="H68" i="10"/>
  <c r="H72" i="10"/>
  <c r="H78" i="10"/>
  <c r="H86" i="32"/>
  <c r="H80" i="6"/>
  <c r="H64" i="6"/>
  <c r="H86" i="18"/>
  <c r="F294" i="14"/>
  <c r="F344" i="14" s="1"/>
  <c r="D305" i="39"/>
  <c r="D355" i="39" s="1"/>
  <c r="F297" i="19"/>
  <c r="F347" i="19" s="1"/>
  <c r="E297" i="38"/>
  <c r="E347" i="38" s="1"/>
  <c r="D304" i="16"/>
  <c r="D354" i="16" s="1"/>
  <c r="G294" i="16"/>
  <c r="G344" i="16" s="1"/>
  <c r="F311" i="16"/>
  <c r="F361" i="16" s="1"/>
  <c r="G304" i="16"/>
  <c r="G354" i="16" s="1"/>
  <c r="F307" i="16"/>
  <c r="F357" i="16" s="1"/>
  <c r="D309" i="16"/>
  <c r="D359" i="16" s="1"/>
  <c r="F297" i="34"/>
  <c r="F347" i="34" s="1"/>
  <c r="E297" i="16"/>
  <c r="E347" i="16" s="1"/>
  <c r="E302" i="16"/>
  <c r="E352" i="16" s="1"/>
  <c r="F304" i="16"/>
  <c r="F354" i="16" s="1"/>
  <c r="F312" i="31"/>
  <c r="F362" i="31" s="1"/>
  <c r="C300" i="10"/>
  <c r="C350" i="10" s="1"/>
  <c r="F298" i="14"/>
  <c r="F348" i="14" s="1"/>
  <c r="G302" i="10"/>
  <c r="G352" i="10" s="1"/>
  <c r="D305" i="31"/>
  <c r="D355" i="31" s="1"/>
  <c r="D304" i="23"/>
  <c r="D354" i="23" s="1"/>
  <c r="F305" i="31"/>
  <c r="F355" i="31" s="1"/>
  <c r="E303" i="10"/>
  <c r="E353" i="10" s="1"/>
  <c r="F300" i="25"/>
  <c r="F350" i="25" s="1"/>
  <c r="F306" i="23"/>
  <c r="F356" i="23" s="1"/>
  <c r="G301" i="23"/>
  <c r="G351" i="23" s="1"/>
  <c r="G307" i="10"/>
  <c r="G357" i="10" s="1"/>
  <c r="F306" i="31"/>
  <c r="F356" i="31" s="1"/>
  <c r="D307" i="10"/>
  <c r="D357" i="10" s="1"/>
  <c r="G297" i="14"/>
  <c r="G347" i="14" s="1"/>
  <c r="G309" i="17"/>
  <c r="G359" i="17" s="1"/>
  <c r="F302" i="31"/>
  <c r="F352" i="31" s="1"/>
  <c r="C303" i="23"/>
  <c r="C353" i="23" s="1"/>
  <c r="F297" i="31"/>
  <c r="F347" i="31" s="1"/>
  <c r="F297" i="10"/>
  <c r="F347" i="10" s="1"/>
  <c r="D307" i="14"/>
  <c r="D357" i="14" s="1"/>
  <c r="G299" i="34"/>
  <c r="G349" i="34" s="1"/>
  <c r="F304" i="18"/>
  <c r="F354" i="18" s="1"/>
  <c r="G298" i="14"/>
  <c r="G348" i="14" s="1"/>
  <c r="G299" i="17"/>
  <c r="G349" i="17" s="1"/>
  <c r="F307" i="33"/>
  <c r="F357" i="33" s="1"/>
  <c r="F301" i="18"/>
  <c r="F351" i="18" s="1"/>
  <c r="D305" i="35"/>
  <c r="D355" i="35" s="1"/>
  <c r="G298" i="17"/>
  <c r="G348" i="17" s="1"/>
  <c r="F311" i="28"/>
  <c r="F361" i="28" s="1"/>
  <c r="G295" i="23"/>
  <c r="G345" i="23" s="1"/>
  <c r="F311" i="18"/>
  <c r="F361" i="18" s="1"/>
  <c r="F295" i="14"/>
  <c r="F345" i="14" s="1"/>
  <c r="F298" i="23"/>
  <c r="F348" i="23" s="1"/>
  <c r="E304" i="14"/>
  <c r="E354" i="14" s="1"/>
  <c r="D300" i="14"/>
  <c r="D350" i="14" s="1"/>
  <c r="G312" i="14"/>
  <c r="G362" i="14" s="1"/>
  <c r="F299" i="14"/>
  <c r="F349" i="14" s="1"/>
  <c r="F307" i="28"/>
  <c r="F357" i="28" s="1"/>
  <c r="G300" i="23"/>
  <c r="G350" i="23" s="1"/>
  <c r="G298" i="24"/>
  <c r="G348" i="24" s="1"/>
  <c r="F302" i="18"/>
  <c r="F352" i="18" s="1"/>
  <c r="G294" i="18"/>
  <c r="G344" i="18" s="1"/>
  <c r="G300" i="18"/>
  <c r="G350" i="18" s="1"/>
  <c r="G298" i="35"/>
  <c r="G348" i="35" s="1"/>
  <c r="G306" i="35"/>
  <c r="G356" i="35" s="1"/>
  <c r="E299" i="14"/>
  <c r="E349" i="14" s="1"/>
  <c r="D303" i="14"/>
  <c r="D353" i="14" s="1"/>
  <c r="F311" i="14"/>
  <c r="F361" i="14" s="1"/>
  <c r="E305" i="14"/>
  <c r="E355" i="14" s="1"/>
  <c r="F301" i="14"/>
  <c r="F351" i="14" s="1"/>
  <c r="G303" i="14"/>
  <c r="G353" i="14" s="1"/>
  <c r="G299" i="14"/>
  <c r="G349" i="14" s="1"/>
  <c r="D297" i="14"/>
  <c r="D347" i="14" s="1"/>
  <c r="F310" i="14"/>
  <c r="F360" i="14" s="1"/>
  <c r="G301" i="41"/>
  <c r="G351" i="41" s="1"/>
  <c r="E304" i="22"/>
  <c r="E354" i="22" s="1"/>
  <c r="G310" i="22"/>
  <c r="G360" i="22" s="1"/>
  <c r="G294" i="24"/>
  <c r="G344" i="24" s="1"/>
  <c r="F312" i="34"/>
  <c r="F362" i="34" s="1"/>
  <c r="E310" i="34"/>
  <c r="E360" i="34" s="1"/>
  <c r="E297" i="34"/>
  <c r="E347" i="34" s="1"/>
  <c r="D309" i="10"/>
  <c r="D359" i="10" s="1"/>
  <c r="E305" i="10"/>
  <c r="E355" i="10" s="1"/>
  <c r="F309" i="10"/>
  <c r="F359" i="10" s="1"/>
  <c r="G301" i="10"/>
  <c r="G351" i="10" s="1"/>
  <c r="G310" i="10"/>
  <c r="G360" i="10" s="1"/>
  <c r="D304" i="10"/>
  <c r="D354" i="10" s="1"/>
  <c r="G297" i="10"/>
  <c r="G347" i="10" s="1"/>
  <c r="E305" i="17"/>
  <c r="E355" i="17" s="1"/>
  <c r="G304" i="17"/>
  <c r="G354" i="17" s="1"/>
  <c r="F310" i="17"/>
  <c r="F360" i="17" s="1"/>
  <c r="G306" i="17"/>
  <c r="G356" i="17" s="1"/>
  <c r="D312" i="17"/>
  <c r="D362" i="17" s="1"/>
  <c r="G294" i="17"/>
  <c r="G344" i="17" s="1"/>
  <c r="F309" i="28"/>
  <c r="F359" i="28" s="1"/>
  <c r="E301" i="16"/>
  <c r="E351" i="16" s="1"/>
  <c r="E307" i="16"/>
  <c r="E357" i="16" s="1"/>
  <c r="G312" i="28"/>
  <c r="G362" i="28" s="1"/>
  <c r="G299" i="16"/>
  <c r="G349" i="16" s="1"/>
  <c r="G305" i="16"/>
  <c r="G355" i="16" s="1"/>
  <c r="G295" i="16"/>
  <c r="G345" i="16" s="1"/>
  <c r="E303" i="28"/>
  <c r="E353" i="28" s="1"/>
  <c r="F297" i="16"/>
  <c r="F347" i="16" s="1"/>
  <c r="C303" i="16"/>
  <c r="C353" i="16" s="1"/>
  <c r="F306" i="28"/>
  <c r="F356" i="28" s="1"/>
  <c r="F301" i="16"/>
  <c r="F351" i="16" s="1"/>
  <c r="E309" i="16"/>
  <c r="E359" i="16" s="1"/>
  <c r="F301" i="17"/>
  <c r="F351" i="17" s="1"/>
  <c r="F310" i="9"/>
  <c r="F360" i="9" s="1"/>
  <c r="D304" i="9"/>
  <c r="D354" i="9" s="1"/>
  <c r="G298" i="9"/>
  <c r="G348" i="9" s="1"/>
  <c r="E310" i="9"/>
  <c r="E360" i="9" s="1"/>
  <c r="D300" i="24"/>
  <c r="D350" i="24" s="1"/>
  <c r="F300" i="24"/>
  <c r="F350" i="24" s="1"/>
  <c r="F311" i="25"/>
  <c r="F361" i="25" s="1"/>
  <c r="G301" i="25"/>
  <c r="G351" i="25" s="1"/>
  <c r="D300" i="12"/>
  <c r="D350" i="12" s="1"/>
  <c r="G308" i="12"/>
  <c r="G358" i="12" s="1"/>
  <c r="D301" i="41"/>
  <c r="D351" i="41" s="1"/>
  <c r="F305" i="23"/>
  <c r="F355" i="23" s="1"/>
  <c r="C302" i="23"/>
  <c r="C352" i="23" s="1"/>
  <c r="D305" i="11"/>
  <c r="D355" i="11" s="1"/>
  <c r="G301" i="34"/>
  <c r="G351" i="34" s="1"/>
  <c r="G304" i="25"/>
  <c r="G354" i="25" s="1"/>
  <c r="G311" i="25"/>
  <c r="G361" i="25" s="1"/>
  <c r="F297" i="12"/>
  <c r="F347" i="12" s="1"/>
  <c r="G306" i="12"/>
  <c r="G356" i="12" s="1"/>
  <c r="F305" i="12"/>
  <c r="F355" i="12" s="1"/>
  <c r="F301" i="41"/>
  <c r="F351" i="41" s="1"/>
  <c r="F300" i="23"/>
  <c r="F350" i="23" s="1"/>
  <c r="F302" i="23"/>
  <c r="F352" i="23" s="1"/>
  <c r="G306" i="23"/>
  <c r="G356" i="23" s="1"/>
  <c r="E305" i="23"/>
  <c r="E355" i="23" s="1"/>
  <c r="G296" i="23"/>
  <c r="G346" i="23" s="1"/>
  <c r="F312" i="23"/>
  <c r="F362" i="23" s="1"/>
  <c r="G311" i="23"/>
  <c r="G361" i="23" s="1"/>
  <c r="E302" i="23"/>
  <c r="E352" i="23" s="1"/>
  <c r="G310" i="23"/>
  <c r="G360" i="23" s="1"/>
  <c r="E297" i="23"/>
  <c r="E347" i="23" s="1"/>
  <c r="C304" i="23"/>
  <c r="C354" i="23" s="1"/>
  <c r="F305" i="33"/>
  <c r="F355" i="33" s="1"/>
  <c r="F302" i="33"/>
  <c r="F352" i="33" s="1"/>
  <c r="E307" i="33"/>
  <c r="E357" i="33" s="1"/>
  <c r="G305" i="10"/>
  <c r="G355" i="10" s="1"/>
  <c r="D299" i="10"/>
  <c r="D349" i="10" s="1"/>
  <c r="G296" i="10"/>
  <c r="G346" i="10" s="1"/>
  <c r="G311" i="10"/>
  <c r="G361" i="10" s="1"/>
  <c r="E299" i="10"/>
  <c r="E349" i="10" s="1"/>
  <c r="D312" i="10"/>
  <c r="D362" i="10" s="1"/>
  <c r="E309" i="10"/>
  <c r="E359" i="10" s="1"/>
  <c r="D301" i="10"/>
  <c r="D351" i="10" s="1"/>
  <c r="G293" i="10"/>
  <c r="G343" i="10" s="1"/>
  <c r="G298" i="10"/>
  <c r="G348" i="10" s="1"/>
  <c r="G300" i="10"/>
  <c r="G350" i="10" s="1"/>
  <c r="G295" i="10"/>
  <c r="G345" i="10" s="1"/>
  <c r="F302" i="10"/>
  <c r="F352" i="10" s="1"/>
  <c r="G299" i="28"/>
  <c r="G349" i="28" s="1"/>
  <c r="G310" i="28"/>
  <c r="G360" i="28" s="1"/>
  <c r="C310" i="28"/>
  <c r="C360" i="28" s="1"/>
  <c r="F295" i="28"/>
  <c r="F345" i="28" s="1"/>
  <c r="C305" i="28"/>
  <c r="C355" i="28" s="1"/>
  <c r="G301" i="28"/>
  <c r="G351" i="28" s="1"/>
  <c r="F312" i="28"/>
  <c r="F362" i="28" s="1"/>
  <c r="G304" i="28"/>
  <c r="G354" i="28" s="1"/>
  <c r="G297" i="28"/>
  <c r="G347" i="28" s="1"/>
  <c r="F297" i="28"/>
  <c r="F347" i="28" s="1"/>
  <c r="G302" i="32"/>
  <c r="G352" i="32" s="1"/>
  <c r="C307" i="32"/>
  <c r="C357" i="32" s="1"/>
  <c r="E305" i="26"/>
  <c r="E355" i="26" s="1"/>
  <c r="E310" i="26"/>
  <c r="E360" i="26" s="1"/>
  <c r="E305" i="40"/>
  <c r="E355" i="40" s="1"/>
  <c r="F303" i="31"/>
  <c r="F353" i="31" s="1"/>
  <c r="G301" i="31"/>
  <c r="G351" i="31" s="1"/>
  <c r="F298" i="31"/>
  <c r="F348" i="31" s="1"/>
  <c r="G296" i="31"/>
  <c r="G346" i="31" s="1"/>
  <c r="E302" i="31"/>
  <c r="E352" i="31" s="1"/>
  <c r="G302" i="21"/>
  <c r="G352" i="21" s="1"/>
  <c r="F303" i="24"/>
  <c r="F353" i="24" s="1"/>
  <c r="G293" i="40"/>
  <c r="G343" i="40" s="1"/>
  <c r="F307" i="40"/>
  <c r="F357" i="40" s="1"/>
  <c r="G295" i="18"/>
  <c r="G345" i="18" s="1"/>
  <c r="E302" i="18"/>
  <c r="E352" i="18" s="1"/>
  <c r="E306" i="18"/>
  <c r="E356" i="18" s="1"/>
  <c r="E305" i="35"/>
  <c r="E355" i="35" s="1"/>
  <c r="D307" i="35"/>
  <c r="D357" i="35" s="1"/>
  <c r="G294" i="35"/>
  <c r="G344" i="35" s="1"/>
  <c r="E305" i="27"/>
  <c r="E355" i="27" s="1"/>
  <c r="D303" i="27"/>
  <c r="D353" i="27" s="1"/>
  <c r="G296" i="27"/>
  <c r="G346" i="27" s="1"/>
  <c r="G294" i="11"/>
  <c r="G344" i="11" s="1"/>
  <c r="G309" i="11"/>
  <c r="G359" i="11" s="1"/>
  <c r="G312" i="11"/>
  <c r="G362" i="11" s="1"/>
  <c r="F310" i="24"/>
  <c r="F360" i="24" s="1"/>
  <c r="G308" i="24"/>
  <c r="G358" i="24" s="1"/>
  <c r="G303" i="24"/>
  <c r="G353" i="24" s="1"/>
  <c r="C304" i="26"/>
  <c r="C354" i="26" s="1"/>
  <c r="F304" i="26"/>
  <c r="F354" i="26" s="1"/>
  <c r="G298" i="40"/>
  <c r="G348" i="40" s="1"/>
  <c r="F300" i="40"/>
  <c r="F350" i="40" s="1"/>
  <c r="E309" i="40"/>
  <c r="E359" i="40" s="1"/>
  <c r="D302" i="40"/>
  <c r="D352" i="40" s="1"/>
  <c r="G305" i="40"/>
  <c r="G355" i="40" s="1"/>
  <c r="D307" i="40"/>
  <c r="D357" i="40" s="1"/>
  <c r="F302" i="40"/>
  <c r="F352" i="40" s="1"/>
  <c r="F303" i="40"/>
  <c r="F353" i="40" s="1"/>
  <c r="E304" i="40"/>
  <c r="E354" i="40" s="1"/>
  <c r="G305" i="18"/>
  <c r="G355" i="18" s="1"/>
  <c r="F312" i="18"/>
  <c r="F362" i="18" s="1"/>
  <c r="G304" i="18"/>
  <c r="G354" i="18" s="1"/>
  <c r="E311" i="18"/>
  <c r="E361" i="18" s="1"/>
  <c r="E296" i="18"/>
  <c r="E346" i="18" s="1"/>
  <c r="G304" i="27"/>
  <c r="G354" i="27" s="1"/>
  <c r="E297" i="27"/>
  <c r="E347" i="27" s="1"/>
  <c r="D302" i="27"/>
  <c r="D352" i="27" s="1"/>
  <c r="E300" i="27"/>
  <c r="E350" i="27" s="1"/>
  <c r="G309" i="38"/>
  <c r="G359" i="38" s="1"/>
  <c r="E304" i="38"/>
  <c r="E354" i="38" s="1"/>
  <c r="G300" i="31"/>
  <c r="G350" i="31" s="1"/>
  <c r="D300" i="31"/>
  <c r="D350" i="31" s="1"/>
  <c r="F307" i="31"/>
  <c r="F357" i="31" s="1"/>
  <c r="E297" i="31"/>
  <c r="E347" i="31" s="1"/>
  <c r="G310" i="31"/>
  <c r="G360" i="31" s="1"/>
  <c r="D309" i="31"/>
  <c r="D359" i="31" s="1"/>
  <c r="E307" i="31"/>
  <c r="E357" i="31" s="1"/>
  <c r="G297" i="21"/>
  <c r="G347" i="21" s="1"/>
  <c r="C300" i="21"/>
  <c r="C350" i="21" s="1"/>
  <c r="F301" i="21"/>
  <c r="F351" i="21" s="1"/>
  <c r="E303" i="21"/>
  <c r="E353" i="21" s="1"/>
  <c r="D304" i="21"/>
  <c r="D354" i="21" s="1"/>
  <c r="G293" i="21"/>
  <c r="G343" i="21" s="1"/>
  <c r="F307" i="21"/>
  <c r="F357" i="21" s="1"/>
  <c r="E299" i="21"/>
  <c r="E349" i="21" s="1"/>
  <c r="G310" i="21"/>
  <c r="G360" i="21" s="1"/>
  <c r="G304" i="21"/>
  <c r="G354" i="21" s="1"/>
  <c r="G309" i="24"/>
  <c r="G359" i="24" s="1"/>
  <c r="E305" i="24"/>
  <c r="E355" i="24" s="1"/>
  <c r="F295" i="24"/>
  <c r="F345" i="24" s="1"/>
  <c r="D303" i="24"/>
  <c r="D353" i="24" s="1"/>
  <c r="F304" i="24"/>
  <c r="F354" i="24" s="1"/>
  <c r="E310" i="24"/>
  <c r="E360" i="24" s="1"/>
  <c r="G307" i="40"/>
  <c r="G357" i="40" s="1"/>
  <c r="G303" i="40"/>
  <c r="G353" i="40" s="1"/>
  <c r="D304" i="40"/>
  <c r="D354" i="40" s="1"/>
  <c r="F309" i="40"/>
  <c r="F295" i="40"/>
  <c r="F345" i="40" s="1"/>
  <c r="F310" i="40"/>
  <c r="F360" i="40" s="1"/>
  <c r="G299" i="18"/>
  <c r="G349" i="18" s="1"/>
  <c r="F307" i="18"/>
  <c r="F357" i="18" s="1"/>
  <c r="F299" i="18"/>
  <c r="F349" i="18" s="1"/>
  <c r="E312" i="18"/>
  <c r="E362" i="18" s="1"/>
  <c r="F296" i="18"/>
  <c r="F346" i="18" s="1"/>
  <c r="G301" i="11"/>
  <c r="G351" i="11" s="1"/>
  <c r="G298" i="27"/>
  <c r="G348" i="27" s="1"/>
  <c r="F305" i="27"/>
  <c r="F355" i="27" s="1"/>
  <c r="G299" i="27"/>
  <c r="G349" i="27" s="1"/>
  <c r="D297" i="27"/>
  <c r="D347" i="27" s="1"/>
  <c r="G310" i="27"/>
  <c r="G360" i="27" s="1"/>
  <c r="G301" i="27"/>
  <c r="G351" i="27" s="1"/>
  <c r="F310" i="27"/>
  <c r="F360" i="27" s="1"/>
  <c r="F304" i="27"/>
  <c r="F354" i="27" s="1"/>
  <c r="C309" i="26"/>
  <c r="C359" i="26" s="1"/>
  <c r="D304" i="12"/>
  <c r="D354" i="12" s="1"/>
  <c r="E307" i="12"/>
  <c r="E357" i="12" s="1"/>
  <c r="F304" i="12"/>
  <c r="F354" i="12" s="1"/>
  <c r="G295" i="12"/>
  <c r="G345" i="12" s="1"/>
  <c r="F302" i="12"/>
  <c r="F352" i="12" s="1"/>
  <c r="D305" i="12"/>
  <c r="D355" i="12" s="1"/>
  <c r="G300" i="33"/>
  <c r="G350" i="33" s="1"/>
  <c r="D304" i="33"/>
  <c r="D354" i="33" s="1"/>
  <c r="D309" i="33"/>
  <c r="D359" i="33" s="1"/>
  <c r="F311" i="33"/>
  <c r="F361" i="33" s="1"/>
  <c r="F305" i="26"/>
  <c r="F355" i="26" s="1"/>
  <c r="C300" i="26"/>
  <c r="C350" i="26" s="1"/>
  <c r="G297" i="26"/>
  <c r="G347" i="26" s="1"/>
  <c r="E311" i="26"/>
  <c r="E361" i="26" s="1"/>
  <c r="C303" i="32"/>
  <c r="C353" i="32" s="1"/>
  <c r="F294" i="41"/>
  <c r="F344" i="41" s="1"/>
  <c r="G299" i="33"/>
  <c r="G349" i="33" s="1"/>
  <c r="F312" i="33"/>
  <c r="F362" i="33" s="1"/>
  <c r="D303" i="33"/>
  <c r="D353" i="33" s="1"/>
  <c r="C309" i="33"/>
  <c r="C359" i="33" s="1"/>
  <c r="G294" i="33"/>
  <c r="G344" i="33" s="1"/>
  <c r="G295" i="33"/>
  <c r="G345" i="33" s="1"/>
  <c r="D305" i="32"/>
  <c r="D355" i="32" s="1"/>
  <c r="G308" i="32"/>
  <c r="G358" i="32" s="1"/>
  <c r="F304" i="32"/>
  <c r="F354" i="32" s="1"/>
  <c r="G301" i="32"/>
  <c r="G351" i="32" s="1"/>
  <c r="E303" i="41"/>
  <c r="E353" i="41" s="1"/>
  <c r="G297" i="41"/>
  <c r="G347" i="41" s="1"/>
  <c r="F302" i="41"/>
  <c r="F352" i="41" s="1"/>
  <c r="C300" i="41"/>
  <c r="C350" i="41" s="1"/>
  <c r="G307" i="41"/>
  <c r="G357" i="41" s="1"/>
  <c r="F308" i="41"/>
  <c r="F358" i="41" s="1"/>
  <c r="F312" i="41"/>
  <c r="F362" i="41" s="1"/>
  <c r="E300" i="39"/>
  <c r="E350" i="39" s="1"/>
  <c r="G302" i="22"/>
  <c r="G352" i="22" s="1"/>
  <c r="G294" i="22"/>
  <c r="G344" i="22" s="1"/>
  <c r="D302" i="22"/>
  <c r="D352" i="22" s="1"/>
  <c r="G304" i="22"/>
  <c r="G354" i="22" s="1"/>
  <c r="G297" i="19"/>
  <c r="G347" i="19" s="1"/>
  <c r="G305" i="19"/>
  <c r="G355" i="19" s="1"/>
  <c r="F310" i="19"/>
  <c r="F360" i="19" s="1"/>
  <c r="C303" i="38"/>
  <c r="C353" i="38" s="1"/>
  <c r="F310" i="38"/>
  <c r="F360" i="38" s="1"/>
  <c r="D302" i="38"/>
  <c r="D352" i="38" s="1"/>
  <c r="G310" i="38"/>
  <c r="G360" i="38" s="1"/>
  <c r="G297" i="38"/>
  <c r="G347" i="38" s="1"/>
  <c r="E301" i="38"/>
  <c r="E351" i="38" s="1"/>
  <c r="F304" i="38"/>
  <c r="F354" i="38" s="1"/>
  <c r="G304" i="39"/>
  <c r="G354" i="39" s="1"/>
  <c r="E310" i="39"/>
  <c r="E360" i="39" s="1"/>
  <c r="G302" i="39"/>
  <c r="G352" i="39" s="1"/>
  <c r="G294" i="39"/>
  <c r="G344" i="39" s="1"/>
  <c r="F300" i="22"/>
  <c r="F350" i="22" s="1"/>
  <c r="D312" i="22"/>
  <c r="D362" i="22" s="1"/>
  <c r="C309" i="22"/>
  <c r="C359" i="22" s="1"/>
  <c r="G295" i="22"/>
  <c r="G345" i="22" s="1"/>
  <c r="F308" i="25"/>
  <c r="F358" i="25" s="1"/>
  <c r="G305" i="25"/>
  <c r="G355" i="25" s="1"/>
  <c r="F309" i="25"/>
  <c r="F359" i="25" s="1"/>
  <c r="F301" i="25"/>
  <c r="F351" i="25" s="1"/>
  <c r="G302" i="11"/>
  <c r="G352" i="11" s="1"/>
  <c r="G299" i="11"/>
  <c r="G349" i="11" s="1"/>
  <c r="F299" i="11"/>
  <c r="F349" i="11" s="1"/>
  <c r="G311" i="11"/>
  <c r="G361" i="11" s="1"/>
  <c r="C307" i="11"/>
  <c r="C357" i="11" s="1"/>
  <c r="D303" i="39"/>
  <c r="D353" i="39" s="1"/>
  <c r="G298" i="39"/>
  <c r="G348" i="39" s="1"/>
  <c r="D302" i="39"/>
  <c r="D352" i="39" s="1"/>
  <c r="G309" i="39"/>
  <c r="G359" i="39" s="1"/>
  <c r="F304" i="39"/>
  <c r="F354" i="39" s="1"/>
  <c r="F295" i="39"/>
  <c r="F345" i="39" s="1"/>
  <c r="F303" i="39"/>
  <c r="F353" i="39" s="1"/>
  <c r="G306" i="39"/>
  <c r="G356" i="39" s="1"/>
  <c r="C300" i="22"/>
  <c r="C350" i="22" s="1"/>
  <c r="G298" i="22"/>
  <c r="G348" i="22" s="1"/>
  <c r="E305" i="22"/>
  <c r="E355" i="22" s="1"/>
  <c r="F295" i="22"/>
  <c r="F345" i="22" s="1"/>
  <c r="F294" i="22"/>
  <c r="F344" i="22" s="1"/>
  <c r="E307" i="22"/>
  <c r="E357" i="22" s="1"/>
  <c r="G309" i="22"/>
  <c r="G359" i="22" s="1"/>
  <c r="G300" i="22"/>
  <c r="G350" i="22" s="1"/>
  <c r="G293" i="22"/>
  <c r="G343" i="22" s="1"/>
  <c r="F299" i="22"/>
  <c r="F349" i="22" s="1"/>
  <c r="F304" i="22"/>
  <c r="F354" i="22" s="1"/>
  <c r="F305" i="22"/>
  <c r="F355" i="22" s="1"/>
  <c r="G297" i="22"/>
  <c r="G347" i="22" s="1"/>
  <c r="D307" i="19"/>
  <c r="D357" i="19" s="1"/>
  <c r="D305" i="19"/>
  <c r="D355" i="19" s="1"/>
  <c r="F295" i="19"/>
  <c r="F345" i="19" s="1"/>
  <c r="C307" i="19"/>
  <c r="C357" i="19" s="1"/>
  <c r="D304" i="19"/>
  <c r="D354" i="19" s="1"/>
  <c r="F296" i="41"/>
  <c r="F346" i="41" s="1"/>
  <c r="G305" i="41"/>
  <c r="G355" i="41" s="1"/>
  <c r="E309" i="41"/>
  <c r="E359" i="41" s="1"/>
  <c r="G304" i="41"/>
  <c r="G354" i="41" s="1"/>
  <c r="G302" i="41"/>
  <c r="G352" i="41" s="1"/>
  <c r="G296" i="41"/>
  <c r="G346" i="41" s="1"/>
  <c r="F297" i="41"/>
  <c r="F347" i="41" s="1"/>
  <c r="G299" i="41"/>
  <c r="G349" i="41" s="1"/>
  <c r="F304" i="33"/>
  <c r="F354" i="33" s="1"/>
  <c r="G305" i="33"/>
  <c r="G355" i="33" s="1"/>
  <c r="E309" i="33"/>
  <c r="E359" i="33" s="1"/>
  <c r="G304" i="33"/>
  <c r="G354" i="33" s="1"/>
  <c r="F299" i="33"/>
  <c r="F349" i="33" s="1"/>
  <c r="E310" i="32"/>
  <c r="E360" i="32" s="1"/>
  <c r="G297" i="32"/>
  <c r="G347" i="32" s="1"/>
  <c r="G294" i="32"/>
  <c r="G344" i="32" s="1"/>
  <c r="E303" i="32"/>
  <c r="E353" i="32" s="1"/>
  <c r="E304" i="32"/>
  <c r="E354" i="32" s="1"/>
  <c r="F310" i="32"/>
  <c r="F360" i="32" s="1"/>
  <c r="C300" i="32"/>
  <c r="C350" i="32" s="1"/>
  <c r="F303" i="32"/>
  <c r="F353" i="32" s="1"/>
  <c r="D300" i="32"/>
  <c r="D350" i="32" s="1"/>
  <c r="D302" i="26"/>
  <c r="D352" i="26" s="1"/>
  <c r="G295" i="26"/>
  <c r="G345" i="26" s="1"/>
  <c r="D309" i="26"/>
  <c r="D359" i="26" s="1"/>
  <c r="E307" i="26"/>
  <c r="E357" i="26" s="1"/>
  <c r="F310" i="26"/>
  <c r="F360" i="26" s="1"/>
  <c r="D307" i="26"/>
  <c r="D357" i="26" s="1"/>
  <c r="E302" i="26"/>
  <c r="E352" i="26" s="1"/>
  <c r="E309" i="19"/>
  <c r="E359" i="19" s="1"/>
  <c r="G298" i="19"/>
  <c r="G348" i="19" s="1"/>
  <c r="F302" i="19"/>
  <c r="F352" i="19" s="1"/>
  <c r="F307" i="19"/>
  <c r="F357" i="19" s="1"/>
  <c r="D302" i="19"/>
  <c r="D352" i="19" s="1"/>
  <c r="F294" i="19"/>
  <c r="F344" i="19" s="1"/>
  <c r="G302" i="19"/>
  <c r="G352" i="19" s="1"/>
  <c r="E304" i="19"/>
  <c r="E354" i="19" s="1"/>
  <c r="F300" i="19"/>
  <c r="F350" i="19" s="1"/>
  <c r="E307" i="21"/>
  <c r="E357" i="21" s="1"/>
  <c r="G301" i="21"/>
  <c r="G351" i="21" s="1"/>
  <c r="E304" i="21"/>
  <c r="E354" i="21" s="1"/>
  <c r="G312" i="21"/>
  <c r="G362" i="21" s="1"/>
  <c r="E309" i="21"/>
  <c r="E359" i="21" s="1"/>
  <c r="F302" i="21"/>
  <c r="F352" i="21" s="1"/>
  <c r="G299" i="21"/>
  <c r="G349" i="21" s="1"/>
  <c r="F302" i="34"/>
  <c r="F352" i="34" s="1"/>
  <c r="G310" i="34"/>
  <c r="G360" i="34" s="1"/>
  <c r="G311" i="34"/>
  <c r="G361" i="34" s="1"/>
  <c r="G308" i="34"/>
  <c r="G358" i="34" s="1"/>
  <c r="C312" i="34"/>
  <c r="C362" i="34" s="1"/>
  <c r="G305" i="34"/>
  <c r="G355" i="34" s="1"/>
  <c r="G296" i="34"/>
  <c r="G346" i="34" s="1"/>
  <c r="E302" i="34"/>
  <c r="E352" i="34" s="1"/>
  <c r="G304" i="34"/>
  <c r="G354" i="34" s="1"/>
  <c r="E303" i="34"/>
  <c r="E353" i="34" s="1"/>
  <c r="G306" i="34"/>
  <c r="G356" i="34" s="1"/>
  <c r="F297" i="25"/>
  <c r="F347" i="25" s="1"/>
  <c r="F307" i="25"/>
  <c r="F357" i="25" s="1"/>
  <c r="G299" i="25"/>
  <c r="G349" i="25" s="1"/>
  <c r="G296" i="25"/>
  <c r="G346" i="25" s="1"/>
  <c r="G297" i="25"/>
  <c r="G347" i="25" s="1"/>
  <c r="E304" i="25"/>
  <c r="E354" i="25" s="1"/>
  <c r="G312" i="25"/>
  <c r="G362" i="25" s="1"/>
  <c r="F302" i="25"/>
  <c r="F352" i="25" s="1"/>
  <c r="D309" i="25"/>
  <c r="G307" i="30"/>
  <c r="G357" i="30" s="1"/>
  <c r="F297" i="30"/>
  <c r="F347" i="30" s="1"/>
  <c r="F312" i="30"/>
  <c r="F362" i="30" s="1"/>
  <c r="E304" i="30"/>
  <c r="E354" i="30" s="1"/>
  <c r="F302" i="30"/>
  <c r="F352" i="30" s="1"/>
  <c r="F301" i="30"/>
  <c r="F351" i="30" s="1"/>
  <c r="G312" i="30"/>
  <c r="G362" i="30" s="1"/>
  <c r="F308" i="30"/>
  <c r="F358" i="30" s="1"/>
  <c r="F311" i="30"/>
  <c r="F361" i="30" s="1"/>
  <c r="G297" i="30"/>
  <c r="G347" i="30" s="1"/>
  <c r="D304" i="30"/>
  <c r="D354" i="30" s="1"/>
  <c r="F310" i="30"/>
  <c r="F360" i="30" s="1"/>
  <c r="F296" i="30"/>
  <c r="F346" i="30" s="1"/>
  <c r="D301" i="30"/>
  <c r="D351" i="30" s="1"/>
  <c r="F306" i="30"/>
  <c r="F356" i="30" s="1"/>
  <c r="G304" i="30"/>
  <c r="G354" i="30" s="1"/>
  <c r="E299" i="30"/>
  <c r="E349" i="30" s="1"/>
  <c r="G305" i="30"/>
  <c r="G355" i="30" s="1"/>
  <c r="F309" i="30"/>
  <c r="F359" i="30" s="1"/>
  <c r="G299" i="30"/>
  <c r="G349" i="30" s="1"/>
  <c r="G302" i="30"/>
  <c r="G352" i="30" s="1"/>
  <c r="G301" i="30"/>
  <c r="G351" i="30" s="1"/>
  <c r="G296" i="30"/>
  <c r="G346" i="30" s="1"/>
  <c r="G310" i="29"/>
  <c r="G360" i="29" s="1"/>
  <c r="G305" i="29"/>
  <c r="G355" i="29" s="1"/>
  <c r="E312" i="29"/>
  <c r="E362" i="29" s="1"/>
  <c r="E307" i="29"/>
  <c r="E357" i="29" s="1"/>
  <c r="F308" i="29"/>
  <c r="F358" i="29" s="1"/>
  <c r="F305" i="29"/>
  <c r="F355" i="29" s="1"/>
  <c r="E295" i="29"/>
  <c r="E345" i="29" s="1"/>
  <c r="D305" i="29"/>
  <c r="D355" i="29" s="1"/>
  <c r="F307" i="29"/>
  <c r="F357" i="29" s="1"/>
  <c r="G300" i="29"/>
  <c r="G350" i="29" s="1"/>
  <c r="G306" i="29"/>
  <c r="G356" i="29" s="1"/>
  <c r="D304" i="29"/>
  <c r="D354" i="29" s="1"/>
  <c r="E301" i="29"/>
  <c r="E351" i="29" s="1"/>
  <c r="D309" i="29"/>
  <c r="D359" i="29" s="1"/>
  <c r="F302" i="29"/>
  <c r="F352" i="29" s="1"/>
  <c r="G296" i="29"/>
  <c r="G346" i="29" s="1"/>
  <c r="G295" i="29"/>
  <c r="G345" i="29" s="1"/>
  <c r="F297" i="29"/>
  <c r="F347" i="29" s="1"/>
  <c r="F312" i="29"/>
  <c r="F362" i="29" s="1"/>
  <c r="F298" i="29"/>
  <c r="F348" i="29" s="1"/>
  <c r="F298" i="20"/>
  <c r="F348" i="20" s="1"/>
  <c r="D300" i="20"/>
  <c r="D350" i="20" s="1"/>
  <c r="D305" i="20"/>
  <c r="D355" i="20" s="1"/>
  <c r="F299" i="20"/>
  <c r="F349" i="20" s="1"/>
  <c r="D302" i="20"/>
  <c r="D352" i="20" s="1"/>
  <c r="D307" i="20"/>
  <c r="D357" i="20" s="1"/>
  <c r="G294" i="20"/>
  <c r="G344" i="20" s="1"/>
  <c r="G307" i="20"/>
  <c r="G357" i="20" s="1"/>
  <c r="G304" i="20"/>
  <c r="G354" i="20" s="1"/>
  <c r="E300" i="20"/>
  <c r="E350" i="20" s="1"/>
  <c r="F295" i="20"/>
  <c r="F345" i="20" s="1"/>
  <c r="G309" i="20"/>
  <c r="G359" i="20" s="1"/>
  <c r="E310" i="20"/>
  <c r="E360" i="20" s="1"/>
  <c r="F304" i="20"/>
  <c r="F354" i="20" s="1"/>
  <c r="F301" i="20"/>
  <c r="F351" i="20" s="1"/>
  <c r="E305" i="20"/>
  <c r="E355" i="20" s="1"/>
  <c r="G308" i="20"/>
  <c r="G358" i="20" s="1"/>
  <c r="F310" i="20"/>
  <c r="F360" i="20" s="1"/>
  <c r="E305" i="38"/>
  <c r="E355" i="38" s="1"/>
  <c r="G298" i="38"/>
  <c r="G348" i="38" s="1"/>
  <c r="F305" i="38"/>
  <c r="F355" i="38" s="1"/>
  <c r="G302" i="38"/>
  <c r="G352" i="38" s="1"/>
  <c r="G293" i="38"/>
  <c r="G343" i="38" s="1"/>
  <c r="F299" i="38"/>
  <c r="F349" i="38" s="1"/>
  <c r="E302" i="38"/>
  <c r="E352" i="38" s="1"/>
  <c r="G312" i="38"/>
  <c r="G362" i="38" s="1"/>
  <c r="F309" i="38"/>
  <c r="F359" i="38" s="1"/>
  <c r="D307" i="38"/>
  <c r="D357" i="38" s="1"/>
  <c r="G307" i="38"/>
  <c r="G357" i="38" s="1"/>
  <c r="C309" i="38"/>
  <c r="C359" i="38" s="1"/>
  <c r="G295" i="38"/>
  <c r="G345" i="38" s="1"/>
  <c r="C310" i="21"/>
  <c r="C360" i="21" s="1"/>
  <c r="G294" i="9"/>
  <c r="G344" i="9" s="1"/>
  <c r="E309" i="9"/>
  <c r="E359" i="9" s="1"/>
  <c r="G308" i="9"/>
  <c r="G358" i="9" s="1"/>
  <c r="D300" i="9"/>
  <c r="D350" i="9" s="1"/>
  <c r="E300" i="9"/>
  <c r="E350" i="9" s="1"/>
  <c r="D297" i="9"/>
  <c r="D347" i="9" s="1"/>
  <c r="E300" i="10"/>
  <c r="E350" i="10" s="1"/>
  <c r="D305" i="17"/>
  <c r="D355" i="17" s="1"/>
  <c r="D297" i="10"/>
  <c r="D347" i="10" s="1"/>
  <c r="D305" i="14"/>
  <c r="D355" i="14" s="1"/>
  <c r="E307" i="18"/>
  <c r="E357" i="18" s="1"/>
  <c r="F307" i="23"/>
  <c r="F357" i="23" s="1"/>
  <c r="F308" i="31"/>
  <c r="F358" i="31" s="1"/>
  <c r="D309" i="9"/>
  <c r="D359" i="9" s="1"/>
  <c r="E312" i="10"/>
  <c r="E362" i="10" s="1"/>
  <c r="E307" i="23"/>
  <c r="E357" i="23" s="1"/>
  <c r="E297" i="9"/>
  <c r="E347" i="9" s="1"/>
  <c r="E297" i="10"/>
  <c r="E347" i="10" s="1"/>
  <c r="D307" i="17"/>
  <c r="D357" i="17" s="1"/>
  <c r="E304" i="10"/>
  <c r="E354" i="10" s="1"/>
  <c r="G307" i="14"/>
  <c r="G357" i="14" s="1"/>
  <c r="D305" i="9"/>
  <c r="D355" i="9" s="1"/>
  <c r="D303" i="9"/>
  <c r="D353" i="9" s="1"/>
  <c r="G293" i="9"/>
  <c r="G343" i="9" s="1"/>
  <c r="E305" i="9"/>
  <c r="E355" i="9" s="1"/>
  <c r="F303" i="9"/>
  <c r="F353" i="9" s="1"/>
  <c r="F305" i="9"/>
  <c r="F355" i="9" s="1"/>
  <c r="G305" i="9"/>
  <c r="G355" i="9" s="1"/>
  <c r="E307" i="6"/>
  <c r="E357" i="6" s="1"/>
  <c r="G309" i="6"/>
  <c r="G359" i="6" s="1"/>
  <c r="F297" i="6"/>
  <c r="F347" i="6" s="1"/>
  <c r="G300" i="6"/>
  <c r="G350" i="6" s="1"/>
  <c r="G306" i="6"/>
  <c r="G356" i="6" s="1"/>
  <c r="D303" i="6"/>
  <c r="D353" i="6" s="1"/>
  <c r="G311" i="6"/>
  <c r="G361" i="6" s="1"/>
  <c r="G296" i="6"/>
  <c r="G346" i="6" s="1"/>
  <c r="E309" i="6"/>
  <c r="E359" i="6" s="1"/>
  <c r="F299" i="6"/>
  <c r="F349" i="6" s="1"/>
  <c r="G304" i="6"/>
  <c r="G354" i="6" s="1"/>
  <c r="F300" i="6"/>
  <c r="F350" i="6" s="1"/>
  <c r="F304" i="6"/>
  <c r="F354" i="6" s="1"/>
  <c r="G310" i="6"/>
  <c r="G360" i="6" s="1"/>
  <c r="G301" i="6"/>
  <c r="G351" i="6" s="1"/>
  <c r="D309" i="6"/>
  <c r="D359" i="6" s="1"/>
  <c r="E303" i="6"/>
  <c r="E353" i="6" s="1"/>
  <c r="D304" i="6"/>
  <c r="D354" i="6" s="1"/>
  <c r="G302" i="6"/>
  <c r="G352" i="6" s="1"/>
  <c r="C307" i="24"/>
  <c r="C357" i="24" s="1"/>
  <c r="G293" i="24"/>
  <c r="G343" i="24" s="1"/>
  <c r="C309" i="24"/>
  <c r="C359" i="24" s="1"/>
  <c r="C300" i="25"/>
  <c r="C350" i="25" s="1"/>
  <c r="C304" i="16"/>
  <c r="C354" i="16" s="1"/>
  <c r="C300" i="23"/>
  <c r="C350" i="23" s="1"/>
  <c r="G293" i="14"/>
  <c r="G343" i="14" s="1"/>
  <c r="C303" i="18"/>
  <c r="C353" i="18" s="1"/>
  <c r="C309" i="40"/>
  <c r="C359" i="40" s="1"/>
  <c r="D309" i="23"/>
  <c r="D359" i="23" s="1"/>
  <c r="C309" i="10"/>
  <c r="C359" i="10" s="1"/>
  <c r="C309" i="17"/>
  <c r="C359" i="17" s="1"/>
  <c r="G293" i="26"/>
  <c r="G343" i="26" s="1"/>
  <c r="C309" i="27"/>
  <c r="C359" i="27" s="1"/>
  <c r="C300" i="27"/>
  <c r="C350" i="27" s="1"/>
  <c r="C309" i="9"/>
  <c r="C359" i="9" s="1"/>
  <c r="C304" i="9"/>
  <c r="C354" i="9" s="1"/>
  <c r="C307" i="33"/>
  <c r="C357" i="33" s="1"/>
  <c r="C307" i="39"/>
  <c r="C357" i="39" s="1"/>
  <c r="C303" i="39"/>
  <c r="C353" i="39" s="1"/>
  <c r="D303" i="41"/>
  <c r="D353" i="41" s="1"/>
  <c r="C303" i="24"/>
  <c r="C353" i="24" s="1"/>
  <c r="C300" i="31"/>
  <c r="C350" i="31" s="1"/>
  <c r="C309" i="14"/>
  <c r="C359" i="14" s="1"/>
  <c r="C300" i="18"/>
  <c r="C350" i="18" s="1"/>
  <c r="C297" i="23"/>
  <c r="C347" i="23" s="1"/>
  <c r="C307" i="35"/>
  <c r="C357" i="35" s="1"/>
  <c r="G293" i="17"/>
  <c r="G343" i="17" s="1"/>
  <c r="C307" i="17"/>
  <c r="C357" i="17" s="1"/>
  <c r="G293" i="15"/>
  <c r="G343" i="15" s="1"/>
  <c r="C303" i="12"/>
  <c r="C353" i="12" s="1"/>
  <c r="C307" i="12"/>
  <c r="C357" i="12" s="1"/>
  <c r="F293" i="31"/>
  <c r="F343" i="31" s="1"/>
  <c r="F293" i="14"/>
  <c r="F343" i="14" s="1"/>
  <c r="C312" i="32"/>
  <c r="C362" i="32" s="1"/>
  <c r="C310" i="9"/>
  <c r="C360" i="9" s="1"/>
  <c r="C310" i="39"/>
  <c r="C360" i="39" s="1"/>
  <c r="C302" i="24"/>
  <c r="C352" i="24" s="1"/>
  <c r="C302" i="31"/>
  <c r="C352" i="31" s="1"/>
  <c r="C302" i="40"/>
  <c r="C352" i="40" s="1"/>
  <c r="C302" i="34"/>
  <c r="C352" i="34" s="1"/>
  <c r="C302" i="11"/>
  <c r="C352" i="11" s="1"/>
  <c r="C301" i="18"/>
  <c r="C351" i="18" s="1"/>
  <c r="C301" i="10"/>
  <c r="C351" i="10" s="1"/>
  <c r="C299" i="10"/>
  <c r="C349" i="10" s="1"/>
  <c r="C299" i="18"/>
  <c r="C349" i="18" s="1"/>
  <c r="C296" i="18"/>
  <c r="C346" i="18" s="1"/>
  <c r="C310" i="41"/>
  <c r="C360" i="41" s="1"/>
  <c r="C310" i="33"/>
  <c r="C360" i="33" s="1"/>
  <c r="C310" i="16"/>
  <c r="C360" i="16" s="1"/>
  <c r="C310" i="14"/>
  <c r="C360" i="14" s="1"/>
  <c r="C301" i="41"/>
  <c r="C351" i="41" s="1"/>
  <c r="C310" i="25"/>
  <c r="C360" i="25" s="1"/>
  <c r="C307" i="6"/>
  <c r="C357" i="6" s="1"/>
  <c r="C304" i="29"/>
  <c r="C354" i="29" s="1"/>
  <c r="C303" i="20"/>
  <c r="C353" i="20" s="1"/>
  <c r="C307" i="20"/>
  <c r="C357" i="20" s="1"/>
  <c r="C297" i="29"/>
  <c r="C347" i="29" s="1"/>
  <c r="C300" i="29"/>
  <c r="C350" i="29" s="1"/>
  <c r="E302" i="29"/>
  <c r="E352" i="29" s="1"/>
  <c r="C309" i="19"/>
  <c r="C359" i="19" s="1"/>
  <c r="G293" i="6"/>
  <c r="G343" i="6" s="1"/>
  <c r="C307" i="29"/>
  <c r="C357" i="29" s="1"/>
  <c r="F293" i="29"/>
  <c r="F343" i="29" s="1"/>
  <c r="E295" i="19"/>
  <c r="E345" i="19" s="1"/>
  <c r="C310" i="30"/>
  <c r="C360" i="30" s="1"/>
  <c r="C310" i="20"/>
  <c r="C360" i="20" s="1"/>
  <c r="C305" i="30"/>
  <c r="C355" i="30" s="1"/>
  <c r="C305" i="29"/>
  <c r="C355" i="29" s="1"/>
  <c r="C302" i="20"/>
  <c r="C352" i="20" s="1"/>
  <c r="C301" i="30"/>
  <c r="C351" i="30" s="1"/>
  <c r="E310" i="15"/>
  <c r="E360" i="15" s="1"/>
  <c r="G299" i="15"/>
  <c r="G349" i="15" s="1"/>
  <c r="G309" i="15"/>
  <c r="G359" i="15" s="1"/>
  <c r="F304" i="15"/>
  <c r="F354" i="15" s="1"/>
  <c r="G304" i="15"/>
  <c r="G354" i="15" s="1"/>
  <c r="G298" i="15"/>
  <c r="G348" i="15" s="1"/>
  <c r="C312" i="15"/>
  <c r="C362" i="15" s="1"/>
  <c r="D303" i="15"/>
  <c r="D353" i="15" s="1"/>
  <c r="D307" i="15"/>
  <c r="D357" i="15" s="1"/>
  <c r="D312" i="15"/>
  <c r="D362" i="15" s="1"/>
  <c r="C303" i="15"/>
  <c r="C353" i="15" s="1"/>
  <c r="C307" i="15"/>
  <c r="C357" i="15" s="1"/>
  <c r="E305" i="29"/>
  <c r="E355" i="29" s="1"/>
  <c r="H355" i="29"/>
  <c r="H68" i="31"/>
  <c r="H352" i="23"/>
  <c r="E304" i="6"/>
  <c r="E354" i="6" s="1"/>
  <c r="H354" i="6"/>
  <c r="E299" i="18"/>
  <c r="E349" i="18" s="1"/>
  <c r="H349" i="18"/>
  <c r="E300" i="23"/>
  <c r="E350" i="23" s="1"/>
  <c r="H77" i="30"/>
  <c r="E309" i="38"/>
  <c r="E359" i="38" s="1"/>
  <c r="H72" i="41"/>
  <c r="H62" i="18"/>
  <c r="E302" i="19"/>
  <c r="E352" i="19" s="1"/>
  <c r="H64" i="32"/>
  <c r="F309" i="16"/>
  <c r="F359" i="16" s="1"/>
  <c r="H67" i="18"/>
  <c r="E303" i="24"/>
  <c r="E353" i="24" s="1"/>
  <c r="H353" i="24"/>
  <c r="H62" i="33"/>
  <c r="E307" i="40"/>
  <c r="E357" i="40" s="1"/>
  <c r="H357" i="33"/>
  <c r="E304" i="16"/>
  <c r="E354" i="16" s="1"/>
  <c r="H354" i="16"/>
  <c r="E307" i="19"/>
  <c r="E357" i="19" s="1"/>
  <c r="H357" i="19"/>
  <c r="H351" i="41"/>
  <c r="E301" i="41"/>
  <c r="E351" i="41" s="1"/>
  <c r="E302" i="40"/>
  <c r="E352" i="40" s="1"/>
  <c r="H352" i="40"/>
  <c r="H359" i="40"/>
  <c r="H76" i="20"/>
  <c r="H64" i="21"/>
  <c r="H347" i="23"/>
  <c r="H71" i="24"/>
  <c r="H76" i="24"/>
  <c r="H69" i="25"/>
  <c r="H74" i="25"/>
  <c r="H79" i="25"/>
  <c r="H68" i="27"/>
  <c r="H73" i="27"/>
  <c r="H78" i="27"/>
  <c r="H78" i="35"/>
  <c r="H62" i="38"/>
  <c r="H69" i="20"/>
  <c r="H354" i="21"/>
  <c r="H64" i="24"/>
  <c r="H79" i="24"/>
  <c r="H62" i="25"/>
  <c r="H67" i="25"/>
  <c r="H62" i="28"/>
  <c r="H71" i="29"/>
  <c r="H67" i="30"/>
  <c r="H66" i="31"/>
  <c r="H65" i="33"/>
  <c r="H70" i="33"/>
  <c r="H69" i="35"/>
  <c r="H63" i="38"/>
  <c r="H78" i="38"/>
  <c r="H64" i="39"/>
  <c r="H69" i="39"/>
  <c r="H74" i="39"/>
  <c r="H68" i="40"/>
  <c r="H73" i="40"/>
  <c r="H62" i="41"/>
  <c r="H65" i="41"/>
  <c r="H67" i="41"/>
  <c r="B2" i="35"/>
  <c r="AF114" i="60"/>
  <c r="AM114" i="60"/>
  <c r="H80" i="9"/>
  <c r="H351" i="10"/>
  <c r="H359" i="10"/>
  <c r="H25" i="11"/>
  <c r="F309" i="12"/>
  <c r="F359" i="12" s="1"/>
  <c r="H80" i="31"/>
  <c r="H359" i="31"/>
  <c r="H74" i="31"/>
  <c r="G81" i="32"/>
  <c r="E301" i="10"/>
  <c r="E351" i="10" s="1"/>
  <c r="H97" i="24"/>
  <c r="H62" i="26"/>
  <c r="H347" i="26"/>
  <c r="H357" i="26"/>
  <c r="H359" i="26"/>
  <c r="H66" i="39"/>
  <c r="H72" i="30"/>
  <c r="H354" i="10"/>
  <c r="C312" i="22"/>
  <c r="C362" i="22" s="1"/>
  <c r="C307" i="38"/>
  <c r="C357" i="38" s="1"/>
  <c r="C309" i="18"/>
  <c r="C359" i="18" s="1"/>
  <c r="C304" i="21"/>
  <c r="C354" i="21" s="1"/>
  <c r="H76" i="23"/>
  <c r="C297" i="26"/>
  <c r="C347" i="26" s="1"/>
  <c r="H350" i="19"/>
  <c r="C307" i="26"/>
  <c r="C357" i="26" s="1"/>
  <c r="C297" i="38"/>
  <c r="C347" i="38" s="1"/>
  <c r="G309" i="10"/>
  <c r="G359" i="10" s="1"/>
  <c r="H80" i="16"/>
  <c r="H349" i="10"/>
  <c r="C304" i="30"/>
  <c r="C354" i="30" s="1"/>
  <c r="D309" i="30"/>
  <c r="D359" i="30" s="1"/>
  <c r="H354" i="30"/>
  <c r="C309" i="16"/>
  <c r="C359" i="16" s="1"/>
  <c r="H353" i="16"/>
  <c r="H362" i="18"/>
  <c r="H354" i="20"/>
  <c r="H357" i="24"/>
  <c r="H105" i="38"/>
  <c r="H74" i="35"/>
  <c r="H76" i="31"/>
  <c r="H74" i="24"/>
  <c r="H74" i="20"/>
  <c r="H66" i="19"/>
  <c r="H73" i="22"/>
  <c r="H77" i="24"/>
  <c r="H65" i="25"/>
  <c r="H70" i="25"/>
  <c r="H75" i="25"/>
  <c r="H61" i="26"/>
  <c r="H63" i="26"/>
  <c r="H68" i="26"/>
  <c r="H69" i="27"/>
  <c r="H70" i="28"/>
  <c r="H70" i="30"/>
  <c r="H78" i="33"/>
  <c r="H61" i="34"/>
  <c r="H73" i="38"/>
  <c r="G81" i="38"/>
  <c r="H62" i="39"/>
  <c r="H77" i="39"/>
  <c r="H77" i="40"/>
  <c r="H351" i="39"/>
  <c r="B2" i="12"/>
  <c r="B1" i="6"/>
  <c r="B1" i="40"/>
  <c r="B2" i="28"/>
  <c r="AG114" i="60"/>
  <c r="H110" i="25"/>
  <c r="H109" i="41"/>
  <c r="H350" i="28"/>
  <c r="C297" i="16"/>
  <c r="C347" i="16" s="1"/>
  <c r="F307" i="24"/>
  <c r="F357" i="24" s="1"/>
  <c r="C312" i="18"/>
  <c r="C362" i="18" s="1"/>
  <c r="E297" i="6"/>
  <c r="E347" i="6" s="1"/>
  <c r="D304" i="20"/>
  <c r="D354" i="20" s="1"/>
  <c r="C309" i="25"/>
  <c r="C359" i="25" s="1"/>
  <c r="D304" i="11"/>
  <c r="D354" i="11" s="1"/>
  <c r="C300" i="38"/>
  <c r="C350" i="38" s="1"/>
  <c r="G298" i="41"/>
  <c r="G348" i="41" s="1"/>
  <c r="G309" i="31"/>
  <c r="G359" i="31" s="1"/>
  <c r="H78" i="26"/>
  <c r="H350" i="22"/>
  <c r="D302" i="25"/>
  <c r="D352" i="25" s="1"/>
  <c r="C305" i="26"/>
  <c r="C355" i="26" s="1"/>
  <c r="C301" i="39"/>
  <c r="C351" i="39" s="1"/>
  <c r="C307" i="16"/>
  <c r="C357" i="16" s="1"/>
  <c r="C301" i="17"/>
  <c r="C351" i="17" s="1"/>
  <c r="E303" i="9"/>
  <c r="E353" i="9" s="1"/>
  <c r="C300" i="12"/>
  <c r="C350" i="12" s="1"/>
  <c r="D307" i="25"/>
  <c r="D357" i="25" s="1"/>
  <c r="H72" i="39"/>
  <c r="H78" i="22"/>
  <c r="H355" i="26"/>
  <c r="G293" i="25"/>
  <c r="G343" i="25" s="1"/>
  <c r="G304" i="40"/>
  <c r="G354" i="40" s="1"/>
  <c r="C309" i="41"/>
  <c r="C359" i="41" s="1"/>
  <c r="I140" i="37"/>
  <c r="H359" i="23"/>
  <c r="C303" i="31"/>
  <c r="C353" i="31" s="1"/>
  <c r="H357" i="6"/>
  <c r="C300" i="6"/>
  <c r="C350" i="6" s="1"/>
  <c r="I152" i="31"/>
  <c r="H99" i="16"/>
  <c r="H99" i="38"/>
  <c r="H357" i="14"/>
  <c r="H70" i="15"/>
  <c r="H61" i="16"/>
  <c r="H64" i="16"/>
  <c r="H71" i="16"/>
  <c r="H69" i="18"/>
  <c r="H74" i="18"/>
  <c r="H79" i="18"/>
  <c r="H69" i="19"/>
  <c r="H74" i="19"/>
  <c r="H77" i="19"/>
  <c r="H65" i="20"/>
  <c r="H73" i="20"/>
  <c r="H80" i="20"/>
  <c r="H61" i="21"/>
  <c r="H66" i="21"/>
  <c r="H76" i="21"/>
  <c r="H78" i="21"/>
  <c r="H71" i="22"/>
  <c r="H62" i="23"/>
  <c r="H64" i="23"/>
  <c r="H65" i="23"/>
  <c r="H69" i="23"/>
  <c r="H72" i="23"/>
  <c r="H63" i="24"/>
  <c r="H67" i="24"/>
  <c r="H70" i="24"/>
  <c r="H80" i="24"/>
  <c r="H61" i="25"/>
  <c r="D81" i="25"/>
  <c r="H66" i="25"/>
  <c r="H71" i="25"/>
  <c r="H73" i="25"/>
  <c r="H74" i="26"/>
  <c r="H65" i="27"/>
  <c r="H70" i="27"/>
  <c r="H75" i="27"/>
  <c r="H80" i="27"/>
  <c r="H61" i="28"/>
  <c r="H78" i="28"/>
  <c r="H65" i="29"/>
  <c r="H67" i="29"/>
  <c r="H72" i="29"/>
  <c r="H75" i="29"/>
  <c r="H64" i="30"/>
  <c r="H73" i="30"/>
  <c r="H74" i="30"/>
  <c r="H62" i="31"/>
  <c r="H79" i="31"/>
  <c r="H63" i="32"/>
  <c r="H70" i="32"/>
  <c r="H71" i="32"/>
  <c r="H76" i="32"/>
  <c r="H80" i="32"/>
  <c r="H66" i="33"/>
  <c r="H68" i="33"/>
  <c r="H73" i="33"/>
  <c r="H65" i="35"/>
  <c r="H70" i="35"/>
  <c r="H67" i="38"/>
  <c r="H69" i="38"/>
  <c r="H76" i="38"/>
  <c r="H68" i="39"/>
  <c r="G81" i="39"/>
  <c r="H73" i="39"/>
  <c r="H75" i="39"/>
  <c r="H76" i="39"/>
  <c r="H78" i="39"/>
  <c r="H80" i="39"/>
  <c r="H353" i="40"/>
  <c r="H62" i="40"/>
  <c r="H64" i="40"/>
  <c r="H67" i="40"/>
  <c r="H72" i="40"/>
  <c r="H75" i="40"/>
  <c r="H79" i="40"/>
  <c r="H353" i="41"/>
  <c r="H68" i="41"/>
  <c r="H69" i="41"/>
  <c r="H71" i="41"/>
  <c r="H70" i="41"/>
  <c r="H75" i="41"/>
  <c r="H80" i="41"/>
  <c r="H105" i="30"/>
  <c r="H72" i="28"/>
  <c r="H66" i="24"/>
  <c r="G301" i="18"/>
  <c r="G351" i="18" s="1"/>
  <c r="F306" i="18"/>
  <c r="F356" i="18" s="1"/>
  <c r="H68" i="21"/>
  <c r="G307" i="23"/>
  <c r="G357" i="23" s="1"/>
  <c r="H71" i="26"/>
  <c r="H79" i="29"/>
  <c r="H70" i="39"/>
  <c r="H63" i="41"/>
  <c r="H66" i="41"/>
  <c r="H74" i="41"/>
  <c r="H76" i="41"/>
  <c r="H70" i="17"/>
  <c r="H77" i="18"/>
  <c r="H61" i="19"/>
  <c r="H64" i="19"/>
  <c r="H72" i="19"/>
  <c r="H62" i="20"/>
  <c r="H63" i="21"/>
  <c r="H66" i="22"/>
  <c r="H79" i="23"/>
  <c r="F302" i="27"/>
  <c r="F352" i="27" s="1"/>
  <c r="H69" i="30"/>
  <c r="H65" i="34"/>
  <c r="H350" i="25"/>
  <c r="F293" i="41"/>
  <c r="F343" i="41" s="1"/>
  <c r="E307" i="20"/>
  <c r="E357" i="20" s="1"/>
  <c r="D305" i="25"/>
  <c r="D355" i="25" s="1"/>
  <c r="D300" i="21"/>
  <c r="D350" i="21" s="1"/>
  <c r="G297" i="34"/>
  <c r="G347" i="34" s="1"/>
  <c r="H68" i="25"/>
  <c r="F81" i="40"/>
  <c r="H80" i="34"/>
  <c r="H63" i="22"/>
  <c r="H68" i="22"/>
  <c r="D81" i="23"/>
  <c r="H72" i="24"/>
  <c r="G296" i="26"/>
  <c r="G346" i="26" s="1"/>
  <c r="F81" i="27"/>
  <c r="G81" i="27"/>
  <c r="H64" i="27"/>
  <c r="H65" i="28"/>
  <c r="H80" i="28"/>
  <c r="D81" i="29"/>
  <c r="G81" i="29"/>
  <c r="C81" i="31"/>
  <c r="H61" i="31"/>
  <c r="G81" i="40"/>
  <c r="E81" i="40"/>
  <c r="E81" i="41"/>
  <c r="H62" i="17"/>
  <c r="H75" i="17"/>
  <c r="F309" i="23"/>
  <c r="F359" i="23" s="1"/>
  <c r="D309" i="24"/>
  <c r="D359" i="24" s="1"/>
  <c r="H66" i="26"/>
  <c r="E309" i="27"/>
  <c r="E359" i="27" s="1"/>
  <c r="F303" i="28"/>
  <c r="F353" i="28" s="1"/>
  <c r="H67" i="31"/>
  <c r="H73" i="32"/>
  <c r="H77" i="33"/>
  <c r="H66" i="38"/>
  <c r="H347" i="32"/>
  <c r="E302" i="20"/>
  <c r="E352" i="20" s="1"/>
  <c r="E310" i="30"/>
  <c r="E360" i="30" s="1"/>
  <c r="D303" i="22"/>
  <c r="D353" i="22" s="1"/>
  <c r="C307" i="41"/>
  <c r="C357" i="41" s="1"/>
  <c r="H357" i="30"/>
  <c r="H354" i="23"/>
  <c r="H357" i="39"/>
  <c r="C307" i="28"/>
  <c r="C357" i="28" s="1"/>
  <c r="E304" i="29"/>
  <c r="E354" i="29" s="1"/>
  <c r="F298" i="25"/>
  <c r="F348" i="25" s="1"/>
  <c r="G307" i="31"/>
  <c r="G357" i="31" s="1"/>
  <c r="F303" i="41"/>
  <c r="F353" i="41" s="1"/>
  <c r="E312" i="17"/>
  <c r="E362" i="17" s="1"/>
  <c r="D305" i="28"/>
  <c r="D355" i="28" s="1"/>
  <c r="H72" i="31"/>
  <c r="H62" i="24"/>
  <c r="H350" i="32"/>
  <c r="G297" i="29"/>
  <c r="G347" i="29" s="1"/>
  <c r="G302" i="29"/>
  <c r="G352" i="29" s="1"/>
  <c r="C307" i="25"/>
  <c r="C357" i="25" s="1"/>
  <c r="G303" i="32"/>
  <c r="G353" i="32" s="1"/>
  <c r="C303" i="19"/>
  <c r="C353" i="19" s="1"/>
  <c r="H66" i="32"/>
  <c r="H77" i="31"/>
  <c r="H67" i="17"/>
  <c r="H357" i="21"/>
  <c r="H357" i="28"/>
  <c r="H353" i="38"/>
  <c r="C300" i="16"/>
  <c r="C350" i="16" s="1"/>
  <c r="F303" i="21"/>
  <c r="F353" i="21" s="1"/>
  <c r="H69" i="40"/>
  <c r="C81" i="25"/>
  <c r="D81" i="41"/>
  <c r="H68" i="32"/>
  <c r="H64" i="31"/>
  <c r="H357" i="20"/>
  <c r="H352" i="41"/>
  <c r="H357" i="31"/>
  <c r="C302" i="41"/>
  <c r="C352" i="41" s="1"/>
  <c r="G300" i="39"/>
  <c r="G350" i="39" s="1"/>
  <c r="D300" i="41"/>
  <c r="D350" i="41" s="1"/>
  <c r="F294" i="23"/>
  <c r="F344" i="23" s="1"/>
  <c r="H78" i="41"/>
  <c r="H61" i="40"/>
  <c r="H71" i="39"/>
  <c r="F81" i="24"/>
  <c r="H69" i="31"/>
  <c r="H80" i="23"/>
  <c r="E300" i="32"/>
  <c r="E350" i="32" s="1"/>
  <c r="H352" i="34"/>
  <c r="C297" i="30"/>
  <c r="C347" i="30" s="1"/>
  <c r="C303" i="40"/>
  <c r="C353" i="40" s="1"/>
  <c r="F309" i="29"/>
  <c r="F359" i="29" s="1"/>
  <c r="D300" i="30"/>
  <c r="D350" i="30" s="1"/>
  <c r="G308" i="30"/>
  <c r="G358" i="30" s="1"/>
  <c r="E310" i="25"/>
  <c r="E360" i="25" s="1"/>
  <c r="D305" i="21"/>
  <c r="D355" i="21" s="1"/>
  <c r="E307" i="39"/>
  <c r="E357" i="39" s="1"/>
  <c r="C302" i="28"/>
  <c r="C352" i="28" s="1"/>
  <c r="F81" i="39"/>
  <c r="H78" i="25"/>
  <c r="H78" i="32"/>
  <c r="H63" i="37"/>
  <c r="H80" i="22"/>
  <c r="H80" i="29"/>
  <c r="H80" i="18"/>
  <c r="H76" i="34"/>
  <c r="H68" i="38"/>
  <c r="H66" i="27"/>
  <c r="H72" i="9"/>
  <c r="H65" i="19"/>
  <c r="H70" i="19"/>
  <c r="H75" i="19"/>
  <c r="H80" i="19"/>
  <c r="H66" i="17"/>
  <c r="H71" i="17"/>
  <c r="H64" i="22"/>
  <c r="H69" i="22"/>
  <c r="H79" i="22"/>
  <c r="H69" i="26"/>
  <c r="H76" i="28"/>
  <c r="H107" i="27"/>
  <c r="H103" i="41"/>
  <c r="H25" i="34"/>
  <c r="H86" i="34"/>
  <c r="B1" i="35"/>
  <c r="B1" i="34"/>
  <c r="B1" i="59"/>
  <c r="B1" i="31"/>
  <c r="B1" i="28"/>
  <c r="B1" i="27"/>
  <c r="B1" i="25"/>
  <c r="I152" i="18"/>
  <c r="H94" i="11"/>
  <c r="I158" i="9"/>
  <c r="K158" i="9" s="1"/>
  <c r="I162" i="9"/>
  <c r="K162" i="9" s="1"/>
  <c r="H95" i="12"/>
  <c r="H107" i="12"/>
  <c r="I155" i="12"/>
  <c r="H106" i="25"/>
  <c r="D111" i="17"/>
  <c r="H102" i="17"/>
  <c r="H96" i="28"/>
  <c r="H99" i="21"/>
  <c r="I158" i="21"/>
  <c r="I162" i="21"/>
  <c r="H107" i="41"/>
  <c r="H106" i="20"/>
  <c r="H103" i="16"/>
  <c r="H96" i="32"/>
  <c r="H109" i="38"/>
  <c r="H141" i="12"/>
  <c r="I140" i="12"/>
  <c r="H141" i="29"/>
  <c r="I140" i="29"/>
  <c r="H94" i="20"/>
  <c r="H94" i="35"/>
  <c r="H101" i="38"/>
  <c r="H141" i="28"/>
  <c r="I140" i="28"/>
  <c r="H141" i="38"/>
  <c r="I140" i="38"/>
  <c r="H78" i="9"/>
  <c r="H105" i="31"/>
  <c r="H73" i="12"/>
  <c r="H86" i="16"/>
  <c r="H66" i="18"/>
  <c r="H68" i="18"/>
  <c r="H76" i="18"/>
  <c r="C81" i="19"/>
  <c r="H67" i="19"/>
  <c r="H68" i="19"/>
  <c r="D81" i="20"/>
  <c r="E81" i="20"/>
  <c r="C81" i="21"/>
  <c r="H67" i="21"/>
  <c r="H69" i="21"/>
  <c r="H70" i="21"/>
  <c r="H75" i="21"/>
  <c r="H79" i="21"/>
  <c r="F81" i="22"/>
  <c r="H70" i="22"/>
  <c r="C81" i="23"/>
  <c r="H73" i="23"/>
  <c r="H77" i="23"/>
  <c r="H61" i="24"/>
  <c r="H68" i="24"/>
  <c r="C81" i="26"/>
  <c r="H77" i="26"/>
  <c r="H67" i="27"/>
  <c r="H74" i="27"/>
  <c r="H61" i="29"/>
  <c r="H64" i="29"/>
  <c r="H66" i="29"/>
  <c r="H69" i="29"/>
  <c r="H74" i="29"/>
  <c r="H61" i="30"/>
  <c r="H66" i="30"/>
  <c r="H68" i="30"/>
  <c r="C81" i="32"/>
  <c r="F81" i="32"/>
  <c r="H67" i="32"/>
  <c r="H75" i="32"/>
  <c r="H72" i="34"/>
  <c r="D81" i="38"/>
  <c r="H74" i="38"/>
  <c r="H63" i="40"/>
  <c r="H71" i="40"/>
  <c r="B1" i="57"/>
  <c r="B1" i="20"/>
  <c r="H97" i="30"/>
  <c r="H86" i="36"/>
  <c r="B1" i="23"/>
  <c r="H100" i="30"/>
  <c r="H67" i="14"/>
  <c r="H76" i="16"/>
  <c r="H77" i="16"/>
  <c r="H74" i="17"/>
  <c r="H79" i="17"/>
  <c r="H61" i="18"/>
  <c r="G81" i="18"/>
  <c r="E81" i="18"/>
  <c r="H63" i="18"/>
  <c r="H65" i="18"/>
  <c r="C81" i="18"/>
  <c r="H70" i="18"/>
  <c r="F81" i="18"/>
  <c r="H71" i="18"/>
  <c r="D81" i="18"/>
  <c r="H215" i="19"/>
  <c r="F81" i="19"/>
  <c r="H63" i="19"/>
  <c r="H71" i="19"/>
  <c r="G81" i="19"/>
  <c r="H76" i="19"/>
  <c r="E81" i="19"/>
  <c r="H78" i="19"/>
  <c r="G81" i="20"/>
  <c r="H63" i="20"/>
  <c r="H68" i="20"/>
  <c r="H72" i="20"/>
  <c r="H77" i="20"/>
  <c r="F81" i="20"/>
  <c r="H78" i="20"/>
  <c r="H62" i="21"/>
  <c r="E81" i="21"/>
  <c r="H65" i="21"/>
  <c r="F81" i="21"/>
  <c r="H72" i="21"/>
  <c r="H77" i="21"/>
  <c r="H80" i="21"/>
  <c r="G81" i="21"/>
  <c r="C81" i="22"/>
  <c r="H61" i="22"/>
  <c r="H65" i="22"/>
  <c r="G81" i="22"/>
  <c r="E81" i="22"/>
  <c r="H74" i="22"/>
  <c r="H75" i="22"/>
  <c r="H63" i="23"/>
  <c r="G81" i="23"/>
  <c r="H67" i="23"/>
  <c r="H70" i="23"/>
  <c r="F81" i="23"/>
  <c r="H78" i="23"/>
  <c r="C81" i="24"/>
  <c r="H65" i="24"/>
  <c r="H75" i="24"/>
  <c r="D81" i="24"/>
  <c r="H78" i="24"/>
  <c r="H64" i="26"/>
  <c r="H72" i="26"/>
  <c r="H62" i="27"/>
  <c r="H71" i="27"/>
  <c r="H72" i="27"/>
  <c r="H76" i="27"/>
  <c r="H77" i="27"/>
  <c r="E81" i="28"/>
  <c r="C81" i="28"/>
  <c r="H63" i="28"/>
  <c r="F81" i="28"/>
  <c r="H64" i="28"/>
  <c r="H68" i="28"/>
  <c r="H69" i="28"/>
  <c r="H73" i="28"/>
  <c r="H74" i="28"/>
  <c r="H77" i="28"/>
  <c r="G81" i="28"/>
  <c r="E81" i="29"/>
  <c r="H73" i="29"/>
  <c r="C81" i="29"/>
  <c r="H78" i="29"/>
  <c r="E81" i="30"/>
  <c r="H63" i="30"/>
  <c r="C81" i="30"/>
  <c r="H65" i="30"/>
  <c r="F81" i="30"/>
  <c r="H71" i="30"/>
  <c r="H75" i="30"/>
  <c r="H76" i="30"/>
  <c r="D81" i="30"/>
  <c r="H78" i="30"/>
  <c r="H80" i="30"/>
  <c r="F81" i="31"/>
  <c r="H65" i="31"/>
  <c r="D81" i="31"/>
  <c r="G81" i="31"/>
  <c r="H71" i="31"/>
  <c r="H75" i="31"/>
  <c r="H78" i="31"/>
  <c r="E81" i="31"/>
  <c r="H62" i="32"/>
  <c r="E81" i="32"/>
  <c r="H69" i="32"/>
  <c r="D81" i="32"/>
  <c r="H72" i="32"/>
  <c r="H77" i="32"/>
  <c r="H79" i="32"/>
  <c r="H61" i="33"/>
  <c r="D81" i="33"/>
  <c r="H64" i="33"/>
  <c r="G81" i="33"/>
  <c r="H69" i="33"/>
  <c r="E81" i="33"/>
  <c r="H74" i="33"/>
  <c r="H64" i="35"/>
  <c r="H73" i="35"/>
  <c r="H77" i="35"/>
  <c r="H65" i="39"/>
  <c r="H76" i="40"/>
  <c r="F81" i="41"/>
  <c r="H73" i="18"/>
  <c r="H70" i="20"/>
  <c r="H73" i="19"/>
  <c r="H78" i="18"/>
  <c r="E81" i="16"/>
  <c r="D81" i="19"/>
  <c r="H62" i="19"/>
  <c r="H78" i="17"/>
  <c r="H108" i="11"/>
  <c r="H97" i="12"/>
  <c r="H100" i="14"/>
  <c r="H107" i="14"/>
  <c r="H95" i="16"/>
  <c r="H101" i="16"/>
  <c r="H100" i="17"/>
  <c r="H104" i="17"/>
  <c r="H108" i="17"/>
  <c r="H101" i="18"/>
  <c r="H96" i="20"/>
  <c r="H100" i="20"/>
  <c r="H110" i="20"/>
  <c r="H92" i="21"/>
  <c r="H95" i="21"/>
  <c r="H97" i="21"/>
  <c r="H103" i="21"/>
  <c r="H107" i="21"/>
  <c r="H109" i="21"/>
  <c r="H94" i="23"/>
  <c r="H110" i="23"/>
  <c r="H141" i="15"/>
  <c r="I140" i="15"/>
  <c r="H141" i="31"/>
  <c r="I140" i="31"/>
  <c r="H141" i="41"/>
  <c r="I140" i="41"/>
  <c r="H101" i="24"/>
  <c r="H100" i="9"/>
  <c r="H110" i="24"/>
  <c r="I143" i="24"/>
  <c r="H95" i="24"/>
  <c r="H109" i="24"/>
  <c r="H97" i="26"/>
  <c r="H141" i="30"/>
  <c r="I140" i="30"/>
  <c r="H141" i="32"/>
  <c r="I140" i="32"/>
  <c r="H73" i="9"/>
  <c r="H65" i="14"/>
  <c r="H73" i="14"/>
  <c r="H69" i="15"/>
  <c r="H77" i="15"/>
  <c r="H68" i="16"/>
  <c r="H350" i="18"/>
  <c r="H75" i="18"/>
  <c r="B1" i="41"/>
  <c r="B1" i="32"/>
  <c r="B1" i="24"/>
  <c r="I145" i="24"/>
  <c r="H62" i="22"/>
  <c r="H62" i="30"/>
  <c r="B1" i="39"/>
  <c r="B1" i="30"/>
  <c r="B1" i="22"/>
  <c r="H69" i="59"/>
  <c r="I158" i="30"/>
  <c r="I162" i="30"/>
  <c r="H86" i="21"/>
  <c r="B1" i="38"/>
  <c r="B1" i="29"/>
  <c r="B1" i="21"/>
  <c r="H141" i="59"/>
  <c r="I140" i="59"/>
  <c r="H102" i="20"/>
  <c r="I146" i="20"/>
  <c r="I143" i="30"/>
  <c r="I147" i="30"/>
  <c r="I157" i="30"/>
  <c r="I159" i="30"/>
  <c r="B1" i="33"/>
  <c r="B1" i="26"/>
  <c r="B1" i="19"/>
  <c r="H67" i="57"/>
  <c r="H141" i="62"/>
  <c r="I140" i="62"/>
  <c r="I140" i="26"/>
  <c r="I152" i="26"/>
  <c r="H141" i="57"/>
  <c r="I140" i="57"/>
  <c r="H107" i="24"/>
  <c r="H103" i="24"/>
  <c r="H141" i="24"/>
  <c r="I140" i="24"/>
  <c r="H97" i="40"/>
  <c r="H141" i="36"/>
  <c r="I140" i="36"/>
  <c r="H63" i="12"/>
  <c r="H65" i="12"/>
  <c r="H68" i="12"/>
  <c r="H70" i="12"/>
  <c r="H75" i="12"/>
  <c r="H80" i="12"/>
  <c r="H62" i="14"/>
  <c r="H70" i="14"/>
  <c r="H75" i="14"/>
  <c r="H78" i="14"/>
  <c r="H80" i="14"/>
  <c r="H190" i="16"/>
  <c r="H63" i="16"/>
  <c r="G81" i="16"/>
  <c r="H69" i="16"/>
  <c r="H73" i="16"/>
  <c r="H74" i="16"/>
  <c r="H78" i="16"/>
  <c r="H63" i="17"/>
  <c r="H74" i="21"/>
  <c r="H63" i="25"/>
  <c r="H61" i="27"/>
  <c r="H66" i="28"/>
  <c r="H72" i="6"/>
  <c r="H92" i="30"/>
  <c r="H95" i="30"/>
  <c r="H103" i="30"/>
  <c r="H108" i="30"/>
  <c r="H98" i="25"/>
  <c r="H102" i="23"/>
  <c r="H105" i="21"/>
  <c r="H110" i="17"/>
  <c r="E81" i="10"/>
  <c r="H73" i="37"/>
  <c r="H71" i="28"/>
  <c r="H67" i="33"/>
  <c r="H25" i="62"/>
  <c r="H74" i="62"/>
  <c r="H190" i="18"/>
  <c r="H240" i="19"/>
  <c r="H25" i="25"/>
  <c r="H25" i="27"/>
  <c r="H353" i="27"/>
  <c r="H25" i="28"/>
  <c r="H64" i="34"/>
  <c r="H69" i="34"/>
  <c r="H25" i="35"/>
  <c r="H25" i="38"/>
  <c r="H25" i="41"/>
  <c r="H70" i="6"/>
  <c r="H86" i="39"/>
  <c r="H65" i="57"/>
  <c r="D81" i="57"/>
  <c r="H79" i="36"/>
  <c r="H25" i="29"/>
  <c r="H75" i="33"/>
  <c r="H79" i="38"/>
  <c r="H25" i="39"/>
  <c r="I158" i="11"/>
  <c r="H99" i="15"/>
  <c r="I156" i="16"/>
  <c r="C111" i="18"/>
  <c r="I143" i="18"/>
  <c r="H73" i="6"/>
  <c r="I155" i="9"/>
  <c r="K155" i="9" s="1"/>
  <c r="H86" i="15"/>
  <c r="I159" i="18"/>
  <c r="I153" i="20"/>
  <c r="I156" i="20"/>
  <c r="I151" i="21"/>
  <c r="I148" i="24"/>
  <c r="I161" i="25"/>
  <c r="H110" i="32"/>
  <c r="I157" i="32"/>
  <c r="H105" i="40"/>
  <c r="I152" i="41"/>
  <c r="H354" i="9"/>
  <c r="H359" i="9"/>
  <c r="H63" i="9"/>
  <c r="H25" i="12"/>
  <c r="H72" i="12"/>
  <c r="H74" i="12"/>
  <c r="H76" i="12"/>
  <c r="F81" i="12"/>
  <c r="H25" i="14"/>
  <c r="H69" i="14"/>
  <c r="H78" i="12"/>
  <c r="H25" i="16"/>
  <c r="H101" i="21"/>
  <c r="H104" i="20"/>
  <c r="I151" i="17"/>
  <c r="H110" i="15"/>
  <c r="I146" i="14"/>
  <c r="I149" i="11"/>
  <c r="I152" i="9"/>
  <c r="K152" i="9" s="1"/>
  <c r="H72" i="14"/>
  <c r="H76" i="14"/>
  <c r="H77" i="14"/>
  <c r="H79" i="14"/>
  <c r="D81" i="16"/>
  <c r="H79" i="16"/>
  <c r="H25" i="17"/>
  <c r="H64" i="17"/>
  <c r="H25" i="18"/>
  <c r="H25" i="19"/>
  <c r="H25" i="23"/>
  <c r="E81" i="23"/>
  <c r="H25" i="24"/>
  <c r="G81" i="24"/>
  <c r="H71" i="9"/>
  <c r="H353" i="10"/>
  <c r="H69" i="10"/>
  <c r="H73" i="10"/>
  <c r="H76" i="10"/>
  <c r="H79" i="10"/>
  <c r="H67" i="11"/>
  <c r="F81" i="26"/>
  <c r="H25" i="30"/>
  <c r="H25" i="31"/>
  <c r="H63" i="33"/>
  <c r="H62" i="35"/>
  <c r="H72" i="38"/>
  <c r="H25" i="40"/>
  <c r="I162" i="37"/>
  <c r="H77" i="57"/>
  <c r="H79" i="57"/>
  <c r="H25" i="22"/>
  <c r="H25" i="26"/>
  <c r="H79" i="33"/>
  <c r="H99" i="31"/>
  <c r="H104" i="30"/>
  <c r="F163" i="30"/>
  <c r="I152" i="30"/>
  <c r="H86" i="37"/>
  <c r="H357" i="10"/>
  <c r="D300" i="10"/>
  <c r="D350" i="10" s="1"/>
  <c r="H67" i="16"/>
  <c r="F81" i="16"/>
  <c r="H68" i="9"/>
  <c r="H108" i="14"/>
  <c r="H98" i="19"/>
  <c r="H347" i="9"/>
  <c r="H350" i="10"/>
  <c r="C297" i="10"/>
  <c r="C347" i="10" s="1"/>
  <c r="H78" i="11"/>
  <c r="C312" i="10"/>
  <c r="C362" i="10" s="1"/>
  <c r="F303" i="10"/>
  <c r="F353" i="10" s="1"/>
  <c r="H76" i="9"/>
  <c r="H347" i="10"/>
  <c r="D311" i="9"/>
  <c r="D361" i="9" s="1"/>
  <c r="E304" i="9"/>
  <c r="E354" i="9" s="1"/>
  <c r="H75" i="16"/>
  <c r="H65" i="16"/>
  <c r="H66" i="10"/>
  <c r="H66" i="9"/>
  <c r="F309" i="9"/>
  <c r="F359" i="9" s="1"/>
  <c r="G81" i="10"/>
  <c r="H64" i="20"/>
  <c r="H71" i="21"/>
  <c r="H67" i="22"/>
  <c r="H61" i="23"/>
  <c r="H80" i="25"/>
  <c r="H75" i="26"/>
  <c r="H64" i="38"/>
  <c r="H352" i="59"/>
  <c r="C302" i="59"/>
  <c r="C352" i="59" s="1"/>
  <c r="H110" i="26"/>
  <c r="H99" i="24"/>
  <c r="H99" i="12"/>
  <c r="H104" i="11"/>
  <c r="H110" i="34"/>
  <c r="H108" i="34"/>
  <c r="H100" i="34"/>
  <c r="H99" i="34"/>
  <c r="H97" i="34"/>
  <c r="H94" i="34"/>
  <c r="H92" i="34"/>
  <c r="G304" i="36"/>
  <c r="G354" i="36" s="1"/>
  <c r="H354" i="36"/>
  <c r="H109" i="31"/>
  <c r="H107" i="31"/>
  <c r="H101" i="31"/>
  <c r="H93" i="31"/>
  <c r="H91" i="31"/>
  <c r="F111" i="30"/>
  <c r="H91" i="30"/>
  <c r="H93" i="30"/>
  <c r="D111" i="30"/>
  <c r="H94" i="30"/>
  <c r="G111" i="30"/>
  <c r="E111" i="30"/>
  <c r="H96" i="30"/>
  <c r="H98" i="30"/>
  <c r="C111" i="30"/>
  <c r="H99" i="30"/>
  <c r="H101" i="30"/>
  <c r="H102" i="30"/>
  <c r="H106" i="30"/>
  <c r="H107" i="30"/>
  <c r="H109" i="30"/>
  <c r="H110" i="30"/>
  <c r="H163" i="30"/>
  <c r="H64" i="9"/>
  <c r="H71" i="59"/>
  <c r="H73" i="59"/>
  <c r="I153" i="28"/>
  <c r="H76" i="57"/>
  <c r="H62" i="59"/>
  <c r="H77" i="59"/>
  <c r="H79" i="59"/>
  <c r="I145" i="10"/>
  <c r="I151" i="11"/>
  <c r="H100" i="36"/>
  <c r="H103" i="18"/>
  <c r="H96" i="21"/>
  <c r="H71" i="12"/>
  <c r="H64" i="14"/>
  <c r="F81" i="14"/>
  <c r="H350" i="14"/>
  <c r="H354" i="12"/>
  <c r="G304" i="12"/>
  <c r="G354" i="12" s="1"/>
  <c r="G299" i="12"/>
  <c r="G349" i="12" s="1"/>
  <c r="G311" i="14"/>
  <c r="G361" i="14" s="1"/>
  <c r="H74" i="6"/>
  <c r="H64" i="12"/>
  <c r="E81" i="12"/>
  <c r="C81" i="14"/>
  <c r="H63" i="14"/>
  <c r="G296" i="14"/>
  <c r="G346" i="14" s="1"/>
  <c r="H62" i="6"/>
  <c r="H101" i="15"/>
  <c r="H91" i="14"/>
  <c r="H95" i="14"/>
  <c r="H102" i="19"/>
  <c r="H100" i="21"/>
  <c r="C81" i="12"/>
  <c r="H66" i="12"/>
  <c r="H79" i="12"/>
  <c r="H353" i="14"/>
  <c r="E309" i="15"/>
  <c r="E359" i="15" s="1"/>
  <c r="H93" i="16"/>
  <c r="C111" i="17"/>
  <c r="H94" i="17"/>
  <c r="H95" i="18"/>
  <c r="G111" i="21"/>
  <c r="H62" i="12"/>
  <c r="G81" i="12"/>
  <c r="H69" i="12"/>
  <c r="H77" i="12"/>
  <c r="H68" i="14"/>
  <c r="G81" i="14"/>
  <c r="E111" i="21"/>
  <c r="F111" i="24"/>
  <c r="H357" i="15"/>
  <c r="F312" i="15"/>
  <c r="F362" i="15" s="1"/>
  <c r="F306" i="14"/>
  <c r="F356" i="14" s="1"/>
  <c r="F308" i="14"/>
  <c r="F358" i="14" s="1"/>
  <c r="H103" i="9"/>
  <c r="G111" i="18"/>
  <c r="H93" i="21"/>
  <c r="H104" i="21"/>
  <c r="H353" i="12"/>
  <c r="D111" i="23"/>
  <c r="H106" i="14"/>
  <c r="H109" i="18"/>
  <c r="H108" i="21"/>
  <c r="H91" i="22"/>
  <c r="H97" i="23"/>
  <c r="H93" i="24"/>
  <c r="H104" i="32"/>
  <c r="H61" i="12"/>
  <c r="D81" i="12"/>
  <c r="H67" i="12"/>
  <c r="H61" i="14"/>
  <c r="E81" i="14"/>
  <c r="D81" i="14"/>
  <c r="H66" i="14"/>
  <c r="H71" i="14"/>
  <c r="H74" i="14"/>
  <c r="H362" i="15"/>
  <c r="F307" i="15"/>
  <c r="F357" i="15" s="1"/>
  <c r="H93" i="18"/>
  <c r="H75" i="6"/>
  <c r="H96" i="10"/>
  <c r="H100" i="10"/>
  <c r="H86" i="24"/>
  <c r="I159" i="9"/>
  <c r="K159" i="9"/>
  <c r="H95" i="11"/>
  <c r="H109" i="11"/>
  <c r="I145" i="11"/>
  <c r="I156" i="11"/>
  <c r="I146" i="12"/>
  <c r="I157" i="12"/>
  <c r="I155" i="14"/>
  <c r="I159" i="14"/>
  <c r="I151" i="16"/>
  <c r="H92" i="17"/>
  <c r="H99" i="17"/>
  <c r="I150" i="17"/>
  <c r="I156" i="17"/>
  <c r="H97" i="20"/>
  <c r="H107" i="10"/>
  <c r="H91" i="21"/>
  <c r="C111" i="21"/>
  <c r="D111" i="21"/>
  <c r="H98" i="21"/>
  <c r="H102" i="21"/>
  <c r="H106" i="21"/>
  <c r="I153" i="21"/>
  <c r="I161" i="21"/>
  <c r="H105" i="23"/>
  <c r="I157" i="23"/>
  <c r="I160" i="23"/>
  <c r="E111" i="24"/>
  <c r="H98" i="24"/>
  <c r="H102" i="24"/>
  <c r="H108" i="24"/>
  <c r="I162" i="24"/>
  <c r="H99" i="27"/>
  <c r="H108" i="27"/>
  <c r="I150" i="27"/>
  <c r="G88" i="44"/>
  <c r="I157" i="29"/>
  <c r="I162" i="31"/>
  <c r="H97" i="32"/>
  <c r="I150" i="32"/>
  <c r="I156" i="32"/>
  <c r="H100" i="33"/>
  <c r="I153" i="34"/>
  <c r="I160" i="34"/>
  <c r="I162" i="38"/>
  <c r="H98" i="40"/>
  <c r="I144" i="40"/>
  <c r="G309" i="59"/>
  <c r="G359" i="59" s="1"/>
  <c r="H359" i="59"/>
  <c r="D307" i="57"/>
  <c r="D357" i="57" s="1"/>
  <c r="H357" i="57"/>
  <c r="H72" i="57"/>
  <c r="H67" i="59"/>
  <c r="I158" i="34"/>
  <c r="H99" i="41"/>
  <c r="I145" i="41"/>
  <c r="I149" i="41"/>
  <c r="I155" i="41"/>
  <c r="I157" i="41"/>
  <c r="I161" i="41"/>
  <c r="G81" i="57"/>
  <c r="H75" i="57"/>
  <c r="H93" i="57"/>
  <c r="H105" i="24"/>
  <c r="I150" i="24"/>
  <c r="H350" i="62"/>
  <c r="H67" i="9"/>
  <c r="H69" i="9"/>
  <c r="H77" i="9"/>
  <c r="H67" i="10"/>
  <c r="H74" i="10"/>
  <c r="H80" i="10"/>
  <c r="I144" i="59"/>
  <c r="I157" i="59"/>
  <c r="I161" i="59"/>
  <c r="I145" i="38"/>
  <c r="I149" i="57"/>
  <c r="H69" i="62"/>
  <c r="H79" i="41"/>
  <c r="G81" i="41"/>
  <c r="I157" i="57"/>
  <c r="H70" i="59"/>
  <c r="I145" i="37"/>
  <c r="H61" i="57"/>
  <c r="H66" i="57"/>
  <c r="H71" i="57"/>
  <c r="H62" i="62"/>
  <c r="H64" i="62"/>
  <c r="H70" i="62"/>
  <c r="H72" i="62"/>
  <c r="H78" i="62"/>
  <c r="I140" i="40"/>
  <c r="H62" i="9"/>
  <c r="E81" i="9"/>
  <c r="C81" i="9"/>
  <c r="H65" i="9"/>
  <c r="F81" i="9"/>
  <c r="H70" i="9"/>
  <c r="D81" i="9"/>
  <c r="H74" i="9"/>
  <c r="H75" i="9"/>
  <c r="H79" i="9"/>
  <c r="G81" i="9"/>
  <c r="C81" i="10"/>
  <c r="F81" i="10"/>
  <c r="D81" i="10"/>
  <c r="H70" i="10"/>
  <c r="H75" i="10"/>
  <c r="H77" i="10"/>
  <c r="H71" i="37"/>
  <c r="H70" i="31"/>
  <c r="H71" i="33"/>
  <c r="H73" i="34"/>
  <c r="H77" i="34"/>
  <c r="H71" i="38"/>
  <c r="H80" i="36"/>
  <c r="D81" i="36"/>
  <c r="H76" i="36"/>
  <c r="H71" i="36"/>
  <c r="G81" i="59"/>
  <c r="E81" i="59"/>
  <c r="H63" i="59"/>
  <c r="H65" i="59"/>
  <c r="H68" i="59"/>
  <c r="F81" i="59"/>
  <c r="H75" i="59"/>
  <c r="H78" i="59"/>
  <c r="F302" i="62"/>
  <c r="F352" i="62" s="1"/>
  <c r="H352" i="62"/>
  <c r="H354" i="62"/>
  <c r="C304" i="62"/>
  <c r="C354" i="62" s="1"/>
  <c r="H66" i="6"/>
  <c r="H63" i="57"/>
  <c r="C81" i="57"/>
  <c r="H68" i="57"/>
  <c r="H73" i="57"/>
  <c r="E81" i="36"/>
  <c r="H64" i="36"/>
  <c r="H67" i="62"/>
  <c r="H67" i="37"/>
  <c r="H80" i="57"/>
  <c r="H70" i="57"/>
  <c r="H78" i="36"/>
  <c r="E81" i="57"/>
  <c r="F81" i="57"/>
  <c r="C81" i="59"/>
  <c r="H61" i="59"/>
  <c r="H64" i="59"/>
  <c r="H72" i="59"/>
  <c r="H74" i="59"/>
  <c r="H69" i="36"/>
  <c r="H62" i="57"/>
  <c r="H78" i="57"/>
  <c r="D81" i="59"/>
  <c r="H66" i="59"/>
  <c r="H76" i="59"/>
  <c r="H63" i="36"/>
  <c r="H64" i="57"/>
  <c r="H69" i="57"/>
  <c r="H74" i="57"/>
  <c r="H61" i="36"/>
  <c r="H80" i="62"/>
  <c r="F81" i="62"/>
  <c r="D81" i="62"/>
  <c r="H66" i="62"/>
  <c r="H68" i="62"/>
  <c r="H71" i="62"/>
  <c r="H76" i="62"/>
  <c r="H77" i="62"/>
  <c r="H79" i="62"/>
  <c r="H80" i="59"/>
  <c r="H75" i="36"/>
  <c r="H62" i="36"/>
  <c r="D309" i="36"/>
  <c r="D359" i="36" s="1"/>
  <c r="H359" i="36"/>
  <c r="E81" i="62"/>
  <c r="G81" i="62"/>
  <c r="H63" i="62"/>
  <c r="H65" i="62"/>
  <c r="H73" i="62"/>
  <c r="H77" i="36"/>
  <c r="H359" i="62"/>
  <c r="H75" i="62"/>
  <c r="C81" i="62"/>
  <c r="G296" i="37"/>
  <c r="G346" i="37" s="1"/>
  <c r="H65" i="36"/>
  <c r="I140" i="21"/>
  <c r="H93" i="9"/>
  <c r="J157" i="9"/>
  <c r="I144" i="10"/>
  <c r="H101" i="11"/>
  <c r="H91" i="12"/>
  <c r="H102" i="12"/>
  <c r="I149" i="12"/>
  <c r="I143" i="14"/>
  <c r="H98" i="15"/>
  <c r="D111" i="16"/>
  <c r="G111" i="16"/>
  <c r="H98" i="16"/>
  <c r="H102" i="16"/>
  <c r="H110" i="16"/>
  <c r="H93" i="17"/>
  <c r="H101" i="17"/>
  <c r="H103" i="17"/>
  <c r="F111" i="21"/>
  <c r="H95" i="22"/>
  <c r="H99" i="22"/>
  <c r="H107" i="22"/>
  <c r="H110" i="29"/>
  <c r="I149" i="31"/>
  <c r="H92" i="10"/>
  <c r="H103" i="62"/>
  <c r="H93" i="23"/>
  <c r="H95" i="23"/>
  <c r="D111" i="24"/>
  <c r="H91" i="24"/>
  <c r="G111" i="24"/>
  <c r="H92" i="24"/>
  <c r="H96" i="24"/>
  <c r="C111" i="24"/>
  <c r="H111" i="24" s="1"/>
  <c r="H100" i="24"/>
  <c r="H104" i="24"/>
  <c r="I147" i="24"/>
  <c r="I158" i="24"/>
  <c r="G111" i="25"/>
  <c r="H93" i="25"/>
  <c r="H95" i="25"/>
  <c r="H97" i="25"/>
  <c r="H103" i="25"/>
  <c r="H105" i="25"/>
  <c r="H107" i="25"/>
  <c r="I148" i="25"/>
  <c r="D111" i="26"/>
  <c r="H94" i="26"/>
  <c r="H96" i="26"/>
  <c r="H98" i="26"/>
  <c r="H100" i="26"/>
  <c r="H104" i="26"/>
  <c r="I148" i="26"/>
  <c r="H91" i="27"/>
  <c r="H92" i="27"/>
  <c r="E111" i="32"/>
  <c r="H95" i="32"/>
  <c r="H103" i="32"/>
  <c r="H105" i="32"/>
  <c r="H100" i="35"/>
  <c r="D111" i="38"/>
  <c r="H94" i="40"/>
  <c r="H104" i="40"/>
  <c r="H106" i="40"/>
  <c r="D111" i="41"/>
  <c r="H95" i="41"/>
  <c r="H97" i="41"/>
  <c r="H101" i="41"/>
  <c r="H93" i="59"/>
  <c r="I150" i="41"/>
  <c r="I152" i="38"/>
  <c r="I145" i="32"/>
  <c r="I152" i="25"/>
  <c r="I143" i="31"/>
  <c r="H102" i="34"/>
  <c r="C111" i="34"/>
  <c r="H106" i="24"/>
  <c r="H102" i="29"/>
  <c r="F163" i="34"/>
  <c r="H92" i="41"/>
  <c r="H94" i="21"/>
  <c r="H110" i="21"/>
  <c r="H98" i="29"/>
  <c r="H94" i="29"/>
  <c r="H108" i="40"/>
  <c r="H94" i="24"/>
  <c r="H105" i="39"/>
  <c r="H105" i="33"/>
  <c r="I156" i="34"/>
  <c r="H97" i="35"/>
  <c r="I162" i="35"/>
  <c r="H100" i="38"/>
  <c r="H163" i="38"/>
  <c r="D163" i="40"/>
  <c r="I150" i="40"/>
  <c r="I157" i="40"/>
  <c r="H100" i="41"/>
  <c r="H106" i="41"/>
  <c r="I146" i="41"/>
  <c r="I156" i="41"/>
  <c r="I160" i="41"/>
  <c r="I162" i="41"/>
  <c r="H108" i="33"/>
  <c r="I160" i="62"/>
  <c r="H96" i="37"/>
  <c r="I151" i="34"/>
  <c r="H106" i="34"/>
  <c r="H101" i="34"/>
  <c r="H18" i="29"/>
  <c r="H86" i="27"/>
  <c r="H86" i="26"/>
  <c r="H86" i="62"/>
  <c r="H86" i="22"/>
  <c r="H86" i="17"/>
  <c r="H18" i="16"/>
  <c r="H25" i="59"/>
  <c r="H25" i="15"/>
  <c r="H25" i="20"/>
  <c r="H25" i="21"/>
  <c r="H25" i="32"/>
  <c r="H25" i="33"/>
  <c r="H25" i="57"/>
  <c r="H25" i="36"/>
  <c r="I140" i="16"/>
  <c r="I148" i="34"/>
  <c r="I154" i="34"/>
  <c r="H92" i="35"/>
  <c r="H93" i="35"/>
  <c r="H107" i="35"/>
  <c r="G163" i="35"/>
  <c r="H93" i="38"/>
  <c r="H96" i="38"/>
  <c r="H106" i="38"/>
  <c r="H101" i="39"/>
  <c r="H107" i="40"/>
  <c r="H91" i="41"/>
  <c r="E111" i="41"/>
  <c r="H93" i="41"/>
  <c r="F111" i="41"/>
  <c r="H98" i="41"/>
  <c r="H102" i="41"/>
  <c r="H104" i="41"/>
  <c r="H108" i="41"/>
  <c r="H110" i="41"/>
  <c r="I148" i="41"/>
  <c r="F111" i="59"/>
  <c r="H100" i="59"/>
  <c r="H105" i="41"/>
  <c r="I144" i="41"/>
  <c r="H96" i="40"/>
  <c r="I148" i="40"/>
  <c r="H102" i="39"/>
  <c r="H109" i="39"/>
  <c r="I150" i="35"/>
  <c r="I143" i="34"/>
  <c r="H109" i="34"/>
  <c r="H93" i="34"/>
  <c r="G111" i="34"/>
  <c r="H109" i="37"/>
  <c r="H105" i="37"/>
  <c r="H98" i="57"/>
  <c r="I143" i="36"/>
  <c r="H93" i="62"/>
  <c r="H106" i="62"/>
  <c r="H101" i="62"/>
  <c r="H104" i="37"/>
  <c r="I159" i="59"/>
  <c r="I153" i="9"/>
  <c r="K153" i="9" s="1"/>
  <c r="H108" i="10"/>
  <c r="G111" i="62"/>
  <c r="E111" i="62"/>
  <c r="I161" i="62"/>
  <c r="H102" i="10"/>
  <c r="H97" i="33"/>
  <c r="H101" i="33"/>
  <c r="F306" i="36"/>
  <c r="F356" i="36" s="1"/>
  <c r="C307" i="37"/>
  <c r="C357" i="37" s="1"/>
  <c r="H357" i="37"/>
  <c r="H61" i="9"/>
  <c r="F301" i="57"/>
  <c r="F351" i="57" s="1"/>
  <c r="G296" i="57"/>
  <c r="G346" i="57" s="1"/>
  <c r="D301" i="59"/>
  <c r="D351" i="59" s="1"/>
  <c r="G302" i="59"/>
  <c r="G352" i="59" s="1"/>
  <c r="H351" i="62"/>
  <c r="H357" i="62"/>
  <c r="C310" i="37"/>
  <c r="C360" i="37" s="1"/>
  <c r="H354" i="57"/>
  <c r="H86" i="19"/>
  <c r="H86" i="29"/>
  <c r="H86" i="9"/>
  <c r="H18" i="38"/>
  <c r="H86" i="38"/>
  <c r="H190" i="20"/>
  <c r="H240" i="21"/>
  <c r="H190" i="32"/>
  <c r="H18" i="62"/>
  <c r="H86" i="57"/>
  <c r="H240" i="36"/>
  <c r="H18" i="59"/>
  <c r="H352" i="57"/>
  <c r="C302" i="57"/>
  <c r="C352" i="57" s="1"/>
  <c r="G294" i="62"/>
  <c r="G344" i="62" s="1"/>
  <c r="G295" i="57"/>
  <c r="G345" i="57" s="1"/>
  <c r="E297" i="57"/>
  <c r="E347" i="57" s="1"/>
  <c r="H347" i="57"/>
  <c r="H353" i="21"/>
  <c r="C118" i="46"/>
  <c r="C94" i="46" s="1"/>
  <c r="C34" i="44"/>
  <c r="H362" i="62"/>
  <c r="D312" i="62"/>
  <c r="D362" i="62" s="1"/>
  <c r="F294" i="57"/>
  <c r="F344" i="57" s="1"/>
  <c r="F309" i="57"/>
  <c r="F359" i="57" s="1"/>
  <c r="H359" i="57"/>
  <c r="H352" i="36"/>
  <c r="C302" i="36"/>
  <c r="C352" i="36" s="1"/>
  <c r="G300" i="36"/>
  <c r="G350" i="36" s="1"/>
  <c r="H350" i="36"/>
  <c r="D300" i="37"/>
  <c r="D350" i="37" s="1"/>
  <c r="F305" i="59"/>
  <c r="F355" i="59" s="1"/>
  <c r="H355" i="59"/>
  <c r="C309" i="36"/>
  <c r="C359" i="36" s="1"/>
  <c r="H353" i="36"/>
  <c r="E301" i="59"/>
  <c r="E351" i="59" s="1"/>
  <c r="D304" i="59"/>
  <c r="D354" i="59" s="1"/>
  <c r="H357" i="59"/>
  <c r="G308" i="36"/>
  <c r="G358" i="36" s="1"/>
  <c r="H357" i="36"/>
  <c r="F305" i="36"/>
  <c r="F355" i="36" s="1"/>
  <c r="F307" i="62"/>
  <c r="F357" i="62" s="1"/>
  <c r="C300" i="59"/>
  <c r="C350" i="59" s="1"/>
  <c r="D312" i="59"/>
  <c r="D362" i="59" s="1"/>
  <c r="H362" i="59"/>
  <c r="F300" i="57"/>
  <c r="F350" i="57" s="1"/>
  <c r="H350" i="57"/>
  <c r="C303" i="57"/>
  <c r="C353" i="57" s="1"/>
  <c r="H353" i="57"/>
  <c r="D305" i="57"/>
  <c r="D355" i="57" s="1"/>
  <c r="H355" i="57"/>
  <c r="G294" i="59"/>
  <c r="G344" i="59" s="1"/>
  <c r="G312" i="37"/>
  <c r="G362" i="37" s="1"/>
  <c r="E23" i="44"/>
  <c r="F297" i="62"/>
  <c r="F347" i="62" s="1"/>
  <c r="H347" i="62"/>
  <c r="H353" i="62"/>
  <c r="G26" i="44"/>
  <c r="G243" i="44" s="1"/>
  <c r="G291" i="44" s="1"/>
  <c r="D39" i="44"/>
  <c r="H353" i="31"/>
  <c r="H353" i="33"/>
  <c r="C310" i="59"/>
  <c r="C360" i="59" s="1"/>
  <c r="F294" i="62"/>
  <c r="F344" i="62" s="1"/>
  <c r="D359" i="25"/>
  <c r="F359" i="40"/>
  <c r="G351" i="19"/>
  <c r="I140" i="27"/>
  <c r="I140" i="6"/>
  <c r="H95" i="9"/>
  <c r="H101" i="9"/>
  <c r="H109" i="9"/>
  <c r="J143" i="9"/>
  <c r="I143" i="9"/>
  <c r="J151" i="9"/>
  <c r="H92" i="37"/>
  <c r="H94" i="10"/>
  <c r="H97" i="10"/>
  <c r="H94" i="62"/>
  <c r="H92" i="59"/>
  <c r="H101" i="59"/>
  <c r="H109" i="59"/>
  <c r="H102" i="62"/>
  <c r="H96" i="62"/>
  <c r="H91" i="62"/>
  <c r="D111" i="62"/>
  <c r="H104" i="62"/>
  <c r="H105" i="62"/>
  <c r="H97" i="57"/>
  <c r="I156" i="57"/>
  <c r="C111" i="62"/>
  <c r="F111" i="62"/>
  <c r="H92" i="62"/>
  <c r="H97" i="62"/>
  <c r="H99" i="62"/>
  <c r="H107" i="62"/>
  <c r="H108" i="62"/>
  <c r="I143" i="62"/>
  <c r="I155" i="62"/>
  <c r="H100" i="37"/>
  <c r="H101" i="57"/>
  <c r="H106" i="57"/>
  <c r="I152" i="57"/>
  <c r="H107" i="36"/>
  <c r="H95" i="62"/>
  <c r="H100" i="62"/>
  <c r="H105" i="57"/>
  <c r="I152" i="59"/>
  <c r="H108" i="59"/>
  <c r="H99" i="36"/>
  <c r="H110" i="62"/>
  <c r="H25" i="9"/>
  <c r="F16" i="44"/>
  <c r="H25" i="10"/>
  <c r="C16" i="44"/>
  <c r="D16" i="44"/>
  <c r="H25" i="37"/>
  <c r="G16" i="44"/>
  <c r="H25" i="6"/>
  <c r="B1" i="18"/>
  <c r="B1" i="17"/>
  <c r="B1" i="16"/>
  <c r="B1" i="15"/>
  <c r="B1" i="14"/>
  <c r="B1" i="12"/>
  <c r="B1" i="11"/>
  <c r="B1" i="10"/>
  <c r="B1" i="9"/>
  <c r="B1" i="62"/>
  <c r="B1" i="36"/>
  <c r="AH114" i="60"/>
  <c r="AD114" i="60"/>
  <c r="AN114" i="60"/>
  <c r="F354" i="19"/>
  <c r="H63" i="6"/>
  <c r="G81" i="6"/>
  <c r="H76" i="6"/>
  <c r="H100" i="6"/>
  <c r="H97" i="6"/>
  <c r="I140" i="23"/>
  <c r="F117" i="46"/>
  <c r="F93" i="46" s="1"/>
  <c r="F33" i="44"/>
  <c r="G21" i="44"/>
  <c r="G238" i="44" s="1"/>
  <c r="G286" i="44" s="1"/>
  <c r="C123" i="46"/>
  <c r="C99" i="46" s="1"/>
  <c r="C39" i="44"/>
  <c r="B2" i="38"/>
  <c r="B2" i="29"/>
  <c r="B2" i="21"/>
  <c r="B2" i="14"/>
  <c r="B2" i="34"/>
  <c r="B2" i="27"/>
  <c r="B2" i="20"/>
  <c r="B2" i="11"/>
  <c r="B2" i="33"/>
  <c r="B2" i="26"/>
  <c r="B2" i="19"/>
  <c r="B2" i="10"/>
  <c r="H86" i="59"/>
  <c r="B2" i="6"/>
  <c r="B2" i="59"/>
  <c r="B2" i="25"/>
  <c r="B2" i="18"/>
  <c r="B2" i="9"/>
  <c r="B2" i="62"/>
  <c r="B2" i="41"/>
  <c r="B2" i="32"/>
  <c r="B2" i="24"/>
  <c r="B2" i="17"/>
  <c r="B2" i="36"/>
  <c r="B2" i="40"/>
  <c r="B2" i="31"/>
  <c r="B2" i="23"/>
  <c r="B2" i="16"/>
  <c r="B2" i="39"/>
  <c r="B2" i="30"/>
  <c r="B2" i="22"/>
  <c r="B2" i="15"/>
  <c r="H74" i="36"/>
  <c r="H73" i="36"/>
  <c r="H72" i="36"/>
  <c r="G81" i="36"/>
  <c r="H70" i="36"/>
  <c r="H68" i="36"/>
  <c r="H67" i="36"/>
  <c r="F81" i="36"/>
  <c r="C81" i="36"/>
  <c r="H66" i="36"/>
  <c r="H61" i="62"/>
  <c r="H98" i="62"/>
  <c r="H109" i="62"/>
  <c r="F305" i="62"/>
  <c r="F355" i="62" s="1"/>
  <c r="H106" i="37"/>
  <c r="H62" i="37"/>
  <c r="H79" i="37"/>
  <c r="H97" i="37"/>
  <c r="H70" i="37"/>
  <c r="H108" i="37"/>
  <c r="H101" i="37"/>
  <c r="H18" i="37"/>
  <c r="H93" i="37"/>
  <c r="H18" i="21"/>
  <c r="I140" i="14"/>
  <c r="I140" i="22"/>
  <c r="H190" i="39"/>
  <c r="H18" i="39"/>
  <c r="H18" i="28"/>
  <c r="H240" i="29"/>
  <c r="H215" i="6"/>
  <c r="H86" i="23"/>
  <c r="H18" i="40"/>
  <c r="H86" i="40"/>
  <c r="H240" i="24"/>
  <c r="H240" i="33"/>
  <c r="H215" i="22"/>
  <c r="H18" i="41"/>
  <c r="H86" i="41"/>
  <c r="E295" i="26"/>
  <c r="E345" i="26" s="1"/>
  <c r="F301" i="35"/>
  <c r="F351" i="35" s="1"/>
  <c r="F297" i="21"/>
  <c r="F347" i="21" s="1"/>
  <c r="D299" i="21"/>
  <c r="D349" i="21" s="1"/>
  <c r="E295" i="57"/>
  <c r="E345" i="57" s="1"/>
  <c r="E299" i="57"/>
  <c r="E349" i="57" s="1"/>
  <c r="D305" i="34"/>
  <c r="D355" i="34" s="1"/>
  <c r="F299" i="32"/>
  <c r="F349" i="32" s="1"/>
  <c r="F294" i="25"/>
  <c r="F344" i="25" s="1"/>
  <c r="D305" i="23"/>
  <c r="D355" i="23" s="1"/>
  <c r="E295" i="23"/>
  <c r="E345" i="23" s="1"/>
  <c r="C299" i="24"/>
  <c r="C349" i="24" s="1"/>
  <c r="F299" i="25"/>
  <c r="F349" i="25" s="1"/>
  <c r="C310" i="24"/>
  <c r="C360" i="24" s="1"/>
  <c r="D304" i="14"/>
  <c r="D354" i="14" s="1"/>
  <c r="E299" i="25"/>
  <c r="E349" i="25" s="1"/>
  <c r="C305" i="25"/>
  <c r="C355" i="25" s="1"/>
  <c r="C305" i="19"/>
  <c r="C355" i="19" s="1"/>
  <c r="D302" i="16"/>
  <c r="D352" i="16" s="1"/>
  <c r="E299" i="16"/>
  <c r="E349" i="16" s="1"/>
  <c r="E300" i="17"/>
  <c r="E350" i="17" s="1"/>
  <c r="E302" i="33"/>
  <c r="E352" i="33" s="1"/>
  <c r="D305" i="33"/>
  <c r="D355" i="33" s="1"/>
  <c r="E299" i="23"/>
  <c r="E349" i="23" s="1"/>
  <c r="D300" i="35"/>
  <c r="D350" i="35" s="1"/>
  <c r="C310" i="62"/>
  <c r="C360" i="62" s="1"/>
  <c r="C305" i="24"/>
  <c r="C355" i="24" s="1"/>
  <c r="F306" i="15"/>
  <c r="F356" i="15" s="1"/>
  <c r="E306" i="59"/>
  <c r="E356" i="59" s="1"/>
  <c r="E294" i="59"/>
  <c r="E344" i="59" s="1"/>
  <c r="E299" i="24"/>
  <c r="E349" i="24" s="1"/>
  <c r="D300" i="59"/>
  <c r="D350" i="59" s="1"/>
  <c r="D305" i="24"/>
  <c r="D355" i="24" s="1"/>
  <c r="D304" i="38"/>
  <c r="D354" i="38" s="1"/>
  <c r="C304" i="38"/>
  <c r="C354" i="38" s="1"/>
  <c r="G296" i="38"/>
  <c r="G346" i="38" s="1"/>
  <c r="F294" i="28"/>
  <c r="F344" i="28" s="1"/>
  <c r="D297" i="28"/>
  <c r="D347" i="28" s="1"/>
  <c r="C305" i="32"/>
  <c r="C355" i="32" s="1"/>
  <c r="C305" i="12"/>
  <c r="C355" i="12" s="1"/>
  <c r="C300" i="17"/>
  <c r="C350" i="17" s="1"/>
  <c r="G294" i="37"/>
  <c r="G344" i="37" s="1"/>
  <c r="C299" i="21"/>
  <c r="C349" i="21" s="1"/>
  <c r="H355" i="32"/>
  <c r="C310" i="23"/>
  <c r="C360" i="23" s="1"/>
  <c r="C304" i="59"/>
  <c r="C354" i="59" s="1"/>
  <c r="C304" i="14"/>
  <c r="C354" i="14" s="1"/>
  <c r="C302" i="14"/>
  <c r="C352" i="14" s="1"/>
  <c r="C312" i="30"/>
  <c r="C362" i="30" s="1"/>
  <c r="C305" i="40"/>
  <c r="C355" i="40" s="1"/>
  <c r="H355" i="25"/>
  <c r="F293" i="26"/>
  <c r="F343" i="26" s="1"/>
  <c r="C305" i="23"/>
  <c r="C355" i="23" s="1"/>
  <c r="C305" i="38"/>
  <c r="C355" i="38" s="1"/>
  <c r="C305" i="20"/>
  <c r="C355" i="20" s="1"/>
  <c r="C305" i="31"/>
  <c r="C355" i="31" s="1"/>
  <c r="C305" i="33"/>
  <c r="C355" i="33" s="1"/>
  <c r="C305" i="22"/>
  <c r="C355" i="22" s="1"/>
  <c r="C302" i="16"/>
  <c r="C352" i="16" s="1"/>
  <c r="C297" i="11"/>
  <c r="C347" i="11" s="1"/>
  <c r="H349" i="57"/>
  <c r="C305" i="17"/>
  <c r="C355" i="17" s="1"/>
  <c r="C310" i="17"/>
  <c r="C360" i="17" s="1"/>
  <c r="C305" i="16"/>
  <c r="C355" i="16" s="1"/>
  <c r="C305" i="18"/>
  <c r="C355" i="18" s="1"/>
  <c r="C305" i="39"/>
  <c r="C355" i="39" s="1"/>
  <c r="C310" i="22"/>
  <c r="C360" i="22" s="1"/>
  <c r="C305" i="62"/>
  <c r="C355" i="62" s="1"/>
  <c r="C305" i="21"/>
  <c r="C355" i="21" s="1"/>
  <c r="C305" i="27"/>
  <c r="C355" i="27" s="1"/>
  <c r="C305" i="11"/>
  <c r="C355" i="11" s="1"/>
  <c r="C312" i="27"/>
  <c r="C362" i="27" s="1"/>
  <c r="C305" i="14"/>
  <c r="C355" i="14" s="1"/>
  <c r="C299" i="15"/>
  <c r="C349" i="15" s="1"/>
  <c r="H349" i="21"/>
  <c r="H355" i="19"/>
  <c r="H355" i="24"/>
  <c r="C305" i="10"/>
  <c r="C355" i="10" s="1"/>
  <c r="H352" i="33"/>
  <c r="C300" i="9"/>
  <c r="C350" i="9" s="1"/>
  <c r="H354" i="14"/>
  <c r="H354" i="59"/>
  <c r="C297" i="28"/>
  <c r="C347" i="28" s="1"/>
  <c r="C310" i="40"/>
  <c r="C360" i="40" s="1"/>
  <c r="H354" i="38"/>
  <c r="H355" i="20"/>
  <c r="H355" i="38"/>
  <c r="C305" i="9"/>
  <c r="C355" i="9" s="1"/>
  <c r="H355" i="23"/>
  <c r="C302" i="9"/>
  <c r="C352" i="9" s="1"/>
  <c r="H355" i="31"/>
  <c r="H355" i="33"/>
  <c r="H355" i="12"/>
  <c r="H355" i="27"/>
  <c r="C305" i="36"/>
  <c r="C355" i="36" s="1"/>
  <c r="H355" i="16"/>
  <c r="H355" i="21"/>
  <c r="H355" i="62"/>
  <c r="H355" i="17"/>
  <c r="H355" i="22"/>
  <c r="H355" i="14"/>
  <c r="H355" i="39"/>
  <c r="H355" i="18"/>
  <c r="H352" i="16"/>
  <c r="H349" i="24"/>
  <c r="H355" i="10"/>
  <c r="H355" i="40"/>
  <c r="H347" i="28"/>
  <c r="H355" i="9"/>
  <c r="H355" i="36"/>
  <c r="AO62" i="60"/>
  <c r="AO52" i="60"/>
  <c r="AO22" i="60"/>
  <c r="AO59" i="60"/>
  <c r="AO94" i="60"/>
  <c r="AO63" i="60"/>
  <c r="AO67" i="60"/>
  <c r="AO102" i="60"/>
  <c r="AO101" i="60"/>
  <c r="AO20" i="60"/>
  <c r="AO23" i="60"/>
  <c r="AO84" i="60"/>
  <c r="AO16" i="60"/>
  <c r="AO29" i="60"/>
  <c r="AO27" i="60"/>
  <c r="AO8" i="60"/>
  <c r="AO64" i="60"/>
  <c r="AO38" i="60"/>
  <c r="AO44" i="60"/>
  <c r="AO71" i="60"/>
  <c r="AO66" i="60"/>
  <c r="AO42" i="60"/>
  <c r="AO86" i="60"/>
  <c r="AO31" i="60"/>
  <c r="AO50" i="60"/>
  <c r="AO88" i="60"/>
  <c r="AO21" i="60"/>
  <c r="AO13" i="60"/>
  <c r="AO34" i="60"/>
  <c r="AO83" i="60"/>
  <c r="AO19" i="60"/>
  <c r="AO110" i="60"/>
  <c r="AO10" i="60"/>
  <c r="AO18" i="60"/>
  <c r="AO43" i="60"/>
  <c r="AO97" i="60"/>
  <c r="AO81" i="60"/>
  <c r="AO92" i="60"/>
  <c r="AO79" i="60"/>
  <c r="AO17" i="60"/>
  <c r="AO74" i="60"/>
  <c r="AO93" i="60"/>
  <c r="AO105" i="60"/>
  <c r="AO41" i="60"/>
  <c r="AO28" i="60"/>
  <c r="AO78" i="60"/>
  <c r="AO53" i="60"/>
  <c r="AO72" i="60"/>
  <c r="AO82" i="60"/>
  <c r="AO111" i="60"/>
  <c r="AO109" i="60"/>
  <c r="AO77" i="60"/>
  <c r="AO76" i="60"/>
  <c r="AO48" i="60"/>
  <c r="AO89" i="60"/>
  <c r="AO65" i="60"/>
  <c r="AO75" i="60"/>
  <c r="AO11" i="60"/>
  <c r="AO26" i="60"/>
  <c r="AO103" i="60"/>
  <c r="AO58" i="60"/>
  <c r="AO9" i="60"/>
  <c r="AO107" i="60"/>
  <c r="AO30" i="60"/>
  <c r="AO73" i="60"/>
  <c r="AO35" i="60"/>
  <c r="AO108" i="60"/>
  <c r="AO51" i="60"/>
  <c r="AO54" i="60"/>
  <c r="AO45" i="60"/>
  <c r="AO99" i="60"/>
  <c r="AO104" i="60"/>
  <c r="AO15" i="60"/>
  <c r="AO32" i="60"/>
  <c r="AO70" i="60"/>
  <c r="AO57" i="60"/>
  <c r="AO87" i="60"/>
  <c r="AO60" i="60"/>
  <c r="AO39" i="60"/>
  <c r="AO14" i="60"/>
  <c r="AO6" i="60"/>
  <c r="AO49" i="60"/>
  <c r="AO55" i="60"/>
  <c r="AO7" i="60"/>
  <c r="AO40" i="60"/>
  <c r="AO12" i="60"/>
  <c r="AO85" i="60"/>
  <c r="AO61" i="60"/>
  <c r="AO98" i="60"/>
  <c r="AO36" i="60"/>
  <c r="AO33" i="60"/>
  <c r="AO95" i="60"/>
  <c r="AO80" i="60"/>
  <c r="AO100" i="60"/>
  <c r="AO56" i="60"/>
  <c r="AO106" i="60"/>
  <c r="AO96" i="60"/>
  <c r="AO37" i="60"/>
  <c r="AO114" i="60"/>
  <c r="H42" i="15"/>
  <c r="H303" i="15" s="1"/>
  <c r="L11" i="48" s="1"/>
  <c r="H46" i="15"/>
  <c r="H307" i="15" s="1"/>
  <c r="P11" i="48" s="1"/>
  <c r="H33" i="37"/>
  <c r="H46" i="37"/>
  <c r="H307" i="37" s="1"/>
  <c r="P36" i="48" s="1"/>
  <c r="H40" i="37"/>
  <c r="H51" i="37"/>
  <c r="H38" i="37"/>
  <c r="E304" i="15"/>
  <c r="E354" i="15" s="1"/>
  <c r="H48" i="37"/>
  <c r="H309" i="37" s="1"/>
  <c r="R36" i="48" s="1"/>
  <c r="H34" i="11"/>
  <c r="H39" i="37"/>
  <c r="H352" i="11"/>
  <c r="H41" i="11"/>
  <c r="H302" i="11" s="1"/>
  <c r="K8" i="48" s="1"/>
  <c r="E305" i="11"/>
  <c r="E355" i="11" s="1"/>
  <c r="E300" i="11"/>
  <c r="E350" i="11" s="1"/>
  <c r="H350" i="11"/>
  <c r="F295" i="11"/>
  <c r="F345" i="11" s="1"/>
  <c r="F297" i="11"/>
  <c r="F347" i="11" s="1"/>
  <c r="F309" i="11"/>
  <c r="F359" i="11" s="1"/>
  <c r="D303" i="11"/>
  <c r="D353" i="11" s="1"/>
  <c r="D109" i="46"/>
  <c r="D85" i="46" s="1"/>
  <c r="D25" i="44"/>
  <c r="G310" i="11"/>
  <c r="G360" i="11" s="1"/>
  <c r="G122" i="46"/>
  <c r="G98" i="46" s="1"/>
  <c r="G49" i="46" s="1"/>
  <c r="G110" i="46"/>
  <c r="G86" i="46" s="1"/>
  <c r="G37" i="46" s="1"/>
  <c r="F27" i="44"/>
  <c r="F244" i="44" s="1"/>
  <c r="F292" i="44" s="1"/>
  <c r="E108" i="46"/>
  <c r="H77" i="37"/>
  <c r="H61" i="37"/>
  <c r="H44" i="37"/>
  <c r="H305" i="37" s="1"/>
  <c r="N36" i="48" s="1"/>
  <c r="C81" i="37"/>
  <c r="G300" i="37"/>
  <c r="G350" i="37" s="1"/>
  <c r="H32" i="37"/>
  <c r="H353" i="37"/>
  <c r="F104" i="46"/>
  <c r="F81" i="37"/>
  <c r="F309" i="37"/>
  <c r="F359" i="37" s="1"/>
  <c r="E24" i="44"/>
  <c r="C305" i="37"/>
  <c r="C355" i="37" s="1"/>
  <c r="C304" i="37"/>
  <c r="C354" i="37" s="1"/>
  <c r="H36" i="37"/>
  <c r="C115" i="46"/>
  <c r="C91" i="46" s="1"/>
  <c r="F20" i="44"/>
  <c r="H75" i="37"/>
  <c r="H43" i="37"/>
  <c r="H304" i="37" s="1"/>
  <c r="M36" i="48" s="1"/>
  <c r="H350" i="37"/>
  <c r="H65" i="37"/>
  <c r="H72" i="37"/>
  <c r="E81" i="37"/>
  <c r="D81" i="37"/>
  <c r="G295" i="37"/>
  <c r="G345" i="37" s="1"/>
  <c r="H76" i="37"/>
  <c r="C309" i="37"/>
  <c r="C359" i="37" s="1"/>
  <c r="H78" i="37"/>
  <c r="E304" i="37"/>
  <c r="E354" i="37" s="1"/>
  <c r="C52" i="37"/>
  <c r="C258" i="37" s="1"/>
  <c r="F300" i="37"/>
  <c r="F350" i="37" s="1"/>
  <c r="H359" i="37"/>
  <c r="H354" i="37"/>
  <c r="H66" i="37"/>
  <c r="E115" i="46"/>
  <c r="H41" i="37"/>
  <c r="H64" i="37"/>
  <c r="H80" i="37"/>
  <c r="E31" i="44"/>
  <c r="E248" i="44" s="1"/>
  <c r="E296" i="44" s="1"/>
  <c r="H69" i="37"/>
  <c r="H74" i="37"/>
  <c r="H68" i="37"/>
  <c r="G81" i="37"/>
  <c r="H45" i="37"/>
  <c r="E52" i="37"/>
  <c r="E245" i="37" s="1"/>
  <c r="G52" i="37"/>
  <c r="G249" i="37" s="1"/>
  <c r="G305" i="37"/>
  <c r="G355" i="37" s="1"/>
  <c r="F52" i="37"/>
  <c r="F252" i="37" s="1"/>
  <c r="H35" i="37"/>
  <c r="H94" i="25"/>
  <c r="H102" i="25"/>
  <c r="H101" i="25"/>
  <c r="H91" i="25"/>
  <c r="H99" i="25"/>
  <c r="F111" i="25"/>
  <c r="I143" i="25"/>
  <c r="H109" i="25"/>
  <c r="I159" i="23"/>
  <c r="I147" i="23"/>
  <c r="I153" i="23"/>
  <c r="I149" i="23"/>
  <c r="G133" i="23"/>
  <c r="E131" i="23"/>
  <c r="D130" i="23"/>
  <c r="H106" i="23"/>
  <c r="C121" i="23"/>
  <c r="I151" i="23"/>
  <c r="G117" i="23"/>
  <c r="F116" i="23"/>
  <c r="F111" i="23"/>
  <c r="H91" i="23"/>
  <c r="H98" i="23"/>
  <c r="D122" i="23"/>
  <c r="I145" i="23"/>
  <c r="I156" i="23"/>
  <c r="F124" i="23"/>
  <c r="E123" i="23"/>
  <c r="E111" i="23"/>
  <c r="C134" i="14"/>
  <c r="H109" i="14"/>
  <c r="G122" i="14"/>
  <c r="H97" i="14"/>
  <c r="G111" i="14"/>
  <c r="F121" i="14"/>
  <c r="F111" i="14"/>
  <c r="H96" i="14"/>
  <c r="E120" i="14"/>
  <c r="C118" i="14"/>
  <c r="H93" i="14"/>
  <c r="C111" i="14"/>
  <c r="I154" i="14"/>
  <c r="D119" i="14"/>
  <c r="D111" i="14"/>
  <c r="H94" i="14"/>
  <c r="E163" i="14"/>
  <c r="I157" i="14"/>
  <c r="H163" i="14"/>
  <c r="G130" i="14"/>
  <c r="H105" i="14"/>
  <c r="F129" i="14"/>
  <c r="H104" i="14"/>
  <c r="I150" i="14"/>
  <c r="H103" i="14"/>
  <c r="E128" i="14"/>
  <c r="D127" i="14"/>
  <c r="H102" i="14"/>
  <c r="C126" i="14"/>
  <c r="H101" i="14"/>
  <c r="C163" i="14"/>
  <c r="I162" i="14"/>
  <c r="D135" i="14"/>
  <c r="G124" i="10"/>
  <c r="H99" i="10"/>
  <c r="D121" i="10"/>
  <c r="F131" i="10"/>
  <c r="H106" i="10"/>
  <c r="C120" i="10"/>
  <c r="H95" i="10"/>
  <c r="I151" i="10"/>
  <c r="I143" i="10"/>
  <c r="G132" i="10"/>
  <c r="G116" i="10"/>
  <c r="D129" i="10"/>
  <c r="H104" i="10"/>
  <c r="C128" i="10"/>
  <c r="H103" i="10"/>
  <c r="F123" i="10"/>
  <c r="H98" i="10"/>
  <c r="H105" i="10"/>
  <c r="I147" i="39"/>
  <c r="D121" i="39"/>
  <c r="H96" i="39"/>
  <c r="C120" i="39"/>
  <c r="G134" i="39"/>
  <c r="I162" i="39"/>
  <c r="D163" i="39"/>
  <c r="G116" i="39"/>
  <c r="H103" i="39"/>
  <c r="H97" i="39"/>
  <c r="H92" i="39"/>
  <c r="D129" i="39"/>
  <c r="H104" i="39"/>
  <c r="H93" i="39"/>
  <c r="F125" i="39"/>
  <c r="C130" i="39"/>
  <c r="D131" i="39"/>
  <c r="H108" i="36"/>
  <c r="H92" i="36"/>
  <c r="E128" i="36"/>
  <c r="I160" i="36"/>
  <c r="H104" i="36"/>
  <c r="E129" i="36"/>
  <c r="D120" i="36"/>
  <c r="H95" i="36"/>
  <c r="H103" i="36"/>
  <c r="I156" i="36"/>
  <c r="E121" i="36"/>
  <c r="E118" i="40"/>
  <c r="E111" i="40"/>
  <c r="H92" i="40"/>
  <c r="D117" i="40"/>
  <c r="C116" i="40"/>
  <c r="C111" i="40"/>
  <c r="H91" i="40"/>
  <c r="F135" i="40"/>
  <c r="H110" i="40"/>
  <c r="F119" i="40"/>
  <c r="F111" i="40"/>
  <c r="E126" i="40"/>
  <c r="H101" i="40"/>
  <c r="H100" i="40"/>
  <c r="D125" i="40"/>
  <c r="C124" i="40"/>
  <c r="H99" i="40"/>
  <c r="G120" i="40"/>
  <c r="H95" i="40"/>
  <c r="G111" i="40"/>
  <c r="F127" i="40"/>
  <c r="H102" i="40"/>
  <c r="H163" i="40"/>
  <c r="G128" i="40"/>
  <c r="H103" i="40"/>
  <c r="E134" i="40"/>
  <c r="H109" i="40"/>
  <c r="E134" i="26"/>
  <c r="H109" i="26"/>
  <c r="E118" i="26"/>
  <c r="H93" i="26"/>
  <c r="C116" i="26"/>
  <c r="F135" i="26"/>
  <c r="F119" i="26"/>
  <c r="G120" i="26"/>
  <c r="E126" i="26"/>
  <c r="H101" i="26"/>
  <c r="H108" i="26"/>
  <c r="D133" i="26"/>
  <c r="F127" i="26"/>
  <c r="H102" i="26"/>
  <c r="D117" i="26"/>
  <c r="C135" i="38"/>
  <c r="H110" i="38"/>
  <c r="I153" i="38"/>
  <c r="I155" i="38"/>
  <c r="H104" i="38"/>
  <c r="I160" i="38"/>
  <c r="I149" i="38"/>
  <c r="F163" i="38"/>
  <c r="G133" i="38"/>
  <c r="C119" i="38"/>
  <c r="C111" i="38"/>
  <c r="H94" i="38"/>
  <c r="D120" i="38"/>
  <c r="I147" i="38"/>
  <c r="I161" i="38"/>
  <c r="E121" i="38"/>
  <c r="C127" i="38"/>
  <c r="H102" i="38"/>
  <c r="G125" i="38"/>
  <c r="F111" i="38"/>
  <c r="E123" i="38"/>
  <c r="D128" i="38"/>
  <c r="H97" i="38"/>
  <c r="C129" i="38"/>
  <c r="D128" i="31"/>
  <c r="H103" i="31"/>
  <c r="C135" i="31"/>
  <c r="H110" i="31"/>
  <c r="C119" i="31"/>
  <c r="H94" i="31"/>
  <c r="I161" i="31"/>
  <c r="G131" i="31"/>
  <c r="H106" i="31"/>
  <c r="F122" i="31"/>
  <c r="H97" i="31"/>
  <c r="D120" i="31"/>
  <c r="H95" i="31"/>
  <c r="C127" i="31"/>
  <c r="H102" i="31"/>
  <c r="I159" i="31"/>
  <c r="G123" i="31"/>
  <c r="H98" i="31"/>
  <c r="F130" i="31"/>
  <c r="E163" i="24"/>
  <c r="I157" i="24"/>
  <c r="G116" i="59"/>
  <c r="H91" i="59"/>
  <c r="E122" i="59"/>
  <c r="H97" i="59"/>
  <c r="E111" i="59"/>
  <c r="G132" i="59"/>
  <c r="H107" i="59"/>
  <c r="C120" i="59"/>
  <c r="C111" i="59"/>
  <c r="H95" i="59"/>
  <c r="D121" i="59"/>
  <c r="H96" i="59"/>
  <c r="I160" i="59"/>
  <c r="G124" i="59"/>
  <c r="H99" i="59"/>
  <c r="E130" i="59"/>
  <c r="H105" i="59"/>
  <c r="C128" i="59"/>
  <c r="H103" i="59"/>
  <c r="F123" i="59"/>
  <c r="H104" i="59"/>
  <c r="D129" i="59"/>
  <c r="C117" i="22"/>
  <c r="H92" i="22"/>
  <c r="F120" i="22"/>
  <c r="H96" i="22"/>
  <c r="G121" i="22"/>
  <c r="H100" i="22"/>
  <c r="C125" i="22"/>
  <c r="F128" i="22"/>
  <c r="H103" i="22"/>
  <c r="C133" i="22"/>
  <c r="H108" i="22"/>
  <c r="G129" i="22"/>
  <c r="H104" i="22"/>
  <c r="F111" i="29"/>
  <c r="H106" i="29"/>
  <c r="H95" i="29"/>
  <c r="H91" i="29"/>
  <c r="H107" i="29"/>
  <c r="G124" i="29"/>
  <c r="A1" i="47" l="1"/>
  <c r="A1" i="49"/>
  <c r="A1" i="48"/>
  <c r="H148" i="46"/>
  <c r="H172" i="46"/>
  <c r="H244" i="46"/>
  <c r="H220" i="46"/>
  <c r="I154" i="62"/>
  <c r="I148" i="62"/>
  <c r="G133" i="62"/>
  <c r="G129" i="62"/>
  <c r="G121" i="62"/>
  <c r="G117" i="62"/>
  <c r="D117" i="62"/>
  <c r="C133" i="62"/>
  <c r="C125" i="62"/>
  <c r="I152" i="62"/>
  <c r="G128" i="62"/>
  <c r="G120" i="62"/>
  <c r="F132" i="62"/>
  <c r="F128" i="62"/>
  <c r="F124" i="62"/>
  <c r="F116" i="62"/>
  <c r="E132" i="62"/>
  <c r="E120" i="62"/>
  <c r="E116" i="62"/>
  <c r="D120" i="62"/>
  <c r="F135" i="62"/>
  <c r="F127" i="62"/>
  <c r="F119" i="62"/>
  <c r="E135" i="62"/>
  <c r="E127" i="62"/>
  <c r="E119" i="62"/>
  <c r="D131" i="62"/>
  <c r="D123" i="62"/>
  <c r="C135" i="62"/>
  <c r="C116" i="17"/>
  <c r="G128" i="17"/>
  <c r="G127" i="17"/>
  <c r="C122" i="17"/>
  <c r="G134" i="17"/>
  <c r="I145" i="35"/>
  <c r="C126" i="35"/>
  <c r="I152" i="35"/>
  <c r="G125" i="35"/>
  <c r="G117" i="35"/>
  <c r="E133" i="35"/>
  <c r="E125" i="35"/>
  <c r="E121" i="35"/>
  <c r="D133" i="35"/>
  <c r="C129" i="35"/>
  <c r="F163" i="10"/>
  <c r="C163" i="10"/>
  <c r="H93" i="10"/>
  <c r="I152" i="10"/>
  <c r="I162" i="10"/>
  <c r="G134" i="10"/>
  <c r="G126" i="10"/>
  <c r="G122" i="10"/>
  <c r="G118" i="10"/>
  <c r="F126" i="10"/>
  <c r="F122" i="10"/>
  <c r="F118" i="10"/>
  <c r="E126" i="10"/>
  <c r="E118" i="10"/>
  <c r="D134" i="10"/>
  <c r="D122" i="10"/>
  <c r="C134" i="10"/>
  <c r="C130" i="10"/>
  <c r="C118" i="10"/>
  <c r="I157" i="10"/>
  <c r="G120" i="10"/>
  <c r="F132" i="10"/>
  <c r="F128" i="10"/>
  <c r="E124" i="10"/>
  <c r="E116" i="10"/>
  <c r="D128" i="10"/>
  <c r="D120" i="10"/>
  <c r="C132" i="10"/>
  <c r="C124" i="10"/>
  <c r="C135" i="10"/>
  <c r="C131" i="10"/>
  <c r="C127" i="10"/>
  <c r="G126" i="9"/>
  <c r="F130" i="9"/>
  <c r="F126" i="9"/>
  <c r="E134" i="9"/>
  <c r="E118" i="9"/>
  <c r="C130" i="9"/>
  <c r="C122" i="9"/>
  <c r="E133" i="9"/>
  <c r="E125" i="9"/>
  <c r="E117" i="9"/>
  <c r="D129" i="9"/>
  <c r="G128" i="9"/>
  <c r="G120" i="9"/>
  <c r="E124" i="9"/>
  <c r="D132" i="9"/>
  <c r="D128" i="9"/>
  <c r="D120" i="9"/>
  <c r="C128" i="9"/>
  <c r="C120" i="9"/>
  <c r="G131" i="9"/>
  <c r="G123" i="9"/>
  <c r="F135" i="9"/>
  <c r="F127" i="9"/>
  <c r="F119" i="9"/>
  <c r="D131" i="9"/>
  <c r="D123" i="9"/>
  <c r="C131" i="9"/>
  <c r="C127" i="9"/>
  <c r="C123" i="9"/>
  <c r="C119" i="9"/>
  <c r="F116" i="11"/>
  <c r="D120" i="11"/>
  <c r="C132" i="11"/>
  <c r="C124" i="11"/>
  <c r="I150" i="11"/>
  <c r="I148" i="11"/>
  <c r="I146" i="11"/>
  <c r="E117" i="11"/>
  <c r="D129" i="11"/>
  <c r="E129" i="11"/>
  <c r="C133" i="11"/>
  <c r="C119" i="11"/>
  <c r="G123" i="57"/>
  <c r="E131" i="57"/>
  <c r="E123" i="57"/>
  <c r="D135" i="57"/>
  <c r="C135" i="57"/>
  <c r="C131" i="57"/>
  <c r="C119" i="57"/>
  <c r="G126" i="57"/>
  <c r="F118" i="57"/>
  <c r="C134" i="57"/>
  <c r="C118" i="57"/>
  <c r="G117" i="57"/>
  <c r="F117" i="57"/>
  <c r="E129" i="57"/>
  <c r="C129" i="57"/>
  <c r="E132" i="57"/>
  <c r="E128" i="57"/>
  <c r="E120" i="57"/>
  <c r="C128" i="57"/>
  <c r="D111" i="39"/>
  <c r="H107" i="39"/>
  <c r="H99" i="39"/>
  <c r="H95" i="39"/>
  <c r="C111" i="39"/>
  <c r="G163" i="39"/>
  <c r="I157" i="39"/>
  <c r="I152" i="39"/>
  <c r="I158" i="39"/>
  <c r="I151" i="39"/>
  <c r="H163" i="39"/>
  <c r="I143" i="39"/>
  <c r="G131" i="39"/>
  <c r="G127" i="39"/>
  <c r="G123" i="39"/>
  <c r="F131" i="39"/>
  <c r="F127" i="39"/>
  <c r="F119" i="39"/>
  <c r="E135" i="39"/>
  <c r="E131" i="39"/>
  <c r="H131" i="39" s="1"/>
  <c r="E127" i="39"/>
  <c r="E123" i="39"/>
  <c r="E119" i="39"/>
  <c r="D127" i="39"/>
  <c r="D123" i="39"/>
  <c r="C135" i="39"/>
  <c r="C131" i="39"/>
  <c r="I148" i="39"/>
  <c r="E163" i="39"/>
  <c r="I156" i="39"/>
  <c r="I154" i="39"/>
  <c r="I149" i="39"/>
  <c r="I145" i="39"/>
  <c r="G111" i="39"/>
  <c r="F111" i="39"/>
  <c r="H106" i="39"/>
  <c r="H98" i="39"/>
  <c r="H94" i="39"/>
  <c r="H110" i="39"/>
  <c r="G126" i="39"/>
  <c r="F118" i="39"/>
  <c r="D134" i="39"/>
  <c r="D130" i="39"/>
  <c r="D126" i="39"/>
  <c r="D122" i="39"/>
  <c r="C126" i="39"/>
  <c r="C129" i="39"/>
  <c r="C125" i="39"/>
  <c r="C121" i="39"/>
  <c r="H128" i="39"/>
  <c r="H91" i="39"/>
  <c r="I144" i="39"/>
  <c r="E111" i="39"/>
  <c r="I150" i="39"/>
  <c r="F133" i="39"/>
  <c r="E129" i="39"/>
  <c r="E121" i="39"/>
  <c r="D133" i="39"/>
  <c r="C117" i="39"/>
  <c r="I155" i="39"/>
  <c r="D128" i="39"/>
  <c r="D120" i="39"/>
  <c r="H120" i="39" s="1"/>
  <c r="C132" i="39"/>
  <c r="H132" i="39" s="1"/>
  <c r="I151" i="22"/>
  <c r="H110" i="22"/>
  <c r="G128" i="22"/>
  <c r="G124" i="22"/>
  <c r="G120" i="22"/>
  <c r="G116" i="22"/>
  <c r="F132" i="22"/>
  <c r="F116" i="22"/>
  <c r="E132" i="22"/>
  <c r="E128" i="22"/>
  <c r="E124" i="22"/>
  <c r="E120" i="22"/>
  <c r="D128" i="22"/>
  <c r="D124" i="22"/>
  <c r="I158" i="33"/>
  <c r="H98" i="33"/>
  <c r="H107" i="33"/>
  <c r="H103" i="33"/>
  <c r="H95" i="33"/>
  <c r="I156" i="33"/>
  <c r="G111" i="33"/>
  <c r="H110" i="33"/>
  <c r="H102" i="33"/>
  <c r="I159" i="33"/>
  <c r="I149" i="33"/>
  <c r="I147" i="33"/>
  <c r="D163" i="33"/>
  <c r="I148" i="33"/>
  <c r="I143" i="33"/>
  <c r="F135" i="33"/>
  <c r="F127" i="33"/>
  <c r="F123" i="33"/>
  <c r="E135" i="33"/>
  <c r="E127" i="33"/>
  <c r="D123" i="33"/>
  <c r="G121" i="33"/>
  <c r="F133" i="33"/>
  <c r="F125" i="33"/>
  <c r="F117" i="33"/>
  <c r="D129" i="33"/>
  <c r="D121" i="33"/>
  <c r="D117" i="33"/>
  <c r="C133" i="33"/>
  <c r="C117" i="33"/>
  <c r="D120" i="22"/>
  <c r="I159" i="22"/>
  <c r="I145" i="22"/>
  <c r="F126" i="22"/>
  <c r="F122" i="22"/>
  <c r="F118" i="22"/>
  <c r="E118" i="22"/>
  <c r="D130" i="22"/>
  <c r="I147" i="22"/>
  <c r="I154" i="22"/>
  <c r="I150" i="22"/>
  <c r="I143" i="22"/>
  <c r="I161" i="22"/>
  <c r="H106" i="22"/>
  <c r="H102" i="22"/>
  <c r="H98" i="22"/>
  <c r="H94" i="22"/>
  <c r="I157" i="22"/>
  <c r="I144" i="22"/>
  <c r="I162" i="22"/>
  <c r="I158" i="22"/>
  <c r="H97" i="22"/>
  <c r="H93" i="22"/>
  <c r="F119" i="22"/>
  <c r="E131" i="22"/>
  <c r="D131" i="22"/>
  <c r="D127" i="22"/>
  <c r="I151" i="33"/>
  <c r="G118" i="33"/>
  <c r="E134" i="33"/>
  <c r="E122" i="33"/>
  <c r="E118" i="33"/>
  <c r="D126" i="33"/>
  <c r="D118" i="33"/>
  <c r="C130" i="33"/>
  <c r="G124" i="33"/>
  <c r="G116" i="33"/>
  <c r="F128" i="33"/>
  <c r="F120" i="33"/>
  <c r="E132" i="33"/>
  <c r="E124" i="33"/>
  <c r="D120" i="33"/>
  <c r="C132" i="33"/>
  <c r="C124" i="33"/>
  <c r="C120" i="33"/>
  <c r="C163" i="32"/>
  <c r="G118" i="32"/>
  <c r="C126" i="32"/>
  <c r="C122" i="32"/>
  <c r="C118" i="32"/>
  <c r="I147" i="32"/>
  <c r="G125" i="32"/>
  <c r="G117" i="32"/>
  <c r="F133" i="32"/>
  <c r="C129" i="32"/>
  <c r="C125" i="32"/>
  <c r="C121" i="32"/>
  <c r="C117" i="32"/>
  <c r="F124" i="19"/>
  <c r="F120" i="19"/>
  <c r="D128" i="19"/>
  <c r="D120" i="19"/>
  <c r="H103" i="19"/>
  <c r="F127" i="19"/>
  <c r="E135" i="19"/>
  <c r="D123" i="19"/>
  <c r="D126" i="19"/>
  <c r="G125" i="19"/>
  <c r="D129" i="19"/>
  <c r="D125" i="19"/>
  <c r="C121" i="19"/>
  <c r="G125" i="27"/>
  <c r="F129" i="27"/>
  <c r="F121" i="27"/>
  <c r="E133" i="27"/>
  <c r="D133" i="27"/>
  <c r="D125" i="27"/>
  <c r="C129" i="27"/>
  <c r="C121" i="27"/>
  <c r="G128" i="27"/>
  <c r="F132" i="27"/>
  <c r="F116" i="27"/>
  <c r="D132" i="27"/>
  <c r="D128" i="27"/>
  <c r="D124" i="27"/>
  <c r="D116" i="27"/>
  <c r="C132" i="27"/>
  <c r="C128" i="27"/>
  <c r="C124" i="27"/>
  <c r="E111" i="22"/>
  <c r="D111" i="22"/>
  <c r="I146" i="22"/>
  <c r="F111" i="22"/>
  <c r="I160" i="22"/>
  <c r="I149" i="22"/>
  <c r="H109" i="22"/>
  <c r="C129" i="22"/>
  <c r="H163" i="22"/>
  <c r="H101" i="22"/>
  <c r="I155" i="22"/>
  <c r="G163" i="22"/>
  <c r="G111" i="22"/>
  <c r="G117" i="22"/>
  <c r="F133" i="22"/>
  <c r="C130" i="22"/>
  <c r="C122" i="22"/>
  <c r="C163" i="22"/>
  <c r="D163" i="22"/>
  <c r="H105" i="22"/>
  <c r="F125" i="22"/>
  <c r="F121" i="22"/>
  <c r="F117" i="22"/>
  <c r="E133" i="22"/>
  <c r="E125" i="22"/>
  <c r="E121" i="22"/>
  <c r="E117" i="22"/>
  <c r="D129" i="22"/>
  <c r="D125" i="22"/>
  <c r="C111" i="22"/>
  <c r="E163" i="22"/>
  <c r="F163" i="22"/>
  <c r="G131" i="22"/>
  <c r="G127" i="22"/>
  <c r="G123" i="22"/>
  <c r="F131" i="22"/>
  <c r="C128" i="22"/>
  <c r="C124" i="22"/>
  <c r="C120" i="22"/>
  <c r="C116" i="22"/>
  <c r="I153" i="22"/>
  <c r="D123" i="22"/>
  <c r="C135" i="22"/>
  <c r="G134" i="22"/>
  <c r="G130" i="22"/>
  <c r="G122" i="22"/>
  <c r="C131" i="22"/>
  <c r="C127" i="22"/>
  <c r="C123" i="22"/>
  <c r="C119" i="22"/>
  <c r="G133" i="41"/>
  <c r="G125" i="41"/>
  <c r="G117" i="41"/>
  <c r="E133" i="41"/>
  <c r="E125" i="41"/>
  <c r="E117" i="41"/>
  <c r="D133" i="41"/>
  <c r="D125" i="41"/>
  <c r="D121" i="41"/>
  <c r="D117" i="41"/>
  <c r="C129" i="41"/>
  <c r="C121" i="41"/>
  <c r="I147" i="41"/>
  <c r="C123" i="41"/>
  <c r="F134" i="41"/>
  <c r="F126" i="41"/>
  <c r="F118" i="41"/>
  <c r="E134" i="41"/>
  <c r="E130" i="41"/>
  <c r="E126" i="41"/>
  <c r="E118" i="41"/>
  <c r="D130" i="41"/>
  <c r="D122" i="41"/>
  <c r="C121" i="59"/>
  <c r="I153" i="59"/>
  <c r="I150" i="59"/>
  <c r="I145" i="59"/>
  <c r="F163" i="59"/>
  <c r="I143" i="59"/>
  <c r="I162" i="59"/>
  <c r="D163" i="59"/>
  <c r="I158" i="59"/>
  <c r="I154" i="59"/>
  <c r="I151" i="59"/>
  <c r="I149" i="59"/>
  <c r="H163" i="59"/>
  <c r="G111" i="59"/>
  <c r="D111" i="59"/>
  <c r="H110" i="59"/>
  <c r="H106" i="59"/>
  <c r="H102" i="59"/>
  <c r="H98" i="59"/>
  <c r="H94" i="59"/>
  <c r="G126" i="59"/>
  <c r="G122" i="59"/>
  <c r="G118" i="59"/>
  <c r="F130" i="59"/>
  <c r="E126" i="59"/>
  <c r="D134" i="59"/>
  <c r="D118" i="59"/>
  <c r="C134" i="59"/>
  <c r="C126" i="59"/>
  <c r="C118" i="59"/>
  <c r="G121" i="59"/>
  <c r="E125" i="59"/>
  <c r="C117" i="59"/>
  <c r="H111" i="59"/>
  <c r="G163" i="59"/>
  <c r="F135" i="59"/>
  <c r="F127" i="59"/>
  <c r="F119" i="59"/>
  <c r="E119" i="59"/>
  <c r="D131" i="59"/>
  <c r="D123" i="59"/>
  <c r="C135" i="59"/>
  <c r="C131" i="59"/>
  <c r="I146" i="59"/>
  <c r="E163" i="59"/>
  <c r="C163" i="59"/>
  <c r="I156" i="59"/>
  <c r="F132" i="59"/>
  <c r="F128" i="59"/>
  <c r="F124" i="59"/>
  <c r="F116" i="59"/>
  <c r="E116" i="59"/>
  <c r="D128" i="59"/>
  <c r="D120" i="59"/>
  <c r="C132" i="59"/>
  <c r="C124" i="59"/>
  <c r="C116" i="59"/>
  <c r="G127" i="14"/>
  <c r="G123" i="14"/>
  <c r="C123" i="14"/>
  <c r="C119" i="14"/>
  <c r="I145" i="14"/>
  <c r="G132" i="12"/>
  <c r="G120" i="12"/>
  <c r="F132" i="12"/>
  <c r="F120" i="12"/>
  <c r="E132" i="12"/>
  <c r="E124" i="12"/>
  <c r="D124" i="12"/>
  <c r="C132" i="12"/>
  <c r="C120" i="12"/>
  <c r="C116" i="12"/>
  <c r="G127" i="12"/>
  <c r="F127" i="12"/>
  <c r="F123" i="12"/>
  <c r="E127" i="12"/>
  <c r="E123" i="12"/>
  <c r="G126" i="12"/>
  <c r="F126" i="12"/>
  <c r="D118" i="12"/>
  <c r="C130" i="12"/>
  <c r="C126" i="12"/>
  <c r="G133" i="12"/>
  <c r="G121" i="12"/>
  <c r="G117" i="12"/>
  <c r="F133" i="12"/>
  <c r="F117" i="12"/>
  <c r="E133" i="12"/>
  <c r="D129" i="12"/>
  <c r="D121" i="12"/>
  <c r="C133" i="12"/>
  <c r="C129" i="12"/>
  <c r="F133" i="34"/>
  <c r="F125" i="34"/>
  <c r="F117" i="34"/>
  <c r="E125" i="34"/>
  <c r="E117" i="34"/>
  <c r="D125" i="34"/>
  <c r="F132" i="34"/>
  <c r="F124" i="34"/>
  <c r="H124" i="34" s="1"/>
  <c r="F116" i="34"/>
  <c r="E128" i="34"/>
  <c r="E116" i="34"/>
  <c r="D132" i="34"/>
  <c r="D128" i="34"/>
  <c r="D124" i="34"/>
  <c r="D120" i="34"/>
  <c r="C132" i="34"/>
  <c r="G127" i="34"/>
  <c r="G123" i="34"/>
  <c r="G119" i="34"/>
  <c r="E131" i="34"/>
  <c r="D131" i="34"/>
  <c r="D127" i="34"/>
  <c r="D119" i="34"/>
  <c r="C135" i="34"/>
  <c r="C131" i="34"/>
  <c r="C119" i="34"/>
  <c r="G129" i="26"/>
  <c r="E125" i="26"/>
  <c r="E121" i="26"/>
  <c r="D125" i="26"/>
  <c r="C133" i="26"/>
  <c r="E163" i="26"/>
  <c r="G132" i="26"/>
  <c r="E132" i="26"/>
  <c r="C128" i="26"/>
  <c r="H163" i="29"/>
  <c r="G111" i="29"/>
  <c r="E111" i="29"/>
  <c r="H109" i="29"/>
  <c r="H105" i="29"/>
  <c r="H101" i="29"/>
  <c r="H97" i="29"/>
  <c r="H93" i="29"/>
  <c r="G133" i="29"/>
  <c r="G125" i="29"/>
  <c r="G117" i="29"/>
  <c r="F133" i="29"/>
  <c r="D111" i="29"/>
  <c r="H108" i="29"/>
  <c r="H104" i="29"/>
  <c r="H100" i="29"/>
  <c r="H96" i="29"/>
  <c r="H92" i="29"/>
  <c r="G132" i="29"/>
  <c r="G116" i="29"/>
  <c r="F132" i="29"/>
  <c r="F124" i="29"/>
  <c r="F116" i="29"/>
  <c r="H103" i="29"/>
  <c r="G163" i="29"/>
  <c r="D163" i="29"/>
  <c r="I153" i="29"/>
  <c r="I149" i="29"/>
  <c r="I147" i="29"/>
  <c r="F163" i="29"/>
  <c r="I156" i="29"/>
  <c r="I151" i="29"/>
  <c r="I160" i="29"/>
  <c r="I159" i="29"/>
  <c r="I148" i="29"/>
  <c r="C163" i="29"/>
  <c r="E135" i="29"/>
  <c r="E119" i="29"/>
  <c r="D131" i="29"/>
  <c r="D127" i="29"/>
  <c r="C135" i="29"/>
  <c r="C131" i="29"/>
  <c r="C127" i="29"/>
  <c r="C119" i="29"/>
  <c r="I145" i="29"/>
  <c r="E163" i="29"/>
  <c r="C111" i="29"/>
  <c r="I143" i="29"/>
  <c r="E128" i="29"/>
  <c r="E117" i="29"/>
  <c r="D133" i="29"/>
  <c r="D121" i="29"/>
  <c r="E116" i="29"/>
  <c r="D132" i="29"/>
  <c r="D120" i="29"/>
  <c r="C128" i="29"/>
  <c r="C120" i="29"/>
  <c r="G134" i="29"/>
  <c r="G126" i="29"/>
  <c r="G118" i="29"/>
  <c r="E134" i="29"/>
  <c r="E130" i="29"/>
  <c r="E123" i="29"/>
  <c r="I162" i="29"/>
  <c r="D87" i="44"/>
  <c r="D134" i="29"/>
  <c r="D126" i="29"/>
  <c r="D122" i="29"/>
  <c r="C134" i="29"/>
  <c r="C130" i="29"/>
  <c r="C126" i="29"/>
  <c r="C118" i="29"/>
  <c r="H104" i="23"/>
  <c r="C111" i="23"/>
  <c r="I146" i="23"/>
  <c r="G131" i="23"/>
  <c r="G127" i="23"/>
  <c r="G123" i="23"/>
  <c r="G119" i="23"/>
  <c r="C132" i="23"/>
  <c r="C116" i="23"/>
  <c r="H111" i="23"/>
  <c r="G163" i="23"/>
  <c r="F131" i="23"/>
  <c r="F127" i="23"/>
  <c r="F123" i="23"/>
  <c r="F119" i="23"/>
  <c r="E135" i="23"/>
  <c r="E127" i="23"/>
  <c r="D127" i="23"/>
  <c r="D119" i="23"/>
  <c r="G134" i="23"/>
  <c r="G130" i="23"/>
  <c r="G122" i="23"/>
  <c r="C123" i="23"/>
  <c r="C119" i="23"/>
  <c r="F130" i="23"/>
  <c r="F126" i="23"/>
  <c r="F122" i="23"/>
  <c r="F118" i="23"/>
  <c r="E122" i="23"/>
  <c r="D134" i="23"/>
  <c r="D126" i="23"/>
  <c r="D118" i="23"/>
  <c r="I158" i="23"/>
  <c r="I150" i="23"/>
  <c r="H101" i="23"/>
  <c r="C122" i="23"/>
  <c r="C118" i="23"/>
  <c r="E163" i="23"/>
  <c r="I154" i="23"/>
  <c r="E129" i="23"/>
  <c r="E125" i="23"/>
  <c r="E117" i="23"/>
  <c r="D133" i="23"/>
  <c r="D125" i="23"/>
  <c r="D117" i="23"/>
  <c r="G116" i="23"/>
  <c r="H111" i="38"/>
  <c r="I148" i="38"/>
  <c r="G132" i="38"/>
  <c r="G124" i="38"/>
  <c r="G120" i="38"/>
  <c r="F128" i="38"/>
  <c r="F124" i="38"/>
  <c r="F120" i="38"/>
  <c r="F116" i="38"/>
  <c r="E132" i="38"/>
  <c r="E128" i="38"/>
  <c r="E124" i="38"/>
  <c r="H92" i="38"/>
  <c r="D163" i="38"/>
  <c r="G163" i="38"/>
  <c r="D119" i="38"/>
  <c r="C131" i="38"/>
  <c r="I144" i="38"/>
  <c r="I159" i="38"/>
  <c r="I158" i="38"/>
  <c r="E122" i="38"/>
  <c r="D126" i="38"/>
  <c r="D122" i="38"/>
  <c r="D118" i="38"/>
  <c r="C130" i="38"/>
  <c r="C126" i="38"/>
  <c r="C118" i="38"/>
  <c r="G117" i="38"/>
  <c r="F129" i="38"/>
  <c r="F125" i="38"/>
  <c r="F121" i="38"/>
  <c r="F117" i="38"/>
  <c r="H117" i="38" s="1"/>
  <c r="E133" i="38"/>
  <c r="I145" i="16"/>
  <c r="I158" i="16"/>
  <c r="G131" i="16"/>
  <c r="G119" i="16"/>
  <c r="F135" i="16"/>
  <c r="F123" i="16"/>
  <c r="F119" i="16"/>
  <c r="E127" i="16"/>
  <c r="C135" i="16"/>
  <c r="C131" i="16"/>
  <c r="C123" i="16"/>
  <c r="G118" i="16"/>
  <c r="F126" i="16"/>
  <c r="F122" i="16"/>
  <c r="E130" i="16"/>
  <c r="E126" i="16"/>
  <c r="D134" i="16"/>
  <c r="D118" i="16"/>
  <c r="I143" i="37"/>
  <c r="C126" i="37"/>
  <c r="H107" i="37"/>
  <c r="H91" i="37"/>
  <c r="H103" i="37"/>
  <c r="I155" i="37"/>
  <c r="I148" i="37"/>
  <c r="I146" i="37"/>
  <c r="I144" i="37"/>
  <c r="I157" i="37"/>
  <c r="I161" i="37"/>
  <c r="I147" i="37"/>
  <c r="H110" i="37"/>
  <c r="H102" i="37"/>
  <c r="H98" i="37"/>
  <c r="H94" i="37"/>
  <c r="C118" i="37"/>
  <c r="G131" i="37"/>
  <c r="G123" i="37"/>
  <c r="F135" i="37"/>
  <c r="F127" i="37"/>
  <c r="F119" i="37"/>
  <c r="E131" i="37"/>
  <c r="E123" i="37"/>
  <c r="D135" i="37"/>
  <c r="D127" i="37"/>
  <c r="D119" i="37"/>
  <c r="C131" i="37"/>
  <c r="C119" i="37"/>
  <c r="C77" i="44"/>
  <c r="E88" i="44"/>
  <c r="E80" i="44"/>
  <c r="E72" i="44"/>
  <c r="E96" i="44" s="1"/>
  <c r="D72" i="44"/>
  <c r="D96" i="44" s="1"/>
  <c r="C80" i="44"/>
  <c r="C104" i="44" s="1"/>
  <c r="C76" i="44"/>
  <c r="I153" i="37"/>
  <c r="D163" i="21"/>
  <c r="I155" i="21"/>
  <c r="I148" i="21"/>
  <c r="C133" i="21"/>
  <c r="I159" i="21"/>
  <c r="C128" i="21"/>
  <c r="H99" i="20"/>
  <c r="G128" i="20"/>
  <c r="F124" i="20"/>
  <c r="F116" i="20"/>
  <c r="E120" i="20"/>
  <c r="I145" i="20"/>
  <c r="D130" i="20"/>
  <c r="G129" i="20"/>
  <c r="G125" i="20"/>
  <c r="D125" i="20"/>
  <c r="E120" i="6"/>
  <c r="H96" i="6"/>
  <c r="D119" i="46"/>
  <c r="D95" i="46" s="1"/>
  <c r="E29" i="44"/>
  <c r="E52" i="15"/>
  <c r="H33" i="15"/>
  <c r="H79" i="15"/>
  <c r="H66" i="15"/>
  <c r="F131" i="15"/>
  <c r="D115" i="46"/>
  <c r="D91" i="46" s="1"/>
  <c r="H64" i="15"/>
  <c r="H38" i="15"/>
  <c r="F49" i="44"/>
  <c r="D22" i="44"/>
  <c r="I157" i="15"/>
  <c r="I152" i="15"/>
  <c r="H95" i="15"/>
  <c r="H100" i="15"/>
  <c r="I155" i="15"/>
  <c r="I153" i="15"/>
  <c r="I162" i="15"/>
  <c r="I161" i="15"/>
  <c r="I160" i="15"/>
  <c r="I143" i="15"/>
  <c r="H107" i="15"/>
  <c r="H102" i="15"/>
  <c r="H92" i="15"/>
  <c r="H103" i="15"/>
  <c r="F111" i="15"/>
  <c r="H104" i="15"/>
  <c r="E111" i="15"/>
  <c r="H106" i="15"/>
  <c r="D111" i="15"/>
  <c r="H109" i="15"/>
  <c r="H97" i="15"/>
  <c r="C111" i="15"/>
  <c r="H93" i="15"/>
  <c r="C131" i="15"/>
  <c r="C129" i="15"/>
  <c r="C125" i="15"/>
  <c r="C119" i="15"/>
  <c r="G111" i="15"/>
  <c r="G80" i="44"/>
  <c r="H91" i="15"/>
  <c r="G134" i="15"/>
  <c r="G119" i="15"/>
  <c r="F135" i="15"/>
  <c r="C132" i="15"/>
  <c r="I145" i="15"/>
  <c r="F71" i="44"/>
  <c r="D83" i="44"/>
  <c r="D75" i="44"/>
  <c r="C87" i="44"/>
  <c r="C135" i="15"/>
  <c r="I156" i="15"/>
  <c r="G123" i="15"/>
  <c r="F124" i="15"/>
  <c r="E120" i="15"/>
  <c r="C69" i="44"/>
  <c r="G127" i="15"/>
  <c r="F133" i="15"/>
  <c r="E134" i="15"/>
  <c r="C122" i="15"/>
  <c r="H111" i="25"/>
  <c r="H92" i="25"/>
  <c r="G134" i="25"/>
  <c r="G130" i="25"/>
  <c r="G126" i="25"/>
  <c r="G122" i="25"/>
  <c r="G118" i="25"/>
  <c r="F134" i="25"/>
  <c r="F130" i="25"/>
  <c r="F126" i="25"/>
  <c r="F122" i="25"/>
  <c r="F118" i="25"/>
  <c r="E126" i="25"/>
  <c r="D126" i="25"/>
  <c r="D118" i="25"/>
  <c r="C126" i="25"/>
  <c r="H126" i="25" s="1"/>
  <c r="C122" i="25"/>
  <c r="C118" i="25"/>
  <c r="I159" i="25"/>
  <c r="G78" i="44"/>
  <c r="F74" i="44"/>
  <c r="F98" i="44" s="1"/>
  <c r="F70" i="44"/>
  <c r="D78" i="44"/>
  <c r="D70" i="44"/>
  <c r="I157" i="25"/>
  <c r="I146" i="25"/>
  <c r="I144" i="25"/>
  <c r="G124" i="25"/>
  <c r="G116" i="25"/>
  <c r="F132" i="25"/>
  <c r="E124" i="25"/>
  <c r="E120" i="25"/>
  <c r="E116" i="25"/>
  <c r="D132" i="25"/>
  <c r="D128" i="25"/>
  <c r="G131" i="25"/>
  <c r="G123" i="25"/>
  <c r="F135" i="25"/>
  <c r="F127" i="25"/>
  <c r="E131" i="25"/>
  <c r="D131" i="25"/>
  <c r="D127" i="25"/>
  <c r="D123" i="25"/>
  <c r="E163" i="31"/>
  <c r="I158" i="31"/>
  <c r="I156" i="31"/>
  <c r="I154" i="31"/>
  <c r="I151" i="31"/>
  <c r="I155" i="31"/>
  <c r="I144" i="31"/>
  <c r="G111" i="31"/>
  <c r="E111" i="31"/>
  <c r="H104" i="31"/>
  <c r="H108" i="31"/>
  <c r="G163" i="31"/>
  <c r="I153" i="31"/>
  <c r="I160" i="31"/>
  <c r="I157" i="31"/>
  <c r="I148" i="31"/>
  <c r="I147" i="31"/>
  <c r="G132" i="31"/>
  <c r="H100" i="31"/>
  <c r="G119" i="31"/>
  <c r="F131" i="31"/>
  <c r="F127" i="31"/>
  <c r="F123" i="31"/>
  <c r="F119" i="31"/>
  <c r="E131" i="31"/>
  <c r="E123" i="31"/>
  <c r="C123" i="31"/>
  <c r="H96" i="31"/>
  <c r="E70" i="44"/>
  <c r="G134" i="31"/>
  <c r="G130" i="31"/>
  <c r="G126" i="31"/>
  <c r="H92" i="31"/>
  <c r="F111" i="31"/>
  <c r="H163" i="31"/>
  <c r="F132" i="31"/>
  <c r="F128" i="31"/>
  <c r="F124" i="31"/>
  <c r="F116" i="31"/>
  <c r="E132" i="31"/>
  <c r="E128" i="31"/>
  <c r="E124" i="31"/>
  <c r="E120" i="31"/>
  <c r="D132" i="31"/>
  <c r="D124" i="31"/>
  <c r="C132" i="31"/>
  <c r="C116" i="31"/>
  <c r="C111" i="31"/>
  <c r="C74" i="44"/>
  <c r="D111" i="31"/>
  <c r="I150" i="31"/>
  <c r="G118" i="31"/>
  <c r="F134" i="31"/>
  <c r="F118" i="31"/>
  <c r="E126" i="31"/>
  <c r="D134" i="31"/>
  <c r="D126" i="31"/>
  <c r="D118" i="31"/>
  <c r="C134" i="31"/>
  <c r="C130" i="31"/>
  <c r="C122" i="31"/>
  <c r="C163" i="31"/>
  <c r="G133" i="31"/>
  <c r="G129" i="31"/>
  <c r="F129" i="31"/>
  <c r="F121" i="31"/>
  <c r="F117" i="31"/>
  <c r="E133" i="31"/>
  <c r="E125" i="31"/>
  <c r="D133" i="31"/>
  <c r="D125" i="31"/>
  <c r="D117" i="31"/>
  <c r="C129" i="31"/>
  <c r="I162" i="18"/>
  <c r="I148" i="18"/>
  <c r="F134" i="18"/>
  <c r="E122" i="18"/>
  <c r="D134" i="18"/>
  <c r="D126" i="18"/>
  <c r="G129" i="18"/>
  <c r="G121" i="18"/>
  <c r="E117" i="18"/>
  <c r="C310" i="34"/>
  <c r="C360" i="34" s="1"/>
  <c r="H67" i="34"/>
  <c r="E35" i="44"/>
  <c r="H355" i="34"/>
  <c r="F110" i="46"/>
  <c r="F86" i="46" s="1"/>
  <c r="D24" i="44"/>
  <c r="F107" i="46"/>
  <c r="F83" i="46" s="1"/>
  <c r="G58" i="44"/>
  <c r="F58" i="44"/>
  <c r="E54" i="44"/>
  <c r="D54" i="44"/>
  <c r="D46" i="44"/>
  <c r="E305" i="34"/>
  <c r="E355" i="34" s="1"/>
  <c r="H79" i="34"/>
  <c r="F81" i="34"/>
  <c r="H74" i="34"/>
  <c r="G81" i="34"/>
  <c r="C81" i="34"/>
  <c r="E22" i="44"/>
  <c r="H70" i="34"/>
  <c r="H78" i="34"/>
  <c r="H66" i="34"/>
  <c r="F105" i="46"/>
  <c r="F81" i="46" s="1"/>
  <c r="D81" i="34"/>
  <c r="C57" i="44"/>
  <c r="H359" i="34"/>
  <c r="C300" i="34"/>
  <c r="C350" i="34" s="1"/>
  <c r="H62" i="34"/>
  <c r="C112" i="46"/>
  <c r="C88" i="46" s="1"/>
  <c r="C305" i="34"/>
  <c r="C355" i="34" s="1"/>
  <c r="E106" i="46"/>
  <c r="E82" i="46" s="1"/>
  <c r="E81" i="34"/>
  <c r="E123" i="46"/>
  <c r="E99" i="46" s="1"/>
  <c r="G25" i="44"/>
  <c r="G242" i="44" s="1"/>
  <c r="G290" i="44" s="1"/>
  <c r="H362" i="34"/>
  <c r="F61" i="44"/>
  <c r="D31" i="44"/>
  <c r="H68" i="34"/>
  <c r="F45" i="44"/>
  <c r="H18" i="34"/>
  <c r="H215" i="34"/>
  <c r="F163" i="40"/>
  <c r="G127" i="40"/>
  <c r="G123" i="40"/>
  <c r="G119" i="40"/>
  <c r="F131" i="40"/>
  <c r="E135" i="40"/>
  <c r="E131" i="40"/>
  <c r="E127" i="40"/>
  <c r="D135" i="40"/>
  <c r="D127" i="40"/>
  <c r="C123" i="40"/>
  <c r="C119" i="40"/>
  <c r="I161" i="40"/>
  <c r="G134" i="40"/>
  <c r="G130" i="40"/>
  <c r="G122" i="40"/>
  <c r="F134" i="40"/>
  <c r="F126" i="40"/>
  <c r="C118" i="40"/>
  <c r="F24" i="44"/>
  <c r="F300" i="35"/>
  <c r="F350" i="35" s="1"/>
  <c r="G81" i="35"/>
  <c r="F81" i="35"/>
  <c r="E81" i="35"/>
  <c r="H75" i="35"/>
  <c r="H67" i="35"/>
  <c r="C81" i="35"/>
  <c r="D302" i="35"/>
  <c r="D352" i="35" s="1"/>
  <c r="D113" i="46"/>
  <c r="D89" i="46" s="1"/>
  <c r="H76" i="35"/>
  <c r="H68" i="35"/>
  <c r="E62" i="44"/>
  <c r="G46" i="44"/>
  <c r="H355" i="35"/>
  <c r="D108" i="46"/>
  <c r="D84" i="46" s="1"/>
  <c r="H71" i="35"/>
  <c r="E27" i="44"/>
  <c r="F26" i="44"/>
  <c r="C28" i="44"/>
  <c r="C46" i="44"/>
  <c r="D81" i="35"/>
  <c r="E119" i="46"/>
  <c r="E95" i="46" s="1"/>
  <c r="F62" i="44"/>
  <c r="H79" i="35"/>
  <c r="G115" i="46"/>
  <c r="G91" i="46" s="1"/>
  <c r="C58" i="44"/>
  <c r="C62" i="44"/>
  <c r="H63" i="35"/>
  <c r="H354" i="35"/>
  <c r="I160" i="30"/>
  <c r="F116" i="30"/>
  <c r="E132" i="30"/>
  <c r="E124" i="30"/>
  <c r="E116" i="30"/>
  <c r="I145" i="30"/>
  <c r="C116" i="30"/>
  <c r="H111" i="30"/>
  <c r="I154" i="30"/>
  <c r="C118" i="30"/>
  <c r="H101" i="36"/>
  <c r="H93" i="36"/>
  <c r="G163" i="36"/>
  <c r="I144" i="36"/>
  <c r="D163" i="36"/>
  <c r="F111" i="36"/>
  <c r="H109" i="36"/>
  <c r="I152" i="36"/>
  <c r="C163" i="36"/>
  <c r="H163" i="36"/>
  <c r="E126" i="36"/>
  <c r="C130" i="36"/>
  <c r="C126" i="36"/>
  <c r="I161" i="36"/>
  <c r="G117" i="36"/>
  <c r="C127" i="36"/>
  <c r="I149" i="36"/>
  <c r="F132" i="36"/>
  <c r="E120" i="36"/>
  <c r="D128" i="36"/>
  <c r="D124" i="36"/>
  <c r="G127" i="36"/>
  <c r="D119" i="36"/>
  <c r="C131" i="24"/>
  <c r="C127" i="24"/>
  <c r="C123" i="24"/>
  <c r="G163" i="24"/>
  <c r="I152" i="24"/>
  <c r="G126" i="24"/>
  <c r="G118" i="24"/>
  <c r="F130" i="24"/>
  <c r="F122" i="24"/>
  <c r="E126" i="24"/>
  <c r="D126" i="24"/>
  <c r="D122" i="24"/>
  <c r="D118" i="24"/>
  <c r="C134" i="24"/>
  <c r="C130" i="24"/>
  <c r="C126" i="24"/>
  <c r="C118" i="24"/>
  <c r="I159" i="24"/>
  <c r="E125" i="24"/>
  <c r="E117" i="24"/>
  <c r="D133" i="24"/>
  <c r="D121" i="24"/>
  <c r="C133" i="24"/>
  <c r="C125" i="24"/>
  <c r="C117" i="24"/>
  <c r="C31" i="44"/>
  <c r="C117" i="46"/>
  <c r="C93" i="46" s="1"/>
  <c r="C81" i="16"/>
  <c r="C119" i="46"/>
  <c r="C95" i="46" s="1"/>
  <c r="C23" i="44"/>
  <c r="F81" i="6"/>
  <c r="E81" i="6"/>
  <c r="H61" i="6"/>
  <c r="H77" i="6"/>
  <c r="H362" i="10"/>
  <c r="H353" i="29"/>
  <c r="H350" i="20"/>
  <c r="H350" i="24"/>
  <c r="E309" i="32"/>
  <c r="E359" i="32" s="1"/>
  <c r="H80" i="40"/>
  <c r="C122" i="41"/>
  <c r="D135" i="39"/>
  <c r="H75" i="23"/>
  <c r="H71" i="23"/>
  <c r="D119" i="19"/>
  <c r="C135" i="19"/>
  <c r="C131" i="19"/>
  <c r="C119" i="19"/>
  <c r="H351" i="30"/>
  <c r="D81" i="22"/>
  <c r="H79" i="19"/>
  <c r="C22" i="44"/>
  <c r="G59" i="44"/>
  <c r="F81" i="17"/>
  <c r="E51" i="44"/>
  <c r="E81" i="17"/>
  <c r="D55" i="44"/>
  <c r="D51" i="44"/>
  <c r="D81" i="17"/>
  <c r="H80" i="17"/>
  <c r="C47" i="44"/>
  <c r="D52" i="37"/>
  <c r="D246" i="37" s="1"/>
  <c r="H350" i="21"/>
  <c r="H359" i="21"/>
  <c r="H357" i="12"/>
  <c r="G300" i="16"/>
  <c r="G350" i="16" s="1"/>
  <c r="H359" i="17"/>
  <c r="H362" i="17"/>
  <c r="H357" i="17"/>
  <c r="H351" i="17"/>
  <c r="H350" i="41"/>
  <c r="H359" i="35"/>
  <c r="H350" i="12"/>
  <c r="H359" i="30"/>
  <c r="H347" i="16"/>
  <c r="H353" i="59"/>
  <c r="C52" i="34"/>
  <c r="H350" i="40"/>
  <c r="E303" i="25"/>
  <c r="E353" i="25" s="1"/>
  <c r="H350" i="31"/>
  <c r="H360" i="18"/>
  <c r="H352" i="31"/>
  <c r="H352" i="20"/>
  <c r="H347" i="30"/>
  <c r="H353" i="28"/>
  <c r="H359" i="6"/>
  <c r="H359" i="33"/>
  <c r="H359" i="12"/>
  <c r="E37" i="44"/>
  <c r="E254" i="44" s="1"/>
  <c r="E302" i="44" s="1"/>
  <c r="G51" i="44"/>
  <c r="F59" i="44"/>
  <c r="E59" i="44"/>
  <c r="E55" i="44"/>
  <c r="C55" i="44"/>
  <c r="F119" i="46"/>
  <c r="F95" i="46" s="1"/>
  <c r="C21" i="44"/>
  <c r="C81" i="17"/>
  <c r="E121" i="46"/>
  <c r="E97" i="46" s="1"/>
  <c r="E48" i="46" s="1"/>
  <c r="E118" i="46"/>
  <c r="E94" i="46" s="1"/>
  <c r="C105" i="46"/>
  <c r="C81" i="46" s="1"/>
  <c r="C51" i="44"/>
  <c r="H68" i="17"/>
  <c r="H72" i="17"/>
  <c r="D301" i="17"/>
  <c r="D351" i="17" s="1"/>
  <c r="D309" i="17"/>
  <c r="D359" i="17" s="1"/>
  <c r="H73" i="17"/>
  <c r="H65" i="17"/>
  <c r="D63" i="44"/>
  <c r="C116" i="46"/>
  <c r="C92" i="46" s="1"/>
  <c r="G60" i="44"/>
  <c r="G48" i="44"/>
  <c r="F52" i="44"/>
  <c r="E56" i="44"/>
  <c r="E52" i="44"/>
  <c r="D48" i="44"/>
  <c r="F34" i="44"/>
  <c r="F118" i="46"/>
  <c r="F94" i="46" s="1"/>
  <c r="F63" i="44"/>
  <c r="H76" i="17"/>
  <c r="E307" i="17"/>
  <c r="E357" i="17" s="1"/>
  <c r="G47" i="44"/>
  <c r="G81" i="17"/>
  <c r="C132" i="17"/>
  <c r="H77" i="17"/>
  <c r="C49" i="44"/>
  <c r="E47" i="44"/>
  <c r="C32" i="44"/>
  <c r="C305" i="6"/>
  <c r="C355" i="6" s="1"/>
  <c r="C33" i="44"/>
  <c r="D81" i="6"/>
  <c r="H62" i="16"/>
  <c r="H80" i="15"/>
  <c r="E132" i="29"/>
  <c r="H77" i="29"/>
  <c r="C309" i="28"/>
  <c r="C359" i="28" s="1"/>
  <c r="H359" i="28"/>
  <c r="D81" i="28"/>
  <c r="H81" i="28" s="1"/>
  <c r="H79" i="28"/>
  <c r="H75" i="28"/>
  <c r="H67" i="28"/>
  <c r="C302" i="27"/>
  <c r="C352" i="27" s="1"/>
  <c r="H352" i="27"/>
  <c r="H80" i="26"/>
  <c r="C131" i="26"/>
  <c r="H76" i="26"/>
  <c r="E116" i="24"/>
  <c r="E81" i="24"/>
  <c r="H357" i="23"/>
  <c r="C307" i="23"/>
  <c r="C357" i="23" s="1"/>
  <c r="C303" i="22"/>
  <c r="C353" i="22" s="1"/>
  <c r="H353" i="22"/>
  <c r="C132" i="22"/>
  <c r="H77" i="22"/>
  <c r="H79" i="20"/>
  <c r="H75" i="20"/>
  <c r="H71" i="20"/>
  <c r="H67" i="20"/>
  <c r="C81" i="20"/>
  <c r="H352" i="19"/>
  <c r="C302" i="19"/>
  <c r="C352" i="19" s="1"/>
  <c r="H72" i="18"/>
  <c r="H64" i="18"/>
  <c r="C304" i="17"/>
  <c r="C354" i="17" s="1"/>
  <c r="H354" i="17"/>
  <c r="H69" i="6"/>
  <c r="C81" i="6"/>
  <c r="H65" i="6"/>
  <c r="C45" i="44"/>
  <c r="H67" i="15"/>
  <c r="G104" i="46"/>
  <c r="G80" i="46" s="1"/>
  <c r="G31" i="46" s="1"/>
  <c r="G293" i="39"/>
  <c r="G343" i="39" s="1"/>
  <c r="E81" i="39"/>
  <c r="E116" i="38"/>
  <c r="E81" i="38"/>
  <c r="C132" i="38"/>
  <c r="H77" i="38"/>
  <c r="H65" i="38"/>
  <c r="C81" i="38"/>
  <c r="H81" i="38" s="1"/>
  <c r="H138" i="38" s="1"/>
  <c r="H61" i="38"/>
  <c r="C312" i="35"/>
  <c r="C362" i="35" s="1"/>
  <c r="H362" i="35"/>
  <c r="G118" i="30"/>
  <c r="G81" i="30"/>
  <c r="C134" i="30"/>
  <c r="H79" i="30"/>
  <c r="H70" i="29"/>
  <c r="H62" i="29"/>
  <c r="E118" i="27"/>
  <c r="E81" i="27"/>
  <c r="D81" i="27"/>
  <c r="C134" i="27"/>
  <c r="H79" i="27"/>
  <c r="C81" i="27"/>
  <c r="H81" i="27" s="1"/>
  <c r="H63" i="27"/>
  <c r="C302" i="26"/>
  <c r="C352" i="26" s="1"/>
  <c r="H352" i="26"/>
  <c r="G81" i="25"/>
  <c r="F119" i="25"/>
  <c r="F81" i="25"/>
  <c r="E119" i="25"/>
  <c r="E81" i="25"/>
  <c r="C131" i="25"/>
  <c r="H76" i="25"/>
  <c r="C127" i="25"/>
  <c r="H72" i="25"/>
  <c r="C119" i="25"/>
  <c r="H64" i="25"/>
  <c r="H73" i="24"/>
  <c r="H69" i="24"/>
  <c r="D129" i="23"/>
  <c r="H74" i="23"/>
  <c r="D121" i="23"/>
  <c r="H66" i="23"/>
  <c r="H359" i="19"/>
  <c r="C52" i="44"/>
  <c r="C53" i="44"/>
  <c r="H347" i="6"/>
  <c r="H65" i="10"/>
  <c r="C307" i="40"/>
  <c r="C357" i="40" s="1"/>
  <c r="H357" i="40"/>
  <c r="D81" i="40"/>
  <c r="C133" i="40"/>
  <c r="H78" i="40"/>
  <c r="H74" i="40"/>
  <c r="C125" i="40"/>
  <c r="H70" i="40"/>
  <c r="H66" i="40"/>
  <c r="C117" i="40"/>
  <c r="C81" i="40"/>
  <c r="C300" i="39"/>
  <c r="C350" i="39" s="1"/>
  <c r="H350" i="39"/>
  <c r="D118" i="39"/>
  <c r="H63" i="39"/>
  <c r="D81" i="39"/>
  <c r="H79" i="39"/>
  <c r="C81" i="39"/>
  <c r="H67" i="39"/>
  <c r="F81" i="38"/>
  <c r="E135" i="38"/>
  <c r="H80" i="38"/>
  <c r="C135" i="35"/>
  <c r="H80" i="35"/>
  <c r="H72" i="35"/>
  <c r="G52" i="34"/>
  <c r="G245" i="34" s="1"/>
  <c r="G293" i="34"/>
  <c r="G343" i="34" s="1"/>
  <c r="H63" i="34"/>
  <c r="F81" i="33"/>
  <c r="H80" i="33"/>
  <c r="H76" i="33"/>
  <c r="C127" i="33"/>
  <c r="H72" i="33"/>
  <c r="C119" i="33"/>
  <c r="C81" i="33"/>
  <c r="H65" i="32"/>
  <c r="H61" i="32"/>
  <c r="C302" i="29"/>
  <c r="C352" i="29" s="1"/>
  <c r="H352" i="29"/>
  <c r="F131" i="29"/>
  <c r="H76" i="29"/>
  <c r="F123" i="29"/>
  <c r="H68" i="29"/>
  <c r="F81" i="29"/>
  <c r="C52" i="15"/>
  <c r="B13" i="49" s="1"/>
  <c r="H352" i="21"/>
  <c r="D302" i="21"/>
  <c r="D352" i="21" s="1"/>
  <c r="D297" i="38"/>
  <c r="D347" i="38" s="1"/>
  <c r="H347" i="38"/>
  <c r="C297" i="34"/>
  <c r="C347" i="34" s="1"/>
  <c r="H347" i="34"/>
  <c r="H347" i="14"/>
  <c r="C297" i="14"/>
  <c r="C347" i="14" s="1"/>
  <c r="F122" i="11"/>
  <c r="C132" i="41"/>
  <c r="H77" i="41"/>
  <c r="C128" i="41"/>
  <c r="H73" i="41"/>
  <c r="C116" i="41"/>
  <c r="C81" i="41"/>
  <c r="H61" i="41"/>
  <c r="H355" i="6"/>
  <c r="D50" i="44"/>
  <c r="H350" i="23"/>
  <c r="D300" i="23"/>
  <c r="D350" i="23" s="1"/>
  <c r="D310" i="9"/>
  <c r="D360" i="9" s="1"/>
  <c r="H360" i="9"/>
  <c r="H357" i="32"/>
  <c r="D307" i="32"/>
  <c r="D357" i="32" s="1"/>
  <c r="D307" i="22"/>
  <c r="D357" i="22" s="1"/>
  <c r="H357" i="22"/>
  <c r="D302" i="30"/>
  <c r="D352" i="30" s="1"/>
  <c r="H352" i="30"/>
  <c r="H347" i="29"/>
  <c r="D297" i="29"/>
  <c r="D347" i="29" s="1"/>
  <c r="F297" i="27"/>
  <c r="F347" i="27" s="1"/>
  <c r="H347" i="27"/>
  <c r="H346" i="18"/>
  <c r="G296" i="18"/>
  <c r="G346" i="18" s="1"/>
  <c r="H132" i="38"/>
  <c r="C35" i="44"/>
  <c r="H61" i="17"/>
  <c r="H69" i="17"/>
  <c r="E309" i="29"/>
  <c r="E359" i="29" s="1"/>
  <c r="H359" i="29"/>
  <c r="H359" i="38"/>
  <c r="D309" i="38"/>
  <c r="D359" i="38" s="1"/>
  <c r="H362" i="32"/>
  <c r="G312" i="32"/>
  <c r="G362" i="32" s="1"/>
  <c r="G312" i="22"/>
  <c r="G362" i="22" s="1"/>
  <c r="H362" i="22"/>
  <c r="E307" i="41"/>
  <c r="E357" i="41" s="1"/>
  <c r="H357" i="41"/>
  <c r="E307" i="38"/>
  <c r="E357" i="38" s="1"/>
  <c r="H357" i="38"/>
  <c r="H357" i="35"/>
  <c r="H357" i="25"/>
  <c r="G307" i="25"/>
  <c r="G357" i="25" s="1"/>
  <c r="D307" i="18"/>
  <c r="D357" i="18" s="1"/>
  <c r="H357" i="18"/>
  <c r="H355" i="30"/>
  <c r="D305" i="30"/>
  <c r="D355" i="30" s="1"/>
  <c r="H355" i="28"/>
  <c r="F305" i="28"/>
  <c r="F355" i="28" s="1"/>
  <c r="G304" i="29"/>
  <c r="G354" i="29" s="1"/>
  <c r="H354" i="29"/>
  <c r="H70" i="16"/>
  <c r="H353" i="6"/>
  <c r="G309" i="41"/>
  <c r="G359" i="41" s="1"/>
  <c r="H359" i="41"/>
  <c r="H359" i="25"/>
  <c r="E309" i="25"/>
  <c r="E359" i="25" s="1"/>
  <c r="E309" i="22"/>
  <c r="E359" i="22" s="1"/>
  <c r="H359" i="22"/>
  <c r="H350" i="33"/>
  <c r="F300" i="33"/>
  <c r="F350" i="33" s="1"/>
  <c r="D126" i="20"/>
  <c r="D123" i="18"/>
  <c r="D119" i="18"/>
  <c r="C134" i="39"/>
  <c r="F119" i="29"/>
  <c r="C122" i="27"/>
  <c r="C118" i="27"/>
  <c r="D81" i="21"/>
  <c r="H76" i="22"/>
  <c r="D116" i="28"/>
  <c r="H73" i="21"/>
  <c r="H72" i="22"/>
  <c r="G122" i="11"/>
  <c r="F131" i="36"/>
  <c r="F123" i="36"/>
  <c r="F119" i="36"/>
  <c r="E127" i="36"/>
  <c r="E119" i="36"/>
  <c r="D131" i="36"/>
  <c r="D123" i="36"/>
  <c r="E124" i="29"/>
  <c r="E134" i="32"/>
  <c r="E130" i="32"/>
  <c r="E126" i="32"/>
  <c r="D121" i="15"/>
  <c r="D116" i="35"/>
  <c r="F129" i="36"/>
  <c r="F125" i="36"/>
  <c r="F121" i="36"/>
  <c r="F117" i="36"/>
  <c r="E133" i="36"/>
  <c r="D129" i="31"/>
  <c r="F120" i="29"/>
  <c r="H36" i="29"/>
  <c r="H297" i="29" s="1"/>
  <c r="F27" i="48" s="1"/>
  <c r="D131" i="27"/>
  <c r="C124" i="25"/>
  <c r="C120" i="25"/>
  <c r="C116" i="25"/>
  <c r="D128" i="6"/>
  <c r="D124" i="6"/>
  <c r="F235" i="37"/>
  <c r="E132" i="59"/>
  <c r="E128" i="59"/>
  <c r="E124" i="59"/>
  <c r="F129" i="32"/>
  <c r="F125" i="32"/>
  <c r="H125" i="32" s="1"/>
  <c r="D177" i="32" s="1"/>
  <c r="F121" i="32"/>
  <c r="E130" i="31"/>
  <c r="C124" i="6"/>
  <c r="C120" i="6"/>
  <c r="F255" i="37"/>
  <c r="H47" i="59"/>
  <c r="G124" i="9"/>
  <c r="C118" i="21"/>
  <c r="F223" i="37"/>
  <c r="G129" i="41"/>
  <c r="G243" i="37"/>
  <c r="G129" i="12"/>
  <c r="F129" i="35"/>
  <c r="F125" i="35"/>
  <c r="D129" i="27"/>
  <c r="G134" i="6"/>
  <c r="G130" i="6"/>
  <c r="G126" i="6"/>
  <c r="G122" i="6"/>
  <c r="G118" i="6"/>
  <c r="F134" i="6"/>
  <c r="F130" i="6"/>
  <c r="F126" i="6"/>
  <c r="F122" i="6"/>
  <c r="D230" i="37"/>
  <c r="H131" i="24"/>
  <c r="C122" i="6"/>
  <c r="H122" i="6" s="1"/>
  <c r="G116" i="12"/>
  <c r="E125" i="39"/>
  <c r="C122" i="62"/>
  <c r="H128" i="40"/>
  <c r="F116" i="10"/>
  <c r="E132" i="10"/>
  <c r="E128" i="10"/>
  <c r="F116" i="35"/>
  <c r="G127" i="31"/>
  <c r="E120" i="18"/>
  <c r="F121" i="15"/>
  <c r="D118" i="15"/>
  <c r="F247" i="37"/>
  <c r="H81" i="10"/>
  <c r="H81" i="12"/>
  <c r="F52" i="21"/>
  <c r="F237" i="21" s="1"/>
  <c r="H49" i="23"/>
  <c r="H38" i="62"/>
  <c r="G109" i="46"/>
  <c r="G85" i="46" s="1"/>
  <c r="G36" i="46" s="1"/>
  <c r="C122" i="12"/>
  <c r="C118" i="11"/>
  <c r="H81" i="24"/>
  <c r="F125" i="14"/>
  <c r="C133" i="14"/>
  <c r="E127" i="41"/>
  <c r="G132" i="33"/>
  <c r="G128" i="33"/>
  <c r="F126" i="30"/>
  <c r="F122" i="30"/>
  <c r="G130" i="27"/>
  <c r="E133" i="20"/>
  <c r="E129" i="20"/>
  <c r="E125" i="20"/>
  <c r="E121" i="20"/>
  <c r="D121" i="20"/>
  <c r="D117" i="20"/>
  <c r="C133" i="20"/>
  <c r="C121" i="20"/>
  <c r="D122" i="19"/>
  <c r="G131" i="6"/>
  <c r="G127" i="6"/>
  <c r="G123" i="6"/>
  <c r="G119" i="6"/>
  <c r="F135" i="6"/>
  <c r="F131" i="6"/>
  <c r="F127" i="6"/>
  <c r="F123" i="6"/>
  <c r="F119" i="6"/>
  <c r="E135" i="6"/>
  <c r="E131" i="6"/>
  <c r="E127" i="6"/>
  <c r="H33" i="62"/>
  <c r="E130" i="35"/>
  <c r="F134" i="34"/>
  <c r="G128" i="32"/>
  <c r="C131" i="30"/>
  <c r="G118" i="18"/>
  <c r="F130" i="18"/>
  <c r="F126" i="18"/>
  <c r="F122" i="18"/>
  <c r="F118" i="18"/>
  <c r="E134" i="18"/>
  <c r="E126" i="18"/>
  <c r="G52" i="41"/>
  <c r="G133" i="27"/>
  <c r="D116" i="23"/>
  <c r="H116" i="23" s="1"/>
  <c r="G132" i="20"/>
  <c r="F118" i="6"/>
  <c r="E134" i="6"/>
  <c r="E129" i="35"/>
  <c r="C128" i="33"/>
  <c r="G117" i="21"/>
  <c r="F133" i="21"/>
  <c r="C230" i="37"/>
  <c r="G244" i="34"/>
  <c r="D127" i="12"/>
  <c r="E122" i="40"/>
  <c r="F129" i="17"/>
  <c r="G120" i="15"/>
  <c r="G133" i="6"/>
  <c r="G129" i="6"/>
  <c r="G125" i="6"/>
  <c r="G117" i="6"/>
  <c r="F133" i="6"/>
  <c r="F129" i="6"/>
  <c r="F125" i="6"/>
  <c r="F121" i="6"/>
  <c r="F117" i="6"/>
  <c r="H117" i="6" s="1"/>
  <c r="E169" i="6" s="1"/>
  <c r="E133" i="6"/>
  <c r="E129" i="6"/>
  <c r="E125" i="6"/>
  <c r="E121" i="6"/>
  <c r="H37" i="12"/>
  <c r="H37" i="6"/>
  <c r="H36" i="27"/>
  <c r="H297" i="27" s="1"/>
  <c r="F25" i="48" s="1"/>
  <c r="C121" i="14"/>
  <c r="H121" i="14" s="1"/>
  <c r="C117" i="14"/>
  <c r="E134" i="12"/>
  <c r="E130" i="12"/>
  <c r="E130" i="62"/>
  <c r="G122" i="19"/>
  <c r="G118" i="19"/>
  <c r="F134" i="19"/>
  <c r="F130" i="19"/>
  <c r="F126" i="19"/>
  <c r="G131" i="18"/>
  <c r="G127" i="18"/>
  <c r="D131" i="18"/>
  <c r="D127" i="18"/>
  <c r="C121" i="6"/>
  <c r="G256" i="37"/>
  <c r="H51" i="29"/>
  <c r="H51" i="25"/>
  <c r="H46" i="23"/>
  <c r="H307" i="23" s="1"/>
  <c r="P21" i="48" s="1"/>
  <c r="H37" i="27"/>
  <c r="C124" i="35"/>
  <c r="G131" i="34"/>
  <c r="F131" i="33"/>
  <c r="D119" i="33"/>
  <c r="C129" i="21"/>
  <c r="D120" i="6"/>
  <c r="H128" i="22"/>
  <c r="G52" i="31"/>
  <c r="G52" i="27"/>
  <c r="G262" i="27" s="1"/>
  <c r="H46" i="9"/>
  <c r="H46" i="17"/>
  <c r="H307" i="17" s="1"/>
  <c r="P13" i="48" s="1"/>
  <c r="H45" i="14"/>
  <c r="H41" i="19"/>
  <c r="H302" i="19" s="1"/>
  <c r="K15" i="48" s="1"/>
  <c r="G126" i="14"/>
  <c r="F119" i="14"/>
  <c r="E135" i="14"/>
  <c r="E131" i="14"/>
  <c r="C135" i="14"/>
  <c r="G122" i="9"/>
  <c r="D123" i="40"/>
  <c r="C129" i="37"/>
  <c r="G134" i="36"/>
  <c r="G130" i="36"/>
  <c r="G126" i="36"/>
  <c r="G122" i="36"/>
  <c r="G118" i="36"/>
  <c r="F134" i="36"/>
  <c r="F126" i="36"/>
  <c r="F118" i="36"/>
  <c r="E134" i="36"/>
  <c r="E130" i="36"/>
  <c r="C119" i="35"/>
  <c r="G134" i="34"/>
  <c r="G130" i="34"/>
  <c r="F127" i="34"/>
  <c r="G128" i="59"/>
  <c r="E121" i="59"/>
  <c r="H121" i="59" s="1"/>
  <c r="C124" i="26"/>
  <c r="C116" i="21"/>
  <c r="H116" i="21" s="1"/>
  <c r="D168" i="21" s="1"/>
  <c r="E122" i="57"/>
  <c r="D117" i="19"/>
  <c r="C133" i="19"/>
  <c r="C129" i="19"/>
  <c r="C125" i="19"/>
  <c r="C120" i="16"/>
  <c r="C116" i="16"/>
  <c r="F122" i="15"/>
  <c r="E116" i="15"/>
  <c r="D132" i="15"/>
  <c r="F250" i="37"/>
  <c r="C251" i="37"/>
  <c r="H42" i="38"/>
  <c r="H303" i="38" s="1"/>
  <c r="L37" i="48" s="1"/>
  <c r="H48" i="25"/>
  <c r="H309" i="25" s="1"/>
  <c r="R23" i="48" s="1"/>
  <c r="H40" i="27"/>
  <c r="F126" i="14"/>
  <c r="C127" i="14"/>
  <c r="D119" i="9"/>
  <c r="C135" i="9"/>
  <c r="F133" i="41"/>
  <c r="D119" i="41"/>
  <c r="G121" i="39"/>
  <c r="G132" i="32"/>
  <c r="G123" i="26"/>
  <c r="E135" i="26"/>
  <c r="C132" i="62"/>
  <c r="C123" i="6"/>
  <c r="H39" i="9"/>
  <c r="D126" i="9"/>
  <c r="F117" i="41"/>
  <c r="C127" i="40"/>
  <c r="H127" i="40" s="1"/>
  <c r="G121" i="34"/>
  <c r="F126" i="34"/>
  <c r="F121" i="33"/>
  <c r="E120" i="59"/>
  <c r="H32" i="31"/>
  <c r="E131" i="27"/>
  <c r="E127" i="27"/>
  <c r="C122" i="24"/>
  <c r="D116" i="22"/>
  <c r="E119" i="21"/>
  <c r="C130" i="57"/>
  <c r="C126" i="57"/>
  <c r="C122" i="57"/>
  <c r="D124" i="19"/>
  <c r="F119" i="12"/>
  <c r="E122" i="10"/>
  <c r="E131" i="38"/>
  <c r="D116" i="38"/>
  <c r="C118" i="33"/>
  <c r="F134" i="24"/>
  <c r="D135" i="62"/>
  <c r="D127" i="62"/>
  <c r="G120" i="18"/>
  <c r="E127" i="17"/>
  <c r="E123" i="17"/>
  <c r="E119" i="17"/>
  <c r="C118" i="6"/>
  <c r="F114" i="46"/>
  <c r="F90" i="46" s="1"/>
  <c r="F41" i="46" s="1"/>
  <c r="E52" i="9"/>
  <c r="D117" i="34"/>
  <c r="C127" i="34"/>
  <c r="H127" i="34" s="1"/>
  <c r="C123" i="34"/>
  <c r="F134" i="59"/>
  <c r="F134" i="30"/>
  <c r="G126" i="27"/>
  <c r="G119" i="25"/>
  <c r="C129" i="25"/>
  <c r="G126" i="23"/>
  <c r="C122" i="16"/>
  <c r="C118" i="16"/>
  <c r="H68" i="15"/>
  <c r="D134" i="15"/>
  <c r="F228" i="37"/>
  <c r="F221" i="37"/>
  <c r="F243" i="37"/>
  <c r="C223" i="37"/>
  <c r="H39" i="19"/>
  <c r="H300" i="19" s="1"/>
  <c r="I15" i="48" s="1"/>
  <c r="G52" i="17"/>
  <c r="G259" i="17" s="1"/>
  <c r="H42" i="22"/>
  <c r="H303" i="22" s="1"/>
  <c r="L19" i="48" s="1"/>
  <c r="H36" i="23"/>
  <c r="H297" i="23" s="1"/>
  <c r="F21" i="48" s="1"/>
  <c r="H35" i="35"/>
  <c r="H35" i="29"/>
  <c r="F229" i="37"/>
  <c r="F232" i="37"/>
  <c r="F260" i="37"/>
  <c r="F231" i="37"/>
  <c r="F257" i="37"/>
  <c r="D235" i="37"/>
  <c r="C232" i="37"/>
  <c r="H81" i="31"/>
  <c r="H81" i="22"/>
  <c r="H81" i="18"/>
  <c r="E52" i="62"/>
  <c r="E223" i="62" s="1"/>
  <c r="E52" i="20"/>
  <c r="H48" i="19"/>
  <c r="H309" i="19" s="1"/>
  <c r="R15" i="48" s="1"/>
  <c r="H39" i="40"/>
  <c r="H300" i="40" s="1"/>
  <c r="I39" i="48" s="1"/>
  <c r="H50" i="32"/>
  <c r="H50" i="24"/>
  <c r="H49" i="24"/>
  <c r="H47" i="62"/>
  <c r="H47" i="16"/>
  <c r="H45" i="35"/>
  <c r="H43" i="23"/>
  <c r="H304" i="23" s="1"/>
  <c r="M21" i="48" s="1"/>
  <c r="H36" i="18"/>
  <c r="G107" i="46"/>
  <c r="G83" i="46" s="1"/>
  <c r="G34" i="46" s="1"/>
  <c r="F225" i="37"/>
  <c r="F220" i="37"/>
  <c r="F246" i="37"/>
  <c r="C220" i="37"/>
  <c r="H81" i="25"/>
  <c r="F222" i="37"/>
  <c r="F256" i="37"/>
  <c r="E38" i="49"/>
  <c r="C262" i="37"/>
  <c r="G303" i="41"/>
  <c r="G353" i="41" s="1"/>
  <c r="H44" i="57"/>
  <c r="H305" i="57" s="1"/>
  <c r="N17" i="48" s="1"/>
  <c r="H43" i="35"/>
  <c r="H304" i="35" s="1"/>
  <c r="M34" i="48" s="1"/>
  <c r="H43" i="31"/>
  <c r="H43" i="24"/>
  <c r="H41" i="21"/>
  <c r="H302" i="21" s="1"/>
  <c r="K18" i="48" s="1"/>
  <c r="H40" i="12"/>
  <c r="F219" i="37"/>
  <c r="F226" i="37"/>
  <c r="F261" i="37"/>
  <c r="C252" i="37"/>
  <c r="H81" i="40"/>
  <c r="E303" i="62"/>
  <c r="E353" i="62" s="1"/>
  <c r="H42" i="40"/>
  <c r="H303" i="40" s="1"/>
  <c r="L39" i="48" s="1"/>
  <c r="F52" i="36"/>
  <c r="E52" i="40"/>
  <c r="H48" i="40"/>
  <c r="H309" i="40" s="1"/>
  <c r="R39" i="48" s="1"/>
  <c r="D52" i="40"/>
  <c r="D228" i="40" s="1"/>
  <c r="H51" i="14"/>
  <c r="H50" i="33"/>
  <c r="H50" i="30"/>
  <c r="H46" i="59"/>
  <c r="H307" i="59" s="1"/>
  <c r="P31" i="48" s="1"/>
  <c r="H44" i="59"/>
  <c r="H305" i="59" s="1"/>
  <c r="N31" i="48" s="1"/>
  <c r="H43" i="28"/>
  <c r="H38" i="38"/>
  <c r="H38" i="31"/>
  <c r="H42" i="28"/>
  <c r="H303" i="28" s="1"/>
  <c r="L26" i="48" s="1"/>
  <c r="H39" i="62"/>
  <c r="H300" i="62" s="1"/>
  <c r="I20" i="48" s="1"/>
  <c r="H51" i="9"/>
  <c r="H47" i="10"/>
  <c r="H40" i="35"/>
  <c r="H40" i="28"/>
  <c r="H40" i="21"/>
  <c r="H81" i="57"/>
  <c r="H45" i="62"/>
  <c r="H44" i="12"/>
  <c r="H305" i="12" s="1"/>
  <c r="N9" i="48" s="1"/>
  <c r="H43" i="14"/>
  <c r="H304" i="14" s="1"/>
  <c r="M10" i="48" s="1"/>
  <c r="H43" i="6"/>
  <c r="H304" i="6" s="1"/>
  <c r="M5" i="48" s="1"/>
  <c r="H40" i="36"/>
  <c r="H40" i="16"/>
  <c r="C250" i="37"/>
  <c r="H81" i="19"/>
  <c r="H42" i="27"/>
  <c r="H303" i="27" s="1"/>
  <c r="L25" i="48" s="1"/>
  <c r="H51" i="30"/>
  <c r="H50" i="6"/>
  <c r="G128" i="12"/>
  <c r="F122" i="12"/>
  <c r="D131" i="12"/>
  <c r="F131" i="9"/>
  <c r="F121" i="40"/>
  <c r="F117" i="40"/>
  <c r="H117" i="40" s="1"/>
  <c r="G122" i="38"/>
  <c r="C128" i="36"/>
  <c r="G133" i="35"/>
  <c r="G118" i="35"/>
  <c r="C130" i="59"/>
  <c r="E116" i="31"/>
  <c r="C125" i="27"/>
  <c r="F130" i="26"/>
  <c r="F126" i="26"/>
  <c r="C130" i="25"/>
  <c r="E133" i="62"/>
  <c r="E126" i="62"/>
  <c r="E122" i="62"/>
  <c r="G124" i="20"/>
  <c r="G120" i="20"/>
  <c r="G116" i="20"/>
  <c r="F132" i="20"/>
  <c r="F128" i="20"/>
  <c r="F135" i="18"/>
  <c r="G125" i="17"/>
  <c r="G121" i="17"/>
  <c r="C117" i="16"/>
  <c r="C117" i="6"/>
  <c r="C38" i="44"/>
  <c r="G122" i="41"/>
  <c r="F120" i="41"/>
  <c r="F123" i="39"/>
  <c r="G128" i="37"/>
  <c r="E135" i="34"/>
  <c r="E127" i="34"/>
  <c r="E123" i="34"/>
  <c r="E119" i="34"/>
  <c r="H119" i="34" s="1"/>
  <c r="C171" i="34" s="1"/>
  <c r="D135" i="34"/>
  <c r="E123" i="33"/>
  <c r="C135" i="33"/>
  <c r="G133" i="59"/>
  <c r="E125" i="30"/>
  <c r="F123" i="25"/>
  <c r="D124" i="24"/>
  <c r="C116" i="24"/>
  <c r="G118" i="23"/>
  <c r="D117" i="21"/>
  <c r="H117" i="21" s="1"/>
  <c r="D133" i="57"/>
  <c r="H38" i="36"/>
  <c r="H35" i="6"/>
  <c r="D105" i="46"/>
  <c r="D81" i="46" s="1"/>
  <c r="H33" i="41"/>
  <c r="E130" i="14"/>
  <c r="E118" i="14"/>
  <c r="D134" i="14"/>
  <c r="H134" i="14" s="1"/>
  <c r="D130" i="14"/>
  <c r="E129" i="12"/>
  <c r="E125" i="12"/>
  <c r="D126" i="12"/>
  <c r="G133" i="10"/>
  <c r="G132" i="9"/>
  <c r="G121" i="40"/>
  <c r="C121" i="40"/>
  <c r="F122" i="39"/>
  <c r="F133" i="38"/>
  <c r="F126" i="38"/>
  <c r="E119" i="38"/>
  <c r="D124" i="37"/>
  <c r="D116" i="37"/>
  <c r="D122" i="36"/>
  <c r="C123" i="36"/>
  <c r="G128" i="35"/>
  <c r="E118" i="35"/>
  <c r="F118" i="34"/>
  <c r="E134" i="34"/>
  <c r="D134" i="33"/>
  <c r="D130" i="33"/>
  <c r="D122" i="33"/>
  <c r="C134" i="33"/>
  <c r="G117" i="59"/>
  <c r="E131" i="59"/>
  <c r="E127" i="59"/>
  <c r="E123" i="32"/>
  <c r="E119" i="32"/>
  <c r="D135" i="32"/>
  <c r="D123" i="31"/>
  <c r="H123" i="31" s="1"/>
  <c r="D119" i="31"/>
  <c r="D123" i="29"/>
  <c r="C132" i="29"/>
  <c r="H132" i="29" s="1"/>
  <c r="G133" i="28"/>
  <c r="C133" i="28"/>
  <c r="C129" i="28"/>
  <c r="C125" i="28"/>
  <c r="D120" i="25"/>
  <c r="D116" i="25"/>
  <c r="G133" i="24"/>
  <c r="C119" i="24"/>
  <c r="H119" i="24" s="1"/>
  <c r="E128" i="62"/>
  <c r="C129" i="62"/>
  <c r="D119" i="22"/>
  <c r="G126" i="21"/>
  <c r="C123" i="20"/>
  <c r="C119" i="20"/>
  <c r="E132" i="19"/>
  <c r="E128" i="19"/>
  <c r="E124" i="19"/>
  <c r="E120" i="19"/>
  <c r="E116" i="19"/>
  <c r="D132" i="19"/>
  <c r="E118" i="18"/>
  <c r="F128" i="17"/>
  <c r="F125" i="17"/>
  <c r="D127" i="6"/>
  <c r="D123" i="6"/>
  <c r="D119" i="6"/>
  <c r="H36" i="36"/>
  <c r="H34" i="23"/>
  <c r="E122" i="9"/>
  <c r="E122" i="39"/>
  <c r="E130" i="38"/>
  <c r="F117" i="35"/>
  <c r="D122" i="59"/>
  <c r="D119" i="32"/>
  <c r="C135" i="32"/>
  <c r="E120" i="30"/>
  <c r="F127" i="27"/>
  <c r="E123" i="27"/>
  <c r="H32" i="24"/>
  <c r="G127" i="62"/>
  <c r="F123" i="62"/>
  <c r="E124" i="62"/>
  <c r="D116" i="62"/>
  <c r="C122" i="18"/>
  <c r="C118" i="18"/>
  <c r="G117" i="16"/>
  <c r="F117" i="16"/>
  <c r="E121" i="15"/>
  <c r="E130" i="6"/>
  <c r="E126" i="6"/>
  <c r="C119" i="6"/>
  <c r="H119" i="6" s="1"/>
  <c r="E171" i="6" s="1"/>
  <c r="H34" i="34"/>
  <c r="D133" i="14"/>
  <c r="D128" i="11"/>
  <c r="E129" i="9"/>
  <c r="F130" i="41"/>
  <c r="G134" i="38"/>
  <c r="G116" i="38"/>
  <c r="E135" i="37"/>
  <c r="D123" i="37"/>
  <c r="D122" i="35"/>
  <c r="E129" i="33"/>
  <c r="E125" i="33"/>
  <c r="E121" i="33"/>
  <c r="H121" i="33" s="1"/>
  <c r="G173" i="33" s="1"/>
  <c r="D133" i="33"/>
  <c r="D132" i="30"/>
  <c r="H132" i="30" s="1"/>
  <c r="G129" i="29"/>
  <c r="F134" i="29"/>
  <c r="H134" i="29" s="1"/>
  <c r="F127" i="29"/>
  <c r="D130" i="29"/>
  <c r="H32" i="27"/>
  <c r="F121" i="25"/>
  <c r="H121" i="25" s="1"/>
  <c r="D119" i="25"/>
  <c r="G117" i="24"/>
  <c r="G125" i="21"/>
  <c r="H35" i="41"/>
  <c r="D124" i="10"/>
  <c r="F132" i="40"/>
  <c r="H132" i="40" s="1"/>
  <c r="D130" i="38"/>
  <c r="F135" i="35"/>
  <c r="D130" i="32"/>
  <c r="D126" i="32"/>
  <c r="F118" i="27"/>
  <c r="E134" i="27"/>
  <c r="G124" i="24"/>
  <c r="D131" i="23"/>
  <c r="H131" i="23" s="1"/>
  <c r="C133" i="18"/>
  <c r="C125" i="18"/>
  <c r="D81" i="15"/>
  <c r="H78" i="15"/>
  <c r="H34" i="24"/>
  <c r="G119" i="14"/>
  <c r="H119" i="14" s="1"/>
  <c r="F131" i="14"/>
  <c r="H69" i="11"/>
  <c r="D121" i="9"/>
  <c r="G123" i="41"/>
  <c r="E119" i="40"/>
  <c r="G126" i="38"/>
  <c r="F131" i="34"/>
  <c r="G123" i="33"/>
  <c r="D128" i="33"/>
  <c r="G134" i="59"/>
  <c r="G130" i="59"/>
  <c r="G124" i="32"/>
  <c r="G120" i="32"/>
  <c r="H120" i="32" s="1"/>
  <c r="D133" i="32"/>
  <c r="D120" i="30"/>
  <c r="D118" i="29"/>
  <c r="G134" i="26"/>
  <c r="E123" i="26"/>
  <c r="E119" i="26"/>
  <c r="C135" i="26"/>
  <c r="E117" i="25"/>
  <c r="C134" i="25"/>
  <c r="F132" i="23"/>
  <c r="F128" i="23"/>
  <c r="C131" i="62"/>
  <c r="D117" i="22"/>
  <c r="C134" i="21"/>
  <c r="G131" i="57"/>
  <c r="G127" i="57"/>
  <c r="G119" i="57"/>
  <c r="C117" i="20"/>
  <c r="D129" i="6"/>
  <c r="D125" i="6"/>
  <c r="D121" i="6"/>
  <c r="H81" i="59"/>
  <c r="H138" i="59" s="1"/>
  <c r="H81" i="36"/>
  <c r="E52" i="34"/>
  <c r="H39" i="24"/>
  <c r="H50" i="28"/>
  <c r="H50" i="18"/>
  <c r="H49" i="14"/>
  <c r="H49" i="35"/>
  <c r="H49" i="57"/>
  <c r="H47" i="30"/>
  <c r="H47" i="18"/>
  <c r="H43" i="41"/>
  <c r="H43" i="20"/>
  <c r="H304" i="20" s="1"/>
  <c r="M16" i="48" s="1"/>
  <c r="H41" i="30"/>
  <c r="H302" i="30" s="1"/>
  <c r="K28" i="48" s="1"/>
  <c r="H37" i="28"/>
  <c r="H36" i="31"/>
  <c r="H35" i="9"/>
  <c r="G133" i="14"/>
  <c r="G129" i="14"/>
  <c r="C124" i="14"/>
  <c r="F258" i="37"/>
  <c r="F259" i="37"/>
  <c r="F230" i="37"/>
  <c r="F237" i="37"/>
  <c r="C235" i="37"/>
  <c r="C255" i="37"/>
  <c r="G228" i="34"/>
  <c r="H81" i="62"/>
  <c r="H42" i="41"/>
  <c r="H303" i="41" s="1"/>
  <c r="L40" i="48" s="1"/>
  <c r="E34" i="44"/>
  <c r="H44" i="21"/>
  <c r="H305" i="21" s="1"/>
  <c r="N18" i="48" s="1"/>
  <c r="H353" i="11"/>
  <c r="G53" i="44"/>
  <c r="H81" i="30"/>
  <c r="H138" i="30" s="1"/>
  <c r="F52" i="25"/>
  <c r="F245" i="25" s="1"/>
  <c r="G52" i="35"/>
  <c r="H39" i="31"/>
  <c r="G52" i="22"/>
  <c r="H51" i="11"/>
  <c r="H51" i="28"/>
  <c r="E52" i="16"/>
  <c r="E38" i="44"/>
  <c r="G37" i="44"/>
  <c r="G254" i="44" s="1"/>
  <c r="G302" i="44" s="1"/>
  <c r="H47" i="14"/>
  <c r="H47" i="6"/>
  <c r="H45" i="11"/>
  <c r="H45" i="40"/>
  <c r="H44" i="11"/>
  <c r="H305" i="11" s="1"/>
  <c r="N8" i="48" s="1"/>
  <c r="H43" i="29"/>
  <c r="H304" i="29" s="1"/>
  <c r="M27" i="48" s="1"/>
  <c r="H41" i="34"/>
  <c r="H302" i="34" s="1"/>
  <c r="K33" i="48" s="1"/>
  <c r="H41" i="33"/>
  <c r="H302" i="33" s="1"/>
  <c r="K32" i="48" s="1"/>
  <c r="H38" i="22"/>
  <c r="H38" i="19"/>
  <c r="E109" i="46"/>
  <c r="E85" i="46" s="1"/>
  <c r="H37" i="22"/>
  <c r="H36" i="38"/>
  <c r="H297" i="38" s="1"/>
  <c r="F37" i="48" s="1"/>
  <c r="H35" i="59"/>
  <c r="H34" i="39"/>
  <c r="H34" i="35"/>
  <c r="H34" i="32"/>
  <c r="H33" i="38"/>
  <c r="G52" i="6"/>
  <c r="G52" i="38"/>
  <c r="G227" i="38" s="1"/>
  <c r="F52" i="22"/>
  <c r="H39" i="57"/>
  <c r="H300" i="57" s="1"/>
  <c r="I17" i="48" s="1"/>
  <c r="H48" i="59"/>
  <c r="H309" i="59" s="1"/>
  <c r="R31" i="48" s="1"/>
  <c r="H49" i="25"/>
  <c r="H45" i="10"/>
  <c r="H45" i="36"/>
  <c r="H45" i="24"/>
  <c r="H44" i="39"/>
  <c r="H305" i="39" s="1"/>
  <c r="N38" i="48" s="1"/>
  <c r="H44" i="29"/>
  <c r="H305" i="29" s="1"/>
  <c r="N27" i="48" s="1"/>
  <c r="H43" i="57"/>
  <c r="H304" i="57" s="1"/>
  <c r="M17" i="48" s="1"/>
  <c r="H41" i="31"/>
  <c r="H302" i="31" s="1"/>
  <c r="K29" i="48" s="1"/>
  <c r="H41" i="28"/>
  <c r="H40" i="33"/>
  <c r="H40" i="30"/>
  <c r="H301" i="30" s="1"/>
  <c r="J28" i="48" s="1"/>
  <c r="H38" i="28"/>
  <c r="H38" i="24"/>
  <c r="H299" i="24" s="1"/>
  <c r="H22" i="48" s="1"/>
  <c r="H36" i="9"/>
  <c r="H297" i="9" s="1"/>
  <c r="J297" i="9" s="1"/>
  <c r="H36" i="6"/>
  <c r="H297" i="6" s="1"/>
  <c r="F5" i="48" s="1"/>
  <c r="H36" i="22"/>
  <c r="H34" i="17"/>
  <c r="F253" i="37"/>
  <c r="F251" i="37"/>
  <c r="F236" i="37"/>
  <c r="H52" i="37"/>
  <c r="C228" i="37"/>
  <c r="H81" i="23"/>
  <c r="H138" i="23" s="1"/>
  <c r="H81" i="16"/>
  <c r="H81" i="32"/>
  <c r="F52" i="14"/>
  <c r="H39" i="35"/>
  <c r="H49" i="22"/>
  <c r="H45" i="59"/>
  <c r="H43" i="12"/>
  <c r="H304" i="12" s="1"/>
  <c r="M9" i="48" s="1"/>
  <c r="H43" i="40"/>
  <c r="H43" i="39"/>
  <c r="H36" i="17"/>
  <c r="H35" i="15"/>
  <c r="G106" i="46"/>
  <c r="G82" i="46" s="1"/>
  <c r="G33" i="46" s="1"/>
  <c r="D225" i="37"/>
  <c r="G249" i="34"/>
  <c r="H42" i="21"/>
  <c r="H303" i="21" s="1"/>
  <c r="L18" i="48" s="1"/>
  <c r="F52" i="6"/>
  <c r="H39" i="15"/>
  <c r="H300" i="15" s="1"/>
  <c r="I11" i="48" s="1"/>
  <c r="H51" i="33"/>
  <c r="H50" i="14"/>
  <c r="H50" i="62"/>
  <c r="H50" i="20"/>
  <c r="H47" i="41"/>
  <c r="H45" i="29"/>
  <c r="D117" i="46"/>
  <c r="D93" i="46" s="1"/>
  <c r="H44" i="28"/>
  <c r="H305" i="28" s="1"/>
  <c r="N26" i="48" s="1"/>
  <c r="H44" i="18"/>
  <c r="H305" i="18" s="1"/>
  <c r="N14" i="48" s="1"/>
  <c r="G29" i="44"/>
  <c r="G246" i="44" s="1"/>
  <c r="G294" i="44" s="1"/>
  <c r="H40" i="17"/>
  <c r="H301" i="17" s="1"/>
  <c r="J13" i="48" s="1"/>
  <c r="H36" i="62"/>
  <c r="H297" i="62" s="1"/>
  <c r="F20" i="48" s="1"/>
  <c r="H34" i="25"/>
  <c r="G118" i="12"/>
  <c r="H81" i="9"/>
  <c r="H81" i="14"/>
  <c r="E52" i="17"/>
  <c r="H51" i="31"/>
  <c r="G39" i="44"/>
  <c r="G256" i="44" s="1"/>
  <c r="G304" i="44" s="1"/>
  <c r="H47" i="32"/>
  <c r="H46" i="34"/>
  <c r="H46" i="27"/>
  <c r="H46" i="16"/>
  <c r="H45" i="23"/>
  <c r="F29" i="44"/>
  <c r="H37" i="36"/>
  <c r="H36" i="14"/>
  <c r="H297" i="14" s="1"/>
  <c r="F10" i="48" s="1"/>
  <c r="H35" i="26"/>
  <c r="H35" i="62"/>
  <c r="H35" i="20"/>
  <c r="H34" i="62"/>
  <c r="H34" i="22"/>
  <c r="H34" i="19"/>
  <c r="G52" i="25"/>
  <c r="G52" i="19"/>
  <c r="F52" i="38"/>
  <c r="H42" i="6"/>
  <c r="H303" i="6" s="1"/>
  <c r="L5" i="48" s="1"/>
  <c r="H39" i="41"/>
  <c r="H39" i="36"/>
  <c r="H300" i="36" s="1"/>
  <c r="I35" i="48" s="1"/>
  <c r="H48" i="62"/>
  <c r="H309" i="62" s="1"/>
  <c r="R20" i="48" s="1"/>
  <c r="H51" i="34"/>
  <c r="H312" i="34" s="1"/>
  <c r="U33" i="48" s="1"/>
  <c r="H51" i="27"/>
  <c r="H50" i="27"/>
  <c r="H49" i="27"/>
  <c r="H47" i="15"/>
  <c r="H45" i="9"/>
  <c r="H45" i="38"/>
  <c r="H44" i="25"/>
  <c r="H305" i="25" s="1"/>
  <c r="N23" i="48" s="1"/>
  <c r="H41" i="35"/>
  <c r="H41" i="23"/>
  <c r="H302" i="23" s="1"/>
  <c r="K21" i="48" s="1"/>
  <c r="H40" i="29"/>
  <c r="G55" i="44"/>
  <c r="C52" i="33"/>
  <c r="B34" i="49" s="1"/>
  <c r="E105" i="46"/>
  <c r="E81" i="46" s="1"/>
  <c r="H33" i="33"/>
  <c r="H33" i="59"/>
  <c r="G116" i="14"/>
  <c r="G119" i="12"/>
  <c r="E122" i="12"/>
  <c r="E118" i="12"/>
  <c r="D130" i="12"/>
  <c r="D123" i="12"/>
  <c r="C125" i="12"/>
  <c r="C121" i="12"/>
  <c r="E20" i="44"/>
  <c r="G62" i="44"/>
  <c r="F47" i="44"/>
  <c r="E63" i="44"/>
  <c r="H76" i="11"/>
  <c r="H63" i="11"/>
  <c r="H79" i="11"/>
  <c r="D58" i="44"/>
  <c r="D107" i="44" s="1"/>
  <c r="D47" i="44"/>
  <c r="C63" i="44"/>
  <c r="G128" i="10"/>
  <c r="H128" i="10" s="1"/>
  <c r="E125" i="10"/>
  <c r="G121" i="9"/>
  <c r="F134" i="9"/>
  <c r="F123" i="9"/>
  <c r="D125" i="9"/>
  <c r="D118" i="9"/>
  <c r="C134" i="9"/>
  <c r="G126" i="41"/>
  <c r="D135" i="41"/>
  <c r="D118" i="41"/>
  <c r="C125" i="41"/>
  <c r="G125" i="40"/>
  <c r="G117" i="39"/>
  <c r="E134" i="38"/>
  <c r="G121" i="37"/>
  <c r="C124" i="37"/>
  <c r="C116" i="37"/>
  <c r="G133" i="36"/>
  <c r="G129" i="36"/>
  <c r="G125" i="36"/>
  <c r="E118" i="36"/>
  <c r="D134" i="36"/>
  <c r="D130" i="36"/>
  <c r="G132" i="35"/>
  <c r="C127" i="32"/>
  <c r="C134" i="23"/>
  <c r="C123" i="11"/>
  <c r="C121" i="11"/>
  <c r="F119" i="10"/>
  <c r="C129" i="10"/>
  <c r="E116" i="9"/>
  <c r="C125" i="9"/>
  <c r="E122" i="41"/>
  <c r="D134" i="41"/>
  <c r="D131" i="41"/>
  <c r="G124" i="40"/>
  <c r="G133" i="39"/>
  <c r="G130" i="39"/>
  <c r="C122" i="39"/>
  <c r="D135" i="38"/>
  <c r="H135" i="38" s="1"/>
  <c r="C134" i="38"/>
  <c r="G120" i="37"/>
  <c r="E129" i="37"/>
  <c r="G120" i="36"/>
  <c r="E117" i="36"/>
  <c r="D133" i="36"/>
  <c r="D129" i="36"/>
  <c r="D125" i="36"/>
  <c r="D118" i="36"/>
  <c r="C134" i="36"/>
  <c r="G122" i="34"/>
  <c r="F135" i="34"/>
  <c r="G122" i="33"/>
  <c r="F119" i="33"/>
  <c r="G123" i="32"/>
  <c r="D130" i="24"/>
  <c r="C127" i="16"/>
  <c r="H33" i="16"/>
  <c r="E124" i="14"/>
  <c r="C116" i="14"/>
  <c r="G125" i="12"/>
  <c r="F116" i="12"/>
  <c r="D125" i="12"/>
  <c r="C127" i="12"/>
  <c r="H127" i="12" s="1"/>
  <c r="C130" i="11"/>
  <c r="C126" i="11"/>
  <c r="C125" i="10"/>
  <c r="E119" i="9"/>
  <c r="F121" i="41"/>
  <c r="D127" i="41"/>
  <c r="G131" i="40"/>
  <c r="G121" i="38"/>
  <c r="H121" i="38" s="1"/>
  <c r="E129" i="38"/>
  <c r="E118" i="38"/>
  <c r="C116" i="38"/>
  <c r="G127" i="37"/>
  <c r="F116" i="37"/>
  <c r="E132" i="36"/>
  <c r="C118" i="36"/>
  <c r="G127" i="35"/>
  <c r="D117" i="35"/>
  <c r="C117" i="34"/>
  <c r="F117" i="59"/>
  <c r="C127" i="59"/>
  <c r="C133" i="31"/>
  <c r="D127" i="21"/>
  <c r="D119" i="21"/>
  <c r="F121" i="17"/>
  <c r="H33" i="23"/>
  <c r="D129" i="14"/>
  <c r="E53" i="44"/>
  <c r="E44" i="44"/>
  <c r="D60" i="44"/>
  <c r="D56" i="44"/>
  <c r="D122" i="11"/>
  <c r="C120" i="11"/>
  <c r="G117" i="10"/>
  <c r="F133" i="10"/>
  <c r="F117" i="9"/>
  <c r="E130" i="9"/>
  <c r="E126" i="9"/>
  <c r="D135" i="9"/>
  <c r="C124" i="9"/>
  <c r="C118" i="9"/>
  <c r="E121" i="41"/>
  <c r="G129" i="39"/>
  <c r="E126" i="39"/>
  <c r="D119" i="39"/>
  <c r="D134" i="38"/>
  <c r="D131" i="38"/>
  <c r="H131" i="38" s="1"/>
  <c r="C123" i="38"/>
  <c r="D117" i="37"/>
  <c r="C130" i="37"/>
  <c r="D117" i="36"/>
  <c r="C129" i="36"/>
  <c r="F128" i="35"/>
  <c r="E119" i="35"/>
  <c r="D118" i="34"/>
  <c r="C124" i="34"/>
  <c r="G123" i="29"/>
  <c r="G119" i="29"/>
  <c r="F129" i="29"/>
  <c r="F125" i="29"/>
  <c r="G116" i="24"/>
  <c r="E127" i="14"/>
  <c r="C130" i="14"/>
  <c r="E135" i="12"/>
  <c r="E131" i="12"/>
  <c r="D117" i="12"/>
  <c r="G49" i="44"/>
  <c r="E124" i="41"/>
  <c r="H124" i="41" s="1"/>
  <c r="H32" i="40"/>
  <c r="H34" i="16"/>
  <c r="G105" i="46"/>
  <c r="G81" i="46" s="1"/>
  <c r="G32" i="46" s="1"/>
  <c r="E60" i="44"/>
  <c r="D44" i="44"/>
  <c r="H73" i="11"/>
  <c r="F124" i="35"/>
  <c r="F121" i="35"/>
  <c r="E127" i="35"/>
  <c r="E120" i="35"/>
  <c r="D125" i="35"/>
  <c r="G124" i="34"/>
  <c r="F132" i="33"/>
  <c r="E130" i="33"/>
  <c r="D127" i="33"/>
  <c r="C121" i="33"/>
  <c r="G127" i="59"/>
  <c r="G120" i="59"/>
  <c r="F126" i="59"/>
  <c r="C128" i="32"/>
  <c r="G117" i="31"/>
  <c r="F133" i="31"/>
  <c r="F126" i="31"/>
  <c r="G122" i="30"/>
  <c r="C121" i="30"/>
  <c r="G120" i="29"/>
  <c r="F130" i="29"/>
  <c r="F126" i="29"/>
  <c r="H126" i="29" s="1"/>
  <c r="E121" i="29"/>
  <c r="E134" i="25"/>
  <c r="D134" i="24"/>
  <c r="C128" i="24"/>
  <c r="H128" i="24" s="1"/>
  <c r="G128" i="23"/>
  <c r="G121" i="23"/>
  <c r="G130" i="62"/>
  <c r="G123" i="62"/>
  <c r="F120" i="62"/>
  <c r="D122" i="62"/>
  <c r="C127" i="62"/>
  <c r="G124" i="21"/>
  <c r="D128" i="21"/>
  <c r="D120" i="21"/>
  <c r="C125" i="21"/>
  <c r="G134" i="57"/>
  <c r="G130" i="57"/>
  <c r="F123" i="19"/>
  <c r="D127" i="19"/>
  <c r="D116" i="19"/>
  <c r="C132" i="19"/>
  <c r="C124" i="19"/>
  <c r="H124" i="19" s="1"/>
  <c r="E176" i="19" s="1"/>
  <c r="F133" i="18"/>
  <c r="G81" i="15"/>
  <c r="F60" i="44"/>
  <c r="F55" i="44"/>
  <c r="C123" i="30"/>
  <c r="G131" i="28"/>
  <c r="G127" i="28"/>
  <c r="G123" i="28"/>
  <c r="G119" i="28"/>
  <c r="F135" i="28"/>
  <c r="F127" i="28"/>
  <c r="F123" i="28"/>
  <c r="E135" i="28"/>
  <c r="E131" i="28"/>
  <c r="E127" i="28"/>
  <c r="E123" i="28"/>
  <c r="E119" i="28"/>
  <c r="D135" i="28"/>
  <c r="D131" i="28"/>
  <c r="D119" i="28"/>
  <c r="C131" i="28"/>
  <c r="C127" i="28"/>
  <c r="C123" i="28"/>
  <c r="C119" i="28"/>
  <c r="G132" i="27"/>
  <c r="D120" i="27"/>
  <c r="G127" i="25"/>
  <c r="F125" i="24"/>
  <c r="C130" i="23"/>
  <c r="C126" i="23"/>
  <c r="F134" i="62"/>
  <c r="F130" i="62"/>
  <c r="D122" i="22"/>
  <c r="D132" i="57"/>
  <c r="D116" i="57"/>
  <c r="C121" i="57"/>
  <c r="G133" i="19"/>
  <c r="G129" i="19"/>
  <c r="E133" i="17"/>
  <c r="C130" i="17"/>
  <c r="C118" i="31"/>
  <c r="D124" i="29"/>
  <c r="D117" i="29"/>
  <c r="C129" i="29"/>
  <c r="F125" i="27"/>
  <c r="E129" i="27"/>
  <c r="E125" i="27"/>
  <c r="E129" i="26"/>
  <c r="C129" i="26"/>
  <c r="G134" i="24"/>
  <c r="G130" i="24"/>
  <c r="D128" i="23"/>
  <c r="F120" i="21"/>
  <c r="F116" i="21"/>
  <c r="E135" i="20"/>
  <c r="E131" i="20"/>
  <c r="E127" i="20"/>
  <c r="E123" i="20"/>
  <c r="D124" i="20"/>
  <c r="D120" i="20"/>
  <c r="D116" i="20"/>
  <c r="C132" i="20"/>
  <c r="C128" i="20"/>
  <c r="C124" i="20"/>
  <c r="C120" i="20"/>
  <c r="F127" i="18"/>
  <c r="F123" i="18"/>
  <c r="F119" i="18"/>
  <c r="E135" i="18"/>
  <c r="D132" i="18"/>
  <c r="D128" i="18"/>
  <c r="C117" i="18"/>
  <c r="E125" i="17"/>
  <c r="E121" i="17"/>
  <c r="E117" i="17"/>
  <c r="C133" i="17"/>
  <c r="C122" i="35"/>
  <c r="C118" i="35"/>
  <c r="F121" i="34"/>
  <c r="E129" i="34"/>
  <c r="E122" i="34"/>
  <c r="E118" i="34"/>
  <c r="H32" i="33"/>
  <c r="G133" i="33"/>
  <c r="G129" i="33"/>
  <c r="G125" i="33"/>
  <c r="F122" i="33"/>
  <c r="D117" i="59"/>
  <c r="E119" i="31"/>
  <c r="H119" i="31" s="1"/>
  <c r="D135" i="31"/>
  <c r="C125" i="31"/>
  <c r="E126" i="30"/>
  <c r="D128" i="30"/>
  <c r="D117" i="30"/>
  <c r="G124" i="27"/>
  <c r="G120" i="27"/>
  <c r="C117" i="25"/>
  <c r="F117" i="24"/>
  <c r="E126" i="23"/>
  <c r="E119" i="23"/>
  <c r="G120" i="57"/>
  <c r="D131" i="57"/>
  <c r="D127" i="57"/>
  <c r="D121" i="19"/>
  <c r="G126" i="18"/>
  <c r="D120" i="18"/>
  <c r="D116" i="18"/>
  <c r="C132" i="18"/>
  <c r="C128" i="18"/>
  <c r="C124" i="18"/>
  <c r="E124" i="16"/>
  <c r="E120" i="16"/>
  <c r="D130" i="35"/>
  <c r="H32" i="17"/>
  <c r="D59" i="44"/>
  <c r="D57" i="44"/>
  <c r="F81" i="15"/>
  <c r="H75" i="15"/>
  <c r="F54" i="44"/>
  <c r="E81" i="15"/>
  <c r="D130" i="59"/>
  <c r="F130" i="32"/>
  <c r="F119" i="32"/>
  <c r="E131" i="32"/>
  <c r="D128" i="32"/>
  <c r="D122" i="31"/>
  <c r="C120" i="31"/>
  <c r="G131" i="30"/>
  <c r="H131" i="30" s="1"/>
  <c r="G183" i="30" s="1"/>
  <c r="G127" i="30"/>
  <c r="D133" i="30"/>
  <c r="C129" i="30"/>
  <c r="F135" i="29"/>
  <c r="G129" i="28"/>
  <c r="G125" i="28"/>
  <c r="G121" i="28"/>
  <c r="G117" i="28"/>
  <c r="F133" i="28"/>
  <c r="F125" i="28"/>
  <c r="F121" i="28"/>
  <c r="F117" i="28"/>
  <c r="E133" i="28"/>
  <c r="E129" i="28"/>
  <c r="E125" i="28"/>
  <c r="E121" i="28"/>
  <c r="E117" i="28"/>
  <c r="D133" i="28"/>
  <c r="D121" i="28"/>
  <c r="C121" i="28"/>
  <c r="H121" i="28" s="1"/>
  <c r="G173" i="28" s="1"/>
  <c r="C117" i="28"/>
  <c r="G119" i="27"/>
  <c r="F131" i="27"/>
  <c r="E128" i="26"/>
  <c r="E118" i="25"/>
  <c r="H118" i="25" s="1"/>
  <c r="D125" i="25"/>
  <c r="F125" i="23"/>
  <c r="F122" i="62"/>
  <c r="F130" i="22"/>
  <c r="G133" i="57"/>
  <c r="D119" i="20"/>
  <c r="G124" i="19"/>
  <c r="G120" i="19"/>
  <c r="G116" i="19"/>
  <c r="F132" i="19"/>
  <c r="F121" i="19"/>
  <c r="G132" i="17"/>
  <c r="E124" i="17"/>
  <c r="E120" i="17"/>
  <c r="H32" i="16"/>
  <c r="C118" i="15"/>
  <c r="F118" i="59"/>
  <c r="F122" i="32"/>
  <c r="H32" i="25"/>
  <c r="E122" i="24"/>
  <c r="D125" i="24"/>
  <c r="E116" i="21"/>
  <c r="C128" i="17"/>
  <c r="C117" i="17"/>
  <c r="G134" i="16"/>
  <c r="G124" i="16"/>
  <c r="G120" i="16"/>
  <c r="E122" i="6"/>
  <c r="C54" i="44"/>
  <c r="C121" i="15"/>
  <c r="D61" i="44"/>
  <c r="D53" i="44"/>
  <c r="C50" i="44"/>
  <c r="C48" i="44"/>
  <c r="H61" i="15"/>
  <c r="G52" i="44"/>
  <c r="C119" i="17"/>
  <c r="D117" i="16"/>
  <c r="H49" i="15"/>
  <c r="C113" i="46"/>
  <c r="C89" i="46" s="1"/>
  <c r="C109" i="46"/>
  <c r="D52" i="15"/>
  <c r="D236" i="15" s="1"/>
  <c r="H73" i="15"/>
  <c r="E129" i="15"/>
  <c r="H359" i="15"/>
  <c r="C24" i="44"/>
  <c r="C104" i="46"/>
  <c r="C80" i="46" s="1"/>
  <c r="F122" i="59"/>
  <c r="D116" i="59"/>
  <c r="C133" i="59"/>
  <c r="F127" i="32"/>
  <c r="D130" i="31"/>
  <c r="C128" i="31"/>
  <c r="F118" i="30"/>
  <c r="D116" i="30"/>
  <c r="H116" i="30" s="1"/>
  <c r="G130" i="29"/>
  <c r="E120" i="29"/>
  <c r="D119" i="29"/>
  <c r="C125" i="29"/>
  <c r="C121" i="29"/>
  <c r="F124" i="27"/>
  <c r="E117" i="27"/>
  <c r="D123" i="27"/>
  <c r="C123" i="27"/>
  <c r="G128" i="26"/>
  <c r="C121" i="26"/>
  <c r="E133" i="25"/>
  <c r="D135" i="25"/>
  <c r="G132" i="24"/>
  <c r="H132" i="24" s="1"/>
  <c r="E129" i="24"/>
  <c r="E123" i="24"/>
  <c r="H123" i="24" s="1"/>
  <c r="D175" i="24" s="1"/>
  <c r="D116" i="24"/>
  <c r="G120" i="23"/>
  <c r="D120" i="23"/>
  <c r="C125" i="23"/>
  <c r="G132" i="62"/>
  <c r="G125" i="62"/>
  <c r="D132" i="62"/>
  <c r="D129" i="62"/>
  <c r="D125" i="62"/>
  <c r="E129" i="22"/>
  <c r="E131" i="21"/>
  <c r="H131" i="21" s="1"/>
  <c r="D133" i="21"/>
  <c r="D126" i="21"/>
  <c r="C117" i="21"/>
  <c r="G122" i="57"/>
  <c r="G118" i="57"/>
  <c r="D130" i="57"/>
  <c r="D126" i="57"/>
  <c r="D122" i="57"/>
  <c r="G122" i="20"/>
  <c r="F134" i="20"/>
  <c r="F130" i="20"/>
  <c r="F126" i="20"/>
  <c r="F122" i="20"/>
  <c r="F118" i="20"/>
  <c r="E119" i="20"/>
  <c r="D135" i="20"/>
  <c r="D131" i="20"/>
  <c r="F125" i="19"/>
  <c r="E134" i="19"/>
  <c r="E130" i="19"/>
  <c r="E126" i="19"/>
  <c r="H126" i="19" s="1"/>
  <c r="F178" i="19" s="1"/>
  <c r="E122" i="19"/>
  <c r="E118" i="19"/>
  <c r="D134" i="19"/>
  <c r="D130" i="19"/>
  <c r="G132" i="18"/>
  <c r="E125" i="18"/>
  <c r="F130" i="17"/>
  <c r="F130" i="16"/>
  <c r="G116" i="15"/>
  <c r="G22" i="44"/>
  <c r="D33" i="44"/>
  <c r="D116" i="46"/>
  <c r="D92" i="46" s="1"/>
  <c r="D32" i="44"/>
  <c r="F52" i="15"/>
  <c r="F245" i="15" s="1"/>
  <c r="C20" i="44"/>
  <c r="F302" i="15"/>
  <c r="F352" i="15" s="1"/>
  <c r="C81" i="15"/>
  <c r="C309" i="15"/>
  <c r="C359" i="15" s="1"/>
  <c r="G302" i="15"/>
  <c r="G352" i="15" s="1"/>
  <c r="G113" i="46"/>
  <c r="G89" i="46" s="1"/>
  <c r="G40" i="46" s="1"/>
  <c r="F48" i="44"/>
  <c r="C120" i="15"/>
  <c r="C120" i="46"/>
  <c r="C96" i="46" s="1"/>
  <c r="C47" i="46" s="1"/>
  <c r="F106" i="46"/>
  <c r="F82" i="46" s="1"/>
  <c r="D27" i="44"/>
  <c r="G52" i="15"/>
  <c r="F46" i="44"/>
  <c r="F113" i="46"/>
  <c r="F89" i="46" s="1"/>
  <c r="C29" i="44"/>
  <c r="H29" i="44" s="1"/>
  <c r="G56" i="44"/>
  <c r="H63" i="15"/>
  <c r="H65" i="15"/>
  <c r="H74" i="15"/>
  <c r="H41" i="15"/>
  <c r="H37" i="15"/>
  <c r="F126" i="15"/>
  <c r="D120" i="15"/>
  <c r="D116" i="15"/>
  <c r="D129" i="15"/>
  <c r="C121" i="46"/>
  <c r="C97" i="46" s="1"/>
  <c r="C133" i="15"/>
  <c r="C126" i="15"/>
  <c r="C36" i="44"/>
  <c r="C253" i="44" s="1"/>
  <c r="C301" i="44" s="1"/>
  <c r="H48" i="15"/>
  <c r="H309" i="15" s="1"/>
  <c r="R11" i="48" s="1"/>
  <c r="C108" i="46"/>
  <c r="C84" i="46" s="1"/>
  <c r="H72" i="15"/>
  <c r="H71" i="15"/>
  <c r="D124" i="15"/>
  <c r="D23" i="44"/>
  <c r="D111" i="46"/>
  <c r="D87" i="46" s="1"/>
  <c r="F22" i="44"/>
  <c r="G295" i="15"/>
  <c r="G345" i="15" s="1"/>
  <c r="D107" i="46"/>
  <c r="D83" i="46" s="1"/>
  <c r="H350" i="15"/>
  <c r="E36" i="44"/>
  <c r="E253" i="44" s="1"/>
  <c r="E301" i="44" s="1"/>
  <c r="D120" i="46"/>
  <c r="D96" i="46" s="1"/>
  <c r="C25" i="44"/>
  <c r="G61" i="44"/>
  <c r="F130" i="15"/>
  <c r="F125" i="15"/>
  <c r="D131" i="15"/>
  <c r="D119" i="15"/>
  <c r="C128" i="15"/>
  <c r="E58" i="44"/>
  <c r="H62" i="15"/>
  <c r="H76" i="15"/>
  <c r="C310" i="15"/>
  <c r="C360" i="15" s="1"/>
  <c r="G122" i="15"/>
  <c r="D135" i="15"/>
  <c r="D123" i="15"/>
  <c r="C59" i="44"/>
  <c r="D45" i="44"/>
  <c r="G130" i="15"/>
  <c r="G117" i="15"/>
  <c r="C123" i="15"/>
  <c r="G24" i="44"/>
  <c r="G241" i="44" s="1"/>
  <c r="G289" i="44" s="1"/>
  <c r="F81" i="11"/>
  <c r="E122" i="11"/>
  <c r="E118" i="11"/>
  <c r="D134" i="11"/>
  <c r="D130" i="11"/>
  <c r="F121" i="11"/>
  <c r="F85" i="44"/>
  <c r="F31" i="44"/>
  <c r="F248" i="44" s="1"/>
  <c r="F296" i="44" s="1"/>
  <c r="H68" i="11"/>
  <c r="G75" i="44"/>
  <c r="G35" i="44"/>
  <c r="G252" i="44" s="1"/>
  <c r="G300" i="44" s="1"/>
  <c r="E46" i="44"/>
  <c r="G36" i="44"/>
  <c r="G130" i="11"/>
  <c r="D125" i="11"/>
  <c r="D36" i="44"/>
  <c r="F39" i="44"/>
  <c r="H49" i="11"/>
  <c r="H65" i="11"/>
  <c r="D52" i="44"/>
  <c r="H359" i="11"/>
  <c r="D21" i="44"/>
  <c r="H35" i="11"/>
  <c r="F51" i="44"/>
  <c r="D81" i="11"/>
  <c r="H75" i="11"/>
  <c r="F125" i="11"/>
  <c r="F117" i="11"/>
  <c r="D52" i="11"/>
  <c r="D218" i="11" s="1"/>
  <c r="H61" i="11"/>
  <c r="G135" i="11"/>
  <c r="H62" i="11"/>
  <c r="E128" i="11"/>
  <c r="F116" i="46"/>
  <c r="I153" i="11"/>
  <c r="G108" i="46"/>
  <c r="H50" i="11"/>
  <c r="F52" i="11"/>
  <c r="H43" i="11"/>
  <c r="H304" i="11" s="1"/>
  <c r="M8" i="48" s="1"/>
  <c r="H38" i="11"/>
  <c r="H299" i="11" s="1"/>
  <c r="H8" i="48" s="1"/>
  <c r="H71" i="11"/>
  <c r="G81" i="11"/>
  <c r="E124" i="11"/>
  <c r="D117" i="11"/>
  <c r="E48" i="44"/>
  <c r="H40" i="11"/>
  <c r="H64" i="11"/>
  <c r="G111" i="46"/>
  <c r="G87" i="46" s="1"/>
  <c r="G52" i="11"/>
  <c r="F311" i="11"/>
  <c r="F361" i="11" s="1"/>
  <c r="H36" i="11"/>
  <c r="H297" i="11" s="1"/>
  <c r="F8" i="48" s="1"/>
  <c r="H33" i="11"/>
  <c r="G23" i="44"/>
  <c r="G240" i="44" s="1"/>
  <c r="G288" i="44" s="1"/>
  <c r="F303" i="11"/>
  <c r="F353" i="11" s="1"/>
  <c r="D34" i="44"/>
  <c r="F53" i="44"/>
  <c r="G45" i="44"/>
  <c r="E57" i="44"/>
  <c r="C81" i="11"/>
  <c r="H66" i="11"/>
  <c r="C303" i="11"/>
  <c r="C353" i="11" s="1"/>
  <c r="G116" i="11"/>
  <c r="F132" i="11"/>
  <c r="F128" i="11"/>
  <c r="E132" i="11"/>
  <c r="E21" i="44"/>
  <c r="E309" i="11"/>
  <c r="E359" i="11" s="1"/>
  <c r="H347" i="11"/>
  <c r="H354" i="11"/>
  <c r="G296" i="11"/>
  <c r="G346" i="11" s="1"/>
  <c r="H32" i="11"/>
  <c r="E25" i="44"/>
  <c r="C60" i="44"/>
  <c r="F44" i="44"/>
  <c r="H74" i="11"/>
  <c r="H70" i="11"/>
  <c r="C304" i="11"/>
  <c r="C354" i="11" s="1"/>
  <c r="C134" i="11"/>
  <c r="C131" i="11"/>
  <c r="C127" i="11"/>
  <c r="E30" i="44"/>
  <c r="E247" i="44" s="1"/>
  <c r="E295" i="44" s="1"/>
  <c r="C44" i="44"/>
  <c r="D309" i="11"/>
  <c r="D359" i="11" s="1"/>
  <c r="C26" i="44"/>
  <c r="H349" i="11"/>
  <c r="H47" i="11"/>
  <c r="D118" i="46"/>
  <c r="D94" i="46" s="1"/>
  <c r="F32" i="44"/>
  <c r="F249" i="44" s="1"/>
  <c r="F297" i="44" s="1"/>
  <c r="F25" i="44"/>
  <c r="D20" i="44"/>
  <c r="C56" i="44"/>
  <c r="H72" i="11"/>
  <c r="F305" i="11"/>
  <c r="F355" i="11" s="1"/>
  <c r="G127" i="11"/>
  <c r="F135" i="11"/>
  <c r="F119" i="11"/>
  <c r="H37" i="11"/>
  <c r="H80" i="11"/>
  <c r="G44" i="44"/>
  <c r="G27" i="44"/>
  <c r="C114" i="46"/>
  <c r="C90" i="46" s="1"/>
  <c r="C41" i="46" s="1"/>
  <c r="C52" i="11"/>
  <c r="C248" i="11" s="1"/>
  <c r="G116" i="46"/>
  <c r="G92" i="46" s="1"/>
  <c r="G43" i="46" s="1"/>
  <c r="C299" i="11"/>
  <c r="C349" i="11" s="1"/>
  <c r="H355" i="11"/>
  <c r="H48" i="11"/>
  <c r="H309" i="11" s="1"/>
  <c r="R8" i="48" s="1"/>
  <c r="F109" i="46"/>
  <c r="F85" i="46" s="1"/>
  <c r="D104" i="46"/>
  <c r="D80" i="46" s="1"/>
  <c r="G134" i="11"/>
  <c r="G126" i="11"/>
  <c r="G63" i="44"/>
  <c r="G112" i="44" s="1"/>
  <c r="E52" i="11"/>
  <c r="H42" i="11"/>
  <c r="H303" i="11" s="1"/>
  <c r="L8" i="48" s="1"/>
  <c r="C30" i="44"/>
  <c r="C247" i="44" s="1"/>
  <c r="C295" i="44" s="1"/>
  <c r="G32" i="44"/>
  <c r="G249" i="44" s="1"/>
  <c r="G297" i="44" s="1"/>
  <c r="E104" i="46"/>
  <c r="E80" i="46" s="1"/>
  <c r="G54" i="44"/>
  <c r="E81" i="11"/>
  <c r="G133" i="11"/>
  <c r="G117" i="11"/>
  <c r="D126" i="11"/>
  <c r="E120" i="11"/>
  <c r="H39" i="11"/>
  <c r="H300" i="11" s="1"/>
  <c r="I8" i="48" s="1"/>
  <c r="H77" i="11"/>
  <c r="G132" i="11"/>
  <c r="G124" i="11"/>
  <c r="E121" i="11"/>
  <c r="D133" i="11"/>
  <c r="F233" i="37"/>
  <c r="F254" i="37"/>
  <c r="F245" i="37"/>
  <c r="F249" i="37"/>
  <c r="G245" i="37"/>
  <c r="C254" i="37"/>
  <c r="C257" i="37"/>
  <c r="H81" i="37"/>
  <c r="E236" i="37"/>
  <c r="F133" i="37"/>
  <c r="F121" i="37"/>
  <c r="D131" i="37"/>
  <c r="E244" i="37"/>
  <c r="F128" i="37"/>
  <c r="F120" i="37"/>
  <c r="E133" i="37"/>
  <c r="E122" i="37"/>
  <c r="D134" i="37"/>
  <c r="E258" i="37"/>
  <c r="E221" i="37"/>
  <c r="H37" i="37"/>
  <c r="G133" i="37"/>
  <c r="F123" i="37"/>
  <c r="E121" i="37"/>
  <c r="E128" i="37"/>
  <c r="D125" i="37"/>
  <c r="C127" i="37"/>
  <c r="C123" i="37"/>
  <c r="G132" i="37"/>
  <c r="G125" i="37"/>
  <c r="F134" i="37"/>
  <c r="F126" i="37"/>
  <c r="E116" i="37"/>
  <c r="G123" i="59"/>
  <c r="E123" i="59"/>
  <c r="G309" i="18"/>
  <c r="G359" i="18" s="1"/>
  <c r="H359" i="18"/>
  <c r="F122" i="46"/>
  <c r="F98" i="46" s="1"/>
  <c r="G223" i="37"/>
  <c r="G218" i="37"/>
  <c r="D262" i="37"/>
  <c r="E254" i="37"/>
  <c r="D258" i="37"/>
  <c r="D251" i="37"/>
  <c r="F6" i="48"/>
  <c r="H81" i="21"/>
  <c r="H42" i="34"/>
  <c r="H303" i="34" s="1"/>
  <c r="L33" i="48" s="1"/>
  <c r="F303" i="34"/>
  <c r="F353" i="34" s="1"/>
  <c r="H353" i="34"/>
  <c r="F52" i="23"/>
  <c r="F303" i="23"/>
  <c r="F353" i="23" s="1"/>
  <c r="H353" i="23"/>
  <c r="F52" i="57"/>
  <c r="F313" i="57" s="1"/>
  <c r="F363" i="57" s="1"/>
  <c r="F52" i="17"/>
  <c r="H122" i="23"/>
  <c r="E260" i="37"/>
  <c r="D236" i="37"/>
  <c r="D255" i="37"/>
  <c r="D244" i="37"/>
  <c r="D261" i="37"/>
  <c r="D252" i="37"/>
  <c r="G52" i="9"/>
  <c r="G303" i="9"/>
  <c r="G353" i="9" s="1"/>
  <c r="H353" i="9"/>
  <c r="G52" i="18"/>
  <c r="G303" i="18"/>
  <c r="G353" i="18" s="1"/>
  <c r="H353" i="18"/>
  <c r="D250" i="37"/>
  <c r="D218" i="37"/>
  <c r="G235" i="37"/>
  <c r="G252" i="37"/>
  <c r="G259" i="37"/>
  <c r="G227" i="37"/>
  <c r="G228" i="37"/>
  <c r="G222" i="37"/>
  <c r="E256" i="37"/>
  <c r="E227" i="37"/>
  <c r="E257" i="37"/>
  <c r="E251" i="37"/>
  <c r="E247" i="37"/>
  <c r="E259" i="37"/>
  <c r="E237" i="37"/>
  <c r="E235" i="37"/>
  <c r="E231" i="37"/>
  <c r="D234" i="37"/>
  <c r="D224" i="37"/>
  <c r="D243" i="37"/>
  <c r="D220" i="37"/>
  <c r="D231" i="37"/>
  <c r="D256" i="37"/>
  <c r="D254" i="37"/>
  <c r="D227" i="37"/>
  <c r="D222" i="37"/>
  <c r="D221" i="37"/>
  <c r="D260" i="37"/>
  <c r="D232" i="37"/>
  <c r="D247" i="37"/>
  <c r="D249" i="37"/>
  <c r="C38" i="49"/>
  <c r="D233" i="37"/>
  <c r="D248" i="37"/>
  <c r="H45" i="25"/>
  <c r="E33" i="44"/>
  <c r="E117" i="46"/>
  <c r="E93" i="46" s="1"/>
  <c r="D37" i="44"/>
  <c r="D121" i="46"/>
  <c r="D97" i="46" s="1"/>
  <c r="G180" i="39"/>
  <c r="G221" i="37"/>
  <c r="E223" i="37"/>
  <c r="D226" i="37"/>
  <c r="E252" i="37"/>
  <c r="D237" i="37"/>
  <c r="D228" i="37"/>
  <c r="E226" i="37"/>
  <c r="D180" i="39"/>
  <c r="G229" i="37"/>
  <c r="D219" i="37"/>
  <c r="E229" i="37"/>
  <c r="D38" i="49"/>
  <c r="D257" i="37"/>
  <c r="E250" i="37"/>
  <c r="D229" i="37"/>
  <c r="F80" i="46"/>
  <c r="H357" i="29"/>
  <c r="G118" i="46"/>
  <c r="G34" i="44"/>
  <c r="G307" i="29"/>
  <c r="G357" i="29" s="1"/>
  <c r="D245" i="37"/>
  <c r="F309" i="20"/>
  <c r="F359" i="20" s="1"/>
  <c r="H359" i="20"/>
  <c r="H50" i="16"/>
  <c r="D52" i="16"/>
  <c r="D122" i="46"/>
  <c r="D98" i="46" s="1"/>
  <c r="D38" i="44"/>
  <c r="G257" i="37"/>
  <c r="E262" i="37"/>
  <c r="D253" i="37"/>
  <c r="E230" i="37"/>
  <c r="E234" i="37"/>
  <c r="D223" i="37"/>
  <c r="D259" i="37"/>
  <c r="G52" i="12"/>
  <c r="H39" i="28"/>
  <c r="H300" i="28" s="1"/>
  <c r="I26" i="48" s="1"/>
  <c r="F300" i="28"/>
  <c r="F350" i="28" s="1"/>
  <c r="H48" i="12"/>
  <c r="H309" i="12" s="1"/>
  <c r="R9" i="48" s="1"/>
  <c r="D309" i="12"/>
  <c r="D359" i="12" s="1"/>
  <c r="H45" i="19"/>
  <c r="H81" i="29"/>
  <c r="H81" i="20"/>
  <c r="G303" i="23"/>
  <c r="G353" i="23" s="1"/>
  <c r="G52" i="23"/>
  <c r="F52" i="33"/>
  <c r="F248" i="33" s="1"/>
  <c r="F303" i="33"/>
  <c r="F353" i="33" s="1"/>
  <c r="H48" i="31"/>
  <c r="H309" i="31" s="1"/>
  <c r="R29" i="48" s="1"/>
  <c r="E309" i="31"/>
  <c r="E359" i="31" s="1"/>
  <c r="H39" i="34"/>
  <c r="F300" i="34"/>
  <c r="F350" i="34" s="1"/>
  <c r="H39" i="30"/>
  <c r="H300" i="30" s="1"/>
  <c r="I28" i="48" s="1"/>
  <c r="E300" i="30"/>
  <c r="E350" i="30" s="1"/>
  <c r="H48" i="20"/>
  <c r="H309" i="20" s="1"/>
  <c r="R16" i="48" s="1"/>
  <c r="E52" i="30"/>
  <c r="E303" i="30"/>
  <c r="E353" i="30" s="1"/>
  <c r="G309" i="33"/>
  <c r="G359" i="33" s="1"/>
  <c r="G52" i="33"/>
  <c r="G223" i="33" s="1"/>
  <c r="H46" i="10"/>
  <c r="H307" i="10" s="1"/>
  <c r="P7" i="48" s="1"/>
  <c r="E307" i="10"/>
  <c r="E357" i="10" s="1"/>
  <c r="H39" i="10"/>
  <c r="F300" i="10"/>
  <c r="F350" i="10" s="1"/>
  <c r="H39" i="39"/>
  <c r="H300" i="39" s="1"/>
  <c r="I38" i="48" s="1"/>
  <c r="F300" i="39"/>
  <c r="F350" i="39" s="1"/>
  <c r="H51" i="35"/>
  <c r="H312" i="35" s="1"/>
  <c r="U34" i="48" s="1"/>
  <c r="D312" i="35"/>
  <c r="D362" i="35" s="1"/>
  <c r="H46" i="32"/>
  <c r="H307" i="32" s="1"/>
  <c r="P30" i="48" s="1"/>
  <c r="H81" i="41"/>
  <c r="E52" i="41"/>
  <c r="E252" i="41" s="1"/>
  <c r="H39" i="16"/>
  <c r="H300" i="16" s="1"/>
  <c r="I12" i="48" s="1"/>
  <c r="F300" i="16"/>
  <c r="F350" i="16" s="1"/>
  <c r="H50" i="41"/>
  <c r="F311" i="41"/>
  <c r="F361" i="41" s="1"/>
  <c r="H49" i="10"/>
  <c r="E310" i="10"/>
  <c r="E360" i="10" s="1"/>
  <c r="D310" i="18"/>
  <c r="D360" i="18" s="1"/>
  <c r="H49" i="18"/>
  <c r="H310" i="18" s="1"/>
  <c r="S14" i="48" s="1"/>
  <c r="H47" i="39"/>
  <c r="G308" i="39"/>
  <c r="G358" i="39" s="1"/>
  <c r="H48" i="9"/>
  <c r="H309" i="9" s="1"/>
  <c r="E307" i="57"/>
  <c r="E357" i="57" s="1"/>
  <c r="H46" i="57"/>
  <c r="H307" i="57" s="1"/>
  <c r="P17" i="48" s="1"/>
  <c r="H42" i="9"/>
  <c r="H303" i="9" s="1"/>
  <c r="F52" i="9"/>
  <c r="D52" i="9"/>
  <c r="D223" i="9" s="1"/>
  <c r="D52" i="39"/>
  <c r="D300" i="39"/>
  <c r="D350" i="39" s="1"/>
  <c r="D303" i="59"/>
  <c r="D353" i="59" s="1"/>
  <c r="H42" i="59"/>
  <c r="H303" i="59" s="1"/>
  <c r="L31" i="48" s="1"/>
  <c r="D52" i="29"/>
  <c r="D303" i="29"/>
  <c r="D353" i="29" s="1"/>
  <c r="D52" i="27"/>
  <c r="D300" i="27"/>
  <c r="D350" i="27" s="1"/>
  <c r="H42" i="25"/>
  <c r="D303" i="25"/>
  <c r="D353" i="25" s="1"/>
  <c r="D303" i="57"/>
  <c r="D353" i="57" s="1"/>
  <c r="H42" i="57"/>
  <c r="H303" i="57" s="1"/>
  <c r="L17" i="48" s="1"/>
  <c r="D303" i="19"/>
  <c r="D353" i="19" s="1"/>
  <c r="H42" i="19"/>
  <c r="H303" i="19" s="1"/>
  <c r="L15" i="48" s="1"/>
  <c r="D303" i="17"/>
  <c r="D353" i="17" s="1"/>
  <c r="H42" i="17"/>
  <c r="H51" i="12"/>
  <c r="H46" i="28"/>
  <c r="H307" i="28" s="1"/>
  <c r="P26" i="48" s="1"/>
  <c r="E307" i="28"/>
  <c r="E357" i="28" s="1"/>
  <c r="H45" i="18"/>
  <c r="G52" i="32"/>
  <c r="G254" i="32" s="1"/>
  <c r="F52" i="29"/>
  <c r="F234" i="29" s="1"/>
  <c r="H48" i="28"/>
  <c r="H309" i="28" s="1"/>
  <c r="R26" i="48" s="1"/>
  <c r="H51" i="10"/>
  <c r="H312" i="10" s="1"/>
  <c r="U7" i="48" s="1"/>
  <c r="H50" i="37"/>
  <c r="H47" i="35"/>
  <c r="H47" i="26"/>
  <c r="H46" i="11"/>
  <c r="H46" i="29"/>
  <c r="H46" i="19"/>
  <c r="H307" i="19" s="1"/>
  <c r="P15" i="48" s="1"/>
  <c r="F52" i="41"/>
  <c r="E52" i="24"/>
  <c r="E244" i="24" s="1"/>
  <c r="H48" i="57"/>
  <c r="H309" i="57" s="1"/>
  <c r="R17" i="48" s="1"/>
  <c r="E52" i="12"/>
  <c r="E260" i="12" s="1"/>
  <c r="E52" i="35"/>
  <c r="D52" i="33"/>
  <c r="D52" i="32"/>
  <c r="D52" i="24"/>
  <c r="D52" i="62"/>
  <c r="D237" i="62" s="1"/>
  <c r="D52" i="21"/>
  <c r="D220" i="21" s="1"/>
  <c r="H51" i="59"/>
  <c r="H312" i="59" s="1"/>
  <c r="U31" i="48" s="1"/>
  <c r="H51" i="21"/>
  <c r="H51" i="17"/>
  <c r="H312" i="17" s="1"/>
  <c r="U13" i="48" s="1"/>
  <c r="H50" i="38"/>
  <c r="H49" i="9"/>
  <c r="H310" i="9" s="1"/>
  <c r="H49" i="6"/>
  <c r="H49" i="33"/>
  <c r="H49" i="29"/>
  <c r="H45" i="27"/>
  <c r="H44" i="34"/>
  <c r="H305" i="34" s="1"/>
  <c r="N33" i="48" s="1"/>
  <c r="H44" i="26"/>
  <c r="H305" i="26" s="1"/>
  <c r="N24" i="48" s="1"/>
  <c r="H44" i="24"/>
  <c r="H41" i="57"/>
  <c r="H302" i="57" s="1"/>
  <c r="K17" i="48" s="1"/>
  <c r="H37" i="30"/>
  <c r="H37" i="25"/>
  <c r="F230" i="36"/>
  <c r="F52" i="28"/>
  <c r="E52" i="21"/>
  <c r="E221" i="21" s="1"/>
  <c r="H48" i="38"/>
  <c r="E52" i="28"/>
  <c r="H48" i="17"/>
  <c r="H309" i="17" s="1"/>
  <c r="R13" i="48" s="1"/>
  <c r="H39" i="38"/>
  <c r="H300" i="38" s="1"/>
  <c r="I37" i="48" s="1"/>
  <c r="H39" i="21"/>
  <c r="H300" i="21" s="1"/>
  <c r="I18" i="48" s="1"/>
  <c r="F52" i="20"/>
  <c r="F253" i="20" s="1"/>
  <c r="H51" i="38"/>
  <c r="H50" i="39"/>
  <c r="H50" i="34"/>
  <c r="H50" i="31"/>
  <c r="H50" i="22"/>
  <c r="H49" i="38"/>
  <c r="H47" i="17"/>
  <c r="H46" i="36"/>
  <c r="H307" i="36" s="1"/>
  <c r="P35" i="48" s="1"/>
  <c r="H46" i="33"/>
  <c r="H307" i="33" s="1"/>
  <c r="P32" i="48" s="1"/>
  <c r="H46" i="30"/>
  <c r="H46" i="24"/>
  <c r="H307" i="24" s="1"/>
  <c r="P22" i="48" s="1"/>
  <c r="H45" i="41"/>
  <c r="H45" i="17"/>
  <c r="H44" i="30"/>
  <c r="H305" i="30" s="1"/>
  <c r="N28" i="48" s="1"/>
  <c r="H44" i="19"/>
  <c r="H305" i="19" s="1"/>
  <c r="N15" i="48" s="1"/>
  <c r="H44" i="17"/>
  <c r="H305" i="17" s="1"/>
  <c r="N13" i="48" s="1"/>
  <c r="H43" i="32"/>
  <c r="H38" i="29"/>
  <c r="H36" i="28"/>
  <c r="H297" i="28" s="1"/>
  <c r="F26" i="48" s="1"/>
  <c r="H40" i="10"/>
  <c r="H301" i="10" s="1"/>
  <c r="J7" i="48" s="1"/>
  <c r="H42" i="32"/>
  <c r="H303" i="32" s="1"/>
  <c r="L30" i="48" s="1"/>
  <c r="F52" i="31"/>
  <c r="F52" i="19"/>
  <c r="H42" i="31"/>
  <c r="H303" i="31" s="1"/>
  <c r="L29" i="48" s="1"/>
  <c r="E114" i="46"/>
  <c r="E90" i="46" s="1"/>
  <c r="E41" i="46" s="1"/>
  <c r="D52" i="14"/>
  <c r="H51" i="24"/>
  <c r="E52" i="19"/>
  <c r="H49" i="12"/>
  <c r="H49" i="17"/>
  <c r="H47" i="21"/>
  <c r="H47" i="57"/>
  <c r="H46" i="14"/>
  <c r="H307" i="14" s="1"/>
  <c r="P10" i="48" s="1"/>
  <c r="H45" i="33"/>
  <c r="H45" i="16"/>
  <c r="H44" i="35"/>
  <c r="H305" i="35" s="1"/>
  <c r="N34" i="48" s="1"/>
  <c r="H43" i="9"/>
  <c r="H304" i="9" s="1"/>
  <c r="M6" i="48" s="1"/>
  <c r="H43" i="25"/>
  <c r="H43" i="16"/>
  <c r="H304" i="16" s="1"/>
  <c r="M12" i="48" s="1"/>
  <c r="H41" i="41"/>
  <c r="H302" i="41" s="1"/>
  <c r="K40" i="48" s="1"/>
  <c r="H41" i="32"/>
  <c r="H38" i="30"/>
  <c r="H37" i="38"/>
  <c r="H37" i="34"/>
  <c r="H37" i="31"/>
  <c r="H36" i="35"/>
  <c r="H36" i="24"/>
  <c r="H34" i="37"/>
  <c r="H33" i="6"/>
  <c r="G125" i="14"/>
  <c r="E229" i="20"/>
  <c r="H42" i="33"/>
  <c r="H303" i="33" s="1"/>
  <c r="L32" i="48" s="1"/>
  <c r="F52" i="40"/>
  <c r="H48" i="21"/>
  <c r="H39" i="33"/>
  <c r="H300" i="33" s="1"/>
  <c r="I32" i="48" s="1"/>
  <c r="E52" i="18"/>
  <c r="E243" i="18" s="1"/>
  <c r="H51" i="20"/>
  <c r="H50" i="10"/>
  <c r="H50" i="40"/>
  <c r="H50" i="35"/>
  <c r="H49" i="19"/>
  <c r="H47" i="37"/>
  <c r="H47" i="33"/>
  <c r="H47" i="29"/>
  <c r="H47" i="24"/>
  <c r="H47" i="22"/>
  <c r="H46" i="18"/>
  <c r="H307" i="18" s="1"/>
  <c r="P14" i="48" s="1"/>
  <c r="H45" i="34"/>
  <c r="G132" i="14"/>
  <c r="H44" i="40"/>
  <c r="H305" i="40" s="1"/>
  <c r="N39" i="48" s="1"/>
  <c r="H44" i="38"/>
  <c r="H305" i="38" s="1"/>
  <c r="N37" i="48" s="1"/>
  <c r="H41" i="14"/>
  <c r="H40" i="22"/>
  <c r="H37" i="14"/>
  <c r="C173" i="14" s="1"/>
  <c r="H37" i="57"/>
  <c r="H37" i="17"/>
  <c r="H33" i="9"/>
  <c r="H33" i="57"/>
  <c r="D126" i="14"/>
  <c r="H42" i="14"/>
  <c r="H303" i="14" s="1"/>
  <c r="L10" i="48" s="1"/>
  <c r="H48" i="29"/>
  <c r="H309" i="29" s="1"/>
  <c r="R27" i="48" s="1"/>
  <c r="H48" i="23"/>
  <c r="H309" i="23" s="1"/>
  <c r="R21" i="48" s="1"/>
  <c r="G52" i="59"/>
  <c r="G225" i="59" s="1"/>
  <c r="G52" i="24"/>
  <c r="D52" i="12"/>
  <c r="D52" i="31"/>
  <c r="D52" i="23"/>
  <c r="H39" i="17"/>
  <c r="H51" i="32"/>
  <c r="H312" i="32" s="1"/>
  <c r="U30" i="48" s="1"/>
  <c r="H51" i="26"/>
  <c r="H51" i="16"/>
  <c r="H50" i="36"/>
  <c r="H50" i="59"/>
  <c r="H49" i="37"/>
  <c r="H49" i="32"/>
  <c r="H47" i="9"/>
  <c r="H47" i="31"/>
  <c r="H47" i="25"/>
  <c r="H46" i="38"/>
  <c r="H307" i="38" s="1"/>
  <c r="P37" i="48" s="1"/>
  <c r="H46" i="25"/>
  <c r="H307" i="25" s="1"/>
  <c r="P23" i="48" s="1"/>
  <c r="H46" i="62"/>
  <c r="H307" i="62" s="1"/>
  <c r="P20" i="48" s="1"/>
  <c r="H45" i="30"/>
  <c r="H44" i="14"/>
  <c r="H305" i="14" s="1"/>
  <c r="N10" i="48" s="1"/>
  <c r="H44" i="36"/>
  <c r="H305" i="36" s="1"/>
  <c r="N35" i="48" s="1"/>
  <c r="H44" i="31"/>
  <c r="H305" i="31" s="1"/>
  <c r="N29" i="48" s="1"/>
  <c r="H43" i="33"/>
  <c r="H41" i="12"/>
  <c r="H41" i="20"/>
  <c r="H302" i="20" s="1"/>
  <c r="K16" i="48" s="1"/>
  <c r="H35" i="32"/>
  <c r="G221" i="12"/>
  <c r="G52" i="62"/>
  <c r="G222" i="62" s="1"/>
  <c r="F52" i="59"/>
  <c r="E52" i="59"/>
  <c r="E245" i="59" s="1"/>
  <c r="H48" i="10"/>
  <c r="H309" i="10" s="1"/>
  <c r="R7" i="48" s="1"/>
  <c r="H48" i="33"/>
  <c r="H309" i="33" s="1"/>
  <c r="R32" i="48" s="1"/>
  <c r="D52" i="10"/>
  <c r="D253" i="10" s="1"/>
  <c r="H51" i="36"/>
  <c r="H50" i="29"/>
  <c r="H49" i="28"/>
  <c r="H47" i="40"/>
  <c r="H47" i="34"/>
  <c r="H47" i="23"/>
  <c r="H46" i="6"/>
  <c r="H307" i="6" s="1"/>
  <c r="P5" i="48" s="1"/>
  <c r="H46" i="35"/>
  <c r="H307" i="35" s="1"/>
  <c r="P34" i="48" s="1"/>
  <c r="H46" i="21"/>
  <c r="H307" i="21" s="1"/>
  <c r="P18" i="48" s="1"/>
  <c r="H44" i="41"/>
  <c r="H44" i="23"/>
  <c r="H305" i="23" s="1"/>
  <c r="N21" i="48" s="1"/>
  <c r="H43" i="34"/>
  <c r="H43" i="62"/>
  <c r="H304" i="62" s="1"/>
  <c r="M20" i="48" s="1"/>
  <c r="H43" i="17"/>
  <c r="H304" i="17" s="1"/>
  <c r="M13" i="48" s="1"/>
  <c r="H41" i="29"/>
  <c r="H302" i="29" s="1"/>
  <c r="K27" i="48" s="1"/>
  <c r="H38" i="18"/>
  <c r="H299" i="18" s="1"/>
  <c r="H14" i="48" s="1"/>
  <c r="H37" i="21"/>
  <c r="H34" i="31"/>
  <c r="H34" i="27"/>
  <c r="F118" i="14"/>
  <c r="E123" i="14"/>
  <c r="C52" i="32"/>
  <c r="F135" i="12"/>
  <c r="F128" i="12"/>
  <c r="F125" i="12"/>
  <c r="F118" i="12"/>
  <c r="E121" i="12"/>
  <c r="D133" i="12"/>
  <c r="H133" i="12" s="1"/>
  <c r="E185" i="12" s="1"/>
  <c r="D122" i="12"/>
  <c r="C135" i="12"/>
  <c r="F134" i="11"/>
  <c r="F130" i="11"/>
  <c r="F126" i="11"/>
  <c r="E131" i="11"/>
  <c r="E116" i="11"/>
  <c r="D132" i="11"/>
  <c r="D116" i="11"/>
  <c r="C129" i="11"/>
  <c r="C125" i="11"/>
  <c r="D126" i="10"/>
  <c r="G134" i="9"/>
  <c r="G127" i="9"/>
  <c r="F133" i="9"/>
  <c r="E135" i="9"/>
  <c r="H135" i="9" s="1"/>
  <c r="E132" i="9"/>
  <c r="E128" i="9"/>
  <c r="E121" i="9"/>
  <c r="D134" i="9"/>
  <c r="D124" i="9"/>
  <c r="D117" i="9"/>
  <c r="C133" i="9"/>
  <c r="C117" i="9"/>
  <c r="G134" i="41"/>
  <c r="G131" i="41"/>
  <c r="F129" i="41"/>
  <c r="E120" i="41"/>
  <c r="H120" i="41" s="1"/>
  <c r="E133" i="40"/>
  <c r="H133" i="40" s="1"/>
  <c r="E124" i="40"/>
  <c r="C110" i="46"/>
  <c r="C86" i="46" s="1"/>
  <c r="F118" i="11"/>
  <c r="E123" i="11"/>
  <c r="E119" i="11"/>
  <c r="D123" i="11"/>
  <c r="G127" i="10"/>
  <c r="G121" i="10"/>
  <c r="E135" i="10"/>
  <c r="E131" i="10"/>
  <c r="H131" i="10" s="1"/>
  <c r="G183" i="10" s="1"/>
  <c r="E121" i="10"/>
  <c r="D132" i="10"/>
  <c r="H132" i="10" s="1"/>
  <c r="G130" i="9"/>
  <c r="G116" i="9"/>
  <c r="F129" i="9"/>
  <c r="F122" i="9"/>
  <c r="D126" i="41"/>
  <c r="D123" i="41"/>
  <c r="C134" i="41"/>
  <c r="C118" i="41"/>
  <c r="H41" i="40"/>
  <c r="H302" i="40" s="1"/>
  <c r="K39" i="48" s="1"/>
  <c r="F130" i="40"/>
  <c r="F124" i="40"/>
  <c r="F120" i="40"/>
  <c r="F116" i="40"/>
  <c r="D131" i="40"/>
  <c r="D121" i="40"/>
  <c r="H32" i="35"/>
  <c r="C52" i="6"/>
  <c r="H41" i="6"/>
  <c r="H40" i="9"/>
  <c r="H38" i="32"/>
  <c r="H38" i="25"/>
  <c r="H38" i="20"/>
  <c r="H37" i="62"/>
  <c r="H37" i="18"/>
  <c r="H36" i="34"/>
  <c r="H297" i="34" s="1"/>
  <c r="F33" i="48" s="1"/>
  <c r="H35" i="28"/>
  <c r="H35" i="23"/>
  <c r="H35" i="57"/>
  <c r="H35" i="17"/>
  <c r="H34" i="33"/>
  <c r="H33" i="10"/>
  <c r="H33" i="34"/>
  <c r="H33" i="19"/>
  <c r="G131" i="14"/>
  <c r="G118" i="14"/>
  <c r="F117" i="14"/>
  <c r="E116" i="14"/>
  <c r="D132" i="14"/>
  <c r="D122" i="14"/>
  <c r="H122" i="14" s="1"/>
  <c r="G174" i="14" s="1"/>
  <c r="D116" i="14"/>
  <c r="C132" i="14"/>
  <c r="C125" i="14"/>
  <c r="F134" i="12"/>
  <c r="F131" i="12"/>
  <c r="F124" i="12"/>
  <c r="E116" i="12"/>
  <c r="D132" i="12"/>
  <c r="H132" i="12" s="1"/>
  <c r="E184" i="12" s="1"/>
  <c r="C134" i="12"/>
  <c r="C128" i="12"/>
  <c r="C117" i="12"/>
  <c r="F133" i="11"/>
  <c r="F129" i="11"/>
  <c r="E134" i="11"/>
  <c r="E130" i="11"/>
  <c r="D135" i="11"/>
  <c r="D131" i="11"/>
  <c r="D119" i="11"/>
  <c r="C135" i="11"/>
  <c r="C128" i="11"/>
  <c r="F134" i="10"/>
  <c r="D125" i="10"/>
  <c r="C123" i="10"/>
  <c r="H123" i="10" s="1"/>
  <c r="F175" i="10" s="1"/>
  <c r="H32" i="9"/>
  <c r="F118" i="9"/>
  <c r="E127" i="9"/>
  <c r="E120" i="9"/>
  <c r="D133" i="9"/>
  <c r="D127" i="9"/>
  <c r="D116" i="9"/>
  <c r="C132" i="9"/>
  <c r="C126" i="9"/>
  <c r="G130" i="41"/>
  <c r="F128" i="41"/>
  <c r="F125" i="41"/>
  <c r="F122" i="41"/>
  <c r="E119" i="41"/>
  <c r="E116" i="41"/>
  <c r="H40" i="40"/>
  <c r="G126" i="40"/>
  <c r="G116" i="40"/>
  <c r="E123" i="40"/>
  <c r="H38" i="12"/>
  <c r="H38" i="27"/>
  <c r="H37" i="10"/>
  <c r="H37" i="40"/>
  <c r="H36" i="25"/>
  <c r="H35" i="30"/>
  <c r="H35" i="24"/>
  <c r="H34" i="12"/>
  <c r="H34" i="6"/>
  <c r="H34" i="20"/>
  <c r="H33" i="32"/>
  <c r="F128" i="14"/>
  <c r="E133" i="14"/>
  <c r="H133" i="14" s="1"/>
  <c r="E129" i="14"/>
  <c r="H129" i="14" s="1"/>
  <c r="G134" i="12"/>
  <c r="G131" i="12"/>
  <c r="G124" i="12"/>
  <c r="D128" i="12"/>
  <c r="C124" i="12"/>
  <c r="G129" i="11"/>
  <c r="G121" i="11"/>
  <c r="G130" i="10"/>
  <c r="F130" i="10"/>
  <c r="F127" i="10"/>
  <c r="F124" i="10"/>
  <c r="H124" i="10" s="1"/>
  <c r="E134" i="10"/>
  <c r="E120" i="10"/>
  <c r="E117" i="10"/>
  <c r="C126" i="10"/>
  <c r="C119" i="10"/>
  <c r="C116" i="10"/>
  <c r="G129" i="9"/>
  <c r="G119" i="9"/>
  <c r="F128" i="9"/>
  <c r="F125" i="9"/>
  <c r="F121" i="9"/>
  <c r="E135" i="41"/>
  <c r="E132" i="41"/>
  <c r="H132" i="41" s="1"/>
  <c r="E129" i="41"/>
  <c r="D129" i="41"/>
  <c r="C133" i="41"/>
  <c r="H133" i="41" s="1"/>
  <c r="C130" i="41"/>
  <c r="C127" i="41"/>
  <c r="C117" i="41"/>
  <c r="G129" i="40"/>
  <c r="F123" i="40"/>
  <c r="E129" i="40"/>
  <c r="E116" i="40"/>
  <c r="D130" i="40"/>
  <c r="H130" i="40" s="1"/>
  <c r="D120" i="40"/>
  <c r="D116" i="40"/>
  <c r="H38" i="16"/>
  <c r="H37" i="32"/>
  <c r="H35" i="21"/>
  <c r="H35" i="19"/>
  <c r="H35" i="18"/>
  <c r="H296" i="18" s="1"/>
  <c r="E14" i="48" s="1"/>
  <c r="H34" i="14"/>
  <c r="H33" i="31"/>
  <c r="H33" i="26"/>
  <c r="F120" i="14"/>
  <c r="F116" i="14"/>
  <c r="C128" i="14"/>
  <c r="F130" i="12"/>
  <c r="E119" i="12"/>
  <c r="G128" i="11"/>
  <c r="G120" i="11"/>
  <c r="E133" i="11"/>
  <c r="E126" i="11"/>
  <c r="H43" i="10"/>
  <c r="H304" i="10" s="1"/>
  <c r="M7" i="48" s="1"/>
  <c r="H35" i="10"/>
  <c r="D118" i="10"/>
  <c r="C122" i="10"/>
  <c r="H32" i="34"/>
  <c r="H32" i="59"/>
  <c r="H41" i="36"/>
  <c r="H302" i="36" s="1"/>
  <c r="K35" i="48" s="1"/>
  <c r="H41" i="22"/>
  <c r="H41" i="16"/>
  <c r="H302" i="16" s="1"/>
  <c r="K12" i="48" s="1"/>
  <c r="H40" i="23"/>
  <c r="H38" i="14"/>
  <c r="H38" i="10"/>
  <c r="H299" i="10" s="1"/>
  <c r="H7" i="48" s="1"/>
  <c r="H37" i="41"/>
  <c r="H37" i="16"/>
  <c r="H36" i="10"/>
  <c r="H297" i="10" s="1"/>
  <c r="F7" i="48" s="1"/>
  <c r="H36" i="30"/>
  <c r="H297" i="30" s="1"/>
  <c r="F28" i="48" s="1"/>
  <c r="H36" i="19"/>
  <c r="H35" i="14"/>
  <c r="H35" i="34"/>
  <c r="H35" i="25"/>
  <c r="H34" i="10"/>
  <c r="H32" i="14"/>
  <c r="F127" i="14"/>
  <c r="F123" i="14"/>
  <c r="E132" i="14"/>
  <c r="H32" i="12"/>
  <c r="G123" i="12"/>
  <c r="D120" i="12"/>
  <c r="G119" i="11"/>
  <c r="F120" i="11"/>
  <c r="G129" i="10"/>
  <c r="F120" i="10"/>
  <c r="E133" i="10"/>
  <c r="E129" i="10"/>
  <c r="G125" i="9"/>
  <c r="G118" i="9"/>
  <c r="F120" i="9"/>
  <c r="E128" i="41"/>
  <c r="D128" i="41"/>
  <c r="C126" i="41"/>
  <c r="G118" i="40"/>
  <c r="F122" i="40"/>
  <c r="H122" i="40" s="1"/>
  <c r="F118" i="40"/>
  <c r="D129" i="40"/>
  <c r="D126" i="40"/>
  <c r="D119" i="40"/>
  <c r="H119" i="40" s="1"/>
  <c r="C135" i="40"/>
  <c r="H135" i="40" s="1"/>
  <c r="H43" i="36"/>
  <c r="H304" i="36" s="1"/>
  <c r="M35" i="48" s="1"/>
  <c r="H135" i="24"/>
  <c r="E52" i="33"/>
  <c r="E234" i="33" s="1"/>
  <c r="H37" i="29"/>
  <c r="H36" i="16"/>
  <c r="H297" i="16" s="1"/>
  <c r="F12" i="48" s="1"/>
  <c r="H36" i="15"/>
  <c r="H35" i="40"/>
  <c r="H33" i="12"/>
  <c r="H33" i="36"/>
  <c r="H33" i="20"/>
  <c r="C120" i="14"/>
  <c r="D116" i="12"/>
  <c r="C119" i="12"/>
  <c r="G118" i="11"/>
  <c r="F131" i="11"/>
  <c r="E125" i="11"/>
  <c r="D130" i="10"/>
  <c r="D117" i="10"/>
  <c r="H44" i="33"/>
  <c r="H305" i="33" s="1"/>
  <c r="N32" i="48" s="1"/>
  <c r="H33" i="29"/>
  <c r="F130" i="39"/>
  <c r="F117" i="39"/>
  <c r="E134" i="39"/>
  <c r="D117" i="39"/>
  <c r="C127" i="39"/>
  <c r="C124" i="39"/>
  <c r="G128" i="38"/>
  <c r="H128" i="38" s="1"/>
  <c r="G118" i="38"/>
  <c r="F122" i="38"/>
  <c r="F119" i="38"/>
  <c r="D127" i="38"/>
  <c r="D124" i="38"/>
  <c r="H124" i="38" s="1"/>
  <c r="C122" i="38"/>
  <c r="G124" i="37"/>
  <c r="G117" i="37"/>
  <c r="E132" i="37"/>
  <c r="E125" i="37"/>
  <c r="D120" i="37"/>
  <c r="C133" i="37"/>
  <c r="C122" i="37"/>
  <c r="H34" i="36"/>
  <c r="G132" i="36"/>
  <c r="G128" i="36"/>
  <c r="F133" i="36"/>
  <c r="E122" i="36"/>
  <c r="C132" i="36"/>
  <c r="C125" i="36"/>
  <c r="C121" i="36"/>
  <c r="C117" i="36"/>
  <c r="F127" i="35"/>
  <c r="F120" i="35"/>
  <c r="E126" i="35"/>
  <c r="E123" i="35"/>
  <c r="H123" i="35" s="1"/>
  <c r="D119" i="35"/>
  <c r="G120" i="34"/>
  <c r="G117" i="34"/>
  <c r="F120" i="34"/>
  <c r="E133" i="34"/>
  <c r="E126" i="34"/>
  <c r="D126" i="34"/>
  <c r="D123" i="34"/>
  <c r="D116" i="34"/>
  <c r="C133" i="34"/>
  <c r="C130" i="34"/>
  <c r="C126" i="34"/>
  <c r="H35" i="33"/>
  <c r="E128" i="33"/>
  <c r="G131" i="32"/>
  <c r="G116" i="32"/>
  <c r="F132" i="32"/>
  <c r="F117" i="32"/>
  <c r="C124" i="32"/>
  <c r="G116" i="31"/>
  <c r="G120" i="30"/>
  <c r="F127" i="30"/>
  <c r="D119" i="30"/>
  <c r="G129" i="27"/>
  <c r="G122" i="27"/>
  <c r="G118" i="27"/>
  <c r="F134" i="27"/>
  <c r="F123" i="27"/>
  <c r="F133" i="62"/>
  <c r="F130" i="21"/>
  <c r="C132" i="21"/>
  <c r="F129" i="39"/>
  <c r="F126" i="39"/>
  <c r="E133" i="39"/>
  <c r="E130" i="39"/>
  <c r="E118" i="39"/>
  <c r="D116" i="39"/>
  <c r="C123" i="39"/>
  <c r="H123" i="39" s="1"/>
  <c r="F134" i="38"/>
  <c r="F118" i="38"/>
  <c r="D123" i="38"/>
  <c r="G116" i="37"/>
  <c r="F129" i="37"/>
  <c r="E124" i="37"/>
  <c r="E117" i="37"/>
  <c r="C132" i="37"/>
  <c r="C125" i="37"/>
  <c r="C121" i="37"/>
  <c r="G131" i="36"/>
  <c r="G116" i="36"/>
  <c r="E125" i="36"/>
  <c r="D126" i="36"/>
  <c r="C131" i="36"/>
  <c r="C124" i="36"/>
  <c r="C120" i="36"/>
  <c r="C116" i="36"/>
  <c r="F130" i="35"/>
  <c r="F126" i="35"/>
  <c r="E122" i="35"/>
  <c r="C125" i="35"/>
  <c r="F119" i="34"/>
  <c r="E132" i="34"/>
  <c r="D122" i="34"/>
  <c r="C129" i="34"/>
  <c r="C125" i="34"/>
  <c r="C118" i="34"/>
  <c r="G117" i="33"/>
  <c r="F124" i="33"/>
  <c r="E131" i="33"/>
  <c r="C123" i="33"/>
  <c r="D119" i="59"/>
  <c r="C123" i="59"/>
  <c r="G134" i="32"/>
  <c r="G130" i="32"/>
  <c r="G126" i="32"/>
  <c r="E116" i="32"/>
  <c r="D129" i="32"/>
  <c r="D125" i="32"/>
  <c r="D121" i="32"/>
  <c r="D117" i="32"/>
  <c r="C130" i="32"/>
  <c r="E135" i="31"/>
  <c r="C126" i="31"/>
  <c r="H43" i="30"/>
  <c r="G130" i="30"/>
  <c r="G123" i="30"/>
  <c r="H123" i="30" s="1"/>
  <c r="G122" i="24"/>
  <c r="C135" i="23"/>
  <c r="H32" i="62"/>
  <c r="G119" i="39"/>
  <c r="F135" i="39"/>
  <c r="H135" i="39" s="1"/>
  <c r="C119" i="39"/>
  <c r="C116" i="39"/>
  <c r="H116" i="39" s="1"/>
  <c r="F130" i="38"/>
  <c r="F127" i="38"/>
  <c r="E125" i="38"/>
  <c r="H125" i="38" s="1"/>
  <c r="H355" i="37"/>
  <c r="G130" i="37"/>
  <c r="G119" i="37"/>
  <c r="F132" i="37"/>
  <c r="F125" i="37"/>
  <c r="F118" i="37"/>
  <c r="E127" i="37"/>
  <c r="D133" i="37"/>
  <c r="D126" i="37"/>
  <c r="C135" i="37"/>
  <c r="H135" i="37" s="1"/>
  <c r="E187" i="37" s="1"/>
  <c r="C128" i="37"/>
  <c r="G119" i="36"/>
  <c r="F128" i="36"/>
  <c r="F124" i="36"/>
  <c r="F120" i="36"/>
  <c r="F116" i="36"/>
  <c r="G130" i="35"/>
  <c r="G120" i="35"/>
  <c r="F133" i="35"/>
  <c r="E132" i="35"/>
  <c r="D128" i="35"/>
  <c r="C121" i="35"/>
  <c r="G133" i="34"/>
  <c r="G129" i="34"/>
  <c r="F129" i="34"/>
  <c r="E121" i="34"/>
  <c r="D134" i="34"/>
  <c r="C121" i="34"/>
  <c r="G131" i="33"/>
  <c r="G127" i="33"/>
  <c r="G120" i="33"/>
  <c r="F130" i="33"/>
  <c r="E120" i="33"/>
  <c r="E134" i="59"/>
  <c r="H134" i="59" s="1"/>
  <c r="D133" i="59"/>
  <c r="D126" i="59"/>
  <c r="C119" i="59"/>
  <c r="D116" i="31"/>
  <c r="H34" i="30"/>
  <c r="E129" i="30"/>
  <c r="D135" i="30"/>
  <c r="F122" i="29"/>
  <c r="F118" i="29"/>
  <c r="C124" i="29"/>
  <c r="C127" i="23"/>
  <c r="H127" i="23" s="1"/>
  <c r="F179" i="23" s="1"/>
  <c r="C120" i="23"/>
  <c r="C117" i="23"/>
  <c r="C129" i="40"/>
  <c r="G125" i="39"/>
  <c r="G122" i="39"/>
  <c r="E117" i="39"/>
  <c r="D129" i="37"/>
  <c r="C120" i="37"/>
  <c r="C117" i="37"/>
  <c r="F135" i="36"/>
  <c r="E124" i="36"/>
  <c r="H41" i="24"/>
  <c r="H33" i="24"/>
  <c r="H127" i="24"/>
  <c r="H32" i="39"/>
  <c r="G118" i="39"/>
  <c r="F134" i="39"/>
  <c r="F121" i="39"/>
  <c r="C120" i="38"/>
  <c r="G129" i="37"/>
  <c r="G122" i="37"/>
  <c r="F131" i="37"/>
  <c r="F124" i="37"/>
  <c r="F117" i="37"/>
  <c r="E130" i="37"/>
  <c r="E119" i="37"/>
  <c r="D132" i="37"/>
  <c r="D118" i="37"/>
  <c r="F127" i="36"/>
  <c r="E135" i="36"/>
  <c r="E116" i="36"/>
  <c r="D132" i="36"/>
  <c r="D121" i="36"/>
  <c r="G129" i="35"/>
  <c r="G119" i="35"/>
  <c r="H119" i="35" s="1"/>
  <c r="F132" i="35"/>
  <c r="F118" i="35"/>
  <c r="E117" i="35"/>
  <c r="D131" i="35"/>
  <c r="D127" i="35"/>
  <c r="C127" i="35"/>
  <c r="G128" i="34"/>
  <c r="G125" i="34"/>
  <c r="F128" i="34"/>
  <c r="E124" i="34"/>
  <c r="E120" i="34"/>
  <c r="D133" i="34"/>
  <c r="G134" i="33"/>
  <c r="G130" i="33"/>
  <c r="G126" i="33"/>
  <c r="F129" i="33"/>
  <c r="F126" i="33"/>
  <c r="E133" i="33"/>
  <c r="E126" i="33"/>
  <c r="F133" i="59"/>
  <c r="F120" i="59"/>
  <c r="D132" i="59"/>
  <c r="D125" i="59"/>
  <c r="F121" i="30"/>
  <c r="E128" i="30"/>
  <c r="G122" i="29"/>
  <c r="E127" i="25"/>
  <c r="C121" i="24"/>
  <c r="H38" i="23"/>
  <c r="G124" i="23"/>
  <c r="C52" i="22"/>
  <c r="H37" i="39"/>
  <c r="D124" i="39"/>
  <c r="G129" i="38"/>
  <c r="G119" i="38"/>
  <c r="E127" i="38"/>
  <c r="D128" i="37"/>
  <c r="D121" i="37"/>
  <c r="H34" i="29"/>
  <c r="E117" i="62"/>
  <c r="C124" i="62"/>
  <c r="C120" i="62"/>
  <c r="C116" i="62"/>
  <c r="G120" i="21"/>
  <c r="D122" i="21"/>
  <c r="H122" i="21" s="1"/>
  <c r="F174" i="21" s="1"/>
  <c r="E118" i="57"/>
  <c r="E116" i="33"/>
  <c r="D132" i="33"/>
  <c r="D125" i="33"/>
  <c r="C129" i="33"/>
  <c r="C122" i="33"/>
  <c r="C52" i="59"/>
  <c r="G119" i="59"/>
  <c r="E129" i="59"/>
  <c r="H129" i="59" s="1"/>
  <c r="D135" i="59"/>
  <c r="C122" i="59"/>
  <c r="G122" i="32"/>
  <c r="F135" i="32"/>
  <c r="H135" i="32" s="1"/>
  <c r="F124" i="32"/>
  <c r="E129" i="32"/>
  <c r="E122" i="32"/>
  <c r="D120" i="32"/>
  <c r="C133" i="32"/>
  <c r="C120" i="32"/>
  <c r="G122" i="31"/>
  <c r="F120" i="31"/>
  <c r="H120" i="31" s="1"/>
  <c r="E134" i="31"/>
  <c r="H134" i="31" s="1"/>
  <c r="E122" i="31"/>
  <c r="G119" i="30"/>
  <c r="F130" i="30"/>
  <c r="E134" i="30"/>
  <c r="H134" i="30" s="1"/>
  <c r="E118" i="30"/>
  <c r="H118" i="30" s="1"/>
  <c r="D125" i="30"/>
  <c r="C120" i="30"/>
  <c r="G128" i="29"/>
  <c r="G121" i="29"/>
  <c r="F128" i="29"/>
  <c r="F121" i="29"/>
  <c r="F117" i="29"/>
  <c r="E131" i="29"/>
  <c r="E125" i="29"/>
  <c r="D116" i="29"/>
  <c r="C133" i="29"/>
  <c r="C117" i="29"/>
  <c r="G134" i="28"/>
  <c r="G130" i="28"/>
  <c r="G126" i="28"/>
  <c r="G122" i="28"/>
  <c r="G118" i="28"/>
  <c r="F130" i="28"/>
  <c r="F126" i="28"/>
  <c r="F122" i="28"/>
  <c r="F118" i="28"/>
  <c r="E134" i="28"/>
  <c r="E130" i="28"/>
  <c r="E122" i="28"/>
  <c r="E118" i="28"/>
  <c r="D134" i="28"/>
  <c r="D130" i="28"/>
  <c r="D126" i="28"/>
  <c r="D122" i="28"/>
  <c r="D118" i="28"/>
  <c r="C134" i="28"/>
  <c r="C130" i="28"/>
  <c r="C126" i="28"/>
  <c r="C122" i="28"/>
  <c r="C118" i="28"/>
  <c r="G117" i="27"/>
  <c r="F133" i="27"/>
  <c r="F124" i="25"/>
  <c r="F129" i="23"/>
  <c r="F125" i="62"/>
  <c r="F118" i="62"/>
  <c r="G134" i="21"/>
  <c r="E125" i="57"/>
  <c r="E119" i="33"/>
  <c r="C125" i="33"/>
  <c r="E118" i="59"/>
  <c r="D124" i="59"/>
  <c r="H32" i="32"/>
  <c r="G133" i="32"/>
  <c r="G129" i="32"/>
  <c r="F131" i="32"/>
  <c r="F116" i="32"/>
  <c r="E125" i="32"/>
  <c r="E118" i="32"/>
  <c r="D127" i="32"/>
  <c r="D123" i="32"/>
  <c r="F135" i="31"/>
  <c r="E118" i="31"/>
  <c r="H118" i="31" s="1"/>
  <c r="D121" i="31"/>
  <c r="C131" i="31"/>
  <c r="C124" i="31"/>
  <c r="H124" i="31" s="1"/>
  <c r="C121" i="31"/>
  <c r="C117" i="31"/>
  <c r="E121" i="30"/>
  <c r="H121" i="30" s="1"/>
  <c r="E118" i="29"/>
  <c r="D135" i="29"/>
  <c r="H135" i="29" s="1"/>
  <c r="D129" i="29"/>
  <c r="C123" i="29"/>
  <c r="E123" i="25"/>
  <c r="C132" i="25"/>
  <c r="E134" i="24"/>
  <c r="D121" i="62"/>
  <c r="G118" i="22"/>
  <c r="F135" i="22"/>
  <c r="G125" i="57"/>
  <c r="F134" i="57"/>
  <c r="F130" i="57"/>
  <c r="F126" i="57"/>
  <c r="F122" i="57"/>
  <c r="D135" i="33"/>
  <c r="D131" i="33"/>
  <c r="G121" i="32"/>
  <c r="F123" i="32"/>
  <c r="E132" i="32"/>
  <c r="E128" i="32"/>
  <c r="E121" i="32"/>
  <c r="G125" i="31"/>
  <c r="G121" i="31"/>
  <c r="E127" i="31"/>
  <c r="D131" i="31"/>
  <c r="D127" i="31"/>
  <c r="G128" i="30"/>
  <c r="F129" i="30"/>
  <c r="E133" i="30"/>
  <c r="E117" i="30"/>
  <c r="D124" i="30"/>
  <c r="H124" i="30" s="1"/>
  <c r="H32" i="29"/>
  <c r="G131" i="29"/>
  <c r="G127" i="29"/>
  <c r="H127" i="29" s="1"/>
  <c r="H32" i="28"/>
  <c r="G131" i="59"/>
  <c r="F125" i="59"/>
  <c r="E135" i="59"/>
  <c r="E117" i="59"/>
  <c r="D127" i="59"/>
  <c r="G128" i="31"/>
  <c r="F125" i="31"/>
  <c r="E117" i="31"/>
  <c r="F135" i="30"/>
  <c r="F119" i="30"/>
  <c r="D127" i="30"/>
  <c r="C128" i="30"/>
  <c r="E133" i="29"/>
  <c r="D128" i="29"/>
  <c r="D125" i="29"/>
  <c r="C122" i="29"/>
  <c r="G134" i="27"/>
  <c r="G127" i="27"/>
  <c r="F128" i="27"/>
  <c r="F117" i="27"/>
  <c r="E130" i="27"/>
  <c r="E126" i="27"/>
  <c r="E122" i="27"/>
  <c r="C133" i="27"/>
  <c r="C130" i="27"/>
  <c r="C120" i="27"/>
  <c r="G125" i="25"/>
  <c r="F129" i="25"/>
  <c r="G132" i="23"/>
  <c r="G129" i="23"/>
  <c r="E129" i="62"/>
  <c r="E129" i="21"/>
  <c r="C126" i="21"/>
  <c r="H126" i="21" s="1"/>
  <c r="G133" i="26"/>
  <c r="E131" i="26"/>
  <c r="E127" i="26"/>
  <c r="G128" i="25"/>
  <c r="F120" i="25"/>
  <c r="E130" i="25"/>
  <c r="D134" i="25"/>
  <c r="D122" i="25"/>
  <c r="C135" i="25"/>
  <c r="C128" i="25"/>
  <c r="C125" i="25"/>
  <c r="G129" i="24"/>
  <c r="F133" i="24"/>
  <c r="F121" i="24"/>
  <c r="F118" i="24"/>
  <c r="C124" i="24"/>
  <c r="G125" i="23"/>
  <c r="F135" i="23"/>
  <c r="E132" i="23"/>
  <c r="C128" i="23"/>
  <c r="H40" i="62"/>
  <c r="H301" i="62" s="1"/>
  <c r="J20" i="48" s="1"/>
  <c r="G122" i="62"/>
  <c r="G119" i="62"/>
  <c r="G116" i="62"/>
  <c r="F129" i="62"/>
  <c r="F126" i="62"/>
  <c r="E125" i="62"/>
  <c r="E121" i="62"/>
  <c r="E118" i="62"/>
  <c r="D128" i="62"/>
  <c r="D124" i="62"/>
  <c r="C128" i="62"/>
  <c r="C121" i="62"/>
  <c r="C117" i="62"/>
  <c r="G125" i="22"/>
  <c r="G119" i="22"/>
  <c r="F123" i="22"/>
  <c r="E134" i="22"/>
  <c r="D135" i="22"/>
  <c r="C121" i="22"/>
  <c r="C118" i="22"/>
  <c r="G128" i="21"/>
  <c r="G121" i="21"/>
  <c r="F134" i="21"/>
  <c r="F127" i="21"/>
  <c r="F121" i="21"/>
  <c r="F117" i="21"/>
  <c r="E126" i="21"/>
  <c r="E120" i="21"/>
  <c r="D123" i="21"/>
  <c r="H123" i="21" s="1"/>
  <c r="C120" i="21"/>
  <c r="F135" i="57"/>
  <c r="F131" i="57"/>
  <c r="F127" i="57"/>
  <c r="F123" i="57"/>
  <c r="F119" i="57"/>
  <c r="F116" i="57"/>
  <c r="E126" i="57"/>
  <c r="C126" i="27"/>
  <c r="G125" i="26"/>
  <c r="G121" i="26"/>
  <c r="G117" i="26"/>
  <c r="F133" i="26"/>
  <c r="F129" i="26"/>
  <c r="D126" i="26"/>
  <c r="C134" i="26"/>
  <c r="C127" i="26"/>
  <c r="C119" i="26"/>
  <c r="G133" i="25"/>
  <c r="H133" i="25" s="1"/>
  <c r="F116" i="25"/>
  <c r="E132" i="25"/>
  <c r="D130" i="25"/>
  <c r="D124" i="25"/>
  <c r="G125" i="24"/>
  <c r="F129" i="24"/>
  <c r="F126" i="24"/>
  <c r="H126" i="24" s="1"/>
  <c r="E121" i="24"/>
  <c r="E118" i="24"/>
  <c r="D129" i="24"/>
  <c r="C129" i="24"/>
  <c r="F134" i="23"/>
  <c r="F121" i="23"/>
  <c r="E118" i="23"/>
  <c r="D135" i="23"/>
  <c r="D123" i="23"/>
  <c r="H123" i="23" s="1"/>
  <c r="G131" i="62"/>
  <c r="F121" i="62"/>
  <c r="E131" i="62"/>
  <c r="E130" i="22"/>
  <c r="D118" i="22"/>
  <c r="C126" i="22"/>
  <c r="H32" i="21"/>
  <c r="E132" i="21"/>
  <c r="D135" i="21"/>
  <c r="D125" i="21"/>
  <c r="D118" i="21"/>
  <c r="H118" i="21" s="1"/>
  <c r="G132" i="57"/>
  <c r="G128" i="57"/>
  <c r="E121" i="57"/>
  <c r="G116" i="27"/>
  <c r="E132" i="27"/>
  <c r="E128" i="27"/>
  <c r="E124" i="27"/>
  <c r="H124" i="27" s="1"/>
  <c r="E120" i="27"/>
  <c r="D121" i="27"/>
  <c r="H41" i="25"/>
  <c r="G117" i="25"/>
  <c r="F128" i="25"/>
  <c r="E122" i="25"/>
  <c r="D117" i="25"/>
  <c r="C123" i="25"/>
  <c r="G121" i="24"/>
  <c r="E133" i="24"/>
  <c r="E130" i="24"/>
  <c r="H32" i="23"/>
  <c r="E134" i="23"/>
  <c r="E130" i="23"/>
  <c r="H130" i="23" s="1"/>
  <c r="E182" i="23" s="1"/>
  <c r="E121" i="23"/>
  <c r="G124" i="62"/>
  <c r="F131" i="62"/>
  <c r="F117" i="62"/>
  <c r="E134" i="62"/>
  <c r="E123" i="62"/>
  <c r="D133" i="62"/>
  <c r="D126" i="62"/>
  <c r="D119" i="62"/>
  <c r="C123" i="62"/>
  <c r="C119" i="62"/>
  <c r="G133" i="22"/>
  <c r="F134" i="22"/>
  <c r="E126" i="22"/>
  <c r="E123" i="22"/>
  <c r="D133" i="22"/>
  <c r="D121" i="22"/>
  <c r="G133" i="21"/>
  <c r="G130" i="21"/>
  <c r="H130" i="21" s="1"/>
  <c r="G116" i="21"/>
  <c r="F129" i="21"/>
  <c r="F119" i="21"/>
  <c r="E135" i="21"/>
  <c r="E128" i="21"/>
  <c r="E118" i="21"/>
  <c r="G124" i="57"/>
  <c r="F133" i="57"/>
  <c r="F129" i="57"/>
  <c r="F125" i="57"/>
  <c r="F121" i="57"/>
  <c r="E134" i="57"/>
  <c r="E124" i="57"/>
  <c r="E117" i="57"/>
  <c r="H34" i="18"/>
  <c r="E135" i="27"/>
  <c r="E116" i="27"/>
  <c r="D117" i="27"/>
  <c r="G116" i="26"/>
  <c r="F132" i="26"/>
  <c r="F124" i="26"/>
  <c r="F116" i="26"/>
  <c r="D129" i="26"/>
  <c r="D121" i="26"/>
  <c r="G132" i="25"/>
  <c r="G120" i="25"/>
  <c r="F131" i="25"/>
  <c r="E135" i="25"/>
  <c r="E128" i="25"/>
  <c r="D117" i="24"/>
  <c r="F133" i="23"/>
  <c r="F120" i="23"/>
  <c r="F117" i="23"/>
  <c r="D134" i="21"/>
  <c r="C118" i="62"/>
  <c r="G132" i="22"/>
  <c r="G126" i="22"/>
  <c r="F127" i="22"/>
  <c r="F124" i="22"/>
  <c r="E122" i="22"/>
  <c r="E116" i="22"/>
  <c r="D132" i="22"/>
  <c r="G129" i="21"/>
  <c r="G122" i="21"/>
  <c r="F135" i="21"/>
  <c r="F128" i="21"/>
  <c r="F122" i="21"/>
  <c r="F118" i="21"/>
  <c r="E134" i="21"/>
  <c r="E127" i="21"/>
  <c r="E121" i="21"/>
  <c r="C124" i="21"/>
  <c r="C121" i="21"/>
  <c r="G116" i="57"/>
  <c r="F132" i="57"/>
  <c r="F124" i="57"/>
  <c r="E133" i="57"/>
  <c r="E130" i="57"/>
  <c r="E116" i="57"/>
  <c r="D123" i="57"/>
  <c r="D119" i="57"/>
  <c r="C132" i="57"/>
  <c r="G121" i="20"/>
  <c r="G117" i="20"/>
  <c r="F129" i="20"/>
  <c r="E134" i="20"/>
  <c r="E130" i="20"/>
  <c r="E126" i="20"/>
  <c r="E122" i="20"/>
  <c r="D127" i="20"/>
  <c r="G121" i="19"/>
  <c r="F133" i="19"/>
  <c r="F129" i="19"/>
  <c r="F122" i="19"/>
  <c r="E131" i="19"/>
  <c r="E127" i="19"/>
  <c r="E123" i="19"/>
  <c r="E119" i="19"/>
  <c r="D135" i="19"/>
  <c r="D131" i="19"/>
  <c r="C134" i="19"/>
  <c r="C130" i="19"/>
  <c r="C126" i="19"/>
  <c r="C122" i="19"/>
  <c r="H122" i="19" s="1"/>
  <c r="F174" i="19" s="1"/>
  <c r="G128" i="18"/>
  <c r="D133" i="18"/>
  <c r="D129" i="18"/>
  <c r="D118" i="18"/>
  <c r="C134" i="18"/>
  <c r="C130" i="18"/>
  <c r="C126" i="18"/>
  <c r="H126" i="18" s="1"/>
  <c r="C119" i="18"/>
  <c r="H119" i="18" s="1"/>
  <c r="G133" i="17"/>
  <c r="G129" i="17"/>
  <c r="G126" i="17"/>
  <c r="G122" i="17"/>
  <c r="F122" i="17"/>
  <c r="F118" i="17"/>
  <c r="E132" i="17"/>
  <c r="D130" i="17"/>
  <c r="D126" i="17"/>
  <c r="D122" i="17"/>
  <c r="D118" i="17"/>
  <c r="C134" i="17"/>
  <c r="C127" i="17"/>
  <c r="C118" i="17"/>
  <c r="G126" i="16"/>
  <c r="G122" i="16"/>
  <c r="F132" i="16"/>
  <c r="F128" i="16"/>
  <c r="E135" i="16"/>
  <c r="E122" i="16"/>
  <c r="E118" i="16"/>
  <c r="D135" i="16"/>
  <c r="D132" i="16"/>
  <c r="D128" i="16"/>
  <c r="C134" i="16"/>
  <c r="C124" i="16"/>
  <c r="G128" i="15"/>
  <c r="G124" i="15"/>
  <c r="F128" i="15"/>
  <c r="E132" i="15"/>
  <c r="E127" i="15"/>
  <c r="E124" i="15"/>
  <c r="E118" i="15"/>
  <c r="D130" i="15"/>
  <c r="D126" i="15"/>
  <c r="C130" i="15"/>
  <c r="C116" i="15"/>
  <c r="E118" i="6"/>
  <c r="D131" i="6"/>
  <c r="D116" i="6"/>
  <c r="C132" i="6"/>
  <c r="C128" i="6"/>
  <c r="G131" i="20"/>
  <c r="F121" i="20"/>
  <c r="E118" i="20"/>
  <c r="D134" i="20"/>
  <c r="C135" i="20"/>
  <c r="C131" i="20"/>
  <c r="C127" i="20"/>
  <c r="G132" i="19"/>
  <c r="G128" i="19"/>
  <c r="F118" i="19"/>
  <c r="C118" i="19"/>
  <c r="E130" i="18"/>
  <c r="E116" i="18"/>
  <c r="D125" i="18"/>
  <c r="E131" i="17"/>
  <c r="D133" i="17"/>
  <c r="D129" i="17"/>
  <c r="D125" i="17"/>
  <c r="D117" i="17"/>
  <c r="G125" i="16"/>
  <c r="G121" i="16"/>
  <c r="F131" i="16"/>
  <c r="F127" i="16"/>
  <c r="F124" i="16"/>
  <c r="F121" i="16"/>
  <c r="F118" i="16"/>
  <c r="E134" i="16"/>
  <c r="E131" i="16"/>
  <c r="E128" i="16"/>
  <c r="E125" i="16"/>
  <c r="E121" i="16"/>
  <c r="D131" i="16"/>
  <c r="D127" i="16"/>
  <c r="D120" i="16"/>
  <c r="C133" i="16"/>
  <c r="C130" i="16"/>
  <c r="G132" i="15"/>
  <c r="F132" i="15"/>
  <c r="F127" i="15"/>
  <c r="F118" i="15"/>
  <c r="E123" i="15"/>
  <c r="C134" i="15"/>
  <c r="C124" i="15"/>
  <c r="E117" i="6"/>
  <c r="C135" i="6"/>
  <c r="C131" i="6"/>
  <c r="C127" i="6"/>
  <c r="H127" i="6" s="1"/>
  <c r="C124" i="57"/>
  <c r="C120" i="57"/>
  <c r="G130" i="20"/>
  <c r="G127" i="20"/>
  <c r="F120" i="20"/>
  <c r="E117" i="20"/>
  <c r="D133" i="20"/>
  <c r="D122" i="20"/>
  <c r="D118" i="20"/>
  <c r="C134" i="20"/>
  <c r="C126" i="20"/>
  <c r="C118" i="20"/>
  <c r="G131" i="19"/>
  <c r="G127" i="19"/>
  <c r="F117" i="19"/>
  <c r="C117" i="19"/>
  <c r="G134" i="18"/>
  <c r="G130" i="18"/>
  <c r="G123" i="18"/>
  <c r="G116" i="18"/>
  <c r="F129" i="18"/>
  <c r="F125" i="18"/>
  <c r="F121" i="18"/>
  <c r="F117" i="18"/>
  <c r="E133" i="18"/>
  <c r="E129" i="18"/>
  <c r="D135" i="18"/>
  <c r="F134" i="17"/>
  <c r="D123" i="16"/>
  <c r="D116" i="16"/>
  <c r="C126" i="16"/>
  <c r="C119" i="16"/>
  <c r="H32" i="15"/>
  <c r="G118" i="15"/>
  <c r="E130" i="15"/>
  <c r="D133" i="15"/>
  <c r="D117" i="15"/>
  <c r="C127" i="15"/>
  <c r="G132" i="6"/>
  <c r="G128" i="6"/>
  <c r="G124" i="6"/>
  <c r="G120" i="6"/>
  <c r="G116" i="6"/>
  <c r="F132" i="6"/>
  <c r="F128" i="6"/>
  <c r="F124" i="6"/>
  <c r="F120" i="6"/>
  <c r="F116" i="6"/>
  <c r="E132" i="6"/>
  <c r="E128" i="6"/>
  <c r="E124" i="6"/>
  <c r="D126" i="6"/>
  <c r="D122" i="6"/>
  <c r="D129" i="57"/>
  <c r="D125" i="57"/>
  <c r="D121" i="57"/>
  <c r="D117" i="57"/>
  <c r="H45" i="20"/>
  <c r="G123" i="20"/>
  <c r="G119" i="20"/>
  <c r="F135" i="20"/>
  <c r="F131" i="20"/>
  <c r="F127" i="20"/>
  <c r="E128" i="20"/>
  <c r="E124" i="20"/>
  <c r="D129" i="20"/>
  <c r="H32" i="19"/>
  <c r="G123" i="19"/>
  <c r="G119" i="19"/>
  <c r="F135" i="19"/>
  <c r="F131" i="19"/>
  <c r="E133" i="19"/>
  <c r="E129" i="19"/>
  <c r="E125" i="19"/>
  <c r="E121" i="19"/>
  <c r="E117" i="19"/>
  <c r="D133" i="19"/>
  <c r="C128" i="19"/>
  <c r="H32" i="18"/>
  <c r="G131" i="17"/>
  <c r="G124" i="17"/>
  <c r="G120" i="17"/>
  <c r="G117" i="17"/>
  <c r="F120" i="17"/>
  <c r="D132" i="17"/>
  <c r="D128" i="17"/>
  <c r="D124" i="17"/>
  <c r="D120" i="17"/>
  <c r="D116" i="17"/>
  <c r="C129" i="17"/>
  <c r="D126" i="16"/>
  <c r="D119" i="16"/>
  <c r="G126" i="15"/>
  <c r="F117" i="15"/>
  <c r="E126" i="15"/>
  <c r="E116" i="6"/>
  <c r="D133" i="6"/>
  <c r="H133" i="6" s="1"/>
  <c r="D185" i="6" s="1"/>
  <c r="C134" i="6"/>
  <c r="C130" i="6"/>
  <c r="C127" i="57"/>
  <c r="C123" i="57"/>
  <c r="C116" i="57"/>
  <c r="G133" i="20"/>
  <c r="F123" i="20"/>
  <c r="F119" i="20"/>
  <c r="D132" i="20"/>
  <c r="C129" i="20"/>
  <c r="C125" i="20"/>
  <c r="G134" i="19"/>
  <c r="G130" i="19"/>
  <c r="G126" i="19"/>
  <c r="C120" i="19"/>
  <c r="H120" i="19" s="1"/>
  <c r="C116" i="19"/>
  <c r="G122" i="18"/>
  <c r="F128" i="18"/>
  <c r="F120" i="18"/>
  <c r="E132" i="18"/>
  <c r="E128" i="18"/>
  <c r="E121" i="18"/>
  <c r="E126" i="17"/>
  <c r="E118" i="17"/>
  <c r="D128" i="57"/>
  <c r="D124" i="57"/>
  <c r="D120" i="57"/>
  <c r="D128" i="20"/>
  <c r="C127" i="19"/>
  <c r="C123" i="19"/>
  <c r="E124" i="18"/>
  <c r="C135" i="18"/>
  <c r="C131" i="18"/>
  <c r="C127" i="18"/>
  <c r="G130" i="17"/>
  <c r="G123" i="17"/>
  <c r="F119" i="17"/>
  <c r="E129" i="17"/>
  <c r="D131" i="17"/>
  <c r="D127" i="17"/>
  <c r="D123" i="17"/>
  <c r="D119" i="17"/>
  <c r="C135" i="17"/>
  <c r="H135" i="17" s="1"/>
  <c r="G133" i="16"/>
  <c r="G130" i="16"/>
  <c r="G127" i="16"/>
  <c r="G123" i="16"/>
  <c r="F133" i="16"/>
  <c r="F129" i="16"/>
  <c r="E123" i="16"/>
  <c r="E119" i="16"/>
  <c r="D129" i="16"/>
  <c r="D125" i="16"/>
  <c r="G125" i="15"/>
  <c r="F120" i="15"/>
  <c r="F116" i="15"/>
  <c r="E133" i="15"/>
  <c r="E128" i="15"/>
  <c r="E125" i="15"/>
  <c r="E122" i="15"/>
  <c r="E119" i="15"/>
  <c r="D127" i="15"/>
  <c r="C117" i="15"/>
  <c r="E119" i="6"/>
  <c r="D132" i="6"/>
  <c r="D117" i="6"/>
  <c r="C133" i="6"/>
  <c r="C129" i="6"/>
  <c r="F230" i="40"/>
  <c r="G235" i="38"/>
  <c r="F228" i="38"/>
  <c r="G222" i="38"/>
  <c r="G226" i="38"/>
  <c r="G229" i="38"/>
  <c r="G223" i="38"/>
  <c r="G236" i="38"/>
  <c r="G219" i="38"/>
  <c r="F229" i="38"/>
  <c r="G230" i="38"/>
  <c r="G233" i="38"/>
  <c r="G237" i="38"/>
  <c r="F228" i="36"/>
  <c r="F234" i="36"/>
  <c r="H86" i="35"/>
  <c r="F235" i="36"/>
  <c r="H18" i="36"/>
  <c r="H86" i="33"/>
  <c r="G226" i="31"/>
  <c r="G227" i="31"/>
  <c r="G221" i="31"/>
  <c r="H86" i="31"/>
  <c r="G229" i="31"/>
  <c r="G223" i="31"/>
  <c r="D228" i="31"/>
  <c r="G233" i="31"/>
  <c r="G222" i="31"/>
  <c r="G219" i="31"/>
  <c r="G237" i="31"/>
  <c r="G235" i="31"/>
  <c r="G230" i="31"/>
  <c r="F230" i="31"/>
  <c r="G224" i="31"/>
  <c r="G249" i="27"/>
  <c r="G260" i="27"/>
  <c r="F230" i="29"/>
  <c r="H215" i="27"/>
  <c r="F229" i="29"/>
  <c r="G248" i="27"/>
  <c r="G254" i="27"/>
  <c r="G245" i="27"/>
  <c r="H18" i="30"/>
  <c r="G258" i="27"/>
  <c r="G244" i="27"/>
  <c r="F228" i="29"/>
  <c r="G251" i="27"/>
  <c r="H190" i="23"/>
  <c r="H18" i="24"/>
  <c r="H86" i="25"/>
  <c r="H138" i="25" s="1"/>
  <c r="H18" i="26"/>
  <c r="H18" i="22"/>
  <c r="G219" i="62"/>
  <c r="D251" i="11"/>
  <c r="F252" i="11"/>
  <c r="E245" i="11"/>
  <c r="E246" i="11"/>
  <c r="E261" i="11"/>
  <c r="E249" i="11"/>
  <c r="E243" i="11"/>
  <c r="E262" i="11"/>
  <c r="E244" i="11"/>
  <c r="E257" i="11"/>
  <c r="E248" i="11"/>
  <c r="E254" i="11"/>
  <c r="E252" i="11"/>
  <c r="E259" i="11"/>
  <c r="E256" i="11"/>
  <c r="E253" i="11"/>
  <c r="E255" i="11"/>
  <c r="D255" i="11"/>
  <c r="D262" i="11"/>
  <c r="F246" i="11"/>
  <c r="E247" i="11"/>
  <c r="E250" i="11"/>
  <c r="G247" i="18"/>
  <c r="G244" i="18"/>
  <c r="G261" i="18"/>
  <c r="G243" i="18"/>
  <c r="C248" i="15"/>
  <c r="C260" i="15"/>
  <c r="C246" i="15"/>
  <c r="E248" i="15"/>
  <c r="C261" i="15"/>
  <c r="C262" i="15"/>
  <c r="C256" i="15"/>
  <c r="C243" i="15"/>
  <c r="C252" i="15"/>
  <c r="E253" i="15"/>
  <c r="C250" i="15"/>
  <c r="C251" i="15"/>
  <c r="C247" i="15"/>
  <c r="C244" i="15"/>
  <c r="E245" i="15"/>
  <c r="C245" i="15"/>
  <c r="C255" i="15"/>
  <c r="C249" i="15"/>
  <c r="C254" i="15"/>
  <c r="C253" i="15"/>
  <c r="C257" i="15"/>
  <c r="E258" i="15"/>
  <c r="E260" i="15"/>
  <c r="C259" i="15"/>
  <c r="C258" i="15"/>
  <c r="G227" i="18"/>
  <c r="G230" i="18"/>
  <c r="E253" i="20"/>
  <c r="E259" i="20"/>
  <c r="E255" i="20"/>
  <c r="E254" i="20"/>
  <c r="E260" i="20"/>
  <c r="E251" i="11"/>
  <c r="E236" i="15"/>
  <c r="C227" i="15"/>
  <c r="C220" i="15"/>
  <c r="C230" i="15"/>
  <c r="C234" i="15"/>
  <c r="C221" i="15"/>
  <c r="C223" i="15"/>
  <c r="E229" i="15"/>
  <c r="C224" i="15"/>
  <c r="C229" i="15"/>
  <c r="C232" i="15"/>
  <c r="C233" i="15"/>
  <c r="E231" i="15"/>
  <c r="C228" i="15"/>
  <c r="C231" i="15"/>
  <c r="C235" i="15"/>
  <c r="G224" i="15"/>
  <c r="E230" i="15"/>
  <c r="E227" i="15"/>
  <c r="C236" i="15"/>
  <c r="C225" i="15"/>
  <c r="C218" i="15"/>
  <c r="C226" i="15"/>
  <c r="E224" i="15"/>
  <c r="C237" i="15"/>
  <c r="C219" i="15"/>
  <c r="C222" i="15"/>
  <c r="E260" i="11"/>
  <c r="E224" i="11"/>
  <c r="E230" i="11"/>
  <c r="E229" i="11"/>
  <c r="F224" i="11"/>
  <c r="D222" i="11"/>
  <c r="E254" i="19"/>
  <c r="G222" i="12"/>
  <c r="G236" i="12"/>
  <c r="H18" i="18"/>
  <c r="H8" i="44"/>
  <c r="H18" i="20"/>
  <c r="E218" i="11"/>
  <c r="E234" i="11"/>
  <c r="D232" i="11"/>
  <c r="E228" i="20"/>
  <c r="E234" i="17"/>
  <c r="H86" i="14"/>
  <c r="H18" i="6"/>
  <c r="G254" i="12"/>
  <c r="G243" i="19"/>
  <c r="F259" i="14"/>
  <c r="H86" i="12"/>
  <c r="H190" i="15"/>
  <c r="H10" i="44"/>
  <c r="H187" i="44" s="1"/>
  <c r="E220" i="11"/>
  <c r="H9" i="44"/>
  <c r="H139" i="44" s="1"/>
  <c r="E259" i="19"/>
  <c r="E237" i="11"/>
  <c r="E228" i="11"/>
  <c r="E227" i="11"/>
  <c r="F223" i="11"/>
  <c r="D221" i="11"/>
  <c r="E234" i="20"/>
  <c r="E235" i="17"/>
  <c r="F259" i="19"/>
  <c r="F255" i="14"/>
  <c r="E255" i="19"/>
  <c r="G226" i="12"/>
  <c r="G247" i="12"/>
  <c r="G249" i="12"/>
  <c r="H240" i="9"/>
  <c r="G218" i="12"/>
  <c r="G246" i="12"/>
  <c r="D236" i="11"/>
  <c r="E253" i="19"/>
  <c r="E221" i="11"/>
  <c r="E226" i="11"/>
  <c r="F219" i="11"/>
  <c r="D231" i="11"/>
  <c r="F255" i="19"/>
  <c r="E260" i="19"/>
  <c r="G229" i="12"/>
  <c r="G237" i="12"/>
  <c r="G224" i="12"/>
  <c r="G235" i="12"/>
  <c r="G245" i="12"/>
  <c r="G230" i="12"/>
  <c r="E225" i="11"/>
  <c r="E231" i="11"/>
  <c r="D224" i="11"/>
  <c r="J304" i="9"/>
  <c r="E235" i="20"/>
  <c r="H86" i="10"/>
  <c r="G223" i="12"/>
  <c r="G255" i="12"/>
  <c r="G220" i="12"/>
  <c r="H18" i="11"/>
  <c r="L39" i="56"/>
  <c r="E236" i="11"/>
  <c r="E233" i="11"/>
  <c r="E232" i="11"/>
  <c r="E223" i="11"/>
  <c r="E222" i="11"/>
  <c r="G248" i="12"/>
  <c r="G243" i="12"/>
  <c r="G244" i="12"/>
  <c r="G233" i="12"/>
  <c r="E230" i="9"/>
  <c r="G222" i="32"/>
  <c r="G260" i="32"/>
  <c r="C228" i="32"/>
  <c r="G247" i="9"/>
  <c r="G229" i="9"/>
  <c r="G230" i="32"/>
  <c r="G248" i="32"/>
  <c r="G252" i="9"/>
  <c r="G219" i="9"/>
  <c r="E234" i="9"/>
  <c r="G244" i="32"/>
  <c r="G221" i="32"/>
  <c r="G245" i="9"/>
  <c r="G235" i="32"/>
  <c r="G218" i="32"/>
  <c r="G262" i="32"/>
  <c r="G246" i="32"/>
  <c r="G223" i="9"/>
  <c r="G229" i="32"/>
  <c r="G252" i="32"/>
  <c r="G230" i="9"/>
  <c r="G227" i="9"/>
  <c r="G247" i="32"/>
  <c r="G258" i="32"/>
  <c r="G218" i="9"/>
  <c r="C225" i="32"/>
  <c r="G223" i="32"/>
  <c r="H16" i="44"/>
  <c r="I153" i="25"/>
  <c r="D163" i="25"/>
  <c r="I161" i="39"/>
  <c r="F163" i="39"/>
  <c r="F180" i="40"/>
  <c r="G180" i="40"/>
  <c r="C180" i="40"/>
  <c r="D180" i="40"/>
  <c r="E180" i="40"/>
  <c r="I156" i="22"/>
  <c r="I152" i="40"/>
  <c r="D163" i="24"/>
  <c r="I153" i="24"/>
  <c r="F163" i="41"/>
  <c r="I154" i="41"/>
  <c r="D186" i="14"/>
  <c r="C186" i="14"/>
  <c r="F163" i="24"/>
  <c r="G163" i="25"/>
  <c r="I143" i="40"/>
  <c r="G163" i="40"/>
  <c r="I143" i="41"/>
  <c r="G163" i="41"/>
  <c r="F163" i="32"/>
  <c r="I161" i="32"/>
  <c r="I163" i="38"/>
  <c r="E163" i="40"/>
  <c r="E184" i="40"/>
  <c r="I159" i="40"/>
  <c r="I154" i="40"/>
  <c r="I161" i="24"/>
  <c r="F163" i="25"/>
  <c r="I155" i="25"/>
  <c r="H134" i="40"/>
  <c r="C136" i="40"/>
  <c r="I163" i="23"/>
  <c r="C182" i="23"/>
  <c r="C119" i="41"/>
  <c r="C111" i="41"/>
  <c r="H111" i="41" s="1"/>
  <c r="H94" i="41"/>
  <c r="D118" i="40"/>
  <c r="D111" i="40"/>
  <c r="H111" i="40" s="1"/>
  <c r="H138" i="40" s="1"/>
  <c r="H93" i="40"/>
  <c r="E117" i="14"/>
  <c r="H92" i="14"/>
  <c r="E111" i="14"/>
  <c r="H111" i="14" s="1"/>
  <c r="H138" i="14" s="1"/>
  <c r="D123" i="14"/>
  <c r="H98" i="14"/>
  <c r="E117" i="12"/>
  <c r="H117" i="12" s="1"/>
  <c r="D169" i="12" s="1"/>
  <c r="H92" i="12"/>
  <c r="C118" i="12"/>
  <c r="H93" i="12"/>
  <c r="C71" i="44"/>
  <c r="C95" i="44" s="1"/>
  <c r="E135" i="11"/>
  <c r="H110" i="11"/>
  <c r="F135" i="10"/>
  <c r="H110" i="10"/>
  <c r="D116" i="10"/>
  <c r="D111" i="10"/>
  <c r="H111" i="10" s="1"/>
  <c r="H91" i="10"/>
  <c r="G121" i="41"/>
  <c r="H96" i="41"/>
  <c r="G118" i="41"/>
  <c r="G111" i="41"/>
  <c r="G71" i="44"/>
  <c r="C163" i="39"/>
  <c r="I146" i="39"/>
  <c r="C163" i="35"/>
  <c r="I146" i="35"/>
  <c r="F135" i="14"/>
  <c r="H110" i="14"/>
  <c r="I160" i="25"/>
  <c r="C163" i="25"/>
  <c r="C163" i="21"/>
  <c r="I160" i="21"/>
  <c r="I160" i="17"/>
  <c r="C163" i="17"/>
  <c r="I147" i="14"/>
  <c r="I163" i="14" s="1"/>
  <c r="D163" i="14"/>
  <c r="E163" i="41"/>
  <c r="I151" i="41"/>
  <c r="E163" i="10"/>
  <c r="I149" i="10"/>
  <c r="I145" i="31"/>
  <c r="E176" i="10"/>
  <c r="F176" i="10"/>
  <c r="I147" i="59"/>
  <c r="C163" i="40"/>
  <c r="H109" i="12"/>
  <c r="D134" i="12"/>
  <c r="C133" i="38"/>
  <c r="H108" i="38"/>
  <c r="E111" i="37"/>
  <c r="E135" i="35"/>
  <c r="H135" i="35" s="1"/>
  <c r="H110" i="35"/>
  <c r="F119" i="15"/>
  <c r="H94" i="15"/>
  <c r="E163" i="30"/>
  <c r="I149" i="30"/>
  <c r="I144" i="11"/>
  <c r="I145" i="25"/>
  <c r="G125" i="11"/>
  <c r="H100" i="11"/>
  <c r="H111" i="62"/>
  <c r="C163" i="30"/>
  <c r="I152" i="29"/>
  <c r="D163" i="31"/>
  <c r="I162" i="25"/>
  <c r="I146" i="31"/>
  <c r="I152" i="22"/>
  <c r="I145" i="18"/>
  <c r="F124" i="14"/>
  <c r="H99" i="14"/>
  <c r="I158" i="10"/>
  <c r="I147" i="26"/>
  <c r="I162" i="40"/>
  <c r="I158" i="25"/>
  <c r="I156" i="25"/>
  <c r="I148" i="22"/>
  <c r="C116" i="11"/>
  <c r="H91" i="11"/>
  <c r="H163" i="24"/>
  <c r="I160" i="39"/>
  <c r="I148" i="15"/>
  <c r="I148" i="10"/>
  <c r="H131" i="14"/>
  <c r="E126" i="12"/>
  <c r="H126" i="12" s="1"/>
  <c r="H101" i="12"/>
  <c r="H122" i="10"/>
  <c r="H118" i="10"/>
  <c r="H111" i="21"/>
  <c r="E163" i="15"/>
  <c r="I155" i="24"/>
  <c r="I151" i="30"/>
  <c r="I161" i="29"/>
  <c r="I156" i="10"/>
  <c r="H96" i="11"/>
  <c r="D121" i="11"/>
  <c r="I153" i="17"/>
  <c r="I150" i="36"/>
  <c r="I162" i="26"/>
  <c r="I161" i="6"/>
  <c r="I159" i="28"/>
  <c r="I151" i="35"/>
  <c r="C163" i="26"/>
  <c r="I146" i="18"/>
  <c r="I159" i="34"/>
  <c r="I159" i="37"/>
  <c r="G163" i="26"/>
  <c r="I159" i="26"/>
  <c r="C133" i="39"/>
  <c r="H108" i="39"/>
  <c r="I159" i="35"/>
  <c r="I150" i="28"/>
  <c r="E163" i="27"/>
  <c r="I149" i="37"/>
  <c r="I148" i="12"/>
  <c r="I147" i="18"/>
  <c r="I146" i="19"/>
  <c r="G163" i="9"/>
  <c r="I157" i="26"/>
  <c r="I145" i="17"/>
  <c r="I150" i="15"/>
  <c r="I148" i="19"/>
  <c r="I152" i="37"/>
  <c r="C163" i="62"/>
  <c r="I146" i="16"/>
  <c r="G163" i="15"/>
  <c r="H163" i="15"/>
  <c r="I154" i="15"/>
  <c r="C163" i="15"/>
  <c r="I154" i="33"/>
  <c r="I146" i="15"/>
  <c r="D163" i="26"/>
  <c r="I160" i="16"/>
  <c r="I145" i="21"/>
  <c r="H100" i="39"/>
  <c r="G163" i="16"/>
  <c r="D163" i="37"/>
  <c r="I159" i="17"/>
  <c r="G163" i="20"/>
  <c r="I151" i="20"/>
  <c r="H163" i="26"/>
  <c r="I154" i="26"/>
  <c r="I160" i="26"/>
  <c r="G163" i="27"/>
  <c r="I154" i="27"/>
  <c r="I153" i="62"/>
  <c r="F163" i="26"/>
  <c r="D163" i="15"/>
  <c r="I149" i="15"/>
  <c r="I160" i="33"/>
  <c r="E77" i="44"/>
  <c r="E101" i="44" s="1"/>
  <c r="E73" i="44"/>
  <c r="E97" i="44" s="1"/>
  <c r="E111" i="26"/>
  <c r="H103" i="26"/>
  <c r="H99" i="26"/>
  <c r="H95" i="26"/>
  <c r="H91" i="26"/>
  <c r="C111" i="26"/>
  <c r="D125" i="39"/>
  <c r="H106" i="35"/>
  <c r="H105" i="27"/>
  <c r="F130" i="27"/>
  <c r="H99" i="29"/>
  <c r="H132" i="31"/>
  <c r="H106" i="27"/>
  <c r="H94" i="27"/>
  <c r="D127" i="26"/>
  <c r="D119" i="26"/>
  <c r="H125" i="17"/>
  <c r="H110" i="28"/>
  <c r="H97" i="27"/>
  <c r="H120" i="24"/>
  <c r="H109" i="16"/>
  <c r="F134" i="16"/>
  <c r="H108" i="23"/>
  <c r="E133" i="23"/>
  <c r="C116" i="29"/>
  <c r="H98" i="27"/>
  <c r="C124" i="23"/>
  <c r="H99" i="23"/>
  <c r="H94" i="16"/>
  <c r="H107" i="16"/>
  <c r="H135" i="15"/>
  <c r="H135" i="62"/>
  <c r="E91" i="46"/>
  <c r="E42" i="46" s="1"/>
  <c r="F309" i="27"/>
  <c r="F359" i="27" s="1"/>
  <c r="F120" i="46"/>
  <c r="F96" i="46" s="1"/>
  <c r="F47" i="46" s="1"/>
  <c r="F36" i="44"/>
  <c r="H309" i="21"/>
  <c r="R18" i="48" s="1"/>
  <c r="D250" i="11"/>
  <c r="D234" i="11"/>
  <c r="D219" i="11"/>
  <c r="D249" i="11"/>
  <c r="D228" i="11"/>
  <c r="D247" i="11"/>
  <c r="D223" i="11"/>
  <c r="D226" i="11"/>
  <c r="D246" i="11"/>
  <c r="D254" i="11"/>
  <c r="D225" i="11"/>
  <c r="D230" i="11"/>
  <c r="D256" i="11"/>
  <c r="D227" i="11"/>
  <c r="D258" i="11"/>
  <c r="D244" i="11"/>
  <c r="D237" i="11"/>
  <c r="D253" i="11"/>
  <c r="D257" i="11"/>
  <c r="D261" i="11"/>
  <c r="D248" i="11"/>
  <c r="C10" i="49"/>
  <c r="D220" i="11"/>
  <c r="D260" i="11"/>
  <c r="D233" i="11"/>
  <c r="D259" i="11"/>
  <c r="D243" i="11"/>
  <c r="D245" i="11"/>
  <c r="D252" i="11"/>
  <c r="D235" i="11"/>
  <c r="D229" i="11"/>
  <c r="C245" i="37"/>
  <c r="C218" i="37"/>
  <c r="C231" i="37"/>
  <c r="C261" i="37"/>
  <c r="C259" i="37"/>
  <c r="C246" i="37"/>
  <c r="C236" i="37"/>
  <c r="C221" i="37"/>
  <c r="C249" i="37"/>
  <c r="C237" i="37"/>
  <c r="C224" i="37"/>
  <c r="C226" i="37"/>
  <c r="C243" i="37"/>
  <c r="C256" i="37"/>
  <c r="C222" i="37"/>
  <c r="C234" i="37"/>
  <c r="C225" i="37"/>
  <c r="C244" i="37"/>
  <c r="C227" i="37"/>
  <c r="C260" i="37"/>
  <c r="C253" i="37"/>
  <c r="C233" i="37"/>
  <c r="B38" i="49"/>
  <c r="C247" i="37"/>
  <c r="C219" i="37"/>
  <c r="C229" i="37"/>
  <c r="C248" i="37"/>
  <c r="G253" i="37"/>
  <c r="G260" i="37"/>
  <c r="G262" i="37"/>
  <c r="G220" i="37"/>
  <c r="G226" i="37"/>
  <c r="G250" i="37"/>
  <c r="G234" i="37"/>
  <c r="G232" i="37"/>
  <c r="G233" i="37"/>
  <c r="G248" i="37"/>
  <c r="G244" i="37"/>
  <c r="G230" i="37"/>
  <c r="G237" i="37"/>
  <c r="G236" i="37"/>
  <c r="G224" i="37"/>
  <c r="G246" i="37"/>
  <c r="G247" i="37"/>
  <c r="G258" i="37"/>
  <c r="F38" i="49"/>
  <c r="G251" i="37"/>
  <c r="G255" i="37"/>
  <c r="G225" i="37"/>
  <c r="G261" i="37"/>
  <c r="G219" i="37"/>
  <c r="G254" i="37"/>
  <c r="H254" i="37" s="1"/>
  <c r="G231" i="37"/>
  <c r="G237" i="44"/>
  <c r="G285" i="44" s="1"/>
  <c r="H300" i="37"/>
  <c r="I36" i="48" s="1"/>
  <c r="E84" i="46"/>
  <c r="E225" i="15"/>
  <c r="E259" i="15"/>
  <c r="E246" i="15"/>
  <c r="E221" i="15"/>
  <c r="E235" i="15"/>
  <c r="E262" i="15"/>
  <c r="E247" i="15"/>
  <c r="E222" i="15"/>
  <c r="E251" i="15"/>
  <c r="E219" i="15"/>
  <c r="F52" i="30"/>
  <c r="F303" i="30"/>
  <c r="F353" i="30" s="1"/>
  <c r="F260" i="57"/>
  <c r="E19" i="49"/>
  <c r="E102" i="49" s="1"/>
  <c r="F229" i="57"/>
  <c r="F235" i="57"/>
  <c r="F234" i="57"/>
  <c r="F259" i="57"/>
  <c r="F255" i="57"/>
  <c r="F253" i="57"/>
  <c r="F230" i="57"/>
  <c r="F228" i="57"/>
  <c r="F254" i="57"/>
  <c r="F186" i="30"/>
  <c r="D186" i="30"/>
  <c r="E186" i="30"/>
  <c r="C186" i="30"/>
  <c r="G186" i="30"/>
  <c r="G311" i="21"/>
  <c r="G361" i="21" s="1"/>
  <c r="G52" i="21"/>
  <c r="G38" i="44"/>
  <c r="G255" i="44" s="1"/>
  <c r="G303" i="44" s="1"/>
  <c r="H50" i="57"/>
  <c r="E122" i="46"/>
  <c r="E98" i="46" s="1"/>
  <c r="G52" i="14"/>
  <c r="G112" i="46"/>
  <c r="G88" i="46" s="1"/>
  <c r="G39" i="46" s="1"/>
  <c r="G301" i="14"/>
  <c r="G351" i="14" s="1"/>
  <c r="H40" i="38"/>
  <c r="D52" i="38"/>
  <c r="D261" i="38" s="1"/>
  <c r="F112" i="46"/>
  <c r="F88" i="46" s="1"/>
  <c r="F301" i="34"/>
  <c r="F351" i="34" s="1"/>
  <c r="F28" i="44"/>
  <c r="F52" i="34"/>
  <c r="F233" i="34" s="1"/>
  <c r="H40" i="26"/>
  <c r="G301" i="26"/>
  <c r="G351" i="26" s="1"/>
  <c r="E52" i="25"/>
  <c r="E28" i="44"/>
  <c r="E112" i="46"/>
  <c r="E88" i="46" s="1"/>
  <c r="H40" i="18"/>
  <c r="H301" i="18" s="1"/>
  <c r="J14" i="48" s="1"/>
  <c r="D52" i="18"/>
  <c r="D235" i="18" s="1"/>
  <c r="D28" i="44"/>
  <c r="H351" i="18"/>
  <c r="D301" i="18"/>
  <c r="D351" i="18" s="1"/>
  <c r="D112" i="46"/>
  <c r="H38" i="41"/>
  <c r="D52" i="41"/>
  <c r="D253" i="41" s="1"/>
  <c r="D26" i="44"/>
  <c r="D110" i="46"/>
  <c r="D86" i="46" s="1"/>
  <c r="C34" i="49"/>
  <c r="C32" i="49"/>
  <c r="D253" i="32"/>
  <c r="D228" i="32"/>
  <c r="H42" i="30"/>
  <c r="D52" i="30"/>
  <c r="D303" i="30"/>
  <c r="D353" i="30" s="1"/>
  <c r="H353" i="30"/>
  <c r="C24" i="49"/>
  <c r="D228" i="24"/>
  <c r="D253" i="24"/>
  <c r="D52" i="20"/>
  <c r="D303" i="20"/>
  <c r="D353" i="20" s="1"/>
  <c r="H42" i="20"/>
  <c r="H303" i="20" s="1"/>
  <c r="L16" i="48" s="1"/>
  <c r="H353" i="20"/>
  <c r="F244" i="37"/>
  <c r="F218" i="37"/>
  <c r="F234" i="37"/>
  <c r="F227" i="37"/>
  <c r="E219" i="37"/>
  <c r="E233" i="37"/>
  <c r="E253" i="37"/>
  <c r="E243" i="37"/>
  <c r="E249" i="37"/>
  <c r="E220" i="37"/>
  <c r="D114" i="46"/>
  <c r="D90" i="46" s="1"/>
  <c r="D41" i="46" s="1"/>
  <c r="E234" i="15"/>
  <c r="E254" i="15"/>
  <c r="E233" i="15"/>
  <c r="E218" i="15"/>
  <c r="E261" i="37"/>
  <c r="E255" i="37"/>
  <c r="E218" i="37"/>
  <c r="E228" i="37"/>
  <c r="E246" i="37"/>
  <c r="E248" i="37"/>
  <c r="E224" i="37"/>
  <c r="E226" i="15"/>
  <c r="E228" i="15"/>
  <c r="E257" i="15"/>
  <c r="E249" i="15"/>
  <c r="E232" i="37"/>
  <c r="D30" i="44"/>
  <c r="D247" i="44" s="1"/>
  <c r="D295" i="44" s="1"/>
  <c r="E220" i="15"/>
  <c r="E232" i="15"/>
  <c r="E223" i="15"/>
  <c r="E243" i="15"/>
  <c r="E244" i="15"/>
  <c r="E256" i="15"/>
  <c r="E237" i="15"/>
  <c r="D13" i="49"/>
  <c r="F262" i="37"/>
  <c r="F248" i="37"/>
  <c r="F224" i="37"/>
  <c r="E222" i="37"/>
  <c r="E225" i="37"/>
  <c r="E255" i="15"/>
  <c r="E252" i="15"/>
  <c r="E261" i="15"/>
  <c r="E250" i="15"/>
  <c r="G261" i="15"/>
  <c r="G223" i="15"/>
  <c r="E254" i="33"/>
  <c r="F309" i="39"/>
  <c r="F359" i="39" s="1"/>
  <c r="H359" i="39"/>
  <c r="G52" i="29"/>
  <c r="G255" i="29" s="1"/>
  <c r="H42" i="29"/>
  <c r="F303" i="12"/>
  <c r="F353" i="12" s="1"/>
  <c r="F52" i="12"/>
  <c r="F237" i="12" s="1"/>
  <c r="F30" i="44"/>
  <c r="F247" i="44" s="1"/>
  <c r="F295" i="44" s="1"/>
  <c r="F52" i="39"/>
  <c r="F52" i="62"/>
  <c r="H42" i="62"/>
  <c r="H303" i="62" s="1"/>
  <c r="L20" i="48" s="1"/>
  <c r="F303" i="62"/>
  <c r="F353" i="62" s="1"/>
  <c r="H48" i="39"/>
  <c r="G120" i="46"/>
  <c r="G96" i="46" s="1"/>
  <c r="G309" i="16"/>
  <c r="G359" i="16" s="1"/>
  <c r="G52" i="16"/>
  <c r="G259" i="16" s="1"/>
  <c r="H359" i="16"/>
  <c r="E52" i="32"/>
  <c r="H39" i="32"/>
  <c r="H300" i="32" s="1"/>
  <c r="I30" i="48" s="1"/>
  <c r="E52" i="22"/>
  <c r="E300" i="22"/>
  <c r="E350" i="22" s="1"/>
  <c r="C186" i="31"/>
  <c r="E186" i="31"/>
  <c r="F186" i="31"/>
  <c r="G52" i="20"/>
  <c r="G229" i="20" s="1"/>
  <c r="G303" i="20"/>
  <c r="G353" i="20" s="1"/>
  <c r="H42" i="12"/>
  <c r="E303" i="12"/>
  <c r="E353" i="12" s="1"/>
  <c r="G52" i="10"/>
  <c r="H42" i="10"/>
  <c r="G303" i="10"/>
  <c r="G353" i="10" s="1"/>
  <c r="E120" i="46"/>
  <c r="H48" i="32"/>
  <c r="H309" i="32" s="1"/>
  <c r="R30" i="48" s="1"/>
  <c r="F309" i="32"/>
  <c r="F359" i="32" s="1"/>
  <c r="F52" i="32"/>
  <c r="F231" i="32" s="1"/>
  <c r="G309" i="57"/>
  <c r="G359" i="57" s="1"/>
  <c r="G52" i="57"/>
  <c r="G234" i="57" s="1"/>
  <c r="H48" i="16"/>
  <c r="H309" i="16" s="1"/>
  <c r="R12" i="48" s="1"/>
  <c r="H42" i="35"/>
  <c r="D52" i="35"/>
  <c r="D303" i="35"/>
  <c r="D353" i="35" s="1"/>
  <c r="H48" i="22"/>
  <c r="D309" i="22"/>
  <c r="D359" i="22" s="1"/>
  <c r="E32" i="44"/>
  <c r="E249" i="44" s="1"/>
  <c r="E297" i="44" s="1"/>
  <c r="E305" i="6"/>
  <c r="E355" i="6" s="1"/>
  <c r="E52" i="6"/>
  <c r="E223" i="6" s="1"/>
  <c r="F52" i="35"/>
  <c r="F303" i="35"/>
  <c r="F353" i="35" s="1"/>
  <c r="F52" i="16"/>
  <c r="F231" i="16" s="1"/>
  <c r="F303" i="16"/>
  <c r="F353" i="16" s="1"/>
  <c r="E52" i="38"/>
  <c r="E220" i="38" s="1"/>
  <c r="H42" i="23"/>
  <c r="E303" i="23"/>
  <c r="E353" i="23" s="1"/>
  <c r="H48" i="14"/>
  <c r="H359" i="14"/>
  <c r="E309" i="14"/>
  <c r="E359" i="14" s="1"/>
  <c r="F300" i="27"/>
  <c r="F350" i="27" s="1"/>
  <c r="F52" i="27"/>
  <c r="F219" i="27" s="1"/>
  <c r="D306" i="57"/>
  <c r="D356" i="57" s="1"/>
  <c r="D52" i="57"/>
  <c r="D244" i="57" s="1"/>
  <c r="H48" i="34"/>
  <c r="H309" i="34" s="1"/>
  <c r="R33" i="48" s="1"/>
  <c r="F309" i="34"/>
  <c r="F359" i="34" s="1"/>
  <c r="H39" i="27"/>
  <c r="H48" i="27"/>
  <c r="D52" i="25"/>
  <c r="D255" i="25" s="1"/>
  <c r="D300" i="25"/>
  <c r="D350" i="25" s="1"/>
  <c r="H39" i="25"/>
  <c r="G52" i="40"/>
  <c r="G123" i="46"/>
  <c r="G99" i="46" s="1"/>
  <c r="G50" i="46" s="1"/>
  <c r="G312" i="40"/>
  <c r="G362" i="40" s="1"/>
  <c r="G119" i="46"/>
  <c r="G95" i="46" s="1"/>
  <c r="G46" i="46" s="1"/>
  <c r="G52" i="28"/>
  <c r="G308" i="28"/>
  <c r="G358" i="28" s="1"/>
  <c r="G52" i="36"/>
  <c r="G257" i="36" s="1"/>
  <c r="H42" i="36"/>
  <c r="H303" i="36" s="1"/>
  <c r="L35" i="48" s="1"/>
  <c r="G303" i="36"/>
  <c r="G353" i="36" s="1"/>
  <c r="E303" i="37"/>
  <c r="E353" i="37" s="1"/>
  <c r="H42" i="37"/>
  <c r="E52" i="57"/>
  <c r="H48" i="36"/>
  <c r="H309" i="36" s="1"/>
  <c r="R35" i="48" s="1"/>
  <c r="E309" i="36"/>
  <c r="E359" i="36" s="1"/>
  <c r="E52" i="29"/>
  <c r="E245" i="29" s="1"/>
  <c r="H39" i="29"/>
  <c r="H350" i="29"/>
  <c r="E300" i="29"/>
  <c r="E350" i="29" s="1"/>
  <c r="F35" i="44"/>
  <c r="H42" i="16"/>
  <c r="H303" i="16" s="1"/>
  <c r="L12" i="48" s="1"/>
  <c r="G52" i="39"/>
  <c r="H42" i="39"/>
  <c r="G303" i="39"/>
  <c r="G353" i="39" s="1"/>
  <c r="H353" i="39"/>
  <c r="H353" i="15"/>
  <c r="G303" i="15"/>
  <c r="G353" i="15" s="1"/>
  <c r="F309" i="24"/>
  <c r="F359" i="24" s="1"/>
  <c r="F52" i="24"/>
  <c r="H350" i="30"/>
  <c r="G300" i="30"/>
  <c r="G350" i="30" s="1"/>
  <c r="G52" i="30"/>
  <c r="H39" i="18"/>
  <c r="H300" i="18" s="1"/>
  <c r="I14" i="48" s="1"/>
  <c r="F300" i="18"/>
  <c r="F350" i="18" s="1"/>
  <c r="F52" i="18"/>
  <c r="F245" i="18" s="1"/>
  <c r="D52" i="6"/>
  <c r="D262" i="6" s="1"/>
  <c r="H39" i="6"/>
  <c r="H300" i="6" s="1"/>
  <c r="I5" i="48" s="1"/>
  <c r="D300" i="6"/>
  <c r="D350" i="6" s="1"/>
  <c r="H48" i="18"/>
  <c r="H309" i="18" s="1"/>
  <c r="R14" i="48" s="1"/>
  <c r="D309" i="18"/>
  <c r="D359" i="18" s="1"/>
  <c r="H51" i="18"/>
  <c r="H312" i="18" s="1"/>
  <c r="U14" i="48" s="1"/>
  <c r="D312" i="18"/>
  <c r="D362" i="18" s="1"/>
  <c r="H39" i="20"/>
  <c r="H300" i="20" s="1"/>
  <c r="I16" i="48" s="1"/>
  <c r="H51" i="39"/>
  <c r="H51" i="22"/>
  <c r="H51" i="19"/>
  <c r="H50" i="12"/>
  <c r="H47" i="27"/>
  <c r="H40" i="25"/>
  <c r="D52" i="22"/>
  <c r="D245" i="22" s="1"/>
  <c r="H39" i="22"/>
  <c r="H51" i="40"/>
  <c r="H49" i="39"/>
  <c r="H47" i="20"/>
  <c r="H42" i="24"/>
  <c r="F52" i="10"/>
  <c r="F249" i="10" s="1"/>
  <c r="H48" i="41"/>
  <c r="D52" i="34"/>
  <c r="H39" i="59"/>
  <c r="D52" i="28"/>
  <c r="D222" i="28" s="1"/>
  <c r="H48" i="24"/>
  <c r="F123" i="46"/>
  <c r="H51" i="41"/>
  <c r="H51" i="15"/>
  <c r="H50" i="21"/>
  <c r="H49" i="34"/>
  <c r="H47" i="28"/>
  <c r="H46" i="26"/>
  <c r="H307" i="26" s="1"/>
  <c r="P24" i="48" s="1"/>
  <c r="H33" i="14"/>
  <c r="E52" i="14"/>
  <c r="E249" i="14" s="1"/>
  <c r="H42" i="18"/>
  <c r="H303" i="18" s="1"/>
  <c r="L14" i="48" s="1"/>
  <c r="H39" i="14"/>
  <c r="E52" i="36"/>
  <c r="E227" i="36" s="1"/>
  <c r="H39" i="23"/>
  <c r="D52" i="36"/>
  <c r="D253" i="36" s="1"/>
  <c r="H51" i="6"/>
  <c r="E39" i="44"/>
  <c r="H51" i="62"/>
  <c r="H312" i="62" s="1"/>
  <c r="U20" i="48" s="1"/>
  <c r="E52" i="27"/>
  <c r="E243" i="27" s="1"/>
  <c r="H48" i="26"/>
  <c r="H309" i="26" s="1"/>
  <c r="R24" i="48" s="1"/>
  <c r="E52" i="31"/>
  <c r="E252" i="31" s="1"/>
  <c r="D52" i="19"/>
  <c r="D252" i="19" s="1"/>
  <c r="H51" i="23"/>
  <c r="H50" i="9"/>
  <c r="G121" i="46"/>
  <c r="G97" i="46" s="1"/>
  <c r="G48" i="46" s="1"/>
  <c r="H48" i="6"/>
  <c r="H309" i="6" s="1"/>
  <c r="R5" i="48" s="1"/>
  <c r="H39" i="12"/>
  <c r="H300" i="12" s="1"/>
  <c r="I9" i="48" s="1"/>
  <c r="D52" i="17"/>
  <c r="D245" i="17" s="1"/>
  <c r="G28" i="44"/>
  <c r="G245" i="44" s="1"/>
  <c r="G293" i="44" s="1"/>
  <c r="E52" i="39"/>
  <c r="E243" i="39" s="1"/>
  <c r="E52" i="10"/>
  <c r="E250" i="10" s="1"/>
  <c r="E52" i="23"/>
  <c r="H48" i="35"/>
  <c r="H309" i="35" s="1"/>
  <c r="R34" i="48" s="1"/>
  <c r="H48" i="30"/>
  <c r="H50" i="15"/>
  <c r="H49" i="59"/>
  <c r="D52" i="59"/>
  <c r="H49" i="40"/>
  <c r="C52" i="40"/>
  <c r="C52" i="36"/>
  <c r="C246" i="36" s="1"/>
  <c r="H32" i="36"/>
  <c r="C52" i="25"/>
  <c r="C251" i="25" s="1"/>
  <c r="H33" i="25"/>
  <c r="H47" i="19"/>
  <c r="H35" i="36"/>
  <c r="C52" i="19"/>
  <c r="C229" i="19" s="1"/>
  <c r="H44" i="6"/>
  <c r="H305" i="6" s="1"/>
  <c r="N5" i="48" s="1"/>
  <c r="H32" i="6"/>
  <c r="H49" i="62"/>
  <c r="H49" i="20"/>
  <c r="H47" i="38"/>
  <c r="H46" i="40"/>
  <c r="H46" i="22"/>
  <c r="H46" i="20"/>
  <c r="H307" i="20" s="1"/>
  <c r="P16" i="48" s="1"/>
  <c r="H45" i="21"/>
  <c r="H44" i="16"/>
  <c r="H305" i="16" s="1"/>
  <c r="N12" i="48" s="1"/>
  <c r="H41" i="62"/>
  <c r="H302" i="62" s="1"/>
  <c r="K20" i="48" s="1"/>
  <c r="H40" i="39"/>
  <c r="H40" i="19"/>
  <c r="H38" i="6"/>
  <c r="H38" i="33"/>
  <c r="H38" i="17"/>
  <c r="H37" i="35"/>
  <c r="H36" i="39"/>
  <c r="H35" i="27"/>
  <c r="H33" i="27"/>
  <c r="C52" i="41"/>
  <c r="C243" i="41" s="1"/>
  <c r="H32" i="41"/>
  <c r="H40" i="31"/>
  <c r="C52" i="27"/>
  <c r="C247" i="27" s="1"/>
  <c r="H36" i="26"/>
  <c r="H297" i="26" s="1"/>
  <c r="F24" i="48" s="1"/>
  <c r="H44" i="22"/>
  <c r="H32" i="22"/>
  <c r="H37" i="20"/>
  <c r="C52" i="20"/>
  <c r="C261" i="20" s="1"/>
  <c r="H32" i="20"/>
  <c r="H34" i="15"/>
  <c r="H46" i="31"/>
  <c r="H45" i="6"/>
  <c r="H45" i="31"/>
  <c r="H44" i="20"/>
  <c r="H305" i="20" s="1"/>
  <c r="N16" i="48" s="1"/>
  <c r="F115" i="46"/>
  <c r="F91" i="46" s="1"/>
  <c r="F42" i="46" s="1"/>
  <c r="H43" i="27"/>
  <c r="H43" i="18"/>
  <c r="H41" i="38"/>
  <c r="H41" i="26"/>
  <c r="H302" i="26" s="1"/>
  <c r="K24" i="48" s="1"/>
  <c r="H40" i="34"/>
  <c r="H38" i="57"/>
  <c r="H299" i="57" s="1"/>
  <c r="H17" i="48" s="1"/>
  <c r="H37" i="19"/>
  <c r="H34" i="59"/>
  <c r="H45" i="12"/>
  <c r="H36" i="12"/>
  <c r="C52" i="38"/>
  <c r="H32" i="38"/>
  <c r="C52" i="31"/>
  <c r="C244" i="31" s="1"/>
  <c r="H34" i="28"/>
  <c r="C52" i="62"/>
  <c r="H35" i="22"/>
  <c r="H36" i="20"/>
  <c r="H44" i="15"/>
  <c r="H51" i="57"/>
  <c r="H50" i="17"/>
  <c r="H49" i="41"/>
  <c r="H49" i="36"/>
  <c r="H49" i="30"/>
  <c r="H46" i="41"/>
  <c r="H45" i="32"/>
  <c r="H45" i="22"/>
  <c r="H44" i="9"/>
  <c r="H41" i="39"/>
  <c r="H40" i="20"/>
  <c r="H38" i="9"/>
  <c r="H38" i="34"/>
  <c r="H36" i="40"/>
  <c r="H35" i="39"/>
  <c r="H35" i="12"/>
  <c r="H34" i="41"/>
  <c r="H43" i="38"/>
  <c r="H35" i="38"/>
  <c r="H44" i="32"/>
  <c r="H305" i="32" s="1"/>
  <c r="N30" i="48" s="1"/>
  <c r="H36" i="32"/>
  <c r="H297" i="32" s="1"/>
  <c r="F30" i="48" s="1"/>
  <c r="C52" i="28"/>
  <c r="C52" i="24"/>
  <c r="C244" i="24" s="1"/>
  <c r="H45" i="57"/>
  <c r="C52" i="57"/>
  <c r="H41" i="17"/>
  <c r="C52" i="17"/>
  <c r="C244" i="17" s="1"/>
  <c r="H33" i="17"/>
  <c r="C52" i="16"/>
  <c r="C256" i="16" s="1"/>
  <c r="H40" i="15"/>
  <c r="H44" i="62"/>
  <c r="H305" i="62" s="1"/>
  <c r="N20" i="48" s="1"/>
  <c r="H43" i="21"/>
  <c r="H304" i="21" s="1"/>
  <c r="M18" i="48" s="1"/>
  <c r="H43" i="19"/>
  <c r="H41" i="27"/>
  <c r="H302" i="27" s="1"/>
  <c r="K25" i="48" s="1"/>
  <c r="H40" i="41"/>
  <c r="H40" i="32"/>
  <c r="H40" i="57"/>
  <c r="H37" i="59"/>
  <c r="H36" i="41"/>
  <c r="H36" i="59"/>
  <c r="H36" i="21"/>
  <c r="H33" i="40"/>
  <c r="H34" i="38"/>
  <c r="H36" i="57"/>
  <c r="H297" i="57" s="1"/>
  <c r="F17" i="48" s="1"/>
  <c r="H32" i="57"/>
  <c r="H50" i="23"/>
  <c r="H49" i="31"/>
  <c r="H49" i="21"/>
  <c r="H49" i="16"/>
  <c r="H47" i="36"/>
  <c r="H45" i="28"/>
  <c r="H44" i="10"/>
  <c r="H43" i="59"/>
  <c r="H41" i="10"/>
  <c r="H41" i="18"/>
  <c r="H38" i="35"/>
  <c r="H38" i="21"/>
  <c r="H299" i="21" s="1"/>
  <c r="H18" i="48" s="1"/>
  <c r="H37" i="9"/>
  <c r="H37" i="24"/>
  <c r="H35" i="31"/>
  <c r="H35" i="16"/>
  <c r="H34" i="40"/>
  <c r="H34" i="57"/>
  <c r="H33" i="39"/>
  <c r="H33" i="30"/>
  <c r="H40" i="14"/>
  <c r="H34" i="9"/>
  <c r="H38" i="59"/>
  <c r="C52" i="30"/>
  <c r="C244" i="30" s="1"/>
  <c r="H37" i="23"/>
  <c r="H34" i="21"/>
  <c r="H50" i="25"/>
  <c r="H50" i="19"/>
  <c r="H47" i="12"/>
  <c r="H46" i="12"/>
  <c r="H307" i="12" s="1"/>
  <c r="P9" i="48" s="1"/>
  <c r="H45" i="39"/>
  <c r="H45" i="15"/>
  <c r="H44" i="27"/>
  <c r="H305" i="27" s="1"/>
  <c r="N25" i="48" s="1"/>
  <c r="H43" i="22"/>
  <c r="H41" i="59"/>
  <c r="H40" i="6"/>
  <c r="H40" i="59"/>
  <c r="H38" i="40"/>
  <c r="H37" i="33"/>
  <c r="H33" i="22"/>
  <c r="C52" i="14"/>
  <c r="C52" i="10"/>
  <c r="C236" i="10" s="1"/>
  <c r="H32" i="10"/>
  <c r="H41" i="9"/>
  <c r="C52" i="9"/>
  <c r="H46" i="39"/>
  <c r="H38" i="39"/>
  <c r="C52" i="35"/>
  <c r="C262" i="35" s="1"/>
  <c r="H33" i="35"/>
  <c r="H36" i="33"/>
  <c r="H40" i="24"/>
  <c r="C52" i="21"/>
  <c r="C221" i="21" s="1"/>
  <c r="C52" i="18"/>
  <c r="C116" i="27"/>
  <c r="C52" i="26"/>
  <c r="C116" i="6"/>
  <c r="C111" i="46"/>
  <c r="C87" i="46" s="1"/>
  <c r="C38" i="46" s="1"/>
  <c r="H33" i="18"/>
  <c r="C52" i="12"/>
  <c r="C250" i="12" s="1"/>
  <c r="C52" i="39"/>
  <c r="C116" i="33"/>
  <c r="C52" i="23"/>
  <c r="C248" i="23" s="1"/>
  <c r="C116" i="20"/>
  <c r="C116" i="32"/>
  <c r="H32" i="30"/>
  <c r="C116" i="18"/>
  <c r="C116" i="9"/>
  <c r="H33" i="28"/>
  <c r="H33" i="21"/>
  <c r="C52" i="29"/>
  <c r="C260" i="29" s="1"/>
  <c r="C116" i="35"/>
  <c r="C116" i="34"/>
  <c r="G233" i="6"/>
  <c r="G224" i="6"/>
  <c r="F259" i="6"/>
  <c r="G254" i="6"/>
  <c r="G245" i="6"/>
  <c r="G224" i="33"/>
  <c r="G219" i="33"/>
  <c r="G249" i="33"/>
  <c r="G220" i="6"/>
  <c r="F255" i="6"/>
  <c r="G251" i="6"/>
  <c r="G243" i="6"/>
  <c r="C250" i="6"/>
  <c r="G235" i="33"/>
  <c r="G246" i="33"/>
  <c r="G221" i="6"/>
  <c r="G218" i="6"/>
  <c r="G255" i="6"/>
  <c r="G249" i="6"/>
  <c r="G230" i="33"/>
  <c r="C234" i="33"/>
  <c r="E229" i="33"/>
  <c r="G253" i="41"/>
  <c r="G234" i="41"/>
  <c r="G248" i="33"/>
  <c r="G219" i="6"/>
  <c r="G248" i="6"/>
  <c r="G246" i="6"/>
  <c r="G218" i="33"/>
  <c r="G237" i="33"/>
  <c r="G236" i="33"/>
  <c r="C228" i="33"/>
  <c r="G254" i="33"/>
  <c r="G235" i="6"/>
  <c r="G252" i="6"/>
  <c r="G258" i="6"/>
  <c r="G226" i="33"/>
  <c r="G221" i="33"/>
  <c r="C225" i="33"/>
  <c r="G243" i="33"/>
  <c r="G229" i="6"/>
  <c r="G230" i="6"/>
  <c r="G236" i="6"/>
  <c r="G247" i="6"/>
  <c r="G233" i="33"/>
  <c r="G227" i="33"/>
  <c r="D228" i="33"/>
  <c r="C253" i="33"/>
  <c r="G223" i="6"/>
  <c r="G226" i="6"/>
  <c r="G222" i="6"/>
  <c r="G261" i="6"/>
  <c r="G260" i="6"/>
  <c r="G222" i="33"/>
  <c r="F261" i="57"/>
  <c r="F262" i="57"/>
  <c r="F222" i="59"/>
  <c r="G232" i="27"/>
  <c r="G256" i="38"/>
  <c r="F246" i="57"/>
  <c r="F245" i="12"/>
  <c r="E233" i="19"/>
  <c r="G228" i="25"/>
  <c r="F237" i="17"/>
  <c r="F231" i="31"/>
  <c r="F251" i="14"/>
  <c r="D256" i="36"/>
  <c r="D252" i="36"/>
  <c r="D262" i="36"/>
  <c r="F243" i="36"/>
  <c r="F248" i="36"/>
  <c r="F256" i="36"/>
  <c r="F249" i="36"/>
  <c r="F245" i="36"/>
  <c r="F258" i="36"/>
  <c r="F246" i="36"/>
  <c r="F244" i="36"/>
  <c r="F247" i="36"/>
  <c r="F251" i="36"/>
  <c r="F261" i="36"/>
  <c r="F257" i="36"/>
  <c r="F252" i="36"/>
  <c r="G256" i="36"/>
  <c r="F262" i="36"/>
  <c r="F260" i="36"/>
  <c r="F250" i="36"/>
  <c r="F254" i="36"/>
  <c r="G262" i="36"/>
  <c r="F259" i="36"/>
  <c r="F253" i="36"/>
  <c r="F255" i="36"/>
  <c r="C250" i="33"/>
  <c r="G247" i="33"/>
  <c r="G262" i="33"/>
  <c r="D253" i="33"/>
  <c r="C252" i="29"/>
  <c r="D246" i="29"/>
  <c r="D244" i="29"/>
  <c r="D243" i="29"/>
  <c r="D248" i="29"/>
  <c r="D252" i="29"/>
  <c r="D254" i="29"/>
  <c r="D251" i="29"/>
  <c r="D255" i="29"/>
  <c r="D257" i="29"/>
  <c r="E246" i="29"/>
  <c r="D262" i="29"/>
  <c r="E256" i="29"/>
  <c r="F249" i="29"/>
  <c r="F250" i="29"/>
  <c r="F246" i="29"/>
  <c r="E261" i="29"/>
  <c r="F251" i="29"/>
  <c r="F243" i="29"/>
  <c r="F262" i="29"/>
  <c r="F248" i="29"/>
  <c r="F252" i="29"/>
  <c r="F257" i="29"/>
  <c r="F244" i="29"/>
  <c r="F256" i="29"/>
  <c r="F258" i="29"/>
  <c r="F261" i="29"/>
  <c r="F245" i="29"/>
  <c r="F253" i="29"/>
  <c r="F260" i="29"/>
  <c r="F254" i="29"/>
  <c r="C253" i="29"/>
  <c r="F259" i="29"/>
  <c r="F247" i="29"/>
  <c r="C244" i="33"/>
  <c r="C243" i="33"/>
  <c r="C247" i="33"/>
  <c r="C252" i="33"/>
  <c r="C245" i="33"/>
  <c r="C257" i="33"/>
  <c r="C256" i="33"/>
  <c r="C262" i="33"/>
  <c r="C258" i="33"/>
  <c r="C246" i="33"/>
  <c r="C248" i="33"/>
  <c r="C255" i="33"/>
  <c r="C251" i="33"/>
  <c r="C254" i="33"/>
  <c r="C260" i="33"/>
  <c r="C249" i="33"/>
  <c r="C261" i="33"/>
  <c r="D243" i="33"/>
  <c r="D244" i="33"/>
  <c r="D247" i="33"/>
  <c r="D251" i="33"/>
  <c r="D250" i="33"/>
  <c r="D246" i="33"/>
  <c r="D252" i="33"/>
  <c r="D248" i="33"/>
  <c r="D249" i="33"/>
  <c r="D254" i="33"/>
  <c r="D245" i="33"/>
  <c r="D255" i="33"/>
  <c r="D256" i="33"/>
  <c r="D261" i="33"/>
  <c r="D260" i="33"/>
  <c r="D257" i="33"/>
  <c r="D262" i="33"/>
  <c r="D259" i="33"/>
  <c r="D258" i="33"/>
  <c r="E248" i="33"/>
  <c r="E262" i="33"/>
  <c r="E245" i="33"/>
  <c r="G250" i="33"/>
  <c r="G259" i="33"/>
  <c r="G253" i="33"/>
  <c r="G256" i="33"/>
  <c r="G257" i="33"/>
  <c r="G258" i="33"/>
  <c r="C259" i="33"/>
  <c r="G244" i="33"/>
  <c r="G260" i="33"/>
  <c r="G252" i="33"/>
  <c r="G245" i="33"/>
  <c r="G255" i="33"/>
  <c r="G261" i="33"/>
  <c r="G251" i="33"/>
  <c r="E260" i="33"/>
  <c r="C220" i="6"/>
  <c r="C221" i="6"/>
  <c r="C224" i="6"/>
  <c r="C226" i="6"/>
  <c r="C235" i="6"/>
  <c r="C232" i="6"/>
  <c r="C227" i="6"/>
  <c r="C229" i="6"/>
  <c r="D224" i="6"/>
  <c r="F221" i="6"/>
  <c r="F227" i="6"/>
  <c r="F223" i="6"/>
  <c r="F225" i="6"/>
  <c r="F233" i="6"/>
  <c r="G231" i="6"/>
  <c r="G232" i="6"/>
  <c r="G234" i="6"/>
  <c r="G225" i="6"/>
  <c r="G228" i="6"/>
  <c r="F228" i="6"/>
  <c r="G237" i="6"/>
  <c r="G227" i="6"/>
  <c r="D223" i="21"/>
  <c r="D237" i="21"/>
  <c r="E222" i="21"/>
  <c r="E223" i="21"/>
  <c r="E224" i="21"/>
  <c r="E218" i="21"/>
  <c r="E237" i="21"/>
  <c r="E232" i="21"/>
  <c r="E236" i="21"/>
  <c r="E233" i="21"/>
  <c r="E229" i="21"/>
  <c r="E230" i="21"/>
  <c r="C254" i="23"/>
  <c r="C258" i="23"/>
  <c r="C262" i="23"/>
  <c r="D248" i="23"/>
  <c r="D245" i="23"/>
  <c r="D250" i="23"/>
  <c r="D251" i="23"/>
  <c r="D252" i="23"/>
  <c r="D259" i="23"/>
  <c r="D262" i="23"/>
  <c r="D260" i="23"/>
  <c r="D256" i="23"/>
  <c r="F257" i="23"/>
  <c r="F246" i="23"/>
  <c r="F251" i="23"/>
  <c r="F244" i="23"/>
  <c r="F256" i="23"/>
  <c r="G250" i="23"/>
  <c r="G256" i="23"/>
  <c r="G257" i="23"/>
  <c r="F253" i="23"/>
  <c r="G243" i="23"/>
  <c r="F259" i="23"/>
  <c r="G261" i="23"/>
  <c r="G260" i="23"/>
  <c r="G244" i="23"/>
  <c r="G251" i="23"/>
  <c r="G262" i="23"/>
  <c r="C243" i="20"/>
  <c r="C248" i="20"/>
  <c r="D245" i="20"/>
  <c r="D248" i="20"/>
  <c r="D243" i="20"/>
  <c r="D252" i="20"/>
  <c r="D246" i="20"/>
  <c r="D250" i="20"/>
  <c r="D256" i="20"/>
  <c r="D254" i="20"/>
  <c r="D258" i="20"/>
  <c r="D260" i="20"/>
  <c r="D255" i="20"/>
  <c r="E243" i="20"/>
  <c r="D257" i="20"/>
  <c r="D262" i="20"/>
  <c r="E246" i="20"/>
  <c r="D259" i="20"/>
  <c r="D261" i="20"/>
  <c r="E245" i="20"/>
  <c r="E250" i="20"/>
  <c r="E244" i="20"/>
  <c r="E247" i="20"/>
  <c r="E249" i="20"/>
  <c r="E252" i="20"/>
  <c r="E248" i="20"/>
  <c r="E251" i="20"/>
  <c r="E257" i="20"/>
  <c r="E262" i="20"/>
  <c r="E258" i="20"/>
  <c r="E261" i="20"/>
  <c r="E256" i="20"/>
  <c r="F246" i="20"/>
  <c r="F262" i="20"/>
  <c r="G250" i="20"/>
  <c r="G253" i="20"/>
  <c r="C243" i="31"/>
  <c r="C256" i="31"/>
  <c r="D244" i="31"/>
  <c r="D247" i="31"/>
  <c r="D243" i="31"/>
  <c r="D245" i="31"/>
  <c r="D246" i="31"/>
  <c r="D250" i="31"/>
  <c r="D248" i="31"/>
  <c r="D249" i="31"/>
  <c r="D255" i="31"/>
  <c r="D251" i="31"/>
  <c r="D260" i="31"/>
  <c r="D261" i="31"/>
  <c r="D252" i="31"/>
  <c r="D259" i="31"/>
  <c r="D256" i="31"/>
  <c r="D257" i="31"/>
  <c r="D258" i="31"/>
  <c r="D254" i="31"/>
  <c r="D262" i="31"/>
  <c r="F248" i="31"/>
  <c r="F256" i="31"/>
  <c r="F243" i="31"/>
  <c r="F245" i="31"/>
  <c r="F246" i="31"/>
  <c r="F244" i="31"/>
  <c r="F247" i="31"/>
  <c r="G250" i="31"/>
  <c r="F257" i="31"/>
  <c r="G253" i="31"/>
  <c r="F252" i="31"/>
  <c r="F261" i="31"/>
  <c r="G256" i="31"/>
  <c r="G257" i="31"/>
  <c r="F250" i="31"/>
  <c r="H7" i="44"/>
  <c r="G259" i="31"/>
  <c r="G225" i="36"/>
  <c r="F251" i="31"/>
  <c r="C243" i="24"/>
  <c r="C247" i="24"/>
  <c r="C248" i="24"/>
  <c r="C256" i="24"/>
  <c r="D243" i="24"/>
  <c r="D244" i="24"/>
  <c r="D245" i="24"/>
  <c r="D250" i="24"/>
  <c r="D255" i="24"/>
  <c r="D247" i="24"/>
  <c r="D248" i="24"/>
  <c r="D251" i="24"/>
  <c r="D249" i="24"/>
  <c r="D258" i="24"/>
  <c r="D259" i="24"/>
  <c r="D246" i="24"/>
  <c r="D256" i="24"/>
  <c r="E243" i="24"/>
  <c r="D252" i="24"/>
  <c r="D260" i="24"/>
  <c r="D257" i="24"/>
  <c r="D261" i="24"/>
  <c r="D254" i="24"/>
  <c r="D262" i="24"/>
  <c r="E252" i="24"/>
  <c r="G259" i="24"/>
  <c r="G250" i="24"/>
  <c r="G253" i="24"/>
  <c r="G256" i="24"/>
  <c r="G257" i="24"/>
  <c r="D245" i="10"/>
  <c r="D246" i="10"/>
  <c r="D244" i="10"/>
  <c r="D247" i="10"/>
  <c r="D251" i="10"/>
  <c r="D252" i="10"/>
  <c r="D258" i="10"/>
  <c r="D243" i="10"/>
  <c r="D249" i="10"/>
  <c r="D250" i="10"/>
  <c r="D254" i="10"/>
  <c r="D256" i="10"/>
  <c r="D262" i="10"/>
  <c r="D255" i="10"/>
  <c r="D260" i="10"/>
  <c r="D248" i="10"/>
  <c r="D257" i="10"/>
  <c r="D259" i="10"/>
  <c r="D261" i="10"/>
  <c r="D218" i="27"/>
  <c r="D220" i="27"/>
  <c r="D226" i="27"/>
  <c r="D221" i="27"/>
  <c r="D233" i="27"/>
  <c r="D225" i="27"/>
  <c r="D231" i="27"/>
  <c r="D234" i="27"/>
  <c r="D235" i="27"/>
  <c r="D237" i="27"/>
  <c r="G234" i="27"/>
  <c r="F226" i="27"/>
  <c r="G228" i="27"/>
  <c r="C218" i="29"/>
  <c r="C219" i="29"/>
  <c r="C232" i="29"/>
  <c r="D222" i="29"/>
  <c r="D218" i="29"/>
  <c r="D227" i="29"/>
  <c r="D225" i="29"/>
  <c r="D223" i="29"/>
  <c r="D230" i="29"/>
  <c r="D235" i="29"/>
  <c r="D236" i="29"/>
  <c r="D233" i="29"/>
  <c r="D232" i="29"/>
  <c r="E224" i="29"/>
  <c r="E223" i="29"/>
  <c r="F220" i="29"/>
  <c r="F223" i="29"/>
  <c r="F231" i="29"/>
  <c r="F224" i="29"/>
  <c r="F233" i="29"/>
  <c r="F221" i="29"/>
  <c r="F218" i="29"/>
  <c r="F219" i="29"/>
  <c r="F222" i="29"/>
  <c r="F227" i="29"/>
  <c r="F236" i="29"/>
  <c r="F225" i="29"/>
  <c r="F237" i="29"/>
  <c r="F226" i="29"/>
  <c r="F232" i="29"/>
  <c r="C221" i="24"/>
  <c r="C218" i="24"/>
  <c r="C223" i="24"/>
  <c r="D218" i="24"/>
  <c r="C231" i="24"/>
  <c r="C237" i="24"/>
  <c r="D221" i="24"/>
  <c r="D219" i="24"/>
  <c r="D222" i="24"/>
  <c r="C230" i="24"/>
  <c r="D225" i="24"/>
  <c r="D223" i="24"/>
  <c r="D224" i="24"/>
  <c r="D227" i="24"/>
  <c r="D232" i="24"/>
  <c r="D220" i="24"/>
  <c r="D229" i="24"/>
  <c r="D230" i="24"/>
  <c r="D237" i="24"/>
  <c r="D231" i="24"/>
  <c r="D233" i="24"/>
  <c r="D235" i="24"/>
  <c r="D226" i="24"/>
  <c r="D236" i="24"/>
  <c r="E224" i="24"/>
  <c r="D234" i="24"/>
  <c r="E227" i="24"/>
  <c r="G228" i="24"/>
  <c r="G234" i="24"/>
  <c r="G225" i="24"/>
  <c r="G225" i="27"/>
  <c r="F237" i="18"/>
  <c r="C218" i="22"/>
  <c r="C222" i="22"/>
  <c r="C223" i="22"/>
  <c r="C219" i="22"/>
  <c r="C221" i="22"/>
  <c r="C227" i="22"/>
  <c r="C220" i="22"/>
  <c r="C224" i="22"/>
  <c r="C235" i="22"/>
  <c r="C229" i="22"/>
  <c r="C230" i="22"/>
  <c r="C231" i="22"/>
  <c r="C232" i="22"/>
  <c r="C226" i="22"/>
  <c r="C237" i="22"/>
  <c r="C233" i="22"/>
  <c r="C236" i="22"/>
  <c r="F219" i="22"/>
  <c r="F236" i="22"/>
  <c r="F220" i="22"/>
  <c r="F223" i="22"/>
  <c r="F231" i="22"/>
  <c r="F224" i="22"/>
  <c r="F232" i="22"/>
  <c r="F218" i="22"/>
  <c r="F221" i="22"/>
  <c r="F225" i="22"/>
  <c r="G234" i="22"/>
  <c r="F227" i="22"/>
  <c r="F222" i="22"/>
  <c r="F226" i="22"/>
  <c r="F233" i="22"/>
  <c r="F237" i="22"/>
  <c r="G228" i="22"/>
  <c r="G225" i="22"/>
  <c r="G231" i="22"/>
  <c r="G232" i="22"/>
  <c r="C243" i="21"/>
  <c r="D247" i="21"/>
  <c r="D257" i="21"/>
  <c r="E246" i="21"/>
  <c r="E244" i="21"/>
  <c r="E245" i="21"/>
  <c r="E249" i="21"/>
  <c r="E250" i="21"/>
  <c r="E251" i="21"/>
  <c r="E262" i="21"/>
  <c r="F245" i="21"/>
  <c r="E261" i="21"/>
  <c r="E252" i="21"/>
  <c r="E258" i="21"/>
  <c r="F243" i="18"/>
  <c r="E249" i="18"/>
  <c r="F244" i="18"/>
  <c r="F248" i="18"/>
  <c r="F261" i="18"/>
  <c r="F256" i="18"/>
  <c r="F249" i="18"/>
  <c r="F250" i="18"/>
  <c r="F257" i="18"/>
  <c r="F258" i="18"/>
  <c r="G259" i="18"/>
  <c r="F252" i="18"/>
  <c r="F251" i="18"/>
  <c r="F247" i="18"/>
  <c r="G250" i="18"/>
  <c r="G256" i="18"/>
  <c r="G257" i="18"/>
  <c r="C243" i="6"/>
  <c r="C246" i="6"/>
  <c r="C248" i="6"/>
  <c r="C251" i="6"/>
  <c r="C244" i="6"/>
  <c r="C260" i="6"/>
  <c r="C254" i="6"/>
  <c r="C255" i="6"/>
  <c r="C256" i="6"/>
  <c r="C257" i="6"/>
  <c r="C262" i="6"/>
  <c r="D243" i="6"/>
  <c r="C258" i="6"/>
  <c r="D250" i="6"/>
  <c r="D257" i="6"/>
  <c r="E248" i="6"/>
  <c r="E261" i="6"/>
  <c r="F251" i="6"/>
  <c r="F247" i="6"/>
  <c r="F257" i="6"/>
  <c r="G256" i="6"/>
  <c r="G257" i="6"/>
  <c r="G259" i="6"/>
  <c r="G250" i="6"/>
  <c r="G253" i="6"/>
  <c r="F261" i="6"/>
  <c r="E218" i="28"/>
  <c r="E222" i="28"/>
  <c r="E220" i="28"/>
  <c r="E224" i="28"/>
  <c r="E219" i="28"/>
  <c r="E231" i="28"/>
  <c r="E232" i="28"/>
  <c r="E223" i="28"/>
  <c r="E233" i="28"/>
  <c r="E225" i="28"/>
  <c r="E226" i="28"/>
  <c r="E227" i="28"/>
  <c r="E221" i="28"/>
  <c r="F221" i="28"/>
  <c r="F233" i="28"/>
  <c r="E236" i="28"/>
  <c r="F219" i="28"/>
  <c r="F222" i="28"/>
  <c r="E237" i="28"/>
  <c r="F224" i="28"/>
  <c r="F226" i="28"/>
  <c r="G228" i="28"/>
  <c r="G231" i="28"/>
  <c r="G225" i="28"/>
  <c r="G234" i="28"/>
  <c r="F237" i="28"/>
  <c r="G259" i="20"/>
  <c r="D245" i="19"/>
  <c r="E246" i="19"/>
  <c r="E243" i="19"/>
  <c r="E245" i="19"/>
  <c r="E247" i="19"/>
  <c r="E244" i="19"/>
  <c r="E256" i="19"/>
  <c r="E248" i="19"/>
  <c r="E251" i="19"/>
  <c r="E257" i="19"/>
  <c r="E250" i="19"/>
  <c r="E252" i="19"/>
  <c r="E258" i="19"/>
  <c r="E249" i="19"/>
  <c r="E262" i="19"/>
  <c r="F243" i="19"/>
  <c r="F244" i="19"/>
  <c r="F245" i="19"/>
  <c r="F248" i="19"/>
  <c r="E261" i="19"/>
  <c r="F250" i="19"/>
  <c r="F262" i="19"/>
  <c r="F246" i="19"/>
  <c r="F252" i="19"/>
  <c r="C226" i="19"/>
  <c r="D219" i="19"/>
  <c r="D232" i="19"/>
  <c r="E221" i="19"/>
  <c r="E218" i="19"/>
  <c r="E220" i="19"/>
  <c r="E222" i="19"/>
  <c r="E223" i="19"/>
  <c r="E224" i="19"/>
  <c r="E225" i="19"/>
  <c r="E219" i="19"/>
  <c r="E226" i="19"/>
  <c r="E231" i="19"/>
  <c r="E232" i="19"/>
  <c r="F221" i="19"/>
  <c r="E227" i="19"/>
  <c r="E237" i="19"/>
  <c r="F222" i="19"/>
  <c r="F226" i="19"/>
  <c r="F219" i="19"/>
  <c r="F220" i="19"/>
  <c r="F223" i="19"/>
  <c r="E236" i="19"/>
  <c r="F233" i="19"/>
  <c r="F237" i="19"/>
  <c r="F236" i="19"/>
  <c r="F225" i="19"/>
  <c r="F231" i="19"/>
  <c r="C218" i="38"/>
  <c r="C224" i="38"/>
  <c r="C222" i="38"/>
  <c r="C229" i="38"/>
  <c r="C230" i="38"/>
  <c r="E219" i="38"/>
  <c r="E236" i="38"/>
  <c r="F218" i="38"/>
  <c r="F221" i="38"/>
  <c r="F219" i="38"/>
  <c r="F222" i="38"/>
  <c r="F227" i="38"/>
  <c r="F224" i="38"/>
  <c r="F237" i="38"/>
  <c r="F223" i="38"/>
  <c r="G228" i="38"/>
  <c r="F225" i="38"/>
  <c r="G231" i="38"/>
  <c r="F226" i="38"/>
  <c r="F236" i="38"/>
  <c r="G232" i="38"/>
  <c r="F233" i="38"/>
  <c r="G234" i="38"/>
  <c r="F232" i="38"/>
  <c r="F220" i="38"/>
  <c r="G225" i="38"/>
  <c r="C221" i="33"/>
  <c r="C223" i="33"/>
  <c r="C219" i="33"/>
  <c r="C224" i="33"/>
  <c r="C226" i="33"/>
  <c r="C218" i="33"/>
  <c r="C222" i="33"/>
  <c r="C227" i="33"/>
  <c r="C232" i="33"/>
  <c r="C231" i="33"/>
  <c r="C237" i="33"/>
  <c r="C230" i="33"/>
  <c r="D220" i="33"/>
  <c r="C233" i="33"/>
  <c r="C236" i="33"/>
  <c r="D218" i="33"/>
  <c r="D221" i="33"/>
  <c r="C220" i="33"/>
  <c r="D219" i="33"/>
  <c r="C229" i="33"/>
  <c r="C235" i="33"/>
  <c r="D230" i="33"/>
  <c r="D222" i="33"/>
  <c r="D226" i="33"/>
  <c r="D225" i="33"/>
  <c r="D232" i="33"/>
  <c r="D233" i="33"/>
  <c r="D227" i="33"/>
  <c r="D223" i="33"/>
  <c r="D224" i="33"/>
  <c r="D237" i="33"/>
  <c r="D234" i="33"/>
  <c r="D235" i="33"/>
  <c r="D231" i="33"/>
  <c r="D236" i="33"/>
  <c r="E224" i="33"/>
  <c r="E225" i="33"/>
  <c r="E218" i="33"/>
  <c r="D229" i="33"/>
  <c r="E232" i="33"/>
  <c r="E222" i="33"/>
  <c r="E223" i="33"/>
  <c r="F219" i="33"/>
  <c r="E236" i="33"/>
  <c r="F225" i="33"/>
  <c r="G232" i="33"/>
  <c r="G234" i="33"/>
  <c r="G225" i="33"/>
  <c r="G228" i="33"/>
  <c r="D234" i="18"/>
  <c r="E219" i="18"/>
  <c r="E225" i="18"/>
  <c r="E226" i="18"/>
  <c r="F222" i="18"/>
  <c r="F226" i="18"/>
  <c r="F227" i="18"/>
  <c r="F219" i="18"/>
  <c r="F220" i="18"/>
  <c r="F223" i="18"/>
  <c r="F224" i="18"/>
  <c r="F225" i="18"/>
  <c r="F232" i="18"/>
  <c r="E233" i="18"/>
  <c r="F218" i="18"/>
  <c r="F233" i="18"/>
  <c r="F221" i="18"/>
  <c r="F236" i="18"/>
  <c r="F231" i="18"/>
  <c r="G225" i="18"/>
  <c r="C221" i="36"/>
  <c r="C223" i="36"/>
  <c r="C219" i="36"/>
  <c r="C226" i="36"/>
  <c r="C227" i="36"/>
  <c r="C235" i="36"/>
  <c r="C233" i="36"/>
  <c r="D218" i="36"/>
  <c r="D219" i="36"/>
  <c r="D222" i="36"/>
  <c r="C237" i="36"/>
  <c r="D226" i="36"/>
  <c r="D221" i="36"/>
  <c r="D225" i="36"/>
  <c r="D223" i="36"/>
  <c r="D227" i="36"/>
  <c r="D224" i="36"/>
  <c r="D229" i="36"/>
  <c r="D231" i="36"/>
  <c r="D236" i="36"/>
  <c r="D232" i="36"/>
  <c r="D233" i="36"/>
  <c r="D234" i="36"/>
  <c r="D237" i="36"/>
  <c r="D235" i="36"/>
  <c r="F227" i="36"/>
  <c r="F236" i="36"/>
  <c r="F218" i="36"/>
  <c r="F223" i="36"/>
  <c r="F220" i="36"/>
  <c r="F225" i="36"/>
  <c r="F232" i="36"/>
  <c r="F226" i="36"/>
  <c r="F233" i="36"/>
  <c r="F219" i="36"/>
  <c r="F224" i="36"/>
  <c r="F221" i="36"/>
  <c r="F231" i="36"/>
  <c r="F222" i="36"/>
  <c r="G231" i="36"/>
  <c r="C249" i="41"/>
  <c r="C252" i="41"/>
  <c r="C251" i="41"/>
  <c r="C247" i="41"/>
  <c r="C245" i="41"/>
  <c r="C246" i="41"/>
  <c r="C248" i="41"/>
  <c r="C254" i="41"/>
  <c r="C262" i="41"/>
  <c r="C257" i="41"/>
  <c r="D243" i="41"/>
  <c r="C261" i="41"/>
  <c r="D248" i="41"/>
  <c r="D245" i="41"/>
  <c r="D244" i="41"/>
  <c r="D247" i="41"/>
  <c r="D249" i="41"/>
  <c r="D246" i="41"/>
  <c r="D251" i="41"/>
  <c r="D256" i="41"/>
  <c r="D254" i="41"/>
  <c r="D255" i="41"/>
  <c r="D260" i="41"/>
  <c r="D257" i="41"/>
  <c r="D258" i="41"/>
  <c r="D252" i="41"/>
  <c r="D262" i="41"/>
  <c r="D259" i="41"/>
  <c r="E245" i="41"/>
  <c r="E261" i="41"/>
  <c r="E249" i="41"/>
  <c r="F245" i="41"/>
  <c r="G256" i="41"/>
  <c r="G250" i="41"/>
  <c r="G257" i="41"/>
  <c r="G259" i="41"/>
  <c r="F231" i="38"/>
  <c r="H138" i="21"/>
  <c r="D220" i="16"/>
  <c r="D221" i="16"/>
  <c r="D218" i="16"/>
  <c r="D225" i="16"/>
  <c r="D223" i="16"/>
  <c r="D224" i="16"/>
  <c r="D222" i="16"/>
  <c r="D231" i="16"/>
  <c r="D226" i="16"/>
  <c r="D219" i="16"/>
  <c r="D227" i="16"/>
  <c r="D230" i="16"/>
  <c r="D237" i="16"/>
  <c r="D232" i="16"/>
  <c r="D229" i="16"/>
  <c r="D235" i="16"/>
  <c r="D233" i="16"/>
  <c r="E222" i="16"/>
  <c r="D236" i="16"/>
  <c r="E220" i="16"/>
  <c r="D234" i="16"/>
  <c r="E218" i="16"/>
  <c r="E219" i="16"/>
  <c r="E231" i="16"/>
  <c r="E223" i="16"/>
  <c r="E226" i="16"/>
  <c r="E232" i="16"/>
  <c r="E225" i="16"/>
  <c r="E233" i="16"/>
  <c r="E237" i="16"/>
  <c r="G228" i="16"/>
  <c r="F237" i="16"/>
  <c r="G232" i="16"/>
  <c r="G234" i="16"/>
  <c r="C243" i="22"/>
  <c r="C247" i="22"/>
  <c r="C248" i="22"/>
  <c r="C244" i="22"/>
  <c r="C246" i="22"/>
  <c r="C252" i="22"/>
  <c r="C245" i="22"/>
  <c r="C249" i="22"/>
  <c r="C251" i="22"/>
  <c r="C254" i="22"/>
  <c r="C255" i="22"/>
  <c r="C256" i="22"/>
  <c r="C258" i="22"/>
  <c r="C262" i="22"/>
  <c r="C257" i="22"/>
  <c r="C261" i="22"/>
  <c r="C260" i="22"/>
  <c r="D259" i="22"/>
  <c r="F245" i="22"/>
  <c r="F248" i="22"/>
  <c r="F256" i="22"/>
  <c r="F249" i="22"/>
  <c r="F243" i="22"/>
  <c r="F246" i="22"/>
  <c r="F250" i="22"/>
  <c r="F247" i="22"/>
  <c r="F251" i="22"/>
  <c r="F252" i="22"/>
  <c r="G259" i="22"/>
  <c r="F244" i="22"/>
  <c r="F258" i="22"/>
  <c r="F262" i="22"/>
  <c r="G253" i="22"/>
  <c r="F257" i="22"/>
  <c r="G250" i="22"/>
  <c r="F261" i="22"/>
  <c r="G256" i="22"/>
  <c r="G257" i="22"/>
  <c r="D218" i="10"/>
  <c r="D221" i="10"/>
  <c r="D219" i="10"/>
  <c r="D223" i="10"/>
  <c r="D230" i="10"/>
  <c r="D222" i="10"/>
  <c r="D226" i="10"/>
  <c r="D232" i="10"/>
  <c r="D234" i="10"/>
  <c r="D220" i="10"/>
  <c r="D224" i="10"/>
  <c r="D225" i="10"/>
  <c r="D229" i="10"/>
  <c r="D231" i="10"/>
  <c r="D235" i="10"/>
  <c r="D236" i="10"/>
  <c r="E219" i="10"/>
  <c r="D227" i="10"/>
  <c r="D233" i="10"/>
  <c r="D237" i="10"/>
  <c r="E220" i="10"/>
  <c r="E226" i="10"/>
  <c r="E231" i="10"/>
  <c r="E233" i="10"/>
  <c r="F218" i="10"/>
  <c r="E237" i="10"/>
  <c r="F224" i="10"/>
  <c r="F221" i="10"/>
  <c r="E250" i="34"/>
  <c r="C226" i="9"/>
  <c r="D218" i="9"/>
  <c r="D221" i="9"/>
  <c r="D235" i="9"/>
  <c r="D233" i="9"/>
  <c r="D222" i="9"/>
  <c r="E218" i="9"/>
  <c r="E221" i="9"/>
  <c r="E222" i="9"/>
  <c r="E223" i="9"/>
  <c r="E219" i="9"/>
  <c r="E227" i="9"/>
  <c r="E226" i="9"/>
  <c r="E232" i="9"/>
  <c r="E224" i="9"/>
  <c r="E231" i="9"/>
  <c r="F224" i="9"/>
  <c r="F220" i="9"/>
  <c r="F218" i="9"/>
  <c r="F221" i="9"/>
  <c r="F226" i="9"/>
  <c r="E233" i="9"/>
  <c r="F227" i="9"/>
  <c r="F236" i="9"/>
  <c r="F222" i="9"/>
  <c r="G225" i="9"/>
  <c r="G228" i="9"/>
  <c r="F231" i="9"/>
  <c r="F233" i="9"/>
  <c r="F237" i="9"/>
  <c r="G231" i="9"/>
  <c r="G232" i="9"/>
  <c r="G234" i="9"/>
  <c r="H11" i="44"/>
  <c r="H163" i="44" s="1"/>
  <c r="C251" i="17"/>
  <c r="C260" i="17"/>
  <c r="C258" i="17"/>
  <c r="E244" i="17"/>
  <c r="E243" i="17"/>
  <c r="E246" i="17"/>
  <c r="E247" i="17"/>
  <c r="E248" i="17"/>
  <c r="E249" i="17"/>
  <c r="E245" i="17"/>
  <c r="E250" i="17"/>
  <c r="E252" i="17"/>
  <c r="E261" i="17"/>
  <c r="E251" i="17"/>
  <c r="F250" i="17"/>
  <c r="F257" i="17"/>
  <c r="F243" i="17"/>
  <c r="F246" i="17"/>
  <c r="E257" i="17"/>
  <c r="E258" i="17"/>
  <c r="E262" i="17"/>
  <c r="F247" i="17"/>
  <c r="F251" i="17"/>
  <c r="F252" i="17"/>
  <c r="F244" i="17"/>
  <c r="E256" i="17"/>
  <c r="F256" i="17"/>
  <c r="F262" i="17"/>
  <c r="G257" i="17"/>
  <c r="F248" i="17"/>
  <c r="F249" i="17"/>
  <c r="F258" i="17"/>
  <c r="C258" i="27"/>
  <c r="D244" i="27"/>
  <c r="D247" i="27"/>
  <c r="D243" i="27"/>
  <c r="D245" i="27"/>
  <c r="D248" i="27"/>
  <c r="D251" i="27"/>
  <c r="D246" i="27"/>
  <c r="D252" i="27"/>
  <c r="D256" i="27"/>
  <c r="D260" i="27"/>
  <c r="D257" i="27"/>
  <c r="D259" i="27"/>
  <c r="D261" i="27"/>
  <c r="D262" i="27"/>
  <c r="D258" i="27"/>
  <c r="E249" i="27"/>
  <c r="F245" i="27"/>
  <c r="F248" i="27"/>
  <c r="F256" i="27"/>
  <c r="F257" i="27"/>
  <c r="F246" i="27"/>
  <c r="F252" i="27"/>
  <c r="G253" i="27"/>
  <c r="F244" i="27"/>
  <c r="G259" i="27"/>
  <c r="F262" i="27"/>
  <c r="F247" i="27"/>
  <c r="G250" i="27"/>
  <c r="G256" i="27"/>
  <c r="G257" i="27"/>
  <c r="C218" i="32"/>
  <c r="C219" i="32"/>
  <c r="C224" i="32"/>
  <c r="C226" i="32"/>
  <c r="C222" i="32"/>
  <c r="C220" i="32"/>
  <c r="C221" i="32"/>
  <c r="C223" i="32"/>
  <c r="C227" i="32"/>
  <c r="C232" i="32"/>
  <c r="C233" i="32"/>
  <c r="C229" i="32"/>
  <c r="C230" i="32"/>
  <c r="C237" i="32"/>
  <c r="C231" i="32"/>
  <c r="D218" i="32"/>
  <c r="C235" i="32"/>
  <c r="C236" i="32"/>
  <c r="D219" i="32"/>
  <c r="D229" i="32"/>
  <c r="D223" i="32"/>
  <c r="D224" i="32"/>
  <c r="D220" i="32"/>
  <c r="D226" i="32"/>
  <c r="D231" i="32"/>
  <c r="D222" i="32"/>
  <c r="D225" i="32"/>
  <c r="D227" i="32"/>
  <c r="D232" i="32"/>
  <c r="D233" i="32"/>
  <c r="D237" i="32"/>
  <c r="D221" i="32"/>
  <c r="D230" i="32"/>
  <c r="D234" i="32"/>
  <c r="D235" i="32"/>
  <c r="E222" i="32"/>
  <c r="E218" i="32"/>
  <c r="E219" i="32"/>
  <c r="D236" i="32"/>
  <c r="E231" i="32"/>
  <c r="E227" i="32"/>
  <c r="E221" i="32"/>
  <c r="E237" i="32"/>
  <c r="F222" i="32"/>
  <c r="G231" i="32"/>
  <c r="G232" i="32"/>
  <c r="G225" i="32"/>
  <c r="G234" i="32"/>
  <c r="E232" i="32"/>
  <c r="G228" i="32"/>
  <c r="C243" i="35"/>
  <c r="D244" i="35"/>
  <c r="D247" i="35"/>
  <c r="E243" i="35"/>
  <c r="D260" i="35"/>
  <c r="E247" i="35"/>
  <c r="E249" i="35"/>
  <c r="D261" i="35"/>
  <c r="E244" i="35"/>
  <c r="E250" i="35"/>
  <c r="E248" i="35"/>
  <c r="E258" i="35"/>
  <c r="E261" i="35"/>
  <c r="E262" i="35"/>
  <c r="E252" i="35"/>
  <c r="F262" i="35"/>
  <c r="G250" i="35"/>
  <c r="G257" i="35"/>
  <c r="G253" i="35"/>
  <c r="G259" i="35"/>
  <c r="E256" i="35"/>
  <c r="C219" i="20"/>
  <c r="C222" i="20"/>
  <c r="C221" i="20"/>
  <c r="C218" i="20"/>
  <c r="C220" i="20"/>
  <c r="C224" i="20"/>
  <c r="C223" i="20"/>
  <c r="C229" i="20"/>
  <c r="C233" i="20"/>
  <c r="C230" i="20"/>
  <c r="C237" i="20"/>
  <c r="C232" i="20"/>
  <c r="C236" i="20"/>
  <c r="D221" i="20"/>
  <c r="D219" i="20"/>
  <c r="D222" i="20"/>
  <c r="D220" i="20"/>
  <c r="D223" i="20"/>
  <c r="C235" i="20"/>
  <c r="D218" i="20"/>
  <c r="D226" i="20"/>
  <c r="C231" i="20"/>
  <c r="D227" i="20"/>
  <c r="D229" i="20"/>
  <c r="D224" i="20"/>
  <c r="D225" i="20"/>
  <c r="D230" i="20"/>
  <c r="D234" i="20"/>
  <c r="D231" i="20"/>
  <c r="D233" i="20"/>
  <c r="D236" i="20"/>
  <c r="E219" i="20"/>
  <c r="D232" i="20"/>
  <c r="D237" i="20"/>
  <c r="D235" i="20"/>
  <c r="E221" i="20"/>
  <c r="E218" i="20"/>
  <c r="E220" i="20"/>
  <c r="E222" i="20"/>
  <c r="E223" i="20"/>
  <c r="E224" i="20"/>
  <c r="E236" i="20"/>
  <c r="E227" i="20"/>
  <c r="E233" i="20"/>
  <c r="E225" i="20"/>
  <c r="E226" i="20"/>
  <c r="E231" i="20"/>
  <c r="F224" i="20"/>
  <c r="E232" i="20"/>
  <c r="E237" i="20"/>
  <c r="F226" i="20"/>
  <c r="G225" i="20"/>
  <c r="G234" i="20"/>
  <c r="F237" i="20"/>
  <c r="G231" i="20"/>
  <c r="G232" i="20"/>
  <c r="F225" i="20"/>
  <c r="C220" i="23"/>
  <c r="C224" i="23"/>
  <c r="C229" i="23"/>
  <c r="C218" i="23"/>
  <c r="C222" i="23"/>
  <c r="C219" i="23"/>
  <c r="C236" i="23"/>
  <c r="C235" i="23"/>
  <c r="C231" i="23"/>
  <c r="C232" i="23"/>
  <c r="C233" i="23"/>
  <c r="D219" i="23"/>
  <c r="D220" i="23"/>
  <c r="D223" i="23"/>
  <c r="D218" i="23"/>
  <c r="D224" i="23"/>
  <c r="D221" i="23"/>
  <c r="D225" i="23"/>
  <c r="D222" i="23"/>
  <c r="D235" i="23"/>
  <c r="D232" i="23"/>
  <c r="D226" i="23"/>
  <c r="D234" i="23"/>
  <c r="D237" i="23"/>
  <c r="E218" i="23"/>
  <c r="E219" i="23"/>
  <c r="E221" i="23"/>
  <c r="D236" i="23"/>
  <c r="D233" i="23"/>
  <c r="E225" i="23"/>
  <c r="E222" i="23"/>
  <c r="E224" i="23"/>
  <c r="E223" i="23"/>
  <c r="E226" i="23"/>
  <c r="F224" i="23"/>
  <c r="E237" i="23"/>
  <c r="F221" i="23"/>
  <c r="F233" i="23"/>
  <c r="E232" i="23"/>
  <c r="E236" i="23"/>
  <c r="F231" i="23"/>
  <c r="F232" i="23"/>
  <c r="F237" i="23"/>
  <c r="F220" i="23"/>
  <c r="G228" i="23"/>
  <c r="G232" i="23"/>
  <c r="G231" i="24"/>
  <c r="G228" i="20"/>
  <c r="F262" i="6"/>
  <c r="F247" i="20"/>
  <c r="C248" i="9"/>
  <c r="C249" i="9"/>
  <c r="D246" i="9"/>
  <c r="D245" i="9"/>
  <c r="D252" i="9"/>
  <c r="D247" i="9"/>
  <c r="D251" i="9"/>
  <c r="D257" i="9"/>
  <c r="E243" i="9"/>
  <c r="E245" i="9"/>
  <c r="E246" i="9"/>
  <c r="D255" i="9"/>
  <c r="E247" i="9"/>
  <c r="E248" i="9"/>
  <c r="E249" i="9"/>
  <c r="E251" i="9"/>
  <c r="E252" i="9"/>
  <c r="F245" i="9"/>
  <c r="F250" i="9"/>
  <c r="F257" i="9"/>
  <c r="F243" i="9"/>
  <c r="F246" i="9"/>
  <c r="F258" i="9"/>
  <c r="F244" i="9"/>
  <c r="F247" i="9"/>
  <c r="E258" i="9"/>
  <c r="E256" i="9"/>
  <c r="E262" i="9"/>
  <c r="F248" i="9"/>
  <c r="F252" i="9"/>
  <c r="G250" i="9"/>
  <c r="G253" i="9"/>
  <c r="F262" i="9"/>
  <c r="G256" i="9"/>
  <c r="G257" i="9"/>
  <c r="G259" i="9"/>
  <c r="C226" i="35"/>
  <c r="D219" i="35"/>
  <c r="D223" i="35"/>
  <c r="D231" i="35"/>
  <c r="D232" i="35"/>
  <c r="E220" i="35"/>
  <c r="D234" i="35"/>
  <c r="E221" i="35"/>
  <c r="E222" i="35"/>
  <c r="E223" i="35"/>
  <c r="E224" i="35"/>
  <c r="E225" i="35"/>
  <c r="E232" i="35"/>
  <c r="E227" i="35"/>
  <c r="E231" i="35"/>
  <c r="E233" i="35"/>
  <c r="E236" i="35"/>
  <c r="G225" i="35"/>
  <c r="G231" i="35"/>
  <c r="F237" i="35"/>
  <c r="G232" i="35"/>
  <c r="G234" i="35"/>
  <c r="C249" i="25"/>
  <c r="E249" i="25"/>
  <c r="F246" i="25"/>
  <c r="F258" i="25"/>
  <c r="F244" i="25"/>
  <c r="F247" i="25"/>
  <c r="F261" i="25"/>
  <c r="F243" i="25"/>
  <c r="F249" i="25"/>
  <c r="G253" i="25"/>
  <c r="F252" i="25"/>
  <c r="G256" i="25"/>
  <c r="G257" i="25"/>
  <c r="F248" i="25"/>
  <c r="F250" i="25"/>
  <c r="F251" i="25"/>
  <c r="F257" i="25"/>
  <c r="G259" i="25"/>
  <c r="F256" i="25"/>
  <c r="F262" i="25"/>
  <c r="G232" i="24"/>
  <c r="G231" i="33"/>
  <c r="F237" i="36"/>
  <c r="F258" i="27"/>
  <c r="F245" i="17"/>
  <c r="E225" i="34"/>
  <c r="C245" i="59"/>
  <c r="C254" i="59"/>
  <c r="D244" i="59"/>
  <c r="D243" i="59"/>
  <c r="D245" i="59"/>
  <c r="C261" i="59"/>
  <c r="D252" i="59"/>
  <c r="D246" i="59"/>
  <c r="D250" i="59"/>
  <c r="D247" i="59"/>
  <c r="D259" i="59"/>
  <c r="D254" i="59"/>
  <c r="D257" i="59"/>
  <c r="D258" i="59"/>
  <c r="D251" i="59"/>
  <c r="D262" i="59"/>
  <c r="E246" i="59"/>
  <c r="E247" i="59"/>
  <c r="E249" i="59"/>
  <c r="D260" i="59"/>
  <c r="E243" i="59"/>
  <c r="E250" i="59"/>
  <c r="E251" i="59"/>
  <c r="E244" i="59"/>
  <c r="F245" i="59"/>
  <c r="F250" i="59"/>
  <c r="F257" i="59"/>
  <c r="F243" i="59"/>
  <c r="E252" i="59"/>
  <c r="E258" i="59"/>
  <c r="E262" i="59"/>
  <c r="F251" i="59"/>
  <c r="F244" i="59"/>
  <c r="F247" i="59"/>
  <c r="F248" i="59"/>
  <c r="D222" i="62"/>
  <c r="D230" i="62"/>
  <c r="E219" i="62"/>
  <c r="E220" i="62"/>
  <c r="E222" i="62"/>
  <c r="E231" i="62"/>
  <c r="E225" i="62"/>
  <c r="E218" i="62"/>
  <c r="E221" i="62"/>
  <c r="E227" i="62"/>
  <c r="E236" i="62"/>
  <c r="F233" i="62"/>
  <c r="E226" i="62"/>
  <c r="F218" i="62"/>
  <c r="E232" i="62"/>
  <c r="E233" i="62"/>
  <c r="F219" i="62"/>
  <c r="F236" i="62"/>
  <c r="F220" i="62"/>
  <c r="F223" i="62"/>
  <c r="F231" i="62"/>
  <c r="E237" i="62"/>
  <c r="G228" i="62"/>
  <c r="G259" i="39"/>
  <c r="G257" i="14"/>
  <c r="G232" i="41"/>
  <c r="G232" i="39"/>
  <c r="G232" i="31"/>
  <c r="G231" i="14"/>
  <c r="G231" i="31"/>
  <c r="G253" i="14"/>
  <c r="G225" i="41"/>
  <c r="G250" i="40"/>
  <c r="F237" i="39"/>
  <c r="F262" i="59"/>
  <c r="F237" i="62"/>
  <c r="F233" i="57"/>
  <c r="F232" i="30"/>
  <c r="F252" i="14"/>
  <c r="F252" i="30"/>
  <c r="F225" i="40"/>
  <c r="F224" i="31"/>
  <c r="F246" i="14"/>
  <c r="F218" i="14"/>
  <c r="E261" i="16"/>
  <c r="C221" i="59"/>
  <c r="C235" i="59"/>
  <c r="D221" i="59"/>
  <c r="D218" i="59"/>
  <c r="D223" i="59"/>
  <c r="D219" i="59"/>
  <c r="D224" i="59"/>
  <c r="D229" i="59"/>
  <c r="D225" i="59"/>
  <c r="D226" i="59"/>
  <c r="D231" i="59"/>
  <c r="D232" i="59"/>
  <c r="D233" i="59"/>
  <c r="D236" i="59"/>
  <c r="E219" i="59"/>
  <c r="D237" i="59"/>
  <c r="E221" i="59"/>
  <c r="E222" i="59"/>
  <c r="E223" i="59"/>
  <c r="E220" i="59"/>
  <c r="D230" i="59"/>
  <c r="D235" i="59"/>
  <c r="E227" i="59"/>
  <c r="E236" i="59"/>
  <c r="E231" i="59"/>
  <c r="E225" i="59"/>
  <c r="E232" i="59"/>
  <c r="E218" i="59"/>
  <c r="E226" i="59"/>
  <c r="E224" i="59"/>
  <c r="F224" i="59"/>
  <c r="F220" i="59"/>
  <c r="F225" i="59"/>
  <c r="E233" i="59"/>
  <c r="E237" i="59"/>
  <c r="F226" i="59"/>
  <c r="F227" i="59"/>
  <c r="F236" i="59"/>
  <c r="C244" i="62"/>
  <c r="D246" i="62"/>
  <c r="D249" i="62"/>
  <c r="D257" i="62"/>
  <c r="E251" i="62"/>
  <c r="E245" i="62"/>
  <c r="E247" i="62"/>
  <c r="E248" i="62"/>
  <c r="E249" i="62"/>
  <c r="E243" i="62"/>
  <c r="E246" i="62"/>
  <c r="E257" i="62"/>
  <c r="E256" i="62"/>
  <c r="E262" i="62"/>
  <c r="E252" i="62"/>
  <c r="E244" i="62"/>
  <c r="F252" i="62"/>
  <c r="E250" i="62"/>
  <c r="E258" i="62"/>
  <c r="E261" i="62"/>
  <c r="F244" i="62"/>
  <c r="F245" i="62"/>
  <c r="F249" i="62"/>
  <c r="F246" i="62"/>
  <c r="F250" i="62"/>
  <c r="G234" i="12"/>
  <c r="G257" i="39"/>
  <c r="G231" i="41"/>
  <c r="G225" i="12"/>
  <c r="G250" i="38"/>
  <c r="G225" i="31"/>
  <c r="F237" i="14"/>
  <c r="F237" i="41"/>
  <c r="F262" i="39"/>
  <c r="F262" i="30"/>
  <c r="F236" i="12"/>
  <c r="F236" i="25"/>
  <c r="F252" i="59"/>
  <c r="F226" i="39"/>
  <c r="F226" i="30"/>
  <c r="F226" i="62"/>
  <c r="F224" i="14"/>
  <c r="F248" i="12"/>
  <c r="E231" i="14"/>
  <c r="C243" i="39"/>
  <c r="C245" i="39"/>
  <c r="C246" i="39"/>
  <c r="C247" i="39"/>
  <c r="C252" i="39"/>
  <c r="C254" i="39"/>
  <c r="C255" i="39"/>
  <c r="D243" i="39"/>
  <c r="D248" i="39"/>
  <c r="D245" i="39"/>
  <c r="D252" i="39"/>
  <c r="D250" i="39"/>
  <c r="D259" i="39"/>
  <c r="D247" i="39"/>
  <c r="D251" i="39"/>
  <c r="D256" i="39"/>
  <c r="D254" i="39"/>
  <c r="D258" i="39"/>
  <c r="D246" i="39"/>
  <c r="D260" i="39"/>
  <c r="D261" i="39"/>
  <c r="E245" i="39"/>
  <c r="E252" i="39"/>
  <c r="E261" i="39"/>
  <c r="E251" i="39"/>
  <c r="E262" i="39"/>
  <c r="F250" i="39"/>
  <c r="F251" i="39"/>
  <c r="E256" i="39"/>
  <c r="F243" i="39"/>
  <c r="F252" i="39"/>
  <c r="F261" i="39"/>
  <c r="G259" i="12"/>
  <c r="G234" i="30"/>
  <c r="G232" i="12"/>
  <c r="G232" i="17"/>
  <c r="G256" i="39"/>
  <c r="G231" i="59"/>
  <c r="G253" i="39"/>
  <c r="G253" i="32"/>
  <c r="G250" i="12"/>
  <c r="F262" i="14"/>
  <c r="F262" i="28"/>
  <c r="F261" i="12"/>
  <c r="F233" i="25"/>
  <c r="F232" i="59"/>
  <c r="F231" i="59"/>
  <c r="F227" i="12"/>
  <c r="F249" i="38"/>
  <c r="F223" i="30"/>
  <c r="F222" i="31"/>
  <c r="E231" i="40"/>
  <c r="C245" i="28"/>
  <c r="C243" i="28"/>
  <c r="D245" i="28"/>
  <c r="D243" i="28"/>
  <c r="D246" i="28"/>
  <c r="D244" i="28"/>
  <c r="D254" i="28"/>
  <c r="D247" i="28"/>
  <c r="D248" i="28"/>
  <c r="D249" i="28"/>
  <c r="D250" i="28"/>
  <c r="D251" i="28"/>
  <c r="D256" i="28"/>
  <c r="D252" i="28"/>
  <c r="D255" i="28"/>
  <c r="D258" i="28"/>
  <c r="D259" i="28"/>
  <c r="D257" i="28"/>
  <c r="D260" i="28"/>
  <c r="E251" i="28"/>
  <c r="E247" i="28"/>
  <c r="E248" i="28"/>
  <c r="E245" i="28"/>
  <c r="D261" i="28"/>
  <c r="D262" i="28"/>
  <c r="E244" i="28"/>
  <c r="E243" i="28"/>
  <c r="E246" i="28"/>
  <c r="E256" i="28"/>
  <c r="E249" i="28"/>
  <c r="E258" i="28"/>
  <c r="E250" i="28"/>
  <c r="E252" i="28"/>
  <c r="E261" i="28"/>
  <c r="F243" i="28"/>
  <c r="F244" i="28"/>
  <c r="F247" i="28"/>
  <c r="E262" i="28"/>
  <c r="F245" i="28"/>
  <c r="F248" i="28"/>
  <c r="F256" i="28"/>
  <c r="E257" i="28"/>
  <c r="F250" i="28"/>
  <c r="F257" i="28"/>
  <c r="C218" i="39"/>
  <c r="C220" i="39"/>
  <c r="C221" i="39"/>
  <c r="C223" i="39"/>
  <c r="C219" i="39"/>
  <c r="C235" i="39"/>
  <c r="C231" i="39"/>
  <c r="C230" i="39"/>
  <c r="C233" i="39"/>
  <c r="C232" i="39"/>
  <c r="D218" i="39"/>
  <c r="D219" i="39"/>
  <c r="D220" i="39"/>
  <c r="D221" i="39"/>
  <c r="D223" i="39"/>
  <c r="D224" i="39"/>
  <c r="D225" i="39"/>
  <c r="D230" i="39"/>
  <c r="D231" i="39"/>
  <c r="D227" i="39"/>
  <c r="D229" i="39"/>
  <c r="D236" i="39"/>
  <c r="E218" i="39"/>
  <c r="D232" i="39"/>
  <c r="D233" i="39"/>
  <c r="E219" i="39"/>
  <c r="D234" i="39"/>
  <c r="D237" i="39"/>
  <c r="E224" i="39"/>
  <c r="E223" i="39"/>
  <c r="E222" i="39"/>
  <c r="E225" i="39"/>
  <c r="F223" i="39"/>
  <c r="E237" i="39"/>
  <c r="F224" i="39"/>
  <c r="F220" i="39"/>
  <c r="E232" i="39"/>
  <c r="F218" i="39"/>
  <c r="F219" i="39"/>
  <c r="F222" i="39"/>
  <c r="C221" i="41"/>
  <c r="C223" i="41"/>
  <c r="C224" i="41"/>
  <c r="C218" i="41"/>
  <c r="C219" i="41"/>
  <c r="C222" i="41"/>
  <c r="C236" i="41"/>
  <c r="C231" i="41"/>
  <c r="C226" i="41"/>
  <c r="C229" i="41"/>
  <c r="C230" i="41"/>
  <c r="C237" i="41"/>
  <c r="C220" i="41"/>
  <c r="C233" i="41"/>
  <c r="C227" i="41"/>
  <c r="C232" i="41"/>
  <c r="D218" i="41"/>
  <c r="D219" i="41"/>
  <c r="D222" i="41"/>
  <c r="C235" i="41"/>
  <c r="D220" i="41"/>
  <c r="D223" i="41"/>
  <c r="D224" i="41"/>
  <c r="D221" i="41"/>
  <c r="D230" i="41"/>
  <c r="D227" i="41"/>
  <c r="D225" i="41"/>
  <c r="D231" i="41"/>
  <c r="D229" i="41"/>
  <c r="D232" i="41"/>
  <c r="D236" i="41"/>
  <c r="D226" i="41"/>
  <c r="D233" i="41"/>
  <c r="D237" i="41"/>
  <c r="D234" i="41"/>
  <c r="D235" i="41"/>
  <c r="E224" i="41"/>
  <c r="E219" i="41"/>
  <c r="E222" i="41"/>
  <c r="E236" i="41"/>
  <c r="E237" i="41"/>
  <c r="F218" i="41"/>
  <c r="C244" i="57"/>
  <c r="C246" i="57"/>
  <c r="C245" i="57"/>
  <c r="C243" i="57"/>
  <c r="C249" i="57"/>
  <c r="C248" i="57"/>
  <c r="C255" i="57"/>
  <c r="C258" i="57"/>
  <c r="C262" i="57"/>
  <c r="C257" i="57"/>
  <c r="C247" i="57"/>
  <c r="C252" i="57"/>
  <c r="C254" i="57"/>
  <c r="D243" i="57"/>
  <c r="C260" i="57"/>
  <c r="C256" i="57"/>
  <c r="D257" i="57"/>
  <c r="D248" i="57"/>
  <c r="D250" i="57"/>
  <c r="D247" i="57"/>
  <c r="D258" i="57"/>
  <c r="D251" i="57"/>
  <c r="D262" i="57"/>
  <c r="E245" i="57"/>
  <c r="D259" i="57"/>
  <c r="E252" i="57"/>
  <c r="F247" i="57"/>
  <c r="F251" i="57"/>
  <c r="F252" i="57"/>
  <c r="F244" i="57"/>
  <c r="F245" i="57"/>
  <c r="F248" i="57"/>
  <c r="F243" i="57"/>
  <c r="F249" i="57"/>
  <c r="F250" i="57"/>
  <c r="F257" i="57"/>
  <c r="F258" i="57"/>
  <c r="G259" i="38"/>
  <c r="G259" i="30"/>
  <c r="G259" i="28"/>
  <c r="G257" i="12"/>
  <c r="G257" i="59"/>
  <c r="G231" i="12"/>
  <c r="G228" i="12"/>
  <c r="G253" i="30"/>
  <c r="F233" i="31"/>
  <c r="F231" i="14"/>
  <c r="F256" i="40"/>
  <c r="F224" i="12"/>
  <c r="F249" i="30"/>
  <c r="F224" i="25"/>
  <c r="F221" i="31"/>
  <c r="F219" i="14"/>
  <c r="F219" i="59"/>
  <c r="C247" i="14"/>
  <c r="C246" i="14"/>
  <c r="C248" i="14"/>
  <c r="C249" i="14"/>
  <c r="C243" i="14"/>
  <c r="C245" i="14"/>
  <c r="C252" i="14"/>
  <c r="C258" i="14"/>
  <c r="C254" i="14"/>
  <c r="C255" i="14"/>
  <c r="C256" i="14"/>
  <c r="C261" i="14"/>
  <c r="C260" i="14"/>
  <c r="D243" i="14"/>
  <c r="D244" i="14"/>
  <c r="D247" i="14"/>
  <c r="C257" i="14"/>
  <c r="D245" i="14"/>
  <c r="D246" i="14"/>
  <c r="D251" i="14"/>
  <c r="D249" i="14"/>
  <c r="D248" i="14"/>
  <c r="D255" i="14"/>
  <c r="D257" i="14"/>
  <c r="D252" i="14"/>
  <c r="D261" i="14"/>
  <c r="D258" i="14"/>
  <c r="D250" i="14"/>
  <c r="D254" i="14"/>
  <c r="D256" i="14"/>
  <c r="D259" i="14"/>
  <c r="D260" i="14"/>
  <c r="E250" i="14"/>
  <c r="E243" i="14"/>
  <c r="E245" i="14"/>
  <c r="E246" i="14"/>
  <c r="E244" i="14"/>
  <c r="E251" i="14"/>
  <c r="E257" i="14"/>
  <c r="D262" i="14"/>
  <c r="E248" i="14"/>
  <c r="E261" i="14"/>
  <c r="E252" i="14"/>
  <c r="F248" i="14"/>
  <c r="F249" i="14"/>
  <c r="F245" i="14"/>
  <c r="F257" i="14"/>
  <c r="E258" i="14"/>
  <c r="E247" i="14"/>
  <c r="E256" i="14"/>
  <c r="E262" i="14"/>
  <c r="F243" i="14"/>
  <c r="F244" i="14"/>
  <c r="F247" i="14"/>
  <c r="F258" i="14"/>
  <c r="G250" i="14"/>
  <c r="C246" i="16"/>
  <c r="D243" i="16"/>
  <c r="D246" i="16"/>
  <c r="D244" i="16"/>
  <c r="D247" i="16"/>
  <c r="D250" i="16"/>
  <c r="D248" i="16"/>
  <c r="D249" i="16"/>
  <c r="D245" i="16"/>
  <c r="D251" i="16"/>
  <c r="D252" i="16"/>
  <c r="D254" i="16"/>
  <c r="D255" i="16"/>
  <c r="D256" i="16"/>
  <c r="D257" i="16"/>
  <c r="D260" i="16"/>
  <c r="D258" i="16"/>
  <c r="D259" i="16"/>
  <c r="D261" i="16"/>
  <c r="E251" i="16"/>
  <c r="E247" i="16"/>
  <c r="E248" i="16"/>
  <c r="E249" i="16"/>
  <c r="E245" i="16"/>
  <c r="E243" i="16"/>
  <c r="E244" i="16"/>
  <c r="E257" i="16"/>
  <c r="E246" i="16"/>
  <c r="E262" i="16"/>
  <c r="E256" i="16"/>
  <c r="D262" i="16"/>
  <c r="E250" i="16"/>
  <c r="E252" i="16"/>
  <c r="E258" i="16"/>
  <c r="G253" i="16"/>
  <c r="C220" i="17"/>
  <c r="C218" i="17"/>
  <c r="C226" i="17"/>
  <c r="C227" i="17"/>
  <c r="C224" i="17"/>
  <c r="C223" i="17"/>
  <c r="C219" i="17"/>
  <c r="C222" i="17"/>
  <c r="C221" i="17"/>
  <c r="C236" i="17"/>
  <c r="C230" i="17"/>
  <c r="C235" i="17"/>
  <c r="C231" i="17"/>
  <c r="C232" i="17"/>
  <c r="C233" i="17"/>
  <c r="C229" i="17"/>
  <c r="C237" i="17"/>
  <c r="E218" i="17"/>
  <c r="E219" i="17"/>
  <c r="E221" i="17"/>
  <c r="E220" i="17"/>
  <c r="E225" i="17"/>
  <c r="E227" i="17"/>
  <c r="E233" i="17"/>
  <c r="E224" i="17"/>
  <c r="E222" i="17"/>
  <c r="E223" i="17"/>
  <c r="E226" i="17"/>
  <c r="E231" i="17"/>
  <c r="E232" i="17"/>
  <c r="E237" i="17"/>
  <c r="F218" i="17"/>
  <c r="F224" i="17"/>
  <c r="F225" i="17"/>
  <c r="E236" i="17"/>
  <c r="F221" i="17"/>
  <c r="F233" i="17"/>
  <c r="F219" i="17"/>
  <c r="F220" i="17"/>
  <c r="F223" i="17"/>
  <c r="F236" i="17"/>
  <c r="C243" i="40"/>
  <c r="C245" i="40"/>
  <c r="C246" i="40"/>
  <c r="C248" i="40"/>
  <c r="C249" i="40"/>
  <c r="C252" i="40"/>
  <c r="C244" i="40"/>
  <c r="C247" i="40"/>
  <c r="C251" i="40"/>
  <c r="C260" i="40"/>
  <c r="C256" i="40"/>
  <c r="C254" i="40"/>
  <c r="C255" i="40"/>
  <c r="C257" i="40"/>
  <c r="C261" i="40"/>
  <c r="D245" i="40"/>
  <c r="C258" i="40"/>
  <c r="D243" i="40"/>
  <c r="D246" i="40"/>
  <c r="C262" i="40"/>
  <c r="D244" i="40"/>
  <c r="D255" i="40"/>
  <c r="D251" i="40"/>
  <c r="D248" i="40"/>
  <c r="D250" i="40"/>
  <c r="D257" i="40"/>
  <c r="D252" i="40"/>
  <c r="D247" i="40"/>
  <c r="D249" i="40"/>
  <c r="D256" i="40"/>
  <c r="D260" i="40"/>
  <c r="D254" i="40"/>
  <c r="D261" i="40"/>
  <c r="E244" i="40"/>
  <c r="D259" i="40"/>
  <c r="D258" i="40"/>
  <c r="D262" i="40"/>
  <c r="E249" i="40"/>
  <c r="E250" i="40"/>
  <c r="E243" i="40"/>
  <c r="E246" i="40"/>
  <c r="E251" i="40"/>
  <c r="E257" i="40"/>
  <c r="E252" i="40"/>
  <c r="E248" i="40"/>
  <c r="E261" i="40"/>
  <c r="E247" i="40"/>
  <c r="E256" i="40"/>
  <c r="F244" i="40"/>
  <c r="F247" i="40"/>
  <c r="F252" i="40"/>
  <c r="F243" i="40"/>
  <c r="F248" i="40"/>
  <c r="E245" i="40"/>
  <c r="E262" i="40"/>
  <c r="F249" i="40"/>
  <c r="E258" i="40"/>
  <c r="F245" i="40"/>
  <c r="F250" i="40"/>
  <c r="F257" i="40"/>
  <c r="C222" i="57"/>
  <c r="C223" i="57"/>
  <c r="C219" i="57"/>
  <c r="C221" i="57"/>
  <c r="C218" i="57"/>
  <c r="C224" i="57"/>
  <c r="C226" i="57"/>
  <c r="C229" i="57"/>
  <c r="C231" i="57"/>
  <c r="C230" i="57"/>
  <c r="C233" i="57"/>
  <c r="C237" i="57"/>
  <c r="C236" i="57"/>
  <c r="C232" i="57"/>
  <c r="C227" i="57"/>
  <c r="C235" i="57"/>
  <c r="D221" i="57"/>
  <c r="D218" i="57"/>
  <c r="D219" i="57"/>
  <c r="D222" i="57"/>
  <c r="D226" i="57"/>
  <c r="D223" i="57"/>
  <c r="D225" i="57"/>
  <c r="D229" i="57"/>
  <c r="D224" i="57"/>
  <c r="D230" i="57"/>
  <c r="D233" i="57"/>
  <c r="D236" i="57"/>
  <c r="D237" i="57"/>
  <c r="E220" i="57"/>
  <c r="D234" i="57"/>
  <c r="D232" i="57"/>
  <c r="E225" i="57"/>
  <c r="F218" i="57"/>
  <c r="E227" i="57"/>
  <c r="F222" i="57"/>
  <c r="F226" i="57"/>
  <c r="F227" i="57"/>
  <c r="F219" i="57"/>
  <c r="F220" i="57"/>
  <c r="F223" i="57"/>
  <c r="F231" i="57"/>
  <c r="F237" i="57"/>
  <c r="F224" i="57"/>
  <c r="F221" i="57"/>
  <c r="G234" i="40"/>
  <c r="G259" i="32"/>
  <c r="G257" i="38"/>
  <c r="G232" i="30"/>
  <c r="G256" i="12"/>
  <c r="G256" i="16"/>
  <c r="G253" i="12"/>
  <c r="G225" i="14"/>
  <c r="G250" i="39"/>
  <c r="G250" i="16"/>
  <c r="F262" i="38"/>
  <c r="F261" i="28"/>
  <c r="F258" i="28"/>
  <c r="F256" i="14"/>
  <c r="F256" i="57"/>
  <c r="F231" i="17"/>
  <c r="F250" i="14"/>
  <c r="F249" i="59"/>
  <c r="F248" i="39"/>
  <c r="F222" i="17"/>
  <c r="F221" i="62"/>
  <c r="C246" i="12"/>
  <c r="C247" i="12"/>
  <c r="C248" i="12"/>
  <c r="C245" i="12"/>
  <c r="C243" i="12"/>
  <c r="C244" i="12"/>
  <c r="C251" i="12"/>
  <c r="C258" i="12"/>
  <c r="C254" i="12"/>
  <c r="C249" i="12"/>
  <c r="D244" i="12"/>
  <c r="C252" i="12"/>
  <c r="C261" i="12"/>
  <c r="C260" i="12"/>
  <c r="C262" i="12"/>
  <c r="D243" i="12"/>
  <c r="C255" i="12"/>
  <c r="D245" i="12"/>
  <c r="C256" i="12"/>
  <c r="C257" i="12"/>
  <c r="D249" i="12"/>
  <c r="D248" i="12"/>
  <c r="D250" i="12"/>
  <c r="D255" i="12"/>
  <c r="D247" i="12"/>
  <c r="D246" i="12"/>
  <c r="D252" i="12"/>
  <c r="D258" i="12"/>
  <c r="D259" i="12"/>
  <c r="D254" i="12"/>
  <c r="D256" i="12"/>
  <c r="D251" i="12"/>
  <c r="D262" i="12"/>
  <c r="E243" i="12"/>
  <c r="E245" i="12"/>
  <c r="E246" i="12"/>
  <c r="D261" i="12"/>
  <c r="E244" i="12"/>
  <c r="D257" i="12"/>
  <c r="D260" i="12"/>
  <c r="E250" i="12"/>
  <c r="E249" i="12"/>
  <c r="E252" i="12"/>
  <c r="E248" i="12"/>
  <c r="E247" i="12"/>
  <c r="E262" i="12"/>
  <c r="F257" i="12"/>
  <c r="E251" i="12"/>
  <c r="E258" i="12"/>
  <c r="F243" i="12"/>
  <c r="F246" i="12"/>
  <c r="E256" i="12"/>
  <c r="F244" i="12"/>
  <c r="F247" i="12"/>
  <c r="F258" i="12"/>
  <c r="E257" i="12"/>
  <c r="E261" i="12"/>
  <c r="F252" i="12"/>
  <c r="F249" i="12"/>
  <c r="F256" i="12"/>
  <c r="C222" i="14"/>
  <c r="C221" i="14"/>
  <c r="C223" i="14"/>
  <c r="C224" i="14"/>
  <c r="C218" i="14"/>
  <c r="C220" i="14"/>
  <c r="C227" i="14"/>
  <c r="C233" i="14"/>
  <c r="C229" i="14"/>
  <c r="C232" i="14"/>
  <c r="C231" i="14"/>
  <c r="C226" i="14"/>
  <c r="C235" i="14"/>
  <c r="D220" i="14"/>
  <c r="C236" i="14"/>
  <c r="C230" i="14"/>
  <c r="C237" i="14"/>
  <c r="D218" i="14"/>
  <c r="D221" i="14"/>
  <c r="D219" i="14"/>
  <c r="D222" i="14"/>
  <c r="C219" i="14"/>
  <c r="D226" i="14"/>
  <c r="D225" i="14"/>
  <c r="D227" i="14"/>
  <c r="D233" i="14"/>
  <c r="D224" i="14"/>
  <c r="D223" i="14"/>
  <c r="D229" i="14"/>
  <c r="D237" i="14"/>
  <c r="D232" i="14"/>
  <c r="D235" i="14"/>
  <c r="E218" i="14"/>
  <c r="D236" i="14"/>
  <c r="D230" i="14"/>
  <c r="D234" i="14"/>
  <c r="E220" i="14"/>
  <c r="D231" i="14"/>
  <c r="E222" i="14"/>
  <c r="E223" i="14"/>
  <c r="E233" i="14"/>
  <c r="E219" i="14"/>
  <c r="E237" i="14"/>
  <c r="E224" i="14"/>
  <c r="E226" i="14"/>
  <c r="E232" i="14"/>
  <c r="E225" i="14"/>
  <c r="E227" i="14"/>
  <c r="F227" i="14"/>
  <c r="F236" i="14"/>
  <c r="F223" i="14"/>
  <c r="F220" i="14"/>
  <c r="F225" i="14"/>
  <c r="F232" i="14"/>
  <c r="E221" i="14"/>
  <c r="F221" i="14"/>
  <c r="F226" i="14"/>
  <c r="C243" i="30"/>
  <c r="C255" i="30"/>
  <c r="D245" i="30"/>
  <c r="D243" i="30"/>
  <c r="D246" i="30"/>
  <c r="D254" i="30"/>
  <c r="D248" i="30"/>
  <c r="D249" i="30"/>
  <c r="D251" i="30"/>
  <c r="D256" i="30"/>
  <c r="D250" i="30"/>
  <c r="D244" i="30"/>
  <c r="D252" i="30"/>
  <c r="D258" i="30"/>
  <c r="D257" i="30"/>
  <c r="D262" i="30"/>
  <c r="D259" i="30"/>
  <c r="D247" i="30"/>
  <c r="D260" i="30"/>
  <c r="D255" i="30"/>
  <c r="E243" i="30"/>
  <c r="E251" i="30"/>
  <c r="D261" i="30"/>
  <c r="E245" i="30"/>
  <c r="E247" i="30"/>
  <c r="E248" i="30"/>
  <c r="E244" i="30"/>
  <c r="E256" i="30"/>
  <c r="E249" i="30"/>
  <c r="E250" i="30"/>
  <c r="E258" i="30"/>
  <c r="E246" i="30"/>
  <c r="E252" i="30"/>
  <c r="F246" i="30"/>
  <c r="F251" i="30"/>
  <c r="F244" i="30"/>
  <c r="F247" i="30"/>
  <c r="E257" i="30"/>
  <c r="E262" i="30"/>
  <c r="F243" i="30"/>
  <c r="F245" i="30"/>
  <c r="F248" i="30"/>
  <c r="F256" i="30"/>
  <c r="F250" i="30"/>
  <c r="F257" i="30"/>
  <c r="C244" i="32"/>
  <c r="C249" i="32"/>
  <c r="C251" i="32"/>
  <c r="C247" i="32"/>
  <c r="C245" i="32"/>
  <c r="C246" i="32"/>
  <c r="C248" i="32"/>
  <c r="C252" i="32"/>
  <c r="C258" i="32"/>
  <c r="C254" i="32"/>
  <c r="C260" i="32"/>
  <c r="C261" i="32"/>
  <c r="C243" i="32"/>
  <c r="C255" i="32"/>
  <c r="C256" i="32"/>
  <c r="C262" i="32"/>
  <c r="D245" i="32"/>
  <c r="C257" i="32"/>
  <c r="D243" i="32"/>
  <c r="D246" i="32"/>
  <c r="D244" i="32"/>
  <c r="D247" i="32"/>
  <c r="D248" i="32"/>
  <c r="D249" i="32"/>
  <c r="D250" i="32"/>
  <c r="D256" i="32"/>
  <c r="D257" i="32"/>
  <c r="D258" i="32"/>
  <c r="E243" i="32"/>
  <c r="D254" i="32"/>
  <c r="D251" i="32"/>
  <c r="D255" i="32"/>
  <c r="D259" i="32"/>
  <c r="D260" i="32"/>
  <c r="D252" i="32"/>
  <c r="E247" i="32"/>
  <c r="E248" i="32"/>
  <c r="E245" i="32"/>
  <c r="E249" i="32"/>
  <c r="E250" i="32"/>
  <c r="E244" i="32"/>
  <c r="D261" i="32"/>
  <c r="E246" i="32"/>
  <c r="E257" i="32"/>
  <c r="E251" i="32"/>
  <c r="E252" i="32"/>
  <c r="D262" i="32"/>
  <c r="E256" i="32"/>
  <c r="E262" i="32"/>
  <c r="E258" i="32"/>
  <c r="F244" i="32"/>
  <c r="E261" i="32"/>
  <c r="C218" i="40"/>
  <c r="C220" i="40"/>
  <c r="C221" i="40"/>
  <c r="C223" i="40"/>
  <c r="C224" i="40"/>
  <c r="C227" i="40"/>
  <c r="C232" i="40"/>
  <c r="C233" i="40"/>
  <c r="C226" i="40"/>
  <c r="C236" i="40"/>
  <c r="C231" i="40"/>
  <c r="C229" i="40"/>
  <c r="C230" i="40"/>
  <c r="C235" i="40"/>
  <c r="D218" i="40"/>
  <c r="C219" i="40"/>
  <c r="C222" i="40"/>
  <c r="C237" i="40"/>
  <c r="D219" i="40"/>
  <c r="D222" i="40"/>
  <c r="D229" i="40"/>
  <c r="D220" i="40"/>
  <c r="D221" i="40"/>
  <c r="D231" i="40"/>
  <c r="D234" i="40"/>
  <c r="D223" i="40"/>
  <c r="D225" i="40"/>
  <c r="D224" i="40"/>
  <c r="D226" i="40"/>
  <c r="D233" i="40"/>
  <c r="D237" i="40"/>
  <c r="D227" i="40"/>
  <c r="D230" i="40"/>
  <c r="D235" i="40"/>
  <c r="D232" i="40"/>
  <c r="E220" i="40"/>
  <c r="E222" i="40"/>
  <c r="E223" i="40"/>
  <c r="E224" i="40"/>
  <c r="E219" i="40"/>
  <c r="E218" i="40"/>
  <c r="D236" i="40"/>
  <c r="E227" i="40"/>
  <c r="F218" i="40"/>
  <c r="E221" i="40"/>
  <c r="E225" i="40"/>
  <c r="E226" i="40"/>
  <c r="E232" i="40"/>
  <c r="F221" i="40"/>
  <c r="F226" i="40"/>
  <c r="F233" i="40"/>
  <c r="F219" i="40"/>
  <c r="F222" i="40"/>
  <c r="F223" i="40"/>
  <c r="F231" i="40"/>
  <c r="E237" i="40"/>
  <c r="F224" i="40"/>
  <c r="E233" i="40"/>
  <c r="E236" i="40"/>
  <c r="C221" i="25"/>
  <c r="C229" i="25"/>
  <c r="D237" i="25"/>
  <c r="E218" i="25"/>
  <c r="F225" i="25"/>
  <c r="F232" i="25"/>
  <c r="F221" i="25"/>
  <c r="F226" i="25"/>
  <c r="F227" i="25"/>
  <c r="F219" i="25"/>
  <c r="F222" i="25"/>
  <c r="F218" i="25"/>
  <c r="F220" i="25"/>
  <c r="F223" i="25"/>
  <c r="F231" i="25"/>
  <c r="F237" i="25"/>
  <c r="G259" i="40"/>
  <c r="G232" i="40"/>
  <c r="G257" i="30"/>
  <c r="G257" i="28"/>
  <c r="G257" i="16"/>
  <c r="G256" i="30"/>
  <c r="G256" i="28"/>
  <c r="G228" i="40"/>
  <c r="G228" i="31"/>
  <c r="G253" i="28"/>
  <c r="G250" i="32"/>
  <c r="G250" i="62"/>
  <c r="F262" i="12"/>
  <c r="F237" i="40"/>
  <c r="F237" i="31"/>
  <c r="F258" i="40"/>
  <c r="F256" i="39"/>
  <c r="F227" i="40"/>
  <c r="F251" i="12"/>
  <c r="F226" i="17"/>
  <c r="F247" i="39"/>
  <c r="F221" i="39"/>
  <c r="F220" i="40"/>
  <c r="E236" i="14"/>
  <c r="C221" i="12"/>
  <c r="C222" i="12"/>
  <c r="C223" i="12"/>
  <c r="C224" i="12"/>
  <c r="C220" i="12"/>
  <c r="C218" i="12"/>
  <c r="C219" i="12"/>
  <c r="C227" i="12"/>
  <c r="C233" i="12"/>
  <c r="C230" i="12"/>
  <c r="C231" i="12"/>
  <c r="C232" i="12"/>
  <c r="C236" i="12"/>
  <c r="C235" i="12"/>
  <c r="D221" i="12"/>
  <c r="D219" i="12"/>
  <c r="C226" i="12"/>
  <c r="C237" i="12"/>
  <c r="D223" i="12"/>
  <c r="D218" i="12"/>
  <c r="C229" i="12"/>
  <c r="D220" i="12"/>
  <c r="D227" i="12"/>
  <c r="D224" i="12"/>
  <c r="D229" i="12"/>
  <c r="D225" i="12"/>
  <c r="D222" i="12"/>
  <c r="D226" i="12"/>
  <c r="D231" i="12"/>
  <c r="D232" i="12"/>
  <c r="D236" i="12"/>
  <c r="D230" i="12"/>
  <c r="E220" i="12"/>
  <c r="D233" i="12"/>
  <c r="E221" i="12"/>
  <c r="D234" i="12"/>
  <c r="E222" i="12"/>
  <c r="E223" i="12"/>
  <c r="E219" i="12"/>
  <c r="E224" i="12"/>
  <c r="D237" i="12"/>
  <c r="D235" i="12"/>
  <c r="E218" i="12"/>
  <c r="E226" i="12"/>
  <c r="E225" i="12"/>
  <c r="E233" i="12"/>
  <c r="E227" i="12"/>
  <c r="F220" i="12"/>
  <c r="F225" i="12"/>
  <c r="F218" i="12"/>
  <c r="F221" i="12"/>
  <c r="F226" i="12"/>
  <c r="E231" i="12"/>
  <c r="E237" i="12"/>
  <c r="F219" i="12"/>
  <c r="F222" i="12"/>
  <c r="E232" i="12"/>
  <c r="E236" i="12"/>
  <c r="F223" i="12"/>
  <c r="C227" i="30"/>
  <c r="C231" i="30"/>
  <c r="D219" i="30"/>
  <c r="D218" i="30"/>
  <c r="D221" i="30"/>
  <c r="D222" i="30"/>
  <c r="D223" i="30"/>
  <c r="D224" i="30"/>
  <c r="D230" i="30"/>
  <c r="D226" i="30"/>
  <c r="D225" i="30"/>
  <c r="D220" i="30"/>
  <c r="D227" i="30"/>
  <c r="D232" i="30"/>
  <c r="D231" i="30"/>
  <c r="D233" i="30"/>
  <c r="D229" i="30"/>
  <c r="D237" i="30"/>
  <c r="D234" i="30"/>
  <c r="D235" i="30"/>
  <c r="E221" i="30"/>
  <c r="E218" i="30"/>
  <c r="D236" i="30"/>
  <c r="E220" i="30"/>
  <c r="E222" i="30"/>
  <c r="E224" i="30"/>
  <c r="E219" i="30"/>
  <c r="E223" i="30"/>
  <c r="E231" i="30"/>
  <c r="E232" i="30"/>
  <c r="E225" i="30"/>
  <c r="E226" i="30"/>
  <c r="E227" i="30"/>
  <c r="E236" i="30"/>
  <c r="E237" i="30"/>
  <c r="F233" i="30"/>
  <c r="F221" i="30"/>
  <c r="F219" i="30"/>
  <c r="F222" i="30"/>
  <c r="F227" i="30"/>
  <c r="F236" i="30"/>
  <c r="E233" i="30"/>
  <c r="F218" i="30"/>
  <c r="F224" i="30"/>
  <c r="F237" i="30"/>
  <c r="G228" i="30"/>
  <c r="C219" i="31"/>
  <c r="C224" i="31"/>
  <c r="C226" i="31"/>
  <c r="C218" i="31"/>
  <c r="C222" i="31"/>
  <c r="C220" i="31"/>
  <c r="C221" i="31"/>
  <c r="C223" i="31"/>
  <c r="C227" i="31"/>
  <c r="C232" i="31"/>
  <c r="C233" i="31"/>
  <c r="C229" i="31"/>
  <c r="C235" i="31"/>
  <c r="C236" i="31"/>
  <c r="C230" i="31"/>
  <c r="C231" i="31"/>
  <c r="C237" i="31"/>
  <c r="D219" i="31"/>
  <c r="D222" i="31"/>
  <c r="D218" i="31"/>
  <c r="D220" i="31"/>
  <c r="D226" i="31"/>
  <c r="D227" i="31"/>
  <c r="D221" i="31"/>
  <c r="D225" i="31"/>
  <c r="D223" i="31"/>
  <c r="D224" i="31"/>
  <c r="D229" i="31"/>
  <c r="D230" i="31"/>
  <c r="D236" i="31"/>
  <c r="D234" i="31"/>
  <c r="D231" i="31"/>
  <c r="D233" i="31"/>
  <c r="D235" i="31"/>
  <c r="E221" i="31"/>
  <c r="D237" i="31"/>
  <c r="E227" i="31"/>
  <c r="D232" i="31"/>
  <c r="F218" i="31"/>
  <c r="F227" i="31"/>
  <c r="F236" i="31"/>
  <c r="F223" i="31"/>
  <c r="F220" i="31"/>
  <c r="E236" i="31"/>
  <c r="F225" i="31"/>
  <c r="F232" i="31"/>
  <c r="F226" i="31"/>
  <c r="C245" i="38"/>
  <c r="C246" i="38"/>
  <c r="C248" i="38"/>
  <c r="C243" i="38"/>
  <c r="C251" i="38"/>
  <c r="C244" i="38"/>
  <c r="C247" i="38"/>
  <c r="C260" i="38"/>
  <c r="C261" i="38"/>
  <c r="C262" i="38"/>
  <c r="C256" i="38"/>
  <c r="C258" i="38"/>
  <c r="C255" i="38"/>
  <c r="C252" i="38"/>
  <c r="C257" i="38"/>
  <c r="C254" i="38"/>
  <c r="C249" i="38"/>
  <c r="D244" i="38"/>
  <c r="E243" i="38"/>
  <c r="E245" i="38"/>
  <c r="E247" i="38"/>
  <c r="E248" i="38"/>
  <c r="E244" i="38"/>
  <c r="E256" i="38"/>
  <c r="E251" i="38"/>
  <c r="E252" i="38"/>
  <c r="E250" i="38"/>
  <c r="F243" i="38"/>
  <c r="F246" i="38"/>
  <c r="F258" i="38"/>
  <c r="E246" i="38"/>
  <c r="E261" i="38"/>
  <c r="F251" i="38"/>
  <c r="F244" i="38"/>
  <c r="F247" i="38"/>
  <c r="E249" i="38"/>
  <c r="E257" i="38"/>
  <c r="F252" i="38"/>
  <c r="F261" i="38"/>
  <c r="F248" i="38"/>
  <c r="F256" i="38"/>
  <c r="E258" i="38"/>
  <c r="E262" i="38"/>
  <c r="F245" i="38"/>
  <c r="F250" i="38"/>
  <c r="F257" i="38"/>
  <c r="G234" i="14"/>
  <c r="G234" i="31"/>
  <c r="G257" i="40"/>
  <c r="G257" i="32"/>
  <c r="G257" i="62"/>
  <c r="G231" i="40"/>
  <c r="G256" i="32"/>
  <c r="G228" i="41"/>
  <c r="G253" i="40"/>
  <c r="G253" i="38"/>
  <c r="G225" i="30"/>
  <c r="G225" i="25"/>
  <c r="F262" i="40"/>
  <c r="F236" i="40"/>
  <c r="F261" i="59"/>
  <c r="F261" i="30"/>
  <c r="F236" i="57"/>
  <c r="F233" i="12"/>
  <c r="F233" i="59"/>
  <c r="F258" i="30"/>
  <c r="F232" i="12"/>
  <c r="F232" i="39"/>
  <c r="F232" i="57"/>
  <c r="F232" i="17"/>
  <c r="F231" i="12"/>
  <c r="F227" i="17"/>
  <c r="F250" i="12"/>
  <c r="F225" i="57"/>
  <c r="F223" i="59"/>
  <c r="F220" i="30"/>
  <c r="F219" i="31"/>
  <c r="E261" i="59"/>
  <c r="E233" i="31"/>
  <c r="E224" i="62"/>
  <c r="B2" i="37"/>
  <c r="AR114" i="60"/>
  <c r="Z114" i="60"/>
  <c r="AI114" i="60"/>
  <c r="AE114" i="60"/>
  <c r="AJ114" i="60"/>
  <c r="AD115" i="60"/>
  <c r="AA114" i="60"/>
  <c r="AB114" i="60"/>
  <c r="AC114" i="60"/>
  <c r="AL115" i="60"/>
  <c r="AK114" i="60"/>
  <c r="AH115" i="60"/>
  <c r="AN116" i="60"/>
  <c r="AK116" i="60"/>
  <c r="AG116" i="60"/>
  <c r="AC116" i="60"/>
  <c r="AB116" i="60"/>
  <c r="AF116" i="60"/>
  <c r="AR116" i="60"/>
  <c r="Z116" i="60"/>
  <c r="AA116" i="60"/>
  <c r="AQ114" i="60"/>
  <c r="AK115" i="60"/>
  <c r="AG115" i="60"/>
  <c r="AJ116" i="60"/>
  <c r="AM115" i="60"/>
  <c r="AN115" i="60"/>
  <c r="AI115" i="60"/>
  <c r="AJ115" i="60"/>
  <c r="AL116" i="60"/>
  <c r="AM116" i="60"/>
  <c r="AE115" i="60"/>
  <c r="AF115" i="60"/>
  <c r="AI116" i="60"/>
  <c r="AH116" i="60"/>
  <c r="Z115" i="60"/>
  <c r="AA115" i="60"/>
  <c r="AD116" i="60"/>
  <c r="AE116" i="60"/>
  <c r="AC115" i="60"/>
  <c r="AB115" i="60"/>
  <c r="AR115" i="60"/>
  <c r="I155" i="26"/>
  <c r="I146" i="26"/>
  <c r="D81" i="44"/>
  <c r="D105" i="44" s="1"/>
  <c r="H107" i="26"/>
  <c r="G111" i="26"/>
  <c r="H106" i="26"/>
  <c r="C120" i="26"/>
  <c r="H92" i="26"/>
  <c r="C132" i="26"/>
  <c r="I145" i="26"/>
  <c r="G81" i="44"/>
  <c r="D77" i="44"/>
  <c r="H105" i="26"/>
  <c r="E122" i="26"/>
  <c r="G126" i="26"/>
  <c r="I144" i="26"/>
  <c r="I163" i="26" s="1"/>
  <c r="F111" i="26"/>
  <c r="I150" i="26"/>
  <c r="F123" i="26"/>
  <c r="I156" i="26"/>
  <c r="E116" i="26"/>
  <c r="D132" i="26"/>
  <c r="D120" i="26"/>
  <c r="D116" i="26"/>
  <c r="I144" i="57"/>
  <c r="C163" i="57"/>
  <c r="E127" i="57"/>
  <c r="H127" i="57" s="1"/>
  <c r="F179" i="57" s="1"/>
  <c r="H102" i="57"/>
  <c r="H104" i="57"/>
  <c r="G129" i="57"/>
  <c r="F128" i="57"/>
  <c r="H103" i="57"/>
  <c r="C133" i="57"/>
  <c r="H133" i="57" s="1"/>
  <c r="D185" i="57" s="1"/>
  <c r="H108" i="57"/>
  <c r="E163" i="57"/>
  <c r="I155" i="57"/>
  <c r="D134" i="57"/>
  <c r="H134" i="57" s="1"/>
  <c r="G186" i="57" s="1"/>
  <c r="H109" i="57"/>
  <c r="C117" i="57"/>
  <c r="H117" i="57" s="1"/>
  <c r="F169" i="57" s="1"/>
  <c r="H92" i="57"/>
  <c r="C111" i="57"/>
  <c r="I146" i="57"/>
  <c r="D163" i="57"/>
  <c r="H110" i="57"/>
  <c r="E135" i="57"/>
  <c r="H135" i="57" s="1"/>
  <c r="F187" i="57" s="1"/>
  <c r="I158" i="57"/>
  <c r="I159" i="57"/>
  <c r="D118" i="57"/>
  <c r="H118" i="57" s="1"/>
  <c r="D111" i="57"/>
  <c r="H122" i="57"/>
  <c r="F174" i="57" s="1"/>
  <c r="I162" i="57"/>
  <c r="F163" i="57"/>
  <c r="E119" i="57"/>
  <c r="E111" i="57"/>
  <c r="H94" i="57"/>
  <c r="G163" i="57"/>
  <c r="I145" i="57"/>
  <c r="I151" i="57"/>
  <c r="I154" i="57"/>
  <c r="I161" i="57"/>
  <c r="I147" i="57"/>
  <c r="G121" i="57"/>
  <c r="G111" i="57"/>
  <c r="H96" i="57"/>
  <c r="F120" i="57"/>
  <c r="H95" i="57"/>
  <c r="F111" i="57"/>
  <c r="C125" i="57"/>
  <c r="H125" i="57" s="1"/>
  <c r="D177" i="57" s="1"/>
  <c r="H100" i="57"/>
  <c r="AP116" i="60"/>
  <c r="AO116" i="60"/>
  <c r="AQ115" i="60"/>
  <c r="AO115" i="60"/>
  <c r="AP115" i="60"/>
  <c r="F163" i="11"/>
  <c r="I157" i="11"/>
  <c r="E163" i="11"/>
  <c r="I154" i="11"/>
  <c r="F127" i="11"/>
  <c r="F111" i="11"/>
  <c r="D124" i="11"/>
  <c r="H99" i="11"/>
  <c r="C117" i="11"/>
  <c r="C111" i="11"/>
  <c r="H92" i="11"/>
  <c r="H132" i="11"/>
  <c r="I147" i="11"/>
  <c r="H163" i="11"/>
  <c r="I155" i="11"/>
  <c r="H106" i="11"/>
  <c r="G131" i="11"/>
  <c r="G123" i="11"/>
  <c r="H98" i="11"/>
  <c r="G111" i="11"/>
  <c r="D127" i="11"/>
  <c r="H102" i="11"/>
  <c r="I152" i="11"/>
  <c r="C163" i="11"/>
  <c r="G84" i="44"/>
  <c r="E127" i="11"/>
  <c r="E111" i="11"/>
  <c r="D118" i="11"/>
  <c r="D111" i="11"/>
  <c r="H93" i="11"/>
  <c r="C122" i="11"/>
  <c r="H97" i="11"/>
  <c r="D163" i="11"/>
  <c r="I143" i="11"/>
  <c r="I161" i="11"/>
  <c r="H120" i="11"/>
  <c r="I150" i="6"/>
  <c r="I143" i="6"/>
  <c r="H93" i="6"/>
  <c r="D84" i="44"/>
  <c r="H106" i="6"/>
  <c r="I154" i="6"/>
  <c r="H92" i="6"/>
  <c r="I159" i="6"/>
  <c r="I149" i="6"/>
  <c r="F86" i="44"/>
  <c r="F110" i="44" s="1"/>
  <c r="G121" i="6"/>
  <c r="H121" i="6" s="1"/>
  <c r="E173" i="6" s="1"/>
  <c r="C81" i="44"/>
  <c r="G83" i="44"/>
  <c r="H103" i="6"/>
  <c r="F88" i="44"/>
  <c r="F112" i="44" s="1"/>
  <c r="E85" i="44"/>
  <c r="E109" i="44" s="1"/>
  <c r="H102" i="6"/>
  <c r="H109" i="6"/>
  <c r="F111" i="6"/>
  <c r="H110" i="6"/>
  <c r="H98" i="6"/>
  <c r="H99" i="6"/>
  <c r="C111" i="6"/>
  <c r="F77" i="44"/>
  <c r="H105" i="6"/>
  <c r="I157" i="6"/>
  <c r="I152" i="6"/>
  <c r="F163" i="6"/>
  <c r="I147" i="6"/>
  <c r="I162" i="6"/>
  <c r="I151" i="6"/>
  <c r="I145" i="6"/>
  <c r="I144" i="6"/>
  <c r="H129" i="6"/>
  <c r="C181" i="6" s="1"/>
  <c r="E69" i="44"/>
  <c r="E111" i="6"/>
  <c r="H104" i="6"/>
  <c r="F79" i="44"/>
  <c r="H95" i="6"/>
  <c r="F76" i="44"/>
  <c r="G72" i="44"/>
  <c r="G96" i="44" s="1"/>
  <c r="H107" i="6"/>
  <c r="D86" i="44"/>
  <c r="D110" i="44" s="1"/>
  <c r="D111" i="6"/>
  <c r="G111" i="6"/>
  <c r="H101" i="6"/>
  <c r="I156" i="6"/>
  <c r="G82" i="44"/>
  <c r="G106" i="44" s="1"/>
  <c r="H108" i="6"/>
  <c r="H91" i="6"/>
  <c r="H94" i="6"/>
  <c r="E123" i="6"/>
  <c r="C126" i="6"/>
  <c r="C163" i="6"/>
  <c r="I153" i="6"/>
  <c r="G163" i="6"/>
  <c r="I158" i="6"/>
  <c r="I155" i="6"/>
  <c r="H163" i="6"/>
  <c r="I148" i="6"/>
  <c r="E163" i="6"/>
  <c r="I146" i="6"/>
  <c r="H125" i="6"/>
  <c r="H118" i="6"/>
  <c r="H131" i="6"/>
  <c r="D183" i="6" s="1"/>
  <c r="I160" i="6"/>
  <c r="D163" i="6"/>
  <c r="H130" i="6"/>
  <c r="D182" i="6" s="1"/>
  <c r="H105" i="28"/>
  <c r="C135" i="28"/>
  <c r="H135" i="28" s="1"/>
  <c r="D187" i="28" s="1"/>
  <c r="H98" i="28"/>
  <c r="G187" i="9"/>
  <c r="E187" i="9"/>
  <c r="C187" i="9"/>
  <c r="D187" i="9"/>
  <c r="I149" i="9"/>
  <c r="K149" i="9" s="1"/>
  <c r="I161" i="9"/>
  <c r="K161" i="9" s="1"/>
  <c r="I144" i="9"/>
  <c r="K144" i="9" s="1"/>
  <c r="C163" i="9"/>
  <c r="G133" i="9"/>
  <c r="H133" i="9" s="1"/>
  <c r="H108" i="9"/>
  <c r="G117" i="9"/>
  <c r="H117" i="9" s="1"/>
  <c r="G111" i="9"/>
  <c r="H92" i="9"/>
  <c r="H125" i="9"/>
  <c r="D177" i="9" s="1"/>
  <c r="I160" i="9"/>
  <c r="K160" i="9" s="1"/>
  <c r="F124" i="9"/>
  <c r="H124" i="9" s="1"/>
  <c r="H99" i="9"/>
  <c r="I154" i="9"/>
  <c r="K154" i="9" s="1"/>
  <c r="I156" i="9"/>
  <c r="K156" i="9" s="1"/>
  <c r="I157" i="9"/>
  <c r="K157" i="9" s="1"/>
  <c r="I145" i="9"/>
  <c r="K145" i="9" s="1"/>
  <c r="E131" i="9"/>
  <c r="H131" i="9" s="1"/>
  <c r="F183" i="9" s="1"/>
  <c r="H106" i="9"/>
  <c r="C121" i="9"/>
  <c r="H96" i="9"/>
  <c r="C111" i="9"/>
  <c r="J147" i="9"/>
  <c r="I147" i="9"/>
  <c r="K147" i="9" s="1"/>
  <c r="H163" i="9"/>
  <c r="D122" i="9"/>
  <c r="H122" i="9" s="1"/>
  <c r="E174" i="9" s="1"/>
  <c r="H97" i="9"/>
  <c r="D111" i="9"/>
  <c r="H119" i="9"/>
  <c r="H120" i="9"/>
  <c r="E172" i="9" s="1"/>
  <c r="I148" i="9"/>
  <c r="K148" i="9" s="1"/>
  <c r="D163" i="9"/>
  <c r="I151" i="9"/>
  <c r="K151" i="9" s="1"/>
  <c r="K143" i="9"/>
  <c r="E163" i="9"/>
  <c r="F132" i="9"/>
  <c r="H132" i="9" s="1"/>
  <c r="H107" i="9"/>
  <c r="F116" i="9"/>
  <c r="H91" i="9"/>
  <c r="I150" i="9"/>
  <c r="K150" i="9" s="1"/>
  <c r="F187" i="9"/>
  <c r="E123" i="9"/>
  <c r="E111" i="9"/>
  <c r="H98" i="9"/>
  <c r="D130" i="9"/>
  <c r="H130" i="9" s="1"/>
  <c r="C182" i="9" s="1"/>
  <c r="H105" i="9"/>
  <c r="H127" i="9"/>
  <c r="C129" i="9"/>
  <c r="H104" i="9"/>
  <c r="H126" i="9"/>
  <c r="I151" i="27"/>
  <c r="I149" i="27"/>
  <c r="F163" i="27"/>
  <c r="I162" i="27"/>
  <c r="I152" i="27"/>
  <c r="G123" i="27"/>
  <c r="H123" i="27" s="1"/>
  <c r="F122" i="27"/>
  <c r="H122" i="27" s="1"/>
  <c r="C117" i="27"/>
  <c r="C111" i="27"/>
  <c r="C78" i="44"/>
  <c r="G76" i="44"/>
  <c r="G100" i="44" s="1"/>
  <c r="I160" i="27"/>
  <c r="I157" i="27"/>
  <c r="H96" i="27"/>
  <c r="D126" i="27"/>
  <c r="H101" i="27"/>
  <c r="H95" i="27"/>
  <c r="C119" i="27"/>
  <c r="H100" i="27"/>
  <c r="I148" i="27"/>
  <c r="I144" i="27"/>
  <c r="D163" i="27"/>
  <c r="H104" i="27"/>
  <c r="D134" i="27"/>
  <c r="H134" i="27" s="1"/>
  <c r="E186" i="27" s="1"/>
  <c r="H109" i="27"/>
  <c r="H131" i="27"/>
  <c r="F183" i="27" s="1"/>
  <c r="H135" i="27"/>
  <c r="E187" i="27" s="1"/>
  <c r="H129" i="27"/>
  <c r="H102" i="27"/>
  <c r="I159" i="27"/>
  <c r="I158" i="27"/>
  <c r="E119" i="27"/>
  <c r="E111" i="27"/>
  <c r="D118" i="27"/>
  <c r="H93" i="27"/>
  <c r="D111" i="27"/>
  <c r="F81" i="44"/>
  <c r="H103" i="27"/>
  <c r="C163" i="27"/>
  <c r="I153" i="27"/>
  <c r="H163" i="27"/>
  <c r="G121" i="27"/>
  <c r="G111" i="27"/>
  <c r="F120" i="27"/>
  <c r="F111" i="27"/>
  <c r="E121" i="27"/>
  <c r="H110" i="27"/>
  <c r="I162" i="32"/>
  <c r="D163" i="32"/>
  <c r="F134" i="32"/>
  <c r="H109" i="32"/>
  <c r="D132" i="32"/>
  <c r="H107" i="32"/>
  <c r="D116" i="32"/>
  <c r="D111" i="32"/>
  <c r="H91" i="32"/>
  <c r="I146" i="32"/>
  <c r="G127" i="32"/>
  <c r="H127" i="32" s="1"/>
  <c r="E179" i="32" s="1"/>
  <c r="H102" i="32"/>
  <c r="C123" i="32"/>
  <c r="H123" i="32" s="1"/>
  <c r="E175" i="32" s="1"/>
  <c r="C111" i="32"/>
  <c r="H98" i="32"/>
  <c r="I149" i="32"/>
  <c r="H100" i="32"/>
  <c r="E163" i="32"/>
  <c r="I154" i="32"/>
  <c r="F126" i="32"/>
  <c r="H126" i="32" s="1"/>
  <c r="H101" i="32"/>
  <c r="H108" i="32"/>
  <c r="E133" i="32"/>
  <c r="H133" i="32" s="1"/>
  <c r="D185" i="32" s="1"/>
  <c r="H92" i="32"/>
  <c r="E117" i="32"/>
  <c r="I158" i="32"/>
  <c r="E78" i="44"/>
  <c r="G163" i="32"/>
  <c r="I160" i="32"/>
  <c r="H163" i="32"/>
  <c r="G119" i="32"/>
  <c r="H119" i="32" s="1"/>
  <c r="H94" i="32"/>
  <c r="G111" i="32"/>
  <c r="D124" i="32"/>
  <c r="H124" i="32" s="1"/>
  <c r="H99" i="32"/>
  <c r="C131" i="32"/>
  <c r="H131" i="32" s="1"/>
  <c r="G183" i="32" s="1"/>
  <c r="H106" i="32"/>
  <c r="H128" i="32"/>
  <c r="D180" i="32" s="1"/>
  <c r="F118" i="32"/>
  <c r="H118" i="32" s="1"/>
  <c r="F111" i="32"/>
  <c r="H93" i="32"/>
  <c r="G124" i="26"/>
  <c r="F134" i="26"/>
  <c r="F131" i="26"/>
  <c r="F121" i="26"/>
  <c r="F117" i="26"/>
  <c r="D130" i="26"/>
  <c r="D123" i="26"/>
  <c r="C123" i="26"/>
  <c r="H127" i="26"/>
  <c r="C126" i="26"/>
  <c r="F120" i="26"/>
  <c r="E133" i="26"/>
  <c r="E130" i="26"/>
  <c r="E124" i="26"/>
  <c r="D122" i="26"/>
  <c r="C122" i="26"/>
  <c r="D118" i="26"/>
  <c r="C125" i="26"/>
  <c r="C118" i="26"/>
  <c r="D128" i="26"/>
  <c r="G131" i="26"/>
  <c r="G118" i="26"/>
  <c r="F118" i="26"/>
  <c r="D135" i="26"/>
  <c r="D131" i="26"/>
  <c r="D124" i="26"/>
  <c r="C130" i="26"/>
  <c r="C117" i="26"/>
  <c r="G42" i="46"/>
  <c r="E52" i="26"/>
  <c r="E26" i="44"/>
  <c r="E110" i="46"/>
  <c r="H70" i="26"/>
  <c r="F125" i="26"/>
  <c r="F121" i="46"/>
  <c r="F37" i="44"/>
  <c r="G33" i="44"/>
  <c r="G306" i="26"/>
  <c r="G356" i="26" s="1"/>
  <c r="G117" i="46"/>
  <c r="H38" i="26"/>
  <c r="H73" i="26"/>
  <c r="F56" i="44"/>
  <c r="F128" i="26"/>
  <c r="D62" i="44"/>
  <c r="D134" i="26"/>
  <c r="H79" i="26"/>
  <c r="D81" i="26"/>
  <c r="H39" i="26"/>
  <c r="E111" i="46"/>
  <c r="E300" i="26"/>
  <c r="E350" i="26" s="1"/>
  <c r="H350" i="26"/>
  <c r="G31" i="44"/>
  <c r="G304" i="26"/>
  <c r="G354" i="26" s="1"/>
  <c r="H354" i="26"/>
  <c r="H49" i="26"/>
  <c r="H45" i="26"/>
  <c r="C254" i="26"/>
  <c r="C256" i="26"/>
  <c r="C228" i="26"/>
  <c r="C243" i="26"/>
  <c r="C231" i="26"/>
  <c r="C260" i="26"/>
  <c r="C259" i="26"/>
  <c r="C253" i="26"/>
  <c r="C235" i="26"/>
  <c r="C236" i="26"/>
  <c r="C224" i="26"/>
  <c r="C234" i="26"/>
  <c r="C226" i="26"/>
  <c r="C255" i="26"/>
  <c r="C237" i="26"/>
  <c r="B26" i="49"/>
  <c r="C227" i="26"/>
  <c r="C258" i="26"/>
  <c r="E45" i="44"/>
  <c r="E81" i="26"/>
  <c r="E117" i="26"/>
  <c r="D52" i="26"/>
  <c r="D303" i="26"/>
  <c r="D353" i="26" s="1"/>
  <c r="H43" i="26"/>
  <c r="H304" i="26" s="1"/>
  <c r="M24" i="48" s="1"/>
  <c r="F52" i="26"/>
  <c r="F295" i="26"/>
  <c r="F345" i="26" s="1"/>
  <c r="H65" i="26"/>
  <c r="E120" i="26"/>
  <c r="F311" i="26"/>
  <c r="F361" i="26" s="1"/>
  <c r="F38" i="44"/>
  <c r="G298" i="26"/>
  <c r="G348" i="26" s="1"/>
  <c r="G52" i="26"/>
  <c r="H50" i="26"/>
  <c r="C122" i="46"/>
  <c r="H42" i="26"/>
  <c r="H303" i="26" s="1"/>
  <c r="L24" i="48" s="1"/>
  <c r="C303" i="26"/>
  <c r="C353" i="26" s="1"/>
  <c r="H353" i="26"/>
  <c r="H34" i="26"/>
  <c r="C106" i="46"/>
  <c r="G81" i="26"/>
  <c r="G119" i="26"/>
  <c r="G50" i="44"/>
  <c r="G122" i="26"/>
  <c r="G114" i="46"/>
  <c r="G303" i="26"/>
  <c r="G353" i="26" s="1"/>
  <c r="G30" i="44"/>
  <c r="H37" i="26"/>
  <c r="F50" i="44"/>
  <c r="H67" i="26"/>
  <c r="F122" i="26"/>
  <c r="H32" i="26"/>
  <c r="E74" i="44"/>
  <c r="E98" i="44" s="1"/>
  <c r="F82" i="44"/>
  <c r="F106" i="44" s="1"/>
  <c r="H104" i="19"/>
  <c r="I157" i="19"/>
  <c r="H99" i="19"/>
  <c r="I160" i="19"/>
  <c r="H94" i="19"/>
  <c r="I161" i="19"/>
  <c r="C72" i="44"/>
  <c r="H105" i="19"/>
  <c r="I151" i="19"/>
  <c r="I156" i="19"/>
  <c r="H95" i="19"/>
  <c r="I149" i="19"/>
  <c r="G111" i="19"/>
  <c r="D111" i="19"/>
  <c r="C79" i="44"/>
  <c r="G163" i="19"/>
  <c r="I147" i="19"/>
  <c r="F111" i="19"/>
  <c r="H163" i="16"/>
  <c r="I162" i="16"/>
  <c r="I144" i="16"/>
  <c r="I143" i="16"/>
  <c r="E163" i="16"/>
  <c r="I152" i="16"/>
  <c r="I154" i="16"/>
  <c r="H92" i="16"/>
  <c r="H133" i="16"/>
  <c r="D185" i="16" s="1"/>
  <c r="H106" i="16"/>
  <c r="C121" i="16"/>
  <c r="H96" i="16"/>
  <c r="C111" i="16"/>
  <c r="H118" i="16"/>
  <c r="D170" i="16" s="1"/>
  <c r="C163" i="16"/>
  <c r="I159" i="16"/>
  <c r="I161" i="16"/>
  <c r="D163" i="16"/>
  <c r="I147" i="16"/>
  <c r="D122" i="16"/>
  <c r="H122" i="16" s="1"/>
  <c r="H97" i="16"/>
  <c r="H124" i="16"/>
  <c r="F176" i="16" s="1"/>
  <c r="H117" i="16"/>
  <c r="C169" i="16" s="1"/>
  <c r="I150" i="16"/>
  <c r="I157" i="16"/>
  <c r="H100" i="16"/>
  <c r="H91" i="16"/>
  <c r="I153" i="16"/>
  <c r="I155" i="16"/>
  <c r="I149" i="16"/>
  <c r="F116" i="16"/>
  <c r="F111" i="16"/>
  <c r="H105" i="16"/>
  <c r="D130" i="16"/>
  <c r="F163" i="16"/>
  <c r="I148" i="16"/>
  <c r="H108" i="16"/>
  <c r="C129" i="16"/>
  <c r="H129" i="16" s="1"/>
  <c r="F181" i="16" s="1"/>
  <c r="H104" i="16"/>
  <c r="E111" i="16"/>
  <c r="I144" i="33"/>
  <c r="G163" i="33"/>
  <c r="I152" i="33"/>
  <c r="I157" i="33"/>
  <c r="H99" i="33"/>
  <c r="D124" i="33"/>
  <c r="I150" i="33"/>
  <c r="I146" i="33"/>
  <c r="C163" i="33"/>
  <c r="I145" i="33"/>
  <c r="H109" i="33"/>
  <c r="F134" i="33"/>
  <c r="H134" i="33" s="1"/>
  <c r="F186" i="33" s="1"/>
  <c r="H93" i="33"/>
  <c r="F118" i="33"/>
  <c r="H106" i="33"/>
  <c r="C131" i="33"/>
  <c r="I153" i="33"/>
  <c r="F163" i="33"/>
  <c r="I161" i="33"/>
  <c r="H163" i="33"/>
  <c r="H132" i="33"/>
  <c r="D184" i="33" s="1"/>
  <c r="I162" i="33"/>
  <c r="H94" i="33"/>
  <c r="G119" i="33"/>
  <c r="H91" i="33"/>
  <c r="D111" i="33"/>
  <c r="D116" i="33"/>
  <c r="E163" i="33"/>
  <c r="F111" i="33"/>
  <c r="H92" i="33"/>
  <c r="E111" i="33"/>
  <c r="E117" i="33"/>
  <c r="H135" i="33"/>
  <c r="G187" i="33" s="1"/>
  <c r="H96" i="33"/>
  <c r="C111" i="33"/>
  <c r="H104" i="33"/>
  <c r="F116" i="33"/>
  <c r="E130" i="34"/>
  <c r="H105" i="34"/>
  <c r="I161" i="34"/>
  <c r="D163" i="34"/>
  <c r="I146" i="34"/>
  <c r="E111" i="34"/>
  <c r="C120" i="34"/>
  <c r="H95" i="34"/>
  <c r="E83" i="44"/>
  <c r="E107" i="44" s="1"/>
  <c r="I162" i="34"/>
  <c r="D121" i="34"/>
  <c r="D111" i="34"/>
  <c r="H96" i="34"/>
  <c r="H118" i="34"/>
  <c r="G170" i="34" s="1"/>
  <c r="G132" i="34"/>
  <c r="H107" i="34"/>
  <c r="G163" i="34"/>
  <c r="I145" i="34"/>
  <c r="E163" i="34"/>
  <c r="C163" i="34"/>
  <c r="I150" i="34"/>
  <c r="G116" i="34"/>
  <c r="H91" i="34"/>
  <c r="H104" i="34"/>
  <c r="D129" i="34"/>
  <c r="C128" i="34"/>
  <c r="H103" i="34"/>
  <c r="F123" i="34"/>
  <c r="H98" i="34"/>
  <c r="F111" i="34"/>
  <c r="H131" i="34"/>
  <c r="E183" i="34" s="1"/>
  <c r="G69" i="44"/>
  <c r="G85" i="44"/>
  <c r="G109" i="44" s="1"/>
  <c r="D187" i="17"/>
  <c r="H107" i="17"/>
  <c r="I146" i="17"/>
  <c r="E163" i="17"/>
  <c r="I144" i="17"/>
  <c r="C120" i="17"/>
  <c r="H95" i="17"/>
  <c r="I155" i="17"/>
  <c r="E187" i="17"/>
  <c r="F123" i="17"/>
  <c r="H123" i="17" s="1"/>
  <c r="F111" i="17"/>
  <c r="H98" i="17"/>
  <c r="I147" i="17"/>
  <c r="G163" i="17"/>
  <c r="C187" i="17"/>
  <c r="I143" i="17"/>
  <c r="H163" i="17"/>
  <c r="E122" i="17"/>
  <c r="H122" i="17" s="1"/>
  <c r="E111" i="17"/>
  <c r="H97" i="17"/>
  <c r="H124" i="17"/>
  <c r="C176" i="17" s="1"/>
  <c r="F131" i="17"/>
  <c r="H106" i="17"/>
  <c r="G111" i="17"/>
  <c r="G116" i="17"/>
  <c r="H91" i="17"/>
  <c r="D121" i="17"/>
  <c r="H96" i="17"/>
  <c r="F187" i="17"/>
  <c r="I162" i="17"/>
  <c r="E130" i="17"/>
  <c r="H130" i="17" s="1"/>
  <c r="H105" i="17"/>
  <c r="H118" i="17"/>
  <c r="F170" i="17" s="1"/>
  <c r="I161" i="17"/>
  <c r="F163" i="17"/>
  <c r="I157" i="21"/>
  <c r="I156" i="21"/>
  <c r="D136" i="21"/>
  <c r="K20" i="49" s="1"/>
  <c r="H134" i="21"/>
  <c r="H125" i="21"/>
  <c r="F177" i="21" s="1"/>
  <c r="G163" i="21"/>
  <c r="I154" i="21"/>
  <c r="I152" i="21"/>
  <c r="G183" i="21"/>
  <c r="F183" i="21"/>
  <c r="I149" i="21"/>
  <c r="H129" i="21"/>
  <c r="G181" i="21" s="1"/>
  <c r="F163" i="21"/>
  <c r="E163" i="21"/>
  <c r="I147" i="21"/>
  <c r="H119" i="21"/>
  <c r="G171" i="21" s="1"/>
  <c r="H120" i="21"/>
  <c r="E175" i="21"/>
  <c r="I146" i="21"/>
  <c r="I144" i="21"/>
  <c r="I157" i="62"/>
  <c r="H119" i="62"/>
  <c r="E171" i="62" s="1"/>
  <c r="H127" i="62"/>
  <c r="H124" i="62"/>
  <c r="E163" i="62"/>
  <c r="H134" i="62"/>
  <c r="H117" i="62"/>
  <c r="I145" i="62"/>
  <c r="D163" i="62"/>
  <c r="H123" i="62"/>
  <c r="F175" i="62" s="1"/>
  <c r="G187" i="62"/>
  <c r="C187" i="62"/>
  <c r="H121" i="62"/>
  <c r="F173" i="62" s="1"/>
  <c r="H122" i="62"/>
  <c r="I156" i="62"/>
  <c r="I150" i="62"/>
  <c r="H125" i="62"/>
  <c r="G163" i="62"/>
  <c r="H116" i="62"/>
  <c r="G168" i="62" s="1"/>
  <c r="H131" i="62"/>
  <c r="E183" i="62" s="1"/>
  <c r="H128" i="62"/>
  <c r="F163" i="62"/>
  <c r="I151" i="62"/>
  <c r="D187" i="62"/>
  <c r="I162" i="62"/>
  <c r="I147" i="62"/>
  <c r="H163" i="62"/>
  <c r="G136" i="62"/>
  <c r="N22" i="49" s="1"/>
  <c r="H129" i="62"/>
  <c r="C181" i="62" s="1"/>
  <c r="H130" i="62"/>
  <c r="C182" i="62" s="1"/>
  <c r="I146" i="62"/>
  <c r="I144" i="62"/>
  <c r="D82" i="44"/>
  <c r="F72" i="44"/>
  <c r="I157" i="18"/>
  <c r="D163" i="18"/>
  <c r="H134" i="18"/>
  <c r="C186" i="18" s="1"/>
  <c r="F163" i="18"/>
  <c r="I161" i="18"/>
  <c r="I149" i="18"/>
  <c r="C171" i="18"/>
  <c r="H99" i="18"/>
  <c r="F124" i="18"/>
  <c r="H124" i="18" s="1"/>
  <c r="H127" i="18"/>
  <c r="E163" i="18"/>
  <c r="D171" i="18"/>
  <c r="H92" i="18"/>
  <c r="G117" i="18"/>
  <c r="H105" i="18"/>
  <c r="D130" i="18"/>
  <c r="H130" i="18" s="1"/>
  <c r="G163" i="18"/>
  <c r="H163" i="18"/>
  <c r="H98" i="18"/>
  <c r="E123" i="18"/>
  <c r="H123" i="18" s="1"/>
  <c r="G175" i="18" s="1"/>
  <c r="E171" i="18"/>
  <c r="G171" i="18"/>
  <c r="I144" i="18"/>
  <c r="C163" i="18"/>
  <c r="H108" i="18"/>
  <c r="G133" i="18"/>
  <c r="H133" i="18" s="1"/>
  <c r="F111" i="18"/>
  <c r="H91" i="18"/>
  <c r="F116" i="18"/>
  <c r="H104" i="18"/>
  <c r="C129" i="18"/>
  <c r="H129" i="18" s="1"/>
  <c r="E181" i="18" s="1"/>
  <c r="I158" i="18"/>
  <c r="H97" i="18"/>
  <c r="D122" i="18"/>
  <c r="H118" i="18"/>
  <c r="F170" i="18" s="1"/>
  <c r="H106" i="18"/>
  <c r="E131" i="18"/>
  <c r="I156" i="18"/>
  <c r="H107" i="18"/>
  <c r="F132" i="18"/>
  <c r="H132" i="18" s="1"/>
  <c r="H96" i="18"/>
  <c r="C121" i="18"/>
  <c r="H121" i="18" s="1"/>
  <c r="G173" i="18" s="1"/>
  <c r="I154" i="18"/>
  <c r="I150" i="18"/>
  <c r="I151" i="18"/>
  <c r="H100" i="18"/>
  <c r="G125" i="18"/>
  <c r="H120" i="18"/>
  <c r="C172" i="18" s="1"/>
  <c r="H102" i="18"/>
  <c r="E111" i="18"/>
  <c r="H110" i="18"/>
  <c r="D111" i="18"/>
  <c r="H94" i="18"/>
  <c r="I153" i="35"/>
  <c r="I155" i="35"/>
  <c r="F163" i="35"/>
  <c r="I143" i="35"/>
  <c r="I154" i="35"/>
  <c r="D163" i="35"/>
  <c r="I156" i="35"/>
  <c r="D134" i="35"/>
  <c r="H134" i="35" s="1"/>
  <c r="H109" i="35"/>
  <c r="C133" i="35"/>
  <c r="H133" i="35" s="1"/>
  <c r="E185" i="35" s="1"/>
  <c r="H108" i="35"/>
  <c r="C130" i="35"/>
  <c r="H130" i="35" s="1"/>
  <c r="G182" i="35" s="1"/>
  <c r="H105" i="35"/>
  <c r="I160" i="35"/>
  <c r="I144" i="35"/>
  <c r="I161" i="35"/>
  <c r="I149" i="35"/>
  <c r="G116" i="35"/>
  <c r="H91" i="35"/>
  <c r="G111" i="35"/>
  <c r="H132" i="35"/>
  <c r="H95" i="35"/>
  <c r="C120" i="35"/>
  <c r="C117" i="35"/>
  <c r="C111" i="35"/>
  <c r="C73" i="44"/>
  <c r="D121" i="35"/>
  <c r="H96" i="35"/>
  <c r="D118" i="35"/>
  <c r="D111" i="35"/>
  <c r="H122" i="35"/>
  <c r="D174" i="35" s="1"/>
  <c r="I148" i="35"/>
  <c r="G124" i="35"/>
  <c r="H124" i="35" s="1"/>
  <c r="H99" i="35"/>
  <c r="G121" i="35"/>
  <c r="G74" i="44"/>
  <c r="G98" i="44" s="1"/>
  <c r="C128" i="35"/>
  <c r="H128" i="35" s="1"/>
  <c r="H103" i="35"/>
  <c r="H125" i="35"/>
  <c r="C70" i="44"/>
  <c r="H104" i="35"/>
  <c r="D129" i="35"/>
  <c r="H129" i="35" s="1"/>
  <c r="D126" i="35"/>
  <c r="H101" i="35"/>
  <c r="H127" i="35"/>
  <c r="E131" i="35"/>
  <c r="H131" i="35" s="1"/>
  <c r="D73" i="44"/>
  <c r="D97" i="44" s="1"/>
  <c r="G86" i="44"/>
  <c r="G110" i="44" s="1"/>
  <c r="F73" i="44"/>
  <c r="F97" i="44" s="1"/>
  <c r="H97" i="28"/>
  <c r="I145" i="28"/>
  <c r="E82" i="44"/>
  <c r="I143" i="28"/>
  <c r="E75" i="44"/>
  <c r="E99" i="44" s="1"/>
  <c r="F80" i="44"/>
  <c r="F104" i="44" s="1"/>
  <c r="H108" i="28"/>
  <c r="E71" i="44"/>
  <c r="C82" i="44"/>
  <c r="C106" i="44" s="1"/>
  <c r="I151" i="28"/>
  <c r="C85" i="44"/>
  <c r="C109" i="44" s="1"/>
  <c r="E86" i="44"/>
  <c r="E110" i="44" s="1"/>
  <c r="H106" i="19"/>
  <c r="D163" i="19"/>
  <c r="H97" i="19"/>
  <c r="H91" i="19"/>
  <c r="H93" i="19"/>
  <c r="I153" i="19"/>
  <c r="E111" i="19"/>
  <c r="H96" i="19"/>
  <c r="I150" i="19"/>
  <c r="H130" i="19"/>
  <c r="D182" i="19" s="1"/>
  <c r="C111" i="19"/>
  <c r="G73" i="44"/>
  <c r="C88" i="44"/>
  <c r="C112" i="44" s="1"/>
  <c r="F75" i="44"/>
  <c r="D74" i="44"/>
  <c r="D98" i="44" s="1"/>
  <c r="H110" i="19"/>
  <c r="H92" i="19"/>
  <c r="H107" i="19"/>
  <c r="G117" i="19"/>
  <c r="F128" i="19"/>
  <c r="F119" i="19"/>
  <c r="H119" i="19" s="1"/>
  <c r="D171" i="19" s="1"/>
  <c r="F116" i="19"/>
  <c r="H125" i="19"/>
  <c r="E177" i="19" s="1"/>
  <c r="D118" i="19"/>
  <c r="H118" i="19" s="1"/>
  <c r="D71" i="44"/>
  <c r="H101" i="19"/>
  <c r="H109" i="19"/>
  <c r="F84" i="44"/>
  <c r="F108" i="44" s="1"/>
  <c r="C75" i="44"/>
  <c r="C99" i="44" s="1"/>
  <c r="F87" i="44"/>
  <c r="F111" i="44" s="1"/>
  <c r="H135" i="19"/>
  <c r="G187" i="19" s="1"/>
  <c r="H132" i="19"/>
  <c r="E184" i="19" s="1"/>
  <c r="H108" i="19"/>
  <c r="I158" i="19"/>
  <c r="H121" i="19"/>
  <c r="F173" i="19" s="1"/>
  <c r="H129" i="19"/>
  <c r="E181" i="19" s="1"/>
  <c r="I155" i="19"/>
  <c r="H163" i="19"/>
  <c r="H134" i="19"/>
  <c r="I143" i="19"/>
  <c r="F163" i="19"/>
  <c r="I144" i="19"/>
  <c r="I159" i="19"/>
  <c r="I145" i="19"/>
  <c r="C163" i="19"/>
  <c r="I152" i="19"/>
  <c r="E163" i="19"/>
  <c r="D85" i="44"/>
  <c r="D109" i="44" s="1"/>
  <c r="H133" i="28"/>
  <c r="D185" i="28" s="1"/>
  <c r="F134" i="28"/>
  <c r="F131" i="28"/>
  <c r="H131" i="28" s="1"/>
  <c r="E183" i="28" s="1"/>
  <c r="H104" i="28"/>
  <c r="D132" i="28"/>
  <c r="D129" i="28"/>
  <c r="H102" i="28"/>
  <c r="D123" i="28"/>
  <c r="D120" i="28"/>
  <c r="H106" i="28"/>
  <c r="G70" i="44"/>
  <c r="G94" i="44" s="1"/>
  <c r="D79" i="44"/>
  <c r="D103" i="44" s="1"/>
  <c r="F129" i="28"/>
  <c r="D127" i="28"/>
  <c r="H127" i="28" s="1"/>
  <c r="I154" i="28"/>
  <c r="I156" i="28"/>
  <c r="G185" i="28"/>
  <c r="G163" i="28"/>
  <c r="H116" i="28"/>
  <c r="I158" i="28"/>
  <c r="H163" i="28"/>
  <c r="H103" i="28"/>
  <c r="H92" i="28"/>
  <c r="D117" i="28"/>
  <c r="D111" i="28"/>
  <c r="E87" i="44"/>
  <c r="E111" i="44" s="1"/>
  <c r="I146" i="28"/>
  <c r="E163" i="28"/>
  <c r="I148" i="28"/>
  <c r="G120" i="28"/>
  <c r="G111" i="28"/>
  <c r="H109" i="28"/>
  <c r="H118" i="28"/>
  <c r="E170" i="28" s="1"/>
  <c r="I149" i="28"/>
  <c r="F119" i="28"/>
  <c r="F111" i="28"/>
  <c r="H99" i="28"/>
  <c r="C124" i="28"/>
  <c r="H124" i="28" s="1"/>
  <c r="C111" i="28"/>
  <c r="I147" i="28"/>
  <c r="I155" i="28"/>
  <c r="D125" i="28"/>
  <c r="H125" i="28" s="1"/>
  <c r="H100" i="28"/>
  <c r="H93" i="28"/>
  <c r="H91" i="28"/>
  <c r="I162" i="28"/>
  <c r="I161" i="28"/>
  <c r="I157" i="28"/>
  <c r="I152" i="28"/>
  <c r="C163" i="28"/>
  <c r="H94" i="28"/>
  <c r="E111" i="28"/>
  <c r="E126" i="28"/>
  <c r="E79" i="44"/>
  <c r="E103" i="44" s="1"/>
  <c r="H95" i="28"/>
  <c r="C132" i="28"/>
  <c r="H107" i="28"/>
  <c r="I160" i="28"/>
  <c r="F163" i="28"/>
  <c r="H128" i="28"/>
  <c r="D180" i="28" s="1"/>
  <c r="H101" i="28"/>
  <c r="D163" i="28"/>
  <c r="I144" i="28"/>
  <c r="I152" i="12"/>
  <c r="I145" i="12"/>
  <c r="H163" i="12"/>
  <c r="G122" i="12"/>
  <c r="H122" i="12" s="1"/>
  <c r="G111" i="12"/>
  <c r="C123" i="12"/>
  <c r="H123" i="12" s="1"/>
  <c r="C111" i="12"/>
  <c r="H98" i="12"/>
  <c r="I161" i="12"/>
  <c r="I147" i="12"/>
  <c r="E128" i="12"/>
  <c r="H128" i="12" s="1"/>
  <c r="H103" i="12"/>
  <c r="C131" i="12"/>
  <c r="H131" i="12" s="1"/>
  <c r="D183" i="12" s="1"/>
  <c r="H106" i="12"/>
  <c r="I158" i="12"/>
  <c r="G130" i="12"/>
  <c r="H130" i="12" s="1"/>
  <c r="C182" i="12" s="1"/>
  <c r="H105" i="12"/>
  <c r="C163" i="12"/>
  <c r="I154" i="12"/>
  <c r="F121" i="12"/>
  <c r="H121" i="12" s="1"/>
  <c r="F173" i="12" s="1"/>
  <c r="H96" i="12"/>
  <c r="F111" i="12"/>
  <c r="D135" i="12"/>
  <c r="H135" i="12" s="1"/>
  <c r="F187" i="12" s="1"/>
  <c r="H110" i="12"/>
  <c r="F163" i="12"/>
  <c r="D119" i="12"/>
  <c r="H119" i="12" s="1"/>
  <c r="D111" i="12"/>
  <c r="H94" i="12"/>
  <c r="H104" i="12"/>
  <c r="F129" i="12"/>
  <c r="H129" i="12" s="1"/>
  <c r="I143" i="12"/>
  <c r="I151" i="12"/>
  <c r="I159" i="12"/>
  <c r="I162" i="12"/>
  <c r="E163" i="12"/>
  <c r="I150" i="12"/>
  <c r="I144" i="12"/>
  <c r="D163" i="12"/>
  <c r="E120" i="12"/>
  <c r="H120" i="12" s="1"/>
  <c r="E111" i="12"/>
  <c r="I162" i="36"/>
  <c r="H124" i="20"/>
  <c r="F176" i="20" s="1"/>
  <c r="I148" i="20"/>
  <c r="I144" i="20"/>
  <c r="H163" i="20"/>
  <c r="D187" i="15"/>
  <c r="C187" i="15"/>
  <c r="F187" i="15"/>
  <c r="H121" i="15"/>
  <c r="H126" i="15"/>
  <c r="H132" i="15"/>
  <c r="H122" i="15"/>
  <c r="H131" i="15"/>
  <c r="I159" i="15"/>
  <c r="I158" i="15"/>
  <c r="F163" i="15"/>
  <c r="F136" i="37"/>
  <c r="M38" i="49" s="1"/>
  <c r="H128" i="37"/>
  <c r="H125" i="37"/>
  <c r="G163" i="37"/>
  <c r="I156" i="37"/>
  <c r="F163" i="37"/>
  <c r="I158" i="37"/>
  <c r="H124" i="37"/>
  <c r="I160" i="37"/>
  <c r="E163" i="37"/>
  <c r="H117" i="37"/>
  <c r="H163" i="37"/>
  <c r="D136" i="37"/>
  <c r="K38" i="49" s="1"/>
  <c r="H132" i="37"/>
  <c r="H129" i="37"/>
  <c r="F111" i="37"/>
  <c r="E81" i="44"/>
  <c r="E105" i="44" s="1"/>
  <c r="C163" i="37"/>
  <c r="D111" i="37"/>
  <c r="H95" i="37"/>
  <c r="F69" i="44"/>
  <c r="H99" i="37"/>
  <c r="G111" i="37"/>
  <c r="I150" i="37"/>
  <c r="C111" i="37"/>
  <c r="E120" i="37"/>
  <c r="E136" i="37" s="1"/>
  <c r="L38" i="49" s="1"/>
  <c r="I149" i="20"/>
  <c r="I158" i="20"/>
  <c r="I143" i="20"/>
  <c r="C163" i="20"/>
  <c r="H101" i="20"/>
  <c r="G79" i="44"/>
  <c r="G103" i="44" s="1"/>
  <c r="G126" i="20"/>
  <c r="H126" i="20" s="1"/>
  <c r="H108" i="20"/>
  <c r="F133" i="20"/>
  <c r="H133" i="20" s="1"/>
  <c r="E163" i="20"/>
  <c r="H120" i="20"/>
  <c r="F172" i="20" s="1"/>
  <c r="C122" i="20"/>
  <c r="H122" i="20" s="1"/>
  <c r="D174" i="20" s="1"/>
  <c r="C111" i="20"/>
  <c r="H119" i="20"/>
  <c r="E171" i="20" s="1"/>
  <c r="F163" i="20"/>
  <c r="D123" i="20"/>
  <c r="D76" i="44"/>
  <c r="D100" i="44" s="1"/>
  <c r="H98" i="20"/>
  <c r="D111" i="20"/>
  <c r="I159" i="20"/>
  <c r="I155" i="20"/>
  <c r="D163" i="20"/>
  <c r="F125" i="20"/>
  <c r="H125" i="20" s="1"/>
  <c r="F78" i="44"/>
  <c r="H107" i="20"/>
  <c r="E132" i="20"/>
  <c r="H132" i="20" s="1"/>
  <c r="E111" i="20"/>
  <c r="E116" i="20"/>
  <c r="H91" i="20"/>
  <c r="I147" i="20"/>
  <c r="G87" i="44"/>
  <c r="G111" i="44" s="1"/>
  <c r="G134" i="20"/>
  <c r="H134" i="20" s="1"/>
  <c r="C186" i="20" s="1"/>
  <c r="H109" i="20"/>
  <c r="G118" i="20"/>
  <c r="H118" i="20" s="1"/>
  <c r="G111" i="20"/>
  <c r="H93" i="20"/>
  <c r="C130" i="20"/>
  <c r="H130" i="20" s="1"/>
  <c r="E182" i="20" s="1"/>
  <c r="H105" i="20"/>
  <c r="C83" i="44"/>
  <c r="I150" i="20"/>
  <c r="I157" i="20"/>
  <c r="I154" i="20"/>
  <c r="I161" i="20"/>
  <c r="F117" i="20"/>
  <c r="F111" i="20"/>
  <c r="H92" i="20"/>
  <c r="I151" i="36"/>
  <c r="I147" i="36"/>
  <c r="G111" i="36"/>
  <c r="G121" i="36"/>
  <c r="H121" i="36" s="1"/>
  <c r="E163" i="36"/>
  <c r="I155" i="36"/>
  <c r="H134" i="36"/>
  <c r="C186" i="36" s="1"/>
  <c r="E76" i="44"/>
  <c r="E111" i="36"/>
  <c r="E123" i="36"/>
  <c r="H123" i="36" s="1"/>
  <c r="H98" i="36"/>
  <c r="D80" i="44"/>
  <c r="H102" i="36"/>
  <c r="D127" i="36"/>
  <c r="I153" i="36"/>
  <c r="I159" i="36"/>
  <c r="I157" i="36"/>
  <c r="I146" i="36"/>
  <c r="G77" i="44"/>
  <c r="G124" i="36"/>
  <c r="H124" i="36" s="1"/>
  <c r="C176" i="36" s="1"/>
  <c r="H105" i="36"/>
  <c r="F83" i="44"/>
  <c r="H130" i="36"/>
  <c r="G182" i="36" s="1"/>
  <c r="F163" i="36"/>
  <c r="I148" i="36"/>
  <c r="I145" i="36"/>
  <c r="I158" i="36"/>
  <c r="C86" i="44"/>
  <c r="C133" i="36"/>
  <c r="C119" i="36"/>
  <c r="H94" i="36"/>
  <c r="C111" i="36"/>
  <c r="H132" i="36"/>
  <c r="G184" i="36" s="1"/>
  <c r="H129" i="36"/>
  <c r="D111" i="36"/>
  <c r="D69" i="44"/>
  <c r="D116" i="36"/>
  <c r="H91" i="36"/>
  <c r="H110" i="36"/>
  <c r="D88" i="44"/>
  <c r="D135" i="36"/>
  <c r="C122" i="36"/>
  <c r="H122" i="36" s="1"/>
  <c r="G174" i="36" s="1"/>
  <c r="H97" i="36"/>
  <c r="H118" i="36"/>
  <c r="D170" i="36" s="1"/>
  <c r="H106" i="36"/>
  <c r="E131" i="36"/>
  <c r="H131" i="36" s="1"/>
  <c r="D183" i="36" s="1"/>
  <c r="E84" i="44"/>
  <c r="H96" i="36"/>
  <c r="C84" i="44"/>
  <c r="H132" i="62" l="1"/>
  <c r="F136" i="62"/>
  <c r="M22" i="49" s="1"/>
  <c r="H133" i="62"/>
  <c r="I163" i="62"/>
  <c r="H138" i="62"/>
  <c r="I163" i="10"/>
  <c r="H121" i="9"/>
  <c r="F173" i="9" s="1"/>
  <c r="H129" i="9"/>
  <c r="F183" i="39"/>
  <c r="G183" i="39"/>
  <c r="H127" i="39"/>
  <c r="H111" i="39"/>
  <c r="H129" i="39"/>
  <c r="H120" i="22"/>
  <c r="H125" i="33"/>
  <c r="H118" i="33"/>
  <c r="H126" i="33"/>
  <c r="G178" i="33" s="1"/>
  <c r="H119" i="33"/>
  <c r="H131" i="33"/>
  <c r="C183" i="33" s="1"/>
  <c r="H128" i="33"/>
  <c r="H120" i="33"/>
  <c r="F172" i="33" s="1"/>
  <c r="H123" i="33"/>
  <c r="C175" i="33" s="1"/>
  <c r="H133" i="33"/>
  <c r="C185" i="33" s="1"/>
  <c r="H122" i="33"/>
  <c r="D174" i="33" s="1"/>
  <c r="H124" i="22"/>
  <c r="D176" i="22" s="1"/>
  <c r="H125" i="22"/>
  <c r="G136" i="19"/>
  <c r="N17" i="49" s="1"/>
  <c r="H132" i="27"/>
  <c r="H130" i="22"/>
  <c r="C182" i="22" s="1"/>
  <c r="H129" i="22"/>
  <c r="H117" i="22"/>
  <c r="H131" i="22"/>
  <c r="G183" i="22" s="1"/>
  <c r="I163" i="22"/>
  <c r="H122" i="22"/>
  <c r="D174" i="22" s="1"/>
  <c r="H111" i="22"/>
  <c r="H138" i="22" s="1"/>
  <c r="H127" i="22"/>
  <c r="E179" i="22" s="1"/>
  <c r="H138" i="41"/>
  <c r="H116" i="41"/>
  <c r="H127" i="41"/>
  <c r="C179" i="41" s="1"/>
  <c r="D111" i="44"/>
  <c r="H124" i="59"/>
  <c r="C93" i="44"/>
  <c r="I163" i="59"/>
  <c r="H116" i="59"/>
  <c r="F168" i="59" s="1"/>
  <c r="H135" i="14"/>
  <c r="C101" i="44"/>
  <c r="C185" i="12"/>
  <c r="H118" i="12"/>
  <c r="F185" i="12"/>
  <c r="H135" i="34"/>
  <c r="D187" i="34" s="1"/>
  <c r="H126" i="34"/>
  <c r="E178" i="34" s="1"/>
  <c r="H135" i="26"/>
  <c r="H111" i="26"/>
  <c r="G102" i="44"/>
  <c r="H111" i="29"/>
  <c r="H138" i="29"/>
  <c r="I163" i="29"/>
  <c r="H119" i="23"/>
  <c r="E112" i="44"/>
  <c r="G171" i="23"/>
  <c r="H128" i="23"/>
  <c r="H118" i="23"/>
  <c r="H129" i="38"/>
  <c r="H120" i="38"/>
  <c r="G104" i="44"/>
  <c r="C100" i="44"/>
  <c r="E104" i="44"/>
  <c r="H126" i="37"/>
  <c r="E178" i="37" s="1"/>
  <c r="H119" i="28"/>
  <c r="H117" i="28"/>
  <c r="F169" i="28" s="1"/>
  <c r="H123" i="28"/>
  <c r="G175" i="28" s="1"/>
  <c r="H126" i="28"/>
  <c r="D102" i="44"/>
  <c r="F94" i="44"/>
  <c r="H123" i="15"/>
  <c r="F230" i="15"/>
  <c r="D94" i="44"/>
  <c r="F262" i="15"/>
  <c r="E106" i="44"/>
  <c r="F227" i="15"/>
  <c r="F93" i="44"/>
  <c r="C111" i="44"/>
  <c r="H111" i="15"/>
  <c r="H134" i="15"/>
  <c r="D99" i="44"/>
  <c r="F95" i="44"/>
  <c r="H119" i="25"/>
  <c r="G171" i="25"/>
  <c r="E94" i="44"/>
  <c r="H126" i="31"/>
  <c r="G178" i="31" s="1"/>
  <c r="H130" i="31"/>
  <c r="H129" i="31"/>
  <c r="C98" i="44"/>
  <c r="H98" i="44" s="1"/>
  <c r="H111" i="31"/>
  <c r="H138" i="31" s="1"/>
  <c r="H111" i="17"/>
  <c r="H138" i="17" s="1"/>
  <c r="F175" i="31"/>
  <c r="F103" i="44"/>
  <c r="G107" i="44"/>
  <c r="H134" i="34"/>
  <c r="C186" i="34" s="1"/>
  <c r="D179" i="34"/>
  <c r="E93" i="44"/>
  <c r="F225" i="34"/>
  <c r="H132" i="34"/>
  <c r="H125" i="34"/>
  <c r="G230" i="34"/>
  <c r="G250" i="34"/>
  <c r="G222" i="34"/>
  <c r="F136" i="34"/>
  <c r="M35" i="49" s="1"/>
  <c r="G218" i="34"/>
  <c r="G253" i="34"/>
  <c r="G236" i="34"/>
  <c r="H58" i="44"/>
  <c r="G233" i="34"/>
  <c r="F35" i="49"/>
  <c r="G256" i="34"/>
  <c r="H117" i="34"/>
  <c r="D169" i="34" s="1"/>
  <c r="H128" i="34"/>
  <c r="D180" i="34" s="1"/>
  <c r="G254" i="34"/>
  <c r="G224" i="34"/>
  <c r="H129" i="34"/>
  <c r="G181" i="34" s="1"/>
  <c r="G261" i="34"/>
  <c r="H122" i="34"/>
  <c r="D174" i="34" s="1"/>
  <c r="G260" i="34"/>
  <c r="G247" i="34"/>
  <c r="G259" i="34"/>
  <c r="E108" i="44"/>
  <c r="C107" i="44"/>
  <c r="G232" i="34"/>
  <c r="G243" i="34"/>
  <c r="G231" i="34"/>
  <c r="G219" i="34"/>
  <c r="G220" i="34"/>
  <c r="H81" i="34"/>
  <c r="G186" i="34"/>
  <c r="H49" i="44"/>
  <c r="F176" i="34"/>
  <c r="H55" i="44"/>
  <c r="F100" i="44"/>
  <c r="G258" i="34"/>
  <c r="C103" i="44"/>
  <c r="C96" i="44"/>
  <c r="G252" i="34"/>
  <c r="G246" i="34"/>
  <c r="E102" i="44"/>
  <c r="G108" i="44"/>
  <c r="G105" i="44"/>
  <c r="G229" i="34"/>
  <c r="G227" i="34"/>
  <c r="G221" i="34"/>
  <c r="H95" i="46"/>
  <c r="H81" i="35"/>
  <c r="H89" i="46"/>
  <c r="E100" i="44"/>
  <c r="G97" i="44"/>
  <c r="H51" i="44"/>
  <c r="G95" i="44"/>
  <c r="H117" i="35"/>
  <c r="G93" i="44"/>
  <c r="H113" i="46"/>
  <c r="F179" i="35"/>
  <c r="H132" i="17"/>
  <c r="H81" i="17"/>
  <c r="H74" i="44"/>
  <c r="H135" i="36"/>
  <c r="H120" i="36"/>
  <c r="H126" i="36"/>
  <c r="H133" i="36"/>
  <c r="C185" i="36" s="1"/>
  <c r="F109" i="44"/>
  <c r="H109" i="44" s="1"/>
  <c r="E246" i="25"/>
  <c r="E256" i="25"/>
  <c r="E258" i="25"/>
  <c r="E237" i="25"/>
  <c r="E223" i="25"/>
  <c r="D231" i="57"/>
  <c r="D220" i="57"/>
  <c r="D249" i="57"/>
  <c r="E258" i="39"/>
  <c r="E245" i="25"/>
  <c r="C244" i="27"/>
  <c r="C246" i="19"/>
  <c r="E223" i="32"/>
  <c r="E225" i="32"/>
  <c r="E226" i="32"/>
  <c r="E233" i="32"/>
  <c r="E220" i="32"/>
  <c r="E236" i="32"/>
  <c r="F261" i="62"/>
  <c r="F243" i="62"/>
  <c r="F256" i="62"/>
  <c r="F224" i="62"/>
  <c r="F227" i="62"/>
  <c r="F222" i="62"/>
  <c r="H222" i="62" s="1"/>
  <c r="F232" i="62"/>
  <c r="F258" i="62"/>
  <c r="F251" i="62"/>
  <c r="F262" i="62"/>
  <c r="F102" i="44"/>
  <c r="E236" i="25"/>
  <c r="E225" i="25"/>
  <c r="E222" i="25"/>
  <c r="E262" i="25"/>
  <c r="E252" i="25"/>
  <c r="E243" i="25"/>
  <c r="C252" i="27"/>
  <c r="D248" i="22"/>
  <c r="D220" i="22"/>
  <c r="C251" i="14"/>
  <c r="C244" i="14"/>
  <c r="G234" i="39"/>
  <c r="G231" i="39"/>
  <c r="G225" i="39"/>
  <c r="G228" i="39"/>
  <c r="G232" i="28"/>
  <c r="G250" i="28"/>
  <c r="D258" i="35"/>
  <c r="D251" i="35"/>
  <c r="D233" i="35"/>
  <c r="D257" i="35"/>
  <c r="D183" i="30"/>
  <c r="F233" i="39"/>
  <c r="F249" i="39"/>
  <c r="F231" i="39"/>
  <c r="F245" i="39"/>
  <c r="E232" i="25"/>
  <c r="H232" i="25" s="1"/>
  <c r="E221" i="25"/>
  <c r="E251" i="25"/>
  <c r="E247" i="25"/>
  <c r="C219" i="62"/>
  <c r="C243" i="62"/>
  <c r="C233" i="62"/>
  <c r="F233" i="35"/>
  <c r="F256" i="35"/>
  <c r="F261" i="35"/>
  <c r="F249" i="28"/>
  <c r="F218" i="28"/>
  <c r="F232" i="28"/>
  <c r="F227" i="28"/>
  <c r="F251" i="28"/>
  <c r="F231" i="28"/>
  <c r="F223" i="28"/>
  <c r="F252" i="28"/>
  <c r="F225" i="28"/>
  <c r="F236" i="28"/>
  <c r="F220" i="28"/>
  <c r="F246" i="28"/>
  <c r="H303" i="25"/>
  <c r="L23" i="48" s="1"/>
  <c r="D178" i="25"/>
  <c r="F178" i="25"/>
  <c r="E178" i="25"/>
  <c r="D253" i="39"/>
  <c r="D244" i="39"/>
  <c r="D255" i="39"/>
  <c r="D262" i="39"/>
  <c r="D222" i="39"/>
  <c r="D235" i="39"/>
  <c r="D226" i="39"/>
  <c r="D238" i="39" s="1"/>
  <c r="Y40" i="49" s="1"/>
  <c r="D249" i="39"/>
  <c r="D257" i="39"/>
  <c r="D183" i="39"/>
  <c r="E183" i="39"/>
  <c r="C183" i="39"/>
  <c r="G249" i="18"/>
  <c r="G251" i="18"/>
  <c r="G236" i="18"/>
  <c r="H236" i="18" s="1"/>
  <c r="G231" i="18"/>
  <c r="G248" i="18"/>
  <c r="G219" i="18"/>
  <c r="G234" i="18"/>
  <c r="G252" i="18"/>
  <c r="G229" i="18"/>
  <c r="G232" i="18"/>
  <c r="G245" i="18"/>
  <c r="G263" i="18" s="1"/>
  <c r="AI16" i="49" s="1"/>
  <c r="G218" i="18"/>
  <c r="G253" i="18"/>
  <c r="G246" i="18"/>
  <c r="G237" i="18"/>
  <c r="G224" i="18"/>
  <c r="G228" i="18"/>
  <c r="G254" i="18"/>
  <c r="G222" i="18"/>
  <c r="F250" i="23"/>
  <c r="F258" i="23"/>
  <c r="F249" i="23"/>
  <c r="F219" i="23"/>
  <c r="F222" i="23"/>
  <c r="F225" i="23"/>
  <c r="F247" i="23"/>
  <c r="F226" i="23"/>
  <c r="F223" i="23"/>
  <c r="F218" i="23"/>
  <c r="F236" i="23"/>
  <c r="F227" i="23"/>
  <c r="F245" i="23"/>
  <c r="F248" i="23"/>
  <c r="F260" i="23"/>
  <c r="F255" i="23"/>
  <c r="H255" i="23" s="1"/>
  <c r="E231" i="25"/>
  <c r="E248" i="25"/>
  <c r="C175" i="30"/>
  <c r="G175" i="30"/>
  <c r="C181" i="14"/>
  <c r="E181" i="14"/>
  <c r="F258" i="59"/>
  <c r="F256" i="59"/>
  <c r="H256" i="59" s="1"/>
  <c r="F218" i="59"/>
  <c r="F237" i="59"/>
  <c r="F246" i="59"/>
  <c r="F221" i="59"/>
  <c r="H91" i="46"/>
  <c r="E233" i="25"/>
  <c r="E219" i="25"/>
  <c r="E250" i="25"/>
  <c r="E227" i="25"/>
  <c r="E224" i="25"/>
  <c r="E257" i="25"/>
  <c r="C248" i="18"/>
  <c r="C245" i="18"/>
  <c r="C233" i="9"/>
  <c r="C261" i="9"/>
  <c r="C233" i="27"/>
  <c r="H233" i="27" s="1"/>
  <c r="C255" i="27"/>
  <c r="C237" i="27"/>
  <c r="E249" i="39"/>
  <c r="E250" i="39"/>
  <c r="D248" i="19"/>
  <c r="D224" i="19"/>
  <c r="D223" i="19"/>
  <c r="D247" i="19"/>
  <c r="H247" i="19" s="1"/>
  <c r="D234" i="34"/>
  <c r="D250" i="34"/>
  <c r="D223" i="22"/>
  <c r="D232" i="22"/>
  <c r="D250" i="22"/>
  <c r="D236" i="22"/>
  <c r="D256" i="22"/>
  <c r="D255" i="57"/>
  <c r="D246" i="57"/>
  <c r="D261" i="57"/>
  <c r="E226" i="25"/>
  <c r="E220" i="25"/>
  <c r="D235" i="57"/>
  <c r="D227" i="57"/>
  <c r="D260" i="57"/>
  <c r="D245" i="57"/>
  <c r="E246" i="39"/>
  <c r="E261" i="25"/>
  <c r="E244" i="25"/>
  <c r="C260" i="27"/>
  <c r="D260" i="22"/>
  <c r="D262" i="19"/>
  <c r="C248" i="39"/>
  <c r="C260" i="39"/>
  <c r="C227" i="39"/>
  <c r="C261" i="39"/>
  <c r="C251" i="57"/>
  <c r="C261" i="57"/>
  <c r="C220" i="57"/>
  <c r="C220" i="38"/>
  <c r="C227" i="38"/>
  <c r="C237" i="38"/>
  <c r="H237" i="38" s="1"/>
  <c r="C223" i="38"/>
  <c r="D248" i="59"/>
  <c r="D261" i="59"/>
  <c r="D220" i="59"/>
  <c r="D222" i="59"/>
  <c r="D249" i="59"/>
  <c r="D256" i="59"/>
  <c r="D255" i="59"/>
  <c r="D227" i="59"/>
  <c r="D234" i="59"/>
  <c r="H127" i="59"/>
  <c r="H125" i="30"/>
  <c r="E253" i="33"/>
  <c r="E243" i="33"/>
  <c r="E230" i="33"/>
  <c r="H122" i="59"/>
  <c r="E174" i="59" s="1"/>
  <c r="H121" i="11"/>
  <c r="H52" i="44"/>
  <c r="H119" i="29"/>
  <c r="C171" i="29" s="1"/>
  <c r="H117" i="17"/>
  <c r="C169" i="17" s="1"/>
  <c r="E223" i="36"/>
  <c r="E227" i="33"/>
  <c r="E218" i="38"/>
  <c r="E246" i="33"/>
  <c r="H256" i="37"/>
  <c r="H127" i="37"/>
  <c r="H57" i="44"/>
  <c r="H126" i="38"/>
  <c r="H81" i="33"/>
  <c r="B35" i="49"/>
  <c r="C222" i="34"/>
  <c r="C237" i="34"/>
  <c r="C261" i="34"/>
  <c r="C243" i="34"/>
  <c r="C254" i="34"/>
  <c r="C255" i="34"/>
  <c r="C226" i="34"/>
  <c r="C219" i="34"/>
  <c r="C221" i="34"/>
  <c r="C252" i="34"/>
  <c r="C258" i="34"/>
  <c r="C224" i="34"/>
  <c r="C256" i="34"/>
  <c r="C251" i="34"/>
  <c r="C262" i="34"/>
  <c r="C220" i="34"/>
  <c r="C230" i="34"/>
  <c r="C227" i="34"/>
  <c r="C260" i="34"/>
  <c r="C249" i="34"/>
  <c r="C250" i="34"/>
  <c r="C234" i="34"/>
  <c r="C218" i="34"/>
  <c r="C229" i="34"/>
  <c r="C257" i="34"/>
  <c r="C248" i="34"/>
  <c r="C231" i="34"/>
  <c r="C247" i="34"/>
  <c r="C225" i="34"/>
  <c r="C233" i="34"/>
  <c r="C223" i="34"/>
  <c r="C244" i="34"/>
  <c r="C245" i="34"/>
  <c r="C246" i="34"/>
  <c r="C232" i="34"/>
  <c r="C259" i="34"/>
  <c r="C228" i="34"/>
  <c r="C253" i="34"/>
  <c r="C236" i="34"/>
  <c r="C235" i="34"/>
  <c r="E226" i="33"/>
  <c r="E238" i="33" s="1"/>
  <c r="Z34" i="49" s="1"/>
  <c r="E231" i="29"/>
  <c r="F224" i="27"/>
  <c r="E235" i="21"/>
  <c r="E231" i="21"/>
  <c r="E261" i="33"/>
  <c r="E250" i="33"/>
  <c r="E252" i="29"/>
  <c r="G219" i="32"/>
  <c r="H219" i="32" s="1"/>
  <c r="G255" i="32"/>
  <c r="G220" i="32"/>
  <c r="G237" i="32"/>
  <c r="G243" i="32"/>
  <c r="H132" i="57"/>
  <c r="G184" i="57" s="1"/>
  <c r="H129" i="26"/>
  <c r="E181" i="26" s="1"/>
  <c r="H133" i="21"/>
  <c r="H123" i="57"/>
  <c r="E175" i="57" s="1"/>
  <c r="H134" i="25"/>
  <c r="C186" i="25" s="1"/>
  <c r="H126" i="59"/>
  <c r="H117" i="36"/>
  <c r="H135" i="41"/>
  <c r="H123" i="41"/>
  <c r="H257" i="37"/>
  <c r="H125" i="40"/>
  <c r="D177" i="40" s="1"/>
  <c r="E256" i="59"/>
  <c r="E257" i="59"/>
  <c r="E231" i="33"/>
  <c r="C227" i="24"/>
  <c r="E220" i="29"/>
  <c r="F220" i="27"/>
  <c r="C262" i="20"/>
  <c r="E234" i="21"/>
  <c r="E227" i="21"/>
  <c r="E252" i="33"/>
  <c r="G244" i="36"/>
  <c r="E256" i="36"/>
  <c r="E255" i="33"/>
  <c r="G249" i="32"/>
  <c r="G224" i="32"/>
  <c r="G227" i="32"/>
  <c r="H227" i="32" s="1"/>
  <c r="G261" i="32"/>
  <c r="G245" i="32"/>
  <c r="F235" i="29"/>
  <c r="C186" i="29"/>
  <c r="H126" i="14"/>
  <c r="F173" i="25"/>
  <c r="H122" i="30"/>
  <c r="H250" i="37"/>
  <c r="E172" i="19"/>
  <c r="H81" i="6"/>
  <c r="H47" i="44"/>
  <c r="H117" i="11"/>
  <c r="H122" i="11"/>
  <c r="H124" i="11"/>
  <c r="H121" i="17"/>
  <c r="E173" i="17" s="1"/>
  <c r="H33" i="44"/>
  <c r="C102" i="44"/>
  <c r="D252" i="17"/>
  <c r="D222" i="17"/>
  <c r="F101" i="44"/>
  <c r="D220" i="17"/>
  <c r="E95" i="44"/>
  <c r="C94" i="44"/>
  <c r="C97" i="44"/>
  <c r="F96" i="44"/>
  <c r="D101" i="44"/>
  <c r="E225" i="22"/>
  <c r="E226" i="22"/>
  <c r="E243" i="22"/>
  <c r="E227" i="22"/>
  <c r="E246" i="22"/>
  <c r="H246" i="22" s="1"/>
  <c r="E233" i="22"/>
  <c r="E249" i="22"/>
  <c r="E220" i="22"/>
  <c r="E261" i="22"/>
  <c r="E218" i="22"/>
  <c r="E223" i="22"/>
  <c r="E252" i="22"/>
  <c r="E262" i="22"/>
  <c r="H262" i="22" s="1"/>
  <c r="E232" i="22"/>
  <c r="E258" i="22"/>
  <c r="E236" i="22"/>
  <c r="E237" i="22"/>
  <c r="E245" i="22"/>
  <c r="E250" i="22"/>
  <c r="C261" i="16"/>
  <c r="C251" i="62"/>
  <c r="H251" i="62" s="1"/>
  <c r="D220" i="38"/>
  <c r="D227" i="38"/>
  <c r="D236" i="38"/>
  <c r="D243" i="38"/>
  <c r="D245" i="38"/>
  <c r="D260" i="38"/>
  <c r="D218" i="38"/>
  <c r="D229" i="38"/>
  <c r="D249" i="38"/>
  <c r="D248" i="38"/>
  <c r="D221" i="38"/>
  <c r="D232" i="38"/>
  <c r="D224" i="38"/>
  <c r="D223" i="38"/>
  <c r="D233" i="38"/>
  <c r="D222" i="38"/>
  <c r="H222" i="38" s="1"/>
  <c r="D237" i="38"/>
  <c r="D251" i="38"/>
  <c r="D255" i="38"/>
  <c r="D230" i="38"/>
  <c r="D235" i="38"/>
  <c r="D256" i="38"/>
  <c r="D258" i="38"/>
  <c r="D226" i="38"/>
  <c r="H226" i="38" s="1"/>
  <c r="D234" i="38"/>
  <c r="D246" i="38"/>
  <c r="D259" i="38"/>
  <c r="D254" i="38"/>
  <c r="E219" i="22"/>
  <c r="G221" i="21"/>
  <c r="G231" i="21"/>
  <c r="G222" i="21"/>
  <c r="H222" i="21" s="1"/>
  <c r="G232" i="21"/>
  <c r="G229" i="21"/>
  <c r="G234" i="21"/>
  <c r="G233" i="21"/>
  <c r="G237" i="21"/>
  <c r="G256" i="21"/>
  <c r="G235" i="21"/>
  <c r="G219" i="21"/>
  <c r="H219" i="21" s="1"/>
  <c r="G257" i="21"/>
  <c r="G259" i="21"/>
  <c r="G225" i="21"/>
  <c r="G227" i="21"/>
  <c r="G253" i="21"/>
  <c r="D262" i="38"/>
  <c r="E251" i="22"/>
  <c r="G228" i="21"/>
  <c r="D257" i="38"/>
  <c r="C218" i="16"/>
  <c r="C223" i="16"/>
  <c r="C243" i="16"/>
  <c r="C257" i="16"/>
  <c r="C235" i="16"/>
  <c r="C245" i="16"/>
  <c r="C220" i="16"/>
  <c r="C249" i="16"/>
  <c r="C231" i="16"/>
  <c r="C248" i="16"/>
  <c r="C262" i="16"/>
  <c r="C255" i="16"/>
  <c r="C244" i="16"/>
  <c r="C252" i="16"/>
  <c r="C226" i="16"/>
  <c r="C247" i="16"/>
  <c r="C254" i="16"/>
  <c r="C222" i="62"/>
  <c r="C232" i="62"/>
  <c r="C246" i="62"/>
  <c r="C258" i="62"/>
  <c r="C223" i="62"/>
  <c r="C236" i="62"/>
  <c r="C249" i="62"/>
  <c r="C261" i="62"/>
  <c r="C221" i="62"/>
  <c r="C255" i="62"/>
  <c r="C227" i="62"/>
  <c r="C260" i="62"/>
  <c r="C220" i="62"/>
  <c r="C247" i="62"/>
  <c r="H247" i="62" s="1"/>
  <c r="C254" i="62"/>
  <c r="C224" i="62"/>
  <c r="C248" i="62"/>
  <c r="C256" i="62"/>
  <c r="F237" i="24"/>
  <c r="F223" i="24"/>
  <c r="F247" i="24"/>
  <c r="E248" i="57"/>
  <c r="E222" i="57"/>
  <c r="E231" i="57"/>
  <c r="E249" i="57"/>
  <c r="E257" i="57"/>
  <c r="E223" i="57"/>
  <c r="E237" i="57"/>
  <c r="E250" i="57"/>
  <c r="E243" i="57"/>
  <c r="E262" i="57"/>
  <c r="E226" i="57"/>
  <c r="E236" i="57"/>
  <c r="E244" i="57"/>
  <c r="E251" i="57"/>
  <c r="E221" i="57"/>
  <c r="E233" i="57"/>
  <c r="E256" i="57"/>
  <c r="H256" i="57" s="1"/>
  <c r="E261" i="57"/>
  <c r="E218" i="57"/>
  <c r="E219" i="57"/>
  <c r="E232" i="57"/>
  <c r="F257" i="35"/>
  <c r="F243" i="35"/>
  <c r="F251" i="35"/>
  <c r="F218" i="35"/>
  <c r="F222" i="35"/>
  <c r="F258" i="35"/>
  <c r="F220" i="35"/>
  <c r="F223" i="35"/>
  <c r="F246" i="35"/>
  <c r="F225" i="35"/>
  <c r="F250" i="35"/>
  <c r="F232" i="35"/>
  <c r="D252" i="38"/>
  <c r="E224" i="57"/>
  <c r="C224" i="16"/>
  <c r="D231" i="38"/>
  <c r="C233" i="26"/>
  <c r="C261" i="26"/>
  <c r="C225" i="26"/>
  <c r="C232" i="26"/>
  <c r="C221" i="26"/>
  <c r="C245" i="26"/>
  <c r="C218" i="26"/>
  <c r="C251" i="26"/>
  <c r="C219" i="26"/>
  <c r="C222" i="26"/>
  <c r="C223" i="26"/>
  <c r="C220" i="26"/>
  <c r="C257" i="26"/>
  <c r="C246" i="26"/>
  <c r="C248" i="26"/>
  <c r="C229" i="26"/>
  <c r="C249" i="26"/>
  <c r="C262" i="26"/>
  <c r="C247" i="26"/>
  <c r="D250" i="38"/>
  <c r="D225" i="38"/>
  <c r="C252" i="59"/>
  <c r="C248" i="59"/>
  <c r="C229" i="59"/>
  <c r="C258" i="59"/>
  <c r="C260" i="59"/>
  <c r="C230" i="59"/>
  <c r="C255" i="59"/>
  <c r="C263" i="59" s="1"/>
  <c r="C222" i="59"/>
  <c r="C231" i="59"/>
  <c r="C251" i="59"/>
  <c r="C232" i="59"/>
  <c r="C247" i="59"/>
  <c r="C237" i="59"/>
  <c r="D247" i="38"/>
  <c r="F219" i="35"/>
  <c r="D219" i="38"/>
  <c r="G236" i="21"/>
  <c r="G256" i="62"/>
  <c r="E225" i="41"/>
  <c r="E223" i="41"/>
  <c r="E221" i="41"/>
  <c r="D258" i="9"/>
  <c r="D259" i="9"/>
  <c r="D243" i="9"/>
  <c r="F236" i="20"/>
  <c r="F222" i="20"/>
  <c r="F250" i="27"/>
  <c r="D234" i="9"/>
  <c r="D230" i="9"/>
  <c r="C235" i="10"/>
  <c r="G231" i="16"/>
  <c r="H231" i="16" s="1"/>
  <c r="E256" i="41"/>
  <c r="E250" i="41"/>
  <c r="E224" i="18"/>
  <c r="E231" i="38"/>
  <c r="C233" i="38"/>
  <c r="C219" i="38"/>
  <c r="F223" i="20"/>
  <c r="E246" i="18"/>
  <c r="H246" i="18" s="1"/>
  <c r="D252" i="21"/>
  <c r="D244" i="21"/>
  <c r="E226" i="24"/>
  <c r="E223" i="24"/>
  <c r="E226" i="29"/>
  <c r="E222" i="29"/>
  <c r="F233" i="27"/>
  <c r="E249" i="24"/>
  <c r="E263" i="24" s="1"/>
  <c r="AG24" i="49" s="1"/>
  <c r="E250" i="24"/>
  <c r="F256" i="20"/>
  <c r="D227" i="21"/>
  <c r="D222" i="21"/>
  <c r="E258" i="29"/>
  <c r="E244" i="29"/>
  <c r="G243" i="36"/>
  <c r="F218" i="20"/>
  <c r="F183" i="30"/>
  <c r="E228" i="18"/>
  <c r="H259" i="37"/>
  <c r="F234" i="20"/>
  <c r="F235" i="20"/>
  <c r="G226" i="62"/>
  <c r="H127" i="14"/>
  <c r="H117" i="41"/>
  <c r="E169" i="41" s="1"/>
  <c r="H128" i="59"/>
  <c r="H124" i="33"/>
  <c r="E176" i="33" s="1"/>
  <c r="H133" i="26"/>
  <c r="H128" i="57"/>
  <c r="G231" i="62"/>
  <c r="E231" i="41"/>
  <c r="E232" i="41"/>
  <c r="D254" i="9"/>
  <c r="F219" i="20"/>
  <c r="F261" i="27"/>
  <c r="F249" i="27"/>
  <c r="D236" i="9"/>
  <c r="D231" i="9"/>
  <c r="D226" i="9"/>
  <c r="C226" i="10"/>
  <c r="G225" i="16"/>
  <c r="E244" i="41"/>
  <c r="E243" i="41"/>
  <c r="G234" i="36"/>
  <c r="E236" i="18"/>
  <c r="E223" i="18"/>
  <c r="F233" i="33"/>
  <c r="E233" i="38"/>
  <c r="C231" i="38"/>
  <c r="H231" i="38" s="1"/>
  <c r="C226" i="38"/>
  <c r="D262" i="21"/>
  <c r="D255" i="21"/>
  <c r="D243" i="21"/>
  <c r="E233" i="24"/>
  <c r="E222" i="24"/>
  <c r="E227" i="29"/>
  <c r="F231" i="27"/>
  <c r="E262" i="24"/>
  <c r="E245" i="24"/>
  <c r="F251" i="20"/>
  <c r="F261" i="20"/>
  <c r="F250" i="20"/>
  <c r="D236" i="21"/>
  <c r="D221" i="21"/>
  <c r="E257" i="29"/>
  <c r="E251" i="29"/>
  <c r="G251" i="36"/>
  <c r="G253" i="62"/>
  <c r="E183" i="30"/>
  <c r="E230" i="18"/>
  <c r="H138" i="10"/>
  <c r="F229" i="20"/>
  <c r="F260" i="20"/>
  <c r="F263" i="20" s="1"/>
  <c r="AH18" i="49" s="1"/>
  <c r="G218" i="62"/>
  <c r="G229" i="62"/>
  <c r="H132" i="16"/>
  <c r="H132" i="21"/>
  <c r="E184" i="21" s="1"/>
  <c r="H129" i="33"/>
  <c r="H116" i="37"/>
  <c r="E168" i="37" s="1"/>
  <c r="H125" i="12"/>
  <c r="H116" i="38"/>
  <c r="D168" i="38" s="1"/>
  <c r="D172" i="32"/>
  <c r="E226" i="41"/>
  <c r="E218" i="41"/>
  <c r="D261" i="9"/>
  <c r="D249" i="9"/>
  <c r="F233" i="20"/>
  <c r="F221" i="20"/>
  <c r="D229" i="9"/>
  <c r="D238" i="9" s="1"/>
  <c r="Y8" i="49" s="1"/>
  <c r="D219" i="9"/>
  <c r="E262" i="41"/>
  <c r="E248" i="41"/>
  <c r="E227" i="18"/>
  <c r="E222" i="18"/>
  <c r="E258" i="18"/>
  <c r="D256" i="21"/>
  <c r="D250" i="21"/>
  <c r="D263" i="21" s="1"/>
  <c r="AF20" i="49" s="1"/>
  <c r="E232" i="24"/>
  <c r="E221" i="24"/>
  <c r="E225" i="29"/>
  <c r="F225" i="27"/>
  <c r="E247" i="24"/>
  <c r="F248" i="20"/>
  <c r="D232" i="21"/>
  <c r="D224" i="21"/>
  <c r="D238" i="21" s="1"/>
  <c r="Y20" i="49" s="1"/>
  <c r="E259" i="29"/>
  <c r="E250" i="29"/>
  <c r="G248" i="36"/>
  <c r="C183" i="30"/>
  <c r="D253" i="21"/>
  <c r="E253" i="18"/>
  <c r="G230" i="62"/>
  <c r="G235" i="62"/>
  <c r="H119" i="22"/>
  <c r="E171" i="22" s="1"/>
  <c r="G234" i="62"/>
  <c r="F232" i="20"/>
  <c r="F220" i="20"/>
  <c r="D225" i="9"/>
  <c r="D224" i="9"/>
  <c r="E258" i="41"/>
  <c r="E247" i="41"/>
  <c r="H247" i="41" s="1"/>
  <c r="E231" i="18"/>
  <c r="E220" i="18"/>
  <c r="E252" i="18"/>
  <c r="D261" i="21"/>
  <c r="D254" i="21"/>
  <c r="E237" i="24"/>
  <c r="E218" i="24"/>
  <c r="E219" i="24"/>
  <c r="H219" i="24" s="1"/>
  <c r="E261" i="24"/>
  <c r="E258" i="24"/>
  <c r="F245" i="20"/>
  <c r="D233" i="21"/>
  <c r="D231" i="21"/>
  <c r="D218" i="21"/>
  <c r="F243" i="33"/>
  <c r="D228" i="21"/>
  <c r="G224" i="62"/>
  <c r="G220" i="62"/>
  <c r="H128" i="17"/>
  <c r="H135" i="6"/>
  <c r="H131" i="25"/>
  <c r="C176" i="30"/>
  <c r="H126" i="30"/>
  <c r="E251" i="18"/>
  <c r="H251" i="18" s="1"/>
  <c r="D260" i="21"/>
  <c r="D258" i="21"/>
  <c r="D246" i="21"/>
  <c r="E257" i="24"/>
  <c r="E251" i="24"/>
  <c r="F244" i="20"/>
  <c r="F249" i="20"/>
  <c r="D234" i="21"/>
  <c r="H234" i="21" s="1"/>
  <c r="D226" i="21"/>
  <c r="D219" i="21"/>
  <c r="C20" i="49"/>
  <c r="F230" i="20"/>
  <c r="G233" i="62"/>
  <c r="G223" i="62"/>
  <c r="H121" i="39"/>
  <c r="H134" i="38"/>
  <c r="E186" i="38" s="1"/>
  <c r="C179" i="12"/>
  <c r="H132" i="32"/>
  <c r="G184" i="32" s="1"/>
  <c r="H117" i="27"/>
  <c r="G232" i="62"/>
  <c r="G225" i="62"/>
  <c r="G259" i="62"/>
  <c r="E233" i="41"/>
  <c r="D256" i="9"/>
  <c r="H256" i="9" s="1"/>
  <c r="D248" i="9"/>
  <c r="F231" i="20"/>
  <c r="F251" i="27"/>
  <c r="F243" i="27"/>
  <c r="D248" i="17"/>
  <c r="D227" i="9"/>
  <c r="D220" i="9"/>
  <c r="E257" i="41"/>
  <c r="H257" i="41" s="1"/>
  <c r="E221" i="36"/>
  <c r="E232" i="18"/>
  <c r="E221" i="18"/>
  <c r="C236" i="38"/>
  <c r="E262" i="18"/>
  <c r="E250" i="18"/>
  <c r="D251" i="21"/>
  <c r="D259" i="21"/>
  <c r="D249" i="21"/>
  <c r="E231" i="24"/>
  <c r="E225" i="24"/>
  <c r="E237" i="29"/>
  <c r="E219" i="29"/>
  <c r="F227" i="27"/>
  <c r="F236" i="27"/>
  <c r="E256" i="24"/>
  <c r="H256" i="24" s="1"/>
  <c r="E246" i="24"/>
  <c r="F252" i="20"/>
  <c r="F243" i="20"/>
  <c r="D235" i="21"/>
  <c r="D230" i="21"/>
  <c r="D225" i="21"/>
  <c r="E262" i="29"/>
  <c r="G259" i="36"/>
  <c r="H259" i="36" s="1"/>
  <c r="E262" i="36"/>
  <c r="F259" i="20"/>
  <c r="G236" i="62"/>
  <c r="H127" i="27"/>
  <c r="H132" i="59"/>
  <c r="G184" i="59" s="1"/>
  <c r="H127" i="33"/>
  <c r="G175" i="31"/>
  <c r="G251" i="34"/>
  <c r="G225" i="34"/>
  <c r="G226" i="34"/>
  <c r="G223" i="34"/>
  <c r="G248" i="34"/>
  <c r="G255" i="34"/>
  <c r="G234" i="34"/>
  <c r="G237" i="34"/>
  <c r="G257" i="34"/>
  <c r="G262" i="34"/>
  <c r="G235" i="34"/>
  <c r="H81" i="39"/>
  <c r="H138" i="39" s="1"/>
  <c r="E227" i="41"/>
  <c r="E220" i="41"/>
  <c r="D262" i="9"/>
  <c r="D260" i="9"/>
  <c r="D250" i="9"/>
  <c r="D244" i="9"/>
  <c r="F227" i="20"/>
  <c r="D237" i="9"/>
  <c r="D232" i="9"/>
  <c r="C232" i="10"/>
  <c r="E251" i="41"/>
  <c r="E246" i="41"/>
  <c r="E237" i="18"/>
  <c r="H237" i="18" s="1"/>
  <c r="E218" i="18"/>
  <c r="E261" i="18"/>
  <c r="E248" i="18"/>
  <c r="D248" i="21"/>
  <c r="D245" i="21"/>
  <c r="E236" i="24"/>
  <c r="E220" i="24"/>
  <c r="E233" i="29"/>
  <c r="F237" i="27"/>
  <c r="F222" i="27"/>
  <c r="E248" i="24"/>
  <c r="F257" i="20"/>
  <c r="F258" i="20"/>
  <c r="D229" i="21"/>
  <c r="E248" i="29"/>
  <c r="H121" i="41"/>
  <c r="C173" i="41" s="1"/>
  <c r="F254" i="20"/>
  <c r="F255" i="20"/>
  <c r="G237" i="62"/>
  <c r="H124" i="24"/>
  <c r="H133" i="10"/>
  <c r="E185" i="10" s="1"/>
  <c r="H119" i="10"/>
  <c r="H121" i="40"/>
  <c r="C223" i="19"/>
  <c r="H223" i="19" s="1"/>
  <c r="C249" i="19"/>
  <c r="C257" i="24"/>
  <c r="C255" i="20"/>
  <c r="H123" i="16"/>
  <c r="E175" i="16" s="1"/>
  <c r="H133" i="19"/>
  <c r="F185" i="19" s="1"/>
  <c r="H128" i="20"/>
  <c r="C180" i="20" s="1"/>
  <c r="H128" i="6"/>
  <c r="H118" i="15"/>
  <c r="E170" i="15" s="1"/>
  <c r="H133" i="17"/>
  <c r="D185" i="17" s="1"/>
  <c r="H127" i="21"/>
  <c r="H122" i="28"/>
  <c r="E174" i="28" s="1"/>
  <c r="H246" i="37"/>
  <c r="C262" i="14"/>
  <c r="D254" i="57"/>
  <c r="E233" i="39"/>
  <c r="C236" i="39"/>
  <c r="H236" i="39" s="1"/>
  <c r="C262" i="39"/>
  <c r="C249" i="39"/>
  <c r="F225" i="62"/>
  <c r="F248" i="62"/>
  <c r="F247" i="62"/>
  <c r="C244" i="25"/>
  <c r="C236" i="35"/>
  <c r="C227" i="20"/>
  <c r="C226" i="20"/>
  <c r="E224" i="32"/>
  <c r="D255" i="22"/>
  <c r="C260" i="41"/>
  <c r="C244" i="41"/>
  <c r="C221" i="18"/>
  <c r="D254" i="19"/>
  <c r="C232" i="24"/>
  <c r="H232" i="24" s="1"/>
  <c r="E218" i="29"/>
  <c r="F218" i="27"/>
  <c r="F256" i="24"/>
  <c r="F243" i="24"/>
  <c r="C252" i="24"/>
  <c r="C249" i="20"/>
  <c r="E247" i="29"/>
  <c r="D254" i="36"/>
  <c r="H222" i="37"/>
  <c r="H133" i="23"/>
  <c r="C258" i="21"/>
  <c r="H116" i="12"/>
  <c r="H48" i="44"/>
  <c r="C248" i="21"/>
  <c r="C247" i="20"/>
  <c r="C236" i="21"/>
  <c r="H236" i="21" s="1"/>
  <c r="F257" i="62"/>
  <c r="C249" i="27"/>
  <c r="D262" i="22"/>
  <c r="D244" i="22"/>
  <c r="C231" i="19"/>
  <c r="C248" i="19"/>
  <c r="C236" i="24"/>
  <c r="C222" i="24"/>
  <c r="H222" i="24" s="1"/>
  <c r="C258" i="24"/>
  <c r="C252" i="20"/>
  <c r="C229" i="21"/>
  <c r="H129" i="11"/>
  <c r="E181" i="11" s="1"/>
  <c r="C256" i="21"/>
  <c r="F236" i="39"/>
  <c r="F258" i="39"/>
  <c r="F246" i="39"/>
  <c r="C261" i="27"/>
  <c r="D254" i="22"/>
  <c r="C229" i="16"/>
  <c r="D229" i="19"/>
  <c r="D258" i="19"/>
  <c r="C252" i="19"/>
  <c r="C251" i="21"/>
  <c r="D237" i="22"/>
  <c r="H237" i="22" s="1"/>
  <c r="D248" i="35"/>
  <c r="D252" i="35"/>
  <c r="D227" i="35"/>
  <c r="D230" i="35"/>
  <c r="D250" i="35"/>
  <c r="D262" i="35"/>
  <c r="D224" i="35"/>
  <c r="D237" i="35"/>
  <c r="D255" i="35"/>
  <c r="D259" i="35"/>
  <c r="D229" i="35"/>
  <c r="C244" i="26"/>
  <c r="C252" i="26"/>
  <c r="C219" i="16"/>
  <c r="C233" i="16"/>
  <c r="C222" i="16"/>
  <c r="C237" i="16"/>
  <c r="C251" i="16"/>
  <c r="C260" i="16"/>
  <c r="C258" i="16"/>
  <c r="C221" i="16"/>
  <c r="C227" i="16"/>
  <c r="C230" i="16"/>
  <c r="C236" i="16"/>
  <c r="C230" i="62"/>
  <c r="C231" i="62"/>
  <c r="C218" i="62"/>
  <c r="C235" i="62"/>
  <c r="C237" i="62"/>
  <c r="C252" i="62"/>
  <c r="C262" i="62"/>
  <c r="C229" i="62"/>
  <c r="H229" i="62" s="1"/>
  <c r="C226" i="62"/>
  <c r="C245" i="62"/>
  <c r="C257" i="62"/>
  <c r="F258" i="24"/>
  <c r="F233" i="24"/>
  <c r="F226" i="24"/>
  <c r="F244" i="24"/>
  <c r="E247" i="57"/>
  <c r="E246" i="57"/>
  <c r="E258" i="57"/>
  <c r="F247" i="35"/>
  <c r="F248" i="35"/>
  <c r="F231" i="35"/>
  <c r="F236" i="35"/>
  <c r="F252" i="35"/>
  <c r="F221" i="35"/>
  <c r="F227" i="35"/>
  <c r="F226" i="35"/>
  <c r="D221" i="35"/>
  <c r="D245" i="35"/>
  <c r="C222" i="19"/>
  <c r="D244" i="19"/>
  <c r="C252" i="21"/>
  <c r="D224" i="22"/>
  <c r="H224" i="22" s="1"/>
  <c r="D218" i="22"/>
  <c r="C231" i="27"/>
  <c r="C222" i="39"/>
  <c r="C258" i="39"/>
  <c r="D235" i="35"/>
  <c r="D222" i="35"/>
  <c r="D243" i="35"/>
  <c r="C262" i="27"/>
  <c r="C251" i="27"/>
  <c r="D258" i="22"/>
  <c r="D247" i="22"/>
  <c r="C232" i="16"/>
  <c r="D226" i="19"/>
  <c r="H261" i="37"/>
  <c r="C251" i="39"/>
  <c r="C257" i="39"/>
  <c r="C224" i="39"/>
  <c r="C237" i="39"/>
  <c r="C244" i="39"/>
  <c r="C256" i="39"/>
  <c r="C226" i="39"/>
  <c r="C229" i="39"/>
  <c r="C220" i="21"/>
  <c r="C226" i="21"/>
  <c r="C222" i="21"/>
  <c r="C230" i="21"/>
  <c r="C244" i="21"/>
  <c r="C262" i="21"/>
  <c r="C223" i="21"/>
  <c r="C231" i="21"/>
  <c r="C235" i="21"/>
  <c r="C246" i="21"/>
  <c r="C257" i="21"/>
  <c r="C254" i="21"/>
  <c r="C218" i="21"/>
  <c r="C233" i="21"/>
  <c r="C245" i="21"/>
  <c r="C261" i="21"/>
  <c r="C219" i="21"/>
  <c r="C232" i="21"/>
  <c r="H232" i="21" s="1"/>
  <c r="C249" i="21"/>
  <c r="C224" i="21"/>
  <c r="C237" i="21"/>
  <c r="C247" i="21"/>
  <c r="C255" i="21"/>
  <c r="C260" i="21"/>
  <c r="C218" i="27"/>
  <c r="C245" i="27"/>
  <c r="C256" i="27"/>
  <c r="C221" i="27"/>
  <c r="C246" i="27"/>
  <c r="C254" i="27"/>
  <c r="C257" i="27"/>
  <c r="C222" i="27"/>
  <c r="C248" i="27"/>
  <c r="C243" i="27"/>
  <c r="H243" i="27" s="1"/>
  <c r="C232" i="27"/>
  <c r="C244" i="19"/>
  <c r="C236" i="19"/>
  <c r="C247" i="19"/>
  <c r="C254" i="19"/>
  <c r="C219" i="19"/>
  <c r="C255" i="19"/>
  <c r="C260" i="19"/>
  <c r="H260" i="19" s="1"/>
  <c r="C232" i="19"/>
  <c r="C237" i="19"/>
  <c r="C257" i="19"/>
  <c r="C220" i="19"/>
  <c r="C218" i="19"/>
  <c r="C233" i="19"/>
  <c r="C258" i="19"/>
  <c r="C224" i="19"/>
  <c r="C227" i="19"/>
  <c r="E247" i="39"/>
  <c r="E257" i="39"/>
  <c r="E221" i="39"/>
  <c r="E231" i="39"/>
  <c r="E236" i="39"/>
  <c r="E248" i="39"/>
  <c r="E244" i="39"/>
  <c r="E220" i="39"/>
  <c r="E226" i="39"/>
  <c r="E227" i="39"/>
  <c r="D246" i="19"/>
  <c r="D256" i="19"/>
  <c r="D260" i="19"/>
  <c r="D259" i="19"/>
  <c r="D222" i="19"/>
  <c r="H222" i="19" s="1"/>
  <c r="D218" i="19"/>
  <c r="D225" i="19"/>
  <c r="D233" i="19"/>
  <c r="D251" i="19"/>
  <c r="D261" i="19"/>
  <c r="D220" i="19"/>
  <c r="D230" i="19"/>
  <c r="D235" i="19"/>
  <c r="D250" i="19"/>
  <c r="D234" i="19"/>
  <c r="D236" i="19"/>
  <c r="D237" i="19"/>
  <c r="D243" i="19"/>
  <c r="D255" i="19"/>
  <c r="D227" i="19"/>
  <c r="D249" i="19"/>
  <c r="H249" i="19" s="1"/>
  <c r="D257" i="19"/>
  <c r="D221" i="19"/>
  <c r="D231" i="19"/>
  <c r="D259" i="34"/>
  <c r="D225" i="34"/>
  <c r="D225" i="22"/>
  <c r="D233" i="22"/>
  <c r="D229" i="22"/>
  <c r="D230" i="22"/>
  <c r="D234" i="22"/>
  <c r="D251" i="22"/>
  <c r="D257" i="22"/>
  <c r="D219" i="22"/>
  <c r="D231" i="22"/>
  <c r="D246" i="22"/>
  <c r="D252" i="22"/>
  <c r="H252" i="22" s="1"/>
  <c r="D261" i="22"/>
  <c r="D222" i="22"/>
  <c r="D235" i="22"/>
  <c r="D243" i="22"/>
  <c r="D249" i="22"/>
  <c r="D226" i="22"/>
  <c r="D221" i="22"/>
  <c r="G225" i="40"/>
  <c r="G256" i="40"/>
  <c r="D252" i="57"/>
  <c r="D256" i="57"/>
  <c r="F231" i="30"/>
  <c r="F225" i="30"/>
  <c r="C235" i="29"/>
  <c r="C255" i="23"/>
  <c r="E258" i="33"/>
  <c r="H258" i="33" s="1"/>
  <c r="E249" i="33"/>
  <c r="E244" i="33"/>
  <c r="C254" i="29"/>
  <c r="F175" i="30"/>
  <c r="H127" i="30"/>
  <c r="E257" i="22"/>
  <c r="E248" i="22"/>
  <c r="E244" i="22"/>
  <c r="H244" i="22" s="1"/>
  <c r="C231" i="36"/>
  <c r="C220" i="36"/>
  <c r="E237" i="33"/>
  <c r="E221" i="33"/>
  <c r="E220" i="33"/>
  <c r="D237" i="28"/>
  <c r="E257" i="21"/>
  <c r="E248" i="21"/>
  <c r="E224" i="22"/>
  <c r="E221" i="22"/>
  <c r="C233" i="29"/>
  <c r="C252" i="23"/>
  <c r="E226" i="21"/>
  <c r="E220" i="21"/>
  <c r="E219" i="21"/>
  <c r="E257" i="33"/>
  <c r="E263" i="33" s="1"/>
  <c r="AG34" i="49" s="1"/>
  <c r="E247" i="33"/>
  <c r="C262" i="29"/>
  <c r="D250" i="36"/>
  <c r="E228" i="33"/>
  <c r="E175" i="30"/>
  <c r="H230" i="37"/>
  <c r="H128" i="36"/>
  <c r="F185" i="10"/>
  <c r="H134" i="41"/>
  <c r="C186" i="41" s="1"/>
  <c r="C227" i="23"/>
  <c r="E256" i="22"/>
  <c r="E247" i="22"/>
  <c r="C222" i="36"/>
  <c r="E233" i="33"/>
  <c r="E219" i="33"/>
  <c r="E256" i="21"/>
  <c r="H256" i="21" s="1"/>
  <c r="E247" i="21"/>
  <c r="E243" i="21"/>
  <c r="E231" i="22"/>
  <c r="E222" i="22"/>
  <c r="C221" i="29"/>
  <c r="C251" i="24"/>
  <c r="G256" i="20"/>
  <c r="C245" i="20"/>
  <c r="E225" i="21"/>
  <c r="E224" i="6"/>
  <c r="E251" i="33"/>
  <c r="C250" i="29"/>
  <c r="C258" i="29"/>
  <c r="D245" i="36"/>
  <c r="E187" i="15"/>
  <c r="C178" i="12"/>
  <c r="D175" i="30"/>
  <c r="H124" i="23"/>
  <c r="H120" i="6"/>
  <c r="C220" i="29"/>
  <c r="D237" i="6"/>
  <c r="E259" i="33"/>
  <c r="E256" i="33"/>
  <c r="C244" i="29"/>
  <c r="H244" i="29" s="1"/>
  <c r="E235" i="33"/>
  <c r="F258" i="34"/>
  <c r="H258" i="37"/>
  <c r="H121" i="20"/>
  <c r="D173" i="20" s="1"/>
  <c r="H130" i="27"/>
  <c r="C182" i="27" s="1"/>
  <c r="E230" i="12"/>
  <c r="E238" i="12" s="1"/>
  <c r="Z11" i="49" s="1"/>
  <c r="F136" i="15"/>
  <c r="M13" i="49" s="1"/>
  <c r="H119" i="16"/>
  <c r="H127" i="16"/>
  <c r="H127" i="20"/>
  <c r="F179" i="20" s="1"/>
  <c r="H132" i="6"/>
  <c r="E184" i="16"/>
  <c r="E136" i="19"/>
  <c r="L17" i="49" s="1"/>
  <c r="C136" i="21"/>
  <c r="J20" i="49" s="1"/>
  <c r="H135" i="21"/>
  <c r="D187" i="21" s="1"/>
  <c r="D136" i="62"/>
  <c r="K22" i="49" s="1"/>
  <c r="C184" i="27"/>
  <c r="H121" i="32"/>
  <c r="E173" i="32" s="1"/>
  <c r="G136" i="21"/>
  <c r="N20" i="49" s="1"/>
  <c r="H130" i="28"/>
  <c r="F182" i="28" s="1"/>
  <c r="E181" i="33"/>
  <c r="C136" i="62"/>
  <c r="F136" i="35"/>
  <c r="M36" i="49" s="1"/>
  <c r="F136" i="36"/>
  <c r="M37" i="49" s="1"/>
  <c r="H130" i="32"/>
  <c r="H125" i="36"/>
  <c r="G177" i="36" s="1"/>
  <c r="H133" i="37"/>
  <c r="E185" i="37" s="1"/>
  <c r="D175" i="31"/>
  <c r="G179" i="40"/>
  <c r="D34" i="49"/>
  <c r="D173" i="14"/>
  <c r="H129" i="40"/>
  <c r="E187" i="29"/>
  <c r="F187" i="29"/>
  <c r="G136" i="37"/>
  <c r="N38" i="49" s="1"/>
  <c r="H123" i="19"/>
  <c r="F175" i="19" s="1"/>
  <c r="D184" i="18"/>
  <c r="H117" i="32"/>
  <c r="C169" i="32" s="1"/>
  <c r="H121" i="57"/>
  <c r="D236" i="25"/>
  <c r="F258" i="32"/>
  <c r="F252" i="32"/>
  <c r="C256" i="9"/>
  <c r="C245" i="9"/>
  <c r="F226" i="32"/>
  <c r="C255" i="17"/>
  <c r="C221" i="9"/>
  <c r="F244" i="21"/>
  <c r="C218" i="28"/>
  <c r="C236" i="28"/>
  <c r="C228" i="11"/>
  <c r="G247" i="17"/>
  <c r="G237" i="17"/>
  <c r="G224" i="17"/>
  <c r="H224" i="17" s="1"/>
  <c r="G260" i="17"/>
  <c r="G234" i="17"/>
  <c r="G227" i="17"/>
  <c r="G235" i="17"/>
  <c r="F235" i="21"/>
  <c r="F254" i="21"/>
  <c r="F234" i="21"/>
  <c r="F259" i="21"/>
  <c r="F253" i="21"/>
  <c r="F255" i="21"/>
  <c r="F260" i="21"/>
  <c r="E20" i="49"/>
  <c r="F228" i="21"/>
  <c r="F226" i="21"/>
  <c r="F233" i="21"/>
  <c r="F220" i="21"/>
  <c r="F238" i="21" s="1"/>
  <c r="AA20" i="49" s="1"/>
  <c r="F230" i="21"/>
  <c r="F248" i="21"/>
  <c r="F261" i="21"/>
  <c r="F227" i="21"/>
  <c r="F223" i="21"/>
  <c r="F246" i="21"/>
  <c r="F219" i="21"/>
  <c r="F224" i="21"/>
  <c r="F250" i="21"/>
  <c r="F221" i="21"/>
  <c r="F231" i="21"/>
  <c r="F252" i="21"/>
  <c r="F258" i="21"/>
  <c r="C136" i="37"/>
  <c r="E136" i="34"/>
  <c r="L35" i="49" s="1"/>
  <c r="D225" i="25"/>
  <c r="F251" i="32"/>
  <c r="D256" i="25"/>
  <c r="C258" i="9"/>
  <c r="F233" i="32"/>
  <c r="F224" i="32"/>
  <c r="C247" i="17"/>
  <c r="F250" i="34"/>
  <c r="F257" i="21"/>
  <c r="H257" i="21" s="1"/>
  <c r="F251" i="21"/>
  <c r="G225" i="29"/>
  <c r="F250" i="24"/>
  <c r="F218" i="24"/>
  <c r="F232" i="24"/>
  <c r="F252" i="24"/>
  <c r="F219" i="24"/>
  <c r="F251" i="24"/>
  <c r="H251" i="24" s="1"/>
  <c r="F222" i="24"/>
  <c r="F221" i="24"/>
  <c r="F261" i="24"/>
  <c r="F220" i="24"/>
  <c r="F231" i="24"/>
  <c r="F228" i="35"/>
  <c r="F244" i="35"/>
  <c r="F245" i="35"/>
  <c r="F249" i="35"/>
  <c r="H231" i="37"/>
  <c r="G228" i="17"/>
  <c r="G251" i="29"/>
  <c r="G259" i="29"/>
  <c r="G232" i="29"/>
  <c r="H134" i="28"/>
  <c r="F186" i="28" s="1"/>
  <c r="C168" i="37"/>
  <c r="D178" i="12"/>
  <c r="D175" i="12"/>
  <c r="E176" i="62"/>
  <c r="G169" i="17"/>
  <c r="H120" i="17"/>
  <c r="G172" i="17" s="1"/>
  <c r="F187" i="34"/>
  <c r="H121" i="34"/>
  <c r="D173" i="34" s="1"/>
  <c r="H126" i="27"/>
  <c r="F178" i="27" s="1"/>
  <c r="D224" i="25"/>
  <c r="F249" i="32"/>
  <c r="F262" i="16"/>
  <c r="D244" i="25"/>
  <c r="C252" i="9"/>
  <c r="F225" i="32"/>
  <c r="F221" i="32"/>
  <c r="F262" i="21"/>
  <c r="F247" i="21"/>
  <c r="F218" i="21"/>
  <c r="C247" i="29"/>
  <c r="C245" i="29"/>
  <c r="C222" i="29"/>
  <c r="C236" i="29"/>
  <c r="C246" i="29"/>
  <c r="C231" i="29"/>
  <c r="C255" i="29"/>
  <c r="C257" i="29"/>
  <c r="C227" i="29"/>
  <c r="C230" i="29"/>
  <c r="C243" i="29"/>
  <c r="C251" i="29"/>
  <c r="C226" i="29"/>
  <c r="C223" i="29"/>
  <c r="H223" i="29" s="1"/>
  <c r="C249" i="23"/>
  <c r="C256" i="23"/>
  <c r="C226" i="23"/>
  <c r="C230" i="23"/>
  <c r="C221" i="23"/>
  <c r="C247" i="23"/>
  <c r="C257" i="23"/>
  <c r="C246" i="23"/>
  <c r="C263" i="23" s="1"/>
  <c r="C250" i="23"/>
  <c r="C223" i="23"/>
  <c r="C237" i="23"/>
  <c r="C249" i="36"/>
  <c r="C251" i="36"/>
  <c r="C232" i="36"/>
  <c r="C224" i="36"/>
  <c r="C230" i="36"/>
  <c r="E254" i="23"/>
  <c r="E250" i="23"/>
  <c r="E227" i="23"/>
  <c r="E220" i="23"/>
  <c r="E231" i="23"/>
  <c r="E233" i="23"/>
  <c r="H120" i="35"/>
  <c r="H126" i="62"/>
  <c r="D178" i="62" s="1"/>
  <c r="G136" i="17"/>
  <c r="N15" i="49" s="1"/>
  <c r="F245" i="32"/>
  <c r="F248" i="16"/>
  <c r="F261" i="32"/>
  <c r="F237" i="32"/>
  <c r="F218" i="32"/>
  <c r="G234" i="29"/>
  <c r="F249" i="21"/>
  <c r="F263" i="21" s="1"/>
  <c r="AH20" i="49" s="1"/>
  <c r="F222" i="21"/>
  <c r="C227" i="18"/>
  <c r="C261" i="18"/>
  <c r="C223" i="18"/>
  <c r="C222" i="9"/>
  <c r="C220" i="9"/>
  <c r="C236" i="9"/>
  <c r="C251" i="9"/>
  <c r="H251" i="9" s="1"/>
  <c r="C219" i="9"/>
  <c r="C262" i="9"/>
  <c r="C249" i="17"/>
  <c r="C246" i="17"/>
  <c r="C243" i="17"/>
  <c r="C254" i="17"/>
  <c r="G232" i="14"/>
  <c r="G259" i="14"/>
  <c r="G228" i="14"/>
  <c r="C243" i="11"/>
  <c r="C250" i="11"/>
  <c r="C223" i="11"/>
  <c r="C230" i="11"/>
  <c r="D250" i="15"/>
  <c r="D220" i="15"/>
  <c r="E236" i="16"/>
  <c r="E238" i="16" s="1"/>
  <c r="Z14" i="49" s="1"/>
  <c r="E221" i="16"/>
  <c r="E224" i="16"/>
  <c r="E227" i="16"/>
  <c r="H300" i="24"/>
  <c r="I22" i="48" s="1"/>
  <c r="F175" i="24"/>
  <c r="E175" i="24"/>
  <c r="G175" i="24"/>
  <c r="E236" i="27"/>
  <c r="E226" i="27"/>
  <c r="E261" i="27"/>
  <c r="H123" i="20"/>
  <c r="E175" i="20" s="1"/>
  <c r="H120" i="15"/>
  <c r="H131" i="11"/>
  <c r="H127" i="36"/>
  <c r="D168" i="37"/>
  <c r="E178" i="12"/>
  <c r="H126" i="35"/>
  <c r="D178" i="35" s="1"/>
  <c r="F256" i="32"/>
  <c r="F262" i="32"/>
  <c r="G256" i="14"/>
  <c r="C244" i="9"/>
  <c r="F220" i="32"/>
  <c r="C261" i="17"/>
  <c r="C232" i="9"/>
  <c r="H232" i="9" s="1"/>
  <c r="C226" i="18"/>
  <c r="C219" i="28"/>
  <c r="F243" i="21"/>
  <c r="F236" i="24"/>
  <c r="F248" i="24"/>
  <c r="C261" i="23"/>
  <c r="F225" i="21"/>
  <c r="C261" i="29"/>
  <c r="H261" i="29" s="1"/>
  <c r="C249" i="29"/>
  <c r="F257" i="32"/>
  <c r="F219" i="32"/>
  <c r="F232" i="32"/>
  <c r="F223" i="32"/>
  <c r="G168" i="37"/>
  <c r="F178" i="12"/>
  <c r="F168" i="37"/>
  <c r="H118" i="35"/>
  <c r="E170" i="35" s="1"/>
  <c r="F136" i="16"/>
  <c r="M14" i="49" s="1"/>
  <c r="F250" i="32"/>
  <c r="F248" i="32"/>
  <c r="C243" i="9"/>
  <c r="F236" i="32"/>
  <c r="C257" i="17"/>
  <c r="C235" i="9"/>
  <c r="C222" i="18"/>
  <c r="F236" i="21"/>
  <c r="C252" i="11"/>
  <c r="H131" i="17"/>
  <c r="E183" i="17" s="1"/>
  <c r="G182" i="9"/>
  <c r="F247" i="32"/>
  <c r="F243" i="32"/>
  <c r="F246" i="32"/>
  <c r="H246" i="32" s="1"/>
  <c r="F227" i="32"/>
  <c r="C218" i="9"/>
  <c r="F256" i="21"/>
  <c r="F229" i="21"/>
  <c r="F232" i="21"/>
  <c r="D187" i="29"/>
  <c r="F169" i="41"/>
  <c r="G186" i="29"/>
  <c r="F186" i="29"/>
  <c r="D186" i="29"/>
  <c r="D243" i="23"/>
  <c r="D249" i="23"/>
  <c r="D257" i="23"/>
  <c r="H257" i="23" s="1"/>
  <c r="D258" i="23"/>
  <c r="D261" i="23"/>
  <c r="D231" i="23"/>
  <c r="D230" i="23"/>
  <c r="D246" i="23"/>
  <c r="D254" i="23"/>
  <c r="D244" i="23"/>
  <c r="D247" i="23"/>
  <c r="D263" i="23" s="1"/>
  <c r="AF23" i="49" s="1"/>
  <c r="D255" i="23"/>
  <c r="D227" i="23"/>
  <c r="D229" i="23"/>
  <c r="F254" i="19"/>
  <c r="F260" i="19"/>
  <c r="F258" i="19"/>
  <c r="F261" i="19"/>
  <c r="F251" i="19"/>
  <c r="F263" i="19" s="1"/>
  <c r="AH17" i="49" s="1"/>
  <c r="F224" i="19"/>
  <c r="F256" i="19"/>
  <c r="F249" i="19"/>
  <c r="F218" i="19"/>
  <c r="F253" i="19"/>
  <c r="F247" i="19"/>
  <c r="F257" i="19"/>
  <c r="F227" i="19"/>
  <c r="F232" i="19"/>
  <c r="D230" i="27"/>
  <c r="D229" i="27"/>
  <c r="D223" i="27"/>
  <c r="D222" i="27"/>
  <c r="D249" i="27"/>
  <c r="D254" i="27"/>
  <c r="D224" i="27"/>
  <c r="D238" i="27" s="1"/>
  <c r="Y27" i="49" s="1"/>
  <c r="D227" i="27"/>
  <c r="D219" i="27"/>
  <c r="D232" i="27"/>
  <c r="D236" i="27"/>
  <c r="D250" i="27"/>
  <c r="D255" i="27"/>
  <c r="F261" i="9"/>
  <c r="F235" i="9"/>
  <c r="F225" i="9"/>
  <c r="F223" i="9"/>
  <c r="F219" i="9"/>
  <c r="F251" i="9"/>
  <c r="F256" i="9"/>
  <c r="F249" i="9"/>
  <c r="F254" i="9"/>
  <c r="F228" i="9"/>
  <c r="F238" i="9" s="1"/>
  <c r="AA8" i="49" s="1"/>
  <c r="F229" i="9"/>
  <c r="F230" i="9"/>
  <c r="F232" i="9"/>
  <c r="C175" i="10"/>
  <c r="E175" i="10"/>
  <c r="D175" i="10"/>
  <c r="G175" i="10"/>
  <c r="H300" i="10"/>
  <c r="I7" i="48" s="1"/>
  <c r="G234" i="23"/>
  <c r="G259" i="23"/>
  <c r="G246" i="23"/>
  <c r="G255" i="23"/>
  <c r="G225" i="23"/>
  <c r="G258" i="23"/>
  <c r="G245" i="23"/>
  <c r="G253" i="23"/>
  <c r="G263" i="23" s="1"/>
  <c r="AI23" i="49" s="1"/>
  <c r="G252" i="23"/>
  <c r="G231" i="23"/>
  <c r="E232" i="10"/>
  <c r="D234" i="28"/>
  <c r="E246" i="6"/>
  <c r="C233" i="24"/>
  <c r="C220" i="24"/>
  <c r="E232" i="29"/>
  <c r="H232" i="29" s="1"/>
  <c r="E221" i="29"/>
  <c r="F221" i="27"/>
  <c r="F223" i="27"/>
  <c r="E262" i="10"/>
  <c r="C262" i="24"/>
  <c r="C245" i="24"/>
  <c r="C261" i="31"/>
  <c r="C256" i="20"/>
  <c r="H256" i="20" s="1"/>
  <c r="C251" i="20"/>
  <c r="E255" i="29"/>
  <c r="E249" i="29"/>
  <c r="E243" i="29"/>
  <c r="G245" i="36"/>
  <c r="F171" i="18"/>
  <c r="D179" i="41"/>
  <c r="H124" i="12"/>
  <c r="G176" i="12" s="1"/>
  <c r="H251" i="37"/>
  <c r="H252" i="37"/>
  <c r="H116" i="57"/>
  <c r="H135" i="20"/>
  <c r="F187" i="20" s="1"/>
  <c r="D168" i="23"/>
  <c r="H130" i="14"/>
  <c r="E182" i="14" s="1"/>
  <c r="H122" i="24"/>
  <c r="C174" i="24" s="1"/>
  <c r="C175" i="24"/>
  <c r="H229" i="37"/>
  <c r="H129" i="25"/>
  <c r="D181" i="25" s="1"/>
  <c r="D225" i="28"/>
  <c r="C226" i="24"/>
  <c r="C249" i="24"/>
  <c r="C261" i="24"/>
  <c r="C244" i="20"/>
  <c r="E254" i="29"/>
  <c r="G255" i="36"/>
  <c r="G246" i="36"/>
  <c r="H135" i="10"/>
  <c r="C187" i="10" s="1"/>
  <c r="H130" i="37"/>
  <c r="E171" i="24"/>
  <c r="D184" i="29"/>
  <c r="E236" i="10"/>
  <c r="E224" i="10"/>
  <c r="H224" i="10" s="1"/>
  <c r="D261" i="41"/>
  <c r="D250" i="41"/>
  <c r="C258" i="41"/>
  <c r="C256" i="41"/>
  <c r="D247" i="6"/>
  <c r="C229" i="24"/>
  <c r="E236" i="29"/>
  <c r="F232" i="27"/>
  <c r="H232" i="27" s="1"/>
  <c r="C254" i="10"/>
  <c r="C254" i="20"/>
  <c r="C260" i="20"/>
  <c r="C228" i="21"/>
  <c r="C227" i="21"/>
  <c r="H227" i="37"/>
  <c r="H226" i="37"/>
  <c r="H117" i="10"/>
  <c r="E169" i="10" s="1"/>
  <c r="H131" i="57"/>
  <c r="G183" i="57" s="1"/>
  <c r="D180" i="24"/>
  <c r="H81" i="46"/>
  <c r="G219" i="41"/>
  <c r="G222" i="41"/>
  <c r="G247" i="41"/>
  <c r="G229" i="41"/>
  <c r="G249" i="41"/>
  <c r="G246" i="41"/>
  <c r="G233" i="41"/>
  <c r="G227" i="41"/>
  <c r="G223" i="41"/>
  <c r="G218" i="41"/>
  <c r="G226" i="41"/>
  <c r="G261" i="41"/>
  <c r="G263" i="41" s="1"/>
  <c r="AI42" i="49" s="1"/>
  <c r="G245" i="41"/>
  <c r="G237" i="41"/>
  <c r="G254" i="41"/>
  <c r="G220" i="41"/>
  <c r="G260" i="41"/>
  <c r="G258" i="41"/>
  <c r="G230" i="41"/>
  <c r="G236" i="41"/>
  <c r="H236" i="41" s="1"/>
  <c r="G313" i="41"/>
  <c r="G363" i="41" s="1"/>
  <c r="G248" i="41"/>
  <c r="G252" i="41"/>
  <c r="G243" i="41"/>
  <c r="G224" i="41"/>
  <c r="G244" i="41"/>
  <c r="F42" i="49"/>
  <c r="F125" i="49" s="1"/>
  <c r="G221" i="41"/>
  <c r="H221" i="41" s="1"/>
  <c r="G235" i="41"/>
  <c r="G262" i="41"/>
  <c r="G251" i="41"/>
  <c r="G255" i="41"/>
  <c r="H232" i="37"/>
  <c r="H228" i="37"/>
  <c r="D136" i="6"/>
  <c r="K7" i="49" s="1"/>
  <c r="H134" i="6"/>
  <c r="G186" i="6" s="1"/>
  <c r="H135" i="16"/>
  <c r="F187" i="16" s="1"/>
  <c r="H126" i="17"/>
  <c r="H129" i="29"/>
  <c r="G181" i="29" s="1"/>
  <c r="H131" i="37"/>
  <c r="D246" i="25"/>
  <c r="D248" i="25"/>
  <c r="D254" i="25"/>
  <c r="D257" i="25"/>
  <c r="H257" i="25" s="1"/>
  <c r="G228" i="10"/>
  <c r="G253" i="10"/>
  <c r="G84" i="46"/>
  <c r="G35" i="46" s="1"/>
  <c r="H108" i="46"/>
  <c r="E136" i="6"/>
  <c r="L7" i="49" s="1"/>
  <c r="F170" i="57"/>
  <c r="E224" i="31"/>
  <c r="D226" i="25"/>
  <c r="H226" i="25" s="1"/>
  <c r="D234" i="25"/>
  <c r="D223" i="25"/>
  <c r="F245" i="16"/>
  <c r="C226" i="59"/>
  <c r="C227" i="59"/>
  <c r="C257" i="59"/>
  <c r="C249" i="59"/>
  <c r="D261" i="25"/>
  <c r="H261" i="25" s="1"/>
  <c r="D252" i="25"/>
  <c r="D247" i="25"/>
  <c r="C223" i="10"/>
  <c r="E225" i="36"/>
  <c r="F249" i="15"/>
  <c r="H124" i="14"/>
  <c r="F180" i="24"/>
  <c r="H124" i="21"/>
  <c r="F176" i="21" s="1"/>
  <c r="H105" i="46"/>
  <c r="H54" i="44"/>
  <c r="C177" i="36"/>
  <c r="F179" i="18"/>
  <c r="D170" i="57"/>
  <c r="E220" i="31"/>
  <c r="D229" i="25"/>
  <c r="D218" i="25"/>
  <c r="H218" i="25" s="1"/>
  <c r="F244" i="16"/>
  <c r="F261" i="16"/>
  <c r="C223" i="59"/>
  <c r="C220" i="59"/>
  <c r="C256" i="59"/>
  <c r="C244" i="59"/>
  <c r="D258" i="25"/>
  <c r="D250" i="25"/>
  <c r="C260" i="9"/>
  <c r="F226" i="16"/>
  <c r="C256" i="17"/>
  <c r="C227" i="9"/>
  <c r="E221" i="10"/>
  <c r="C222" i="10"/>
  <c r="F232" i="16"/>
  <c r="F252" i="15"/>
  <c r="D263" i="37"/>
  <c r="AF38" i="49" s="1"/>
  <c r="F250" i="16"/>
  <c r="E226" i="31"/>
  <c r="E223" i="31"/>
  <c r="E218" i="31"/>
  <c r="D232" i="25"/>
  <c r="D235" i="25"/>
  <c r="D227" i="25"/>
  <c r="D219" i="25"/>
  <c r="F246" i="16"/>
  <c r="F252" i="16"/>
  <c r="D262" i="25"/>
  <c r="D243" i="25"/>
  <c r="C219" i="10"/>
  <c r="C221" i="10"/>
  <c r="F221" i="16"/>
  <c r="F233" i="16"/>
  <c r="E232" i="36"/>
  <c r="C249" i="18"/>
  <c r="C246" i="18"/>
  <c r="C218" i="18"/>
  <c r="C231" i="18"/>
  <c r="C255" i="18"/>
  <c r="C224" i="18"/>
  <c r="H224" i="18" s="1"/>
  <c r="C232" i="18"/>
  <c r="C243" i="18"/>
  <c r="C260" i="18"/>
  <c r="C251" i="18"/>
  <c r="C257" i="18"/>
  <c r="C219" i="18"/>
  <c r="C233" i="18"/>
  <c r="C244" i="18"/>
  <c r="H244" i="18" s="1"/>
  <c r="C262" i="18"/>
  <c r="C230" i="18"/>
  <c r="C237" i="18"/>
  <c r="C247" i="18"/>
  <c r="C258" i="18"/>
  <c r="C220" i="18"/>
  <c r="C236" i="18"/>
  <c r="C235" i="18"/>
  <c r="C223" i="9"/>
  <c r="C231" i="9"/>
  <c r="C246" i="9"/>
  <c r="C254" i="9"/>
  <c r="C255" i="9"/>
  <c r="C224" i="9"/>
  <c r="C237" i="9"/>
  <c r="C247" i="9"/>
  <c r="H247" i="9" s="1"/>
  <c r="C257" i="9"/>
  <c r="C252" i="17"/>
  <c r="C245" i="17"/>
  <c r="C248" i="17"/>
  <c r="C262" i="17"/>
  <c r="C252" i="31"/>
  <c r="C255" i="31"/>
  <c r="C257" i="31"/>
  <c r="C251" i="31"/>
  <c r="C247" i="31"/>
  <c r="C254" i="31"/>
  <c r="C245" i="31"/>
  <c r="C262" i="31"/>
  <c r="C260" i="31"/>
  <c r="C248" i="31"/>
  <c r="C258" i="31"/>
  <c r="H258" i="31" s="1"/>
  <c r="C249" i="31"/>
  <c r="E261" i="10"/>
  <c r="E247" i="10"/>
  <c r="E258" i="10"/>
  <c r="E218" i="10"/>
  <c r="E223" i="10"/>
  <c r="E227" i="10"/>
  <c r="E251" i="10"/>
  <c r="E225" i="10"/>
  <c r="E222" i="10"/>
  <c r="E252" i="10"/>
  <c r="D219" i="28"/>
  <c r="D227" i="28"/>
  <c r="D220" i="28"/>
  <c r="D233" i="28"/>
  <c r="D230" i="28"/>
  <c r="D224" i="28"/>
  <c r="D231" i="28"/>
  <c r="D218" i="28"/>
  <c r="D226" i="28"/>
  <c r="D235" i="28"/>
  <c r="D221" i="28"/>
  <c r="D232" i="28"/>
  <c r="D229" i="28"/>
  <c r="D238" i="28" s="1"/>
  <c r="Y28" i="49" s="1"/>
  <c r="D253" i="6"/>
  <c r="D229" i="6"/>
  <c r="D234" i="6"/>
  <c r="D248" i="6"/>
  <c r="D260" i="6"/>
  <c r="D261" i="6"/>
  <c r="D231" i="6"/>
  <c r="D236" i="6"/>
  <c r="D256" i="6"/>
  <c r="D251" i="6"/>
  <c r="D258" i="6"/>
  <c r="D235" i="6"/>
  <c r="D252" i="6"/>
  <c r="D218" i="6"/>
  <c r="D232" i="6"/>
  <c r="D244" i="6"/>
  <c r="D263" i="6" s="1"/>
  <c r="AF7" i="49" s="1"/>
  <c r="D245" i="6"/>
  <c r="D219" i="6"/>
  <c r="D225" i="6"/>
  <c r="D246" i="6"/>
  <c r="D255" i="6"/>
  <c r="D226" i="6"/>
  <c r="D254" i="6"/>
  <c r="D249" i="6"/>
  <c r="D259" i="6"/>
  <c r="E233" i="6"/>
  <c r="E255" i="6"/>
  <c r="E227" i="6"/>
  <c r="E245" i="6"/>
  <c r="E250" i="6"/>
  <c r="E220" i="6"/>
  <c r="E237" i="6"/>
  <c r="H237" i="6" s="1"/>
  <c r="E247" i="6"/>
  <c r="E252" i="6"/>
  <c r="E244" i="6"/>
  <c r="E256" i="6"/>
  <c r="E258" i="6"/>
  <c r="E219" i="6"/>
  <c r="E232" i="6"/>
  <c r="E251" i="6"/>
  <c r="H251" i="6" s="1"/>
  <c r="D172" i="12"/>
  <c r="C136" i="33"/>
  <c r="D181" i="11"/>
  <c r="E232" i="31"/>
  <c r="E222" i="31"/>
  <c r="D231" i="25"/>
  <c r="D220" i="25"/>
  <c r="F249" i="16"/>
  <c r="F251" i="16"/>
  <c r="C236" i="59"/>
  <c r="C218" i="59"/>
  <c r="C219" i="59"/>
  <c r="F257" i="16"/>
  <c r="C246" i="59"/>
  <c r="D249" i="25"/>
  <c r="D245" i="25"/>
  <c r="H245" i="25" s="1"/>
  <c r="C230" i="10"/>
  <c r="E237" i="36"/>
  <c r="E247" i="31"/>
  <c r="E251" i="36"/>
  <c r="F253" i="15"/>
  <c r="D251" i="18"/>
  <c r="D223" i="18"/>
  <c r="D259" i="18"/>
  <c r="D222" i="18"/>
  <c r="D261" i="18"/>
  <c r="D252" i="18"/>
  <c r="D236" i="18"/>
  <c r="D226" i="18"/>
  <c r="E253" i="35"/>
  <c r="E228" i="35"/>
  <c r="E246" i="35"/>
  <c r="E251" i="35"/>
  <c r="E219" i="35"/>
  <c r="E245" i="35"/>
  <c r="E257" i="35"/>
  <c r="E218" i="35"/>
  <c r="E226" i="35"/>
  <c r="E237" i="35"/>
  <c r="D136" i="41"/>
  <c r="K42" i="49" s="1"/>
  <c r="E180" i="59"/>
  <c r="C180" i="59"/>
  <c r="G180" i="59"/>
  <c r="D180" i="59"/>
  <c r="F220" i="16"/>
  <c r="F224" i="16"/>
  <c r="F227" i="16"/>
  <c r="F218" i="16"/>
  <c r="F222" i="16"/>
  <c r="F225" i="16"/>
  <c r="F181" i="21"/>
  <c r="E136" i="9"/>
  <c r="L8" i="49" s="1"/>
  <c r="E231" i="31"/>
  <c r="E225" i="31"/>
  <c r="D233" i="25"/>
  <c r="D222" i="25"/>
  <c r="F243" i="16"/>
  <c r="F247" i="16"/>
  <c r="F258" i="16"/>
  <c r="C224" i="59"/>
  <c r="C233" i="59"/>
  <c r="D251" i="25"/>
  <c r="C229" i="9"/>
  <c r="C230" i="9"/>
  <c r="H230" i="9" s="1"/>
  <c r="F236" i="16"/>
  <c r="C229" i="18"/>
  <c r="C252" i="18"/>
  <c r="C246" i="31"/>
  <c r="D228" i="35"/>
  <c r="D246" i="35"/>
  <c r="D256" i="35"/>
  <c r="D218" i="35"/>
  <c r="D226" i="35"/>
  <c r="D225" i="35"/>
  <c r="D249" i="35"/>
  <c r="D254" i="35"/>
  <c r="D220" i="35"/>
  <c r="D236" i="35"/>
  <c r="E255" i="59"/>
  <c r="E248" i="59"/>
  <c r="E235" i="40"/>
  <c r="E228" i="40"/>
  <c r="F263" i="37"/>
  <c r="AH38" i="49" s="1"/>
  <c r="D8" i="49"/>
  <c r="E228" i="9"/>
  <c r="E229" i="9"/>
  <c r="E235" i="9"/>
  <c r="E225" i="9"/>
  <c r="E238" i="9" s="1"/>
  <c r="Z8" i="49" s="1"/>
  <c r="E237" i="9"/>
  <c r="E244" i="9"/>
  <c r="E261" i="9"/>
  <c r="E220" i="9"/>
  <c r="E236" i="9"/>
  <c r="E250" i="9"/>
  <c r="E257" i="9"/>
  <c r="E253" i="9"/>
  <c r="F223" i="16"/>
  <c r="C243" i="10"/>
  <c r="C244" i="10"/>
  <c r="C258" i="10"/>
  <c r="C220" i="10"/>
  <c r="C233" i="10"/>
  <c r="C260" i="10"/>
  <c r="C255" i="10"/>
  <c r="C245" i="10"/>
  <c r="C256" i="10"/>
  <c r="C224" i="10"/>
  <c r="C231" i="10"/>
  <c r="C247" i="10"/>
  <c r="C252" i="10"/>
  <c r="C218" i="10"/>
  <c r="C237" i="10"/>
  <c r="C248" i="10"/>
  <c r="E249" i="31"/>
  <c r="E245" i="31"/>
  <c r="E250" i="31"/>
  <c r="E248" i="31"/>
  <c r="E256" i="31"/>
  <c r="E262" i="31"/>
  <c r="E251" i="31"/>
  <c r="H251" i="31" s="1"/>
  <c r="E243" i="31"/>
  <c r="E249" i="36"/>
  <c r="E246" i="36"/>
  <c r="E220" i="36"/>
  <c r="E226" i="36"/>
  <c r="E243" i="36"/>
  <c r="E253" i="36"/>
  <c r="E222" i="36"/>
  <c r="E233" i="36"/>
  <c r="E248" i="36"/>
  <c r="E258" i="36"/>
  <c r="E259" i="36"/>
  <c r="E219" i="36"/>
  <c r="E236" i="36"/>
  <c r="E247" i="36"/>
  <c r="E231" i="36"/>
  <c r="H231" i="36" s="1"/>
  <c r="E218" i="36"/>
  <c r="E224" i="36"/>
  <c r="C243" i="59"/>
  <c r="C262" i="59"/>
  <c r="G177" i="22"/>
  <c r="E177" i="22"/>
  <c r="E174" i="14"/>
  <c r="C174" i="14"/>
  <c r="E186" i="41"/>
  <c r="D186" i="41"/>
  <c r="E237" i="31"/>
  <c r="E219" i="31"/>
  <c r="D230" i="25"/>
  <c r="D221" i="25"/>
  <c r="F256" i="16"/>
  <c r="D260" i="25"/>
  <c r="D259" i="25"/>
  <c r="C229" i="10"/>
  <c r="C227" i="10"/>
  <c r="F219" i="16"/>
  <c r="C246" i="10"/>
  <c r="E246" i="31"/>
  <c r="E13" i="49"/>
  <c r="F228" i="15"/>
  <c r="F226" i="15"/>
  <c r="F218" i="15"/>
  <c r="F229" i="15"/>
  <c r="F250" i="15"/>
  <c r="F258" i="15"/>
  <c r="F246" i="15"/>
  <c r="F257" i="15"/>
  <c r="F259" i="15"/>
  <c r="F256" i="15"/>
  <c r="F224" i="15"/>
  <c r="F234" i="15"/>
  <c r="F222" i="15"/>
  <c r="F255" i="15"/>
  <c r="F225" i="15"/>
  <c r="F243" i="15"/>
  <c r="F254" i="15"/>
  <c r="F261" i="15"/>
  <c r="F221" i="15"/>
  <c r="F236" i="15"/>
  <c r="F219" i="15"/>
  <c r="F247" i="15"/>
  <c r="F235" i="15"/>
  <c r="F233" i="15"/>
  <c r="F244" i="15"/>
  <c r="F251" i="15"/>
  <c r="F248" i="15"/>
  <c r="F220" i="15"/>
  <c r="F237" i="15"/>
  <c r="F232" i="15"/>
  <c r="F231" i="15"/>
  <c r="F260" i="15"/>
  <c r="F223" i="15"/>
  <c r="H300" i="41"/>
  <c r="I40" i="48" s="1"/>
  <c r="E175" i="41"/>
  <c r="D175" i="41"/>
  <c r="G175" i="41"/>
  <c r="F260" i="6"/>
  <c r="F253" i="6"/>
  <c r="F222" i="6"/>
  <c r="F218" i="6"/>
  <c r="H218" i="6" s="1"/>
  <c r="F243" i="6"/>
  <c r="F256" i="6"/>
  <c r="F220" i="6"/>
  <c r="F224" i="6"/>
  <c r="F246" i="6"/>
  <c r="F249" i="6"/>
  <c r="F245" i="6"/>
  <c r="F236" i="6"/>
  <c r="F232" i="6"/>
  <c r="F258" i="6"/>
  <c r="F252" i="6"/>
  <c r="F254" i="6"/>
  <c r="F237" i="6"/>
  <c r="F235" i="6"/>
  <c r="F244" i="6"/>
  <c r="F234" i="6"/>
  <c r="F226" i="6"/>
  <c r="F231" i="6"/>
  <c r="F250" i="6"/>
  <c r="F230" i="6"/>
  <c r="F219" i="6"/>
  <c r="F248" i="6"/>
  <c r="G174" i="22"/>
  <c r="G246" i="35"/>
  <c r="G228" i="35"/>
  <c r="G256" i="35"/>
  <c r="H237" i="37"/>
  <c r="C175" i="41"/>
  <c r="H123" i="14"/>
  <c r="F179" i="41"/>
  <c r="H133" i="24"/>
  <c r="E185" i="24" s="1"/>
  <c r="H123" i="37"/>
  <c r="H255" i="37"/>
  <c r="H219" i="37"/>
  <c r="H245" i="37"/>
  <c r="H120" i="16"/>
  <c r="H122" i="25"/>
  <c r="F174" i="25" s="1"/>
  <c r="E136" i="41"/>
  <c r="L42" i="49" s="1"/>
  <c r="C136" i="10"/>
  <c r="H116" i="40"/>
  <c r="G168" i="40" s="1"/>
  <c r="H131" i="41"/>
  <c r="G183" i="41" s="1"/>
  <c r="E183" i="23"/>
  <c r="H81" i="11"/>
  <c r="H129" i="15"/>
  <c r="H126" i="10"/>
  <c r="D178" i="10" s="1"/>
  <c r="H223" i="37"/>
  <c r="H221" i="37"/>
  <c r="H235" i="37"/>
  <c r="E259" i="9"/>
  <c r="H128" i="31"/>
  <c r="E180" i="31" s="1"/>
  <c r="H125" i="10"/>
  <c r="C182" i="14"/>
  <c r="G170" i="25"/>
  <c r="H126" i="39"/>
  <c r="E178" i="39" s="1"/>
  <c r="H130" i="11"/>
  <c r="E182" i="11" s="1"/>
  <c r="G136" i="15"/>
  <c r="N13" i="49" s="1"/>
  <c r="E183" i="21"/>
  <c r="H122" i="32"/>
  <c r="C174" i="32" s="1"/>
  <c r="C136" i="30"/>
  <c r="H130" i="57"/>
  <c r="E182" i="57" s="1"/>
  <c r="H120" i="62"/>
  <c r="E172" i="62" s="1"/>
  <c r="H118" i="9"/>
  <c r="C170" i="9" s="1"/>
  <c r="D173" i="38"/>
  <c r="G136" i="41"/>
  <c r="N42" i="49" s="1"/>
  <c r="E136" i="15"/>
  <c r="L13" i="49" s="1"/>
  <c r="H127" i="19"/>
  <c r="H117" i="15"/>
  <c r="E180" i="17"/>
  <c r="H131" i="20"/>
  <c r="G183" i="20" s="1"/>
  <c r="F136" i="6"/>
  <c r="M7" i="49" s="1"/>
  <c r="H127" i="15"/>
  <c r="H128" i="16"/>
  <c r="E180" i="16" s="1"/>
  <c r="H126" i="16"/>
  <c r="D178" i="16" s="1"/>
  <c r="C136" i="19"/>
  <c r="H131" i="19"/>
  <c r="E183" i="19" s="1"/>
  <c r="H121" i="21"/>
  <c r="E173" i="21" s="1"/>
  <c r="H118" i="62"/>
  <c r="F170" i="62" s="1"/>
  <c r="F136" i="21"/>
  <c r="M20" i="49" s="1"/>
  <c r="E136" i="62"/>
  <c r="L22" i="49" s="1"/>
  <c r="C177" i="22"/>
  <c r="H120" i="40"/>
  <c r="H134" i="10"/>
  <c r="F186" i="10" s="1"/>
  <c r="F136" i="41"/>
  <c r="M42" i="49" s="1"/>
  <c r="F177" i="12"/>
  <c r="H126" i="11"/>
  <c r="F27" i="49"/>
  <c r="G246" i="27"/>
  <c r="G243" i="27"/>
  <c r="G255" i="27"/>
  <c r="G252" i="27"/>
  <c r="G261" i="27"/>
  <c r="G247" i="27"/>
  <c r="H116" i="6"/>
  <c r="F168" i="6" s="1"/>
  <c r="H125" i="24"/>
  <c r="D177" i="24" s="1"/>
  <c r="H126" i="57"/>
  <c r="F174" i="14"/>
  <c r="H125" i="41"/>
  <c r="G177" i="41" s="1"/>
  <c r="G248" i="31"/>
  <c r="G245" i="31"/>
  <c r="F31" i="49"/>
  <c r="F114" i="49" s="1"/>
  <c r="G254" i="31"/>
  <c r="G249" i="31"/>
  <c r="G243" i="31"/>
  <c r="G260" i="31"/>
  <c r="G236" i="31"/>
  <c r="G251" i="31"/>
  <c r="G218" i="31"/>
  <c r="G220" i="31"/>
  <c r="G247" i="31"/>
  <c r="H247" i="31" s="1"/>
  <c r="G258" i="31"/>
  <c r="G262" i="31"/>
  <c r="G255" i="31"/>
  <c r="G244" i="31"/>
  <c r="G261" i="31"/>
  <c r="G252" i="31"/>
  <c r="G246" i="31"/>
  <c r="G313" i="31"/>
  <c r="G363" i="31" s="1"/>
  <c r="G170" i="9"/>
  <c r="E183" i="25"/>
  <c r="C183" i="25"/>
  <c r="F249" i="41"/>
  <c r="F244" i="41"/>
  <c r="F248" i="41"/>
  <c r="H248" i="41" s="1"/>
  <c r="G259" i="11"/>
  <c r="G256" i="11"/>
  <c r="G247" i="11"/>
  <c r="G229" i="11"/>
  <c r="G228" i="11"/>
  <c r="G261" i="11"/>
  <c r="G253" i="11"/>
  <c r="G254" i="11"/>
  <c r="G249" i="11"/>
  <c r="G218" i="11"/>
  <c r="G248" i="11"/>
  <c r="G250" i="11"/>
  <c r="G262" i="11"/>
  <c r="G225" i="11"/>
  <c r="G260" i="11"/>
  <c r="G258" i="11"/>
  <c r="H258" i="11" s="1"/>
  <c r="G244" i="11"/>
  <c r="G252" i="11"/>
  <c r="G235" i="11"/>
  <c r="G233" i="11"/>
  <c r="G226" i="11"/>
  <c r="G255" i="11"/>
  <c r="G245" i="11"/>
  <c r="G224" i="11"/>
  <c r="G221" i="11"/>
  <c r="G234" i="11"/>
  <c r="G222" i="11"/>
  <c r="H116" i="46"/>
  <c r="F92" i="46"/>
  <c r="C13" i="49"/>
  <c r="D260" i="15"/>
  <c r="D259" i="15"/>
  <c r="D223" i="15"/>
  <c r="D231" i="15"/>
  <c r="D226" i="15"/>
  <c r="D248" i="15"/>
  <c r="D230" i="15"/>
  <c r="D225" i="15"/>
  <c r="D252" i="15"/>
  <c r="D261" i="15"/>
  <c r="D253" i="15"/>
  <c r="D251" i="15"/>
  <c r="D227" i="15"/>
  <c r="D237" i="15"/>
  <c r="D218" i="15"/>
  <c r="D255" i="15"/>
  <c r="H255" i="15" s="1"/>
  <c r="D243" i="15"/>
  <c r="D228" i="15"/>
  <c r="D232" i="15"/>
  <c r="D233" i="15"/>
  <c r="D247" i="15"/>
  <c r="D254" i="15"/>
  <c r="D256" i="15"/>
  <c r="D235" i="15"/>
  <c r="D234" i="15"/>
  <c r="D219" i="15"/>
  <c r="D262" i="15"/>
  <c r="D249" i="15"/>
  <c r="G246" i="19"/>
  <c r="G251" i="19"/>
  <c r="G245" i="19"/>
  <c r="G259" i="19"/>
  <c r="G232" i="19"/>
  <c r="G255" i="19"/>
  <c r="G262" i="19"/>
  <c r="G254" i="19"/>
  <c r="G258" i="19"/>
  <c r="G260" i="19"/>
  <c r="G247" i="19"/>
  <c r="G261" i="19"/>
  <c r="G249" i="19"/>
  <c r="G248" i="19"/>
  <c r="H248" i="19" s="1"/>
  <c r="G171" i="14"/>
  <c r="D171" i="14"/>
  <c r="E171" i="14"/>
  <c r="C228" i="35"/>
  <c r="C253" i="35"/>
  <c r="E136" i="18"/>
  <c r="L16" i="49" s="1"/>
  <c r="D175" i="21"/>
  <c r="E136" i="21"/>
  <c r="L20" i="49" s="1"/>
  <c r="D169" i="17"/>
  <c r="E169" i="17"/>
  <c r="H121" i="26"/>
  <c r="G136" i="6"/>
  <c r="N7" i="49" s="1"/>
  <c r="G232" i="57"/>
  <c r="C237" i="30"/>
  <c r="C236" i="30"/>
  <c r="C223" i="30"/>
  <c r="C226" i="25"/>
  <c r="C224" i="25"/>
  <c r="C262" i="30"/>
  <c r="C261" i="30"/>
  <c r="C248" i="30"/>
  <c r="G259" i="57"/>
  <c r="D226" i="17"/>
  <c r="D224" i="17"/>
  <c r="G228" i="57"/>
  <c r="C260" i="28"/>
  <c r="C251" i="28"/>
  <c r="D245" i="62"/>
  <c r="D243" i="62"/>
  <c r="D227" i="62"/>
  <c r="C262" i="25"/>
  <c r="C252" i="25"/>
  <c r="C230" i="35"/>
  <c r="C219" i="35"/>
  <c r="C258" i="35"/>
  <c r="C257" i="35"/>
  <c r="H257" i="35" s="1"/>
  <c r="D250" i="17"/>
  <c r="G234" i="10"/>
  <c r="F223" i="10"/>
  <c r="F262" i="41"/>
  <c r="F243" i="41"/>
  <c r="G228" i="19"/>
  <c r="C232" i="28"/>
  <c r="G256" i="57"/>
  <c r="D229" i="15"/>
  <c r="H225" i="37"/>
  <c r="H249" i="37"/>
  <c r="F168" i="23"/>
  <c r="G231" i="11"/>
  <c r="G220" i="11"/>
  <c r="D221" i="15"/>
  <c r="G251" i="11"/>
  <c r="H130" i="24"/>
  <c r="F235" i="31"/>
  <c r="F238" i="31" s="1"/>
  <c r="AA31" i="49" s="1"/>
  <c r="F249" i="31"/>
  <c r="F262" i="31"/>
  <c r="F229" i="31"/>
  <c r="F258" i="31"/>
  <c r="F228" i="31"/>
  <c r="C233" i="28"/>
  <c r="C235" i="28"/>
  <c r="F261" i="10"/>
  <c r="F243" i="10"/>
  <c r="F248" i="10"/>
  <c r="F247" i="10"/>
  <c r="D228" i="62"/>
  <c r="D253" i="62"/>
  <c r="G177" i="12"/>
  <c r="F172" i="19"/>
  <c r="C185" i="28"/>
  <c r="G176" i="19"/>
  <c r="H116" i="18"/>
  <c r="G168" i="18" s="1"/>
  <c r="C175" i="21"/>
  <c r="C183" i="21"/>
  <c r="E172" i="33"/>
  <c r="E171" i="16"/>
  <c r="E136" i="32"/>
  <c r="L32" i="49" s="1"/>
  <c r="H116" i="32"/>
  <c r="E168" i="32" s="1"/>
  <c r="H121" i="27"/>
  <c r="H124" i="6"/>
  <c r="E176" i="6" s="1"/>
  <c r="C235" i="30"/>
  <c r="C221" i="30"/>
  <c r="C233" i="25"/>
  <c r="H233" i="25" s="1"/>
  <c r="C260" i="30"/>
  <c r="C246" i="30"/>
  <c r="D237" i="17"/>
  <c r="D221" i="17"/>
  <c r="D219" i="17"/>
  <c r="F222" i="41"/>
  <c r="C257" i="28"/>
  <c r="C255" i="28"/>
  <c r="C249" i="28"/>
  <c r="D262" i="62"/>
  <c r="D260" i="62"/>
  <c r="D252" i="62"/>
  <c r="D236" i="62"/>
  <c r="D229" i="62"/>
  <c r="D219" i="62"/>
  <c r="C258" i="25"/>
  <c r="H258" i="25" s="1"/>
  <c r="C248" i="25"/>
  <c r="C229" i="35"/>
  <c r="C233" i="35"/>
  <c r="C224" i="35"/>
  <c r="C252" i="35"/>
  <c r="D259" i="17"/>
  <c r="D261" i="17"/>
  <c r="D246" i="17"/>
  <c r="F236" i="10"/>
  <c r="F227" i="10"/>
  <c r="F256" i="41"/>
  <c r="F261" i="41"/>
  <c r="C230" i="28"/>
  <c r="F251" i="10"/>
  <c r="C261" i="10"/>
  <c r="G231" i="10"/>
  <c r="H231" i="10" s="1"/>
  <c r="C243" i="23"/>
  <c r="C251" i="23"/>
  <c r="D245" i="15"/>
  <c r="G168" i="23"/>
  <c r="G236" i="11"/>
  <c r="G244" i="19"/>
  <c r="G246" i="11"/>
  <c r="C11" i="49"/>
  <c r="D228" i="12"/>
  <c r="F232" i="40"/>
  <c r="F229" i="40"/>
  <c r="F251" i="40"/>
  <c r="F261" i="40"/>
  <c r="F246" i="40"/>
  <c r="E259" i="62"/>
  <c r="E255" i="62"/>
  <c r="E263" i="62" s="1"/>
  <c r="AG22" i="49" s="1"/>
  <c r="E230" i="62"/>
  <c r="E253" i="62"/>
  <c r="D22" i="49"/>
  <c r="E235" i="62"/>
  <c r="E260" i="62"/>
  <c r="E254" i="62"/>
  <c r="E229" i="62"/>
  <c r="E234" i="62"/>
  <c r="E238" i="62" s="1"/>
  <c r="Z22" i="49" s="1"/>
  <c r="E228" i="62"/>
  <c r="G245" i="17"/>
  <c r="G244" i="17"/>
  <c r="G254" i="17"/>
  <c r="G261" i="17"/>
  <c r="G256" i="17"/>
  <c r="G229" i="17"/>
  <c r="G252" i="17"/>
  <c r="H252" i="17" s="1"/>
  <c r="G248" i="17"/>
  <c r="G226" i="17"/>
  <c r="G249" i="17"/>
  <c r="G250" i="17"/>
  <c r="G230" i="17"/>
  <c r="G225" i="17"/>
  <c r="G231" i="17"/>
  <c r="F15" i="49"/>
  <c r="G246" i="17"/>
  <c r="G255" i="17"/>
  <c r="G243" i="17"/>
  <c r="G223" i="17"/>
  <c r="G262" i="17"/>
  <c r="G219" i="17"/>
  <c r="H219" i="17" s="1"/>
  <c r="G222" i="17"/>
  <c r="G251" i="17"/>
  <c r="G236" i="17"/>
  <c r="G221" i="17"/>
  <c r="G258" i="17"/>
  <c r="G253" i="17"/>
  <c r="G220" i="17"/>
  <c r="G218" i="17"/>
  <c r="G233" i="17"/>
  <c r="H128" i="19"/>
  <c r="G180" i="19" s="1"/>
  <c r="F171" i="62"/>
  <c r="E175" i="62"/>
  <c r="H130" i="16"/>
  <c r="E187" i="16"/>
  <c r="H121" i="16"/>
  <c r="E173" i="16" s="1"/>
  <c r="E183" i="32"/>
  <c r="C136" i="6"/>
  <c r="C229" i="30"/>
  <c r="C220" i="30"/>
  <c r="C237" i="25"/>
  <c r="C227" i="25"/>
  <c r="C254" i="30"/>
  <c r="C245" i="30"/>
  <c r="G253" i="57"/>
  <c r="D236" i="17"/>
  <c r="D230" i="17"/>
  <c r="F219" i="41"/>
  <c r="F231" i="41"/>
  <c r="C262" i="28"/>
  <c r="C258" i="28"/>
  <c r="C244" i="28"/>
  <c r="D256" i="62"/>
  <c r="D248" i="62"/>
  <c r="F233" i="41"/>
  <c r="D232" i="62"/>
  <c r="D224" i="62"/>
  <c r="C247" i="25"/>
  <c r="C237" i="35"/>
  <c r="C223" i="35"/>
  <c r="C261" i="35"/>
  <c r="C247" i="35"/>
  <c r="D257" i="17"/>
  <c r="H257" i="17" s="1"/>
  <c r="D258" i="17"/>
  <c r="D249" i="17"/>
  <c r="G225" i="10"/>
  <c r="G232" i="10"/>
  <c r="F252" i="41"/>
  <c r="C237" i="28"/>
  <c r="C223" i="28"/>
  <c r="F246" i="10"/>
  <c r="E221" i="38"/>
  <c r="E224" i="38"/>
  <c r="D222" i="15"/>
  <c r="C22" i="49"/>
  <c r="F175" i="21"/>
  <c r="G175" i="21"/>
  <c r="C171" i="14"/>
  <c r="G230" i="11"/>
  <c r="C253" i="32"/>
  <c r="C250" i="32"/>
  <c r="C259" i="32"/>
  <c r="F252" i="23"/>
  <c r="F261" i="23"/>
  <c r="F254" i="23"/>
  <c r="F243" i="23"/>
  <c r="H243" i="23" s="1"/>
  <c r="F262" i="23"/>
  <c r="D108" i="44"/>
  <c r="C232" i="30"/>
  <c r="C226" i="30"/>
  <c r="C222" i="30"/>
  <c r="F225" i="41"/>
  <c r="C232" i="25"/>
  <c r="C223" i="25"/>
  <c r="C256" i="30"/>
  <c r="C252" i="30"/>
  <c r="C247" i="30"/>
  <c r="D233" i="17"/>
  <c r="D225" i="17"/>
  <c r="F223" i="41"/>
  <c r="C261" i="28"/>
  <c r="C252" i="28"/>
  <c r="D259" i="62"/>
  <c r="D251" i="62"/>
  <c r="D223" i="62"/>
  <c r="H223" i="62" s="1"/>
  <c r="D221" i="62"/>
  <c r="C256" i="25"/>
  <c r="C245" i="25"/>
  <c r="C232" i="35"/>
  <c r="C221" i="35"/>
  <c r="C254" i="35"/>
  <c r="C251" i="35"/>
  <c r="D260" i="17"/>
  <c r="D254" i="17"/>
  <c r="D243" i="17"/>
  <c r="F237" i="10"/>
  <c r="F225" i="10"/>
  <c r="F251" i="41"/>
  <c r="H251" i="41" s="1"/>
  <c r="E237" i="38"/>
  <c r="E222" i="38"/>
  <c r="G231" i="19"/>
  <c r="H231" i="19" s="1"/>
  <c r="G253" i="19"/>
  <c r="C231" i="28"/>
  <c r="C222" i="28"/>
  <c r="G250" i="10"/>
  <c r="F257" i="10"/>
  <c r="H257" i="10" s="1"/>
  <c r="C224" i="27"/>
  <c r="C226" i="27"/>
  <c r="C245" i="19"/>
  <c r="C256" i="19"/>
  <c r="C230" i="19"/>
  <c r="D183" i="21"/>
  <c r="D223" i="28"/>
  <c r="D236" i="28"/>
  <c r="F257" i="24"/>
  <c r="F245" i="24"/>
  <c r="F262" i="24"/>
  <c r="F227" i="24"/>
  <c r="F224" i="24"/>
  <c r="F225" i="24"/>
  <c r="F249" i="24"/>
  <c r="G232" i="36"/>
  <c r="H232" i="36" s="1"/>
  <c r="G252" i="36"/>
  <c r="G228" i="36"/>
  <c r="G250" i="36"/>
  <c r="D257" i="15"/>
  <c r="C168" i="23"/>
  <c r="G227" i="11"/>
  <c r="D224" i="15"/>
  <c r="C176" i="22"/>
  <c r="E176" i="22"/>
  <c r="F176" i="22"/>
  <c r="G176" i="22"/>
  <c r="G231" i="57"/>
  <c r="C224" i="30"/>
  <c r="C219" i="25"/>
  <c r="C222" i="25"/>
  <c r="C258" i="30"/>
  <c r="C251" i="30"/>
  <c r="D235" i="17"/>
  <c r="D227" i="17"/>
  <c r="D218" i="17"/>
  <c r="C248" i="28"/>
  <c r="D258" i="62"/>
  <c r="D250" i="62"/>
  <c r="D235" i="62"/>
  <c r="D226" i="62"/>
  <c r="C257" i="25"/>
  <c r="C243" i="25"/>
  <c r="C235" i="35"/>
  <c r="C218" i="35"/>
  <c r="F244" i="10"/>
  <c r="C260" i="35"/>
  <c r="C249" i="35"/>
  <c r="C244" i="35"/>
  <c r="D256" i="17"/>
  <c r="D251" i="17"/>
  <c r="D244" i="17"/>
  <c r="F226" i="10"/>
  <c r="F220" i="10"/>
  <c r="F233" i="10"/>
  <c r="F258" i="41"/>
  <c r="F246" i="41"/>
  <c r="G225" i="19"/>
  <c r="G257" i="19"/>
  <c r="C229" i="28"/>
  <c r="C221" i="28"/>
  <c r="F262" i="10"/>
  <c r="F250" i="10"/>
  <c r="C221" i="38"/>
  <c r="H221" i="38" s="1"/>
  <c r="C235" i="38"/>
  <c r="C232" i="38"/>
  <c r="D243" i="36"/>
  <c r="D244" i="36"/>
  <c r="D259" i="36"/>
  <c r="D249" i="36"/>
  <c r="D220" i="36"/>
  <c r="D238" i="36" s="1"/>
  <c r="Y37" i="49" s="1"/>
  <c r="D230" i="36"/>
  <c r="D260" i="36"/>
  <c r="D246" i="18"/>
  <c r="D225" i="18"/>
  <c r="G263" i="37"/>
  <c r="AI38" i="49" s="1"/>
  <c r="H260" i="37"/>
  <c r="D177" i="17"/>
  <c r="G243" i="11"/>
  <c r="D246" i="15"/>
  <c r="F8" i="49"/>
  <c r="G224" i="9"/>
  <c r="H224" i="9" s="1"/>
  <c r="G220" i="9"/>
  <c r="G226" i="9"/>
  <c r="G221" i="9"/>
  <c r="G237" i="9"/>
  <c r="G222" i="9"/>
  <c r="G238" i="9" s="1"/>
  <c r="AB8" i="49" s="1"/>
  <c r="G235" i="9"/>
  <c r="G236" i="9"/>
  <c r="G233" i="9"/>
  <c r="G262" i="9"/>
  <c r="G260" i="9"/>
  <c r="C184" i="29"/>
  <c r="F184" i="29"/>
  <c r="E184" i="29"/>
  <c r="G184" i="29"/>
  <c r="C233" i="30"/>
  <c r="C219" i="30"/>
  <c r="C230" i="25"/>
  <c r="C236" i="25"/>
  <c r="C220" i="25"/>
  <c r="C249" i="30"/>
  <c r="D234" i="17"/>
  <c r="D229" i="17"/>
  <c r="F236" i="41"/>
  <c r="F220" i="41"/>
  <c r="C256" i="28"/>
  <c r="C247" i="28"/>
  <c r="D255" i="62"/>
  <c r="D247" i="62"/>
  <c r="D234" i="62"/>
  <c r="D231" i="62"/>
  <c r="H231" i="62" s="1"/>
  <c r="D220" i="62"/>
  <c r="C261" i="25"/>
  <c r="C255" i="25"/>
  <c r="C246" i="25"/>
  <c r="C231" i="35"/>
  <c r="H231" i="35" s="1"/>
  <c r="C227" i="35"/>
  <c r="C220" i="35"/>
  <c r="C245" i="35"/>
  <c r="C255" i="35"/>
  <c r="C248" i="35"/>
  <c r="D262" i="17"/>
  <c r="D247" i="17"/>
  <c r="F222" i="10"/>
  <c r="F257" i="41"/>
  <c r="G256" i="19"/>
  <c r="C227" i="28"/>
  <c r="C220" i="28"/>
  <c r="F258" i="10"/>
  <c r="F245" i="10"/>
  <c r="F227" i="41"/>
  <c r="C249" i="10"/>
  <c r="C257" i="10"/>
  <c r="C251" i="10"/>
  <c r="C262" i="10"/>
  <c r="G252" i="19"/>
  <c r="D258" i="15"/>
  <c r="G257" i="11"/>
  <c r="E259" i="30"/>
  <c r="E255" i="30"/>
  <c r="E253" i="30"/>
  <c r="E261" i="30"/>
  <c r="F177" i="9"/>
  <c r="H125" i="18"/>
  <c r="D183" i="33"/>
  <c r="H129" i="57"/>
  <c r="G181" i="57" s="1"/>
  <c r="C230" i="30"/>
  <c r="C218" i="30"/>
  <c r="C231" i="25"/>
  <c r="C235" i="25"/>
  <c r="C218" i="25"/>
  <c r="C257" i="30"/>
  <c r="F226" i="41"/>
  <c r="G250" i="57"/>
  <c r="D232" i="17"/>
  <c r="D231" i="17"/>
  <c r="H231" i="17" s="1"/>
  <c r="D223" i="17"/>
  <c r="F224" i="41"/>
  <c r="H224" i="41" s="1"/>
  <c r="C254" i="28"/>
  <c r="C246" i="28"/>
  <c r="D261" i="62"/>
  <c r="D254" i="62"/>
  <c r="D244" i="62"/>
  <c r="F221" i="41"/>
  <c r="F232" i="41"/>
  <c r="D233" i="62"/>
  <c r="H233" i="62" s="1"/>
  <c r="D225" i="62"/>
  <c r="D218" i="62"/>
  <c r="C260" i="25"/>
  <c r="C254" i="25"/>
  <c r="C222" i="35"/>
  <c r="C256" i="35"/>
  <c r="C246" i="35"/>
  <c r="D255" i="17"/>
  <c r="F232" i="10"/>
  <c r="F231" i="10"/>
  <c r="F219" i="10"/>
  <c r="F247" i="41"/>
  <c r="F250" i="41"/>
  <c r="E225" i="38"/>
  <c r="E232" i="38"/>
  <c r="E223" i="38"/>
  <c r="H223" i="38" s="1"/>
  <c r="G234" i="19"/>
  <c r="G250" i="19"/>
  <c r="C226" i="28"/>
  <c r="C224" i="28"/>
  <c r="F256" i="10"/>
  <c r="F252" i="10"/>
  <c r="C254" i="24"/>
  <c r="C255" i="24"/>
  <c r="C263" i="24" s="1"/>
  <c r="C224" i="24"/>
  <c r="C219" i="24"/>
  <c r="C235" i="24"/>
  <c r="C246" i="24"/>
  <c r="C260" i="24"/>
  <c r="D244" i="20"/>
  <c r="D249" i="20"/>
  <c r="D251" i="20"/>
  <c r="D247" i="20"/>
  <c r="D244" i="15"/>
  <c r="C8" i="49"/>
  <c r="D228" i="9"/>
  <c r="E186" i="14"/>
  <c r="F186" i="14"/>
  <c r="G186" i="14"/>
  <c r="D136" i="30"/>
  <c r="K30" i="49" s="1"/>
  <c r="D176" i="30"/>
  <c r="H134" i="12"/>
  <c r="F186" i="12" s="1"/>
  <c r="H118" i="41"/>
  <c r="E259" i="12"/>
  <c r="G220" i="18"/>
  <c r="G233" i="18"/>
  <c r="H233" i="18" s="1"/>
  <c r="G260" i="18"/>
  <c r="G255" i="18"/>
  <c r="H116" i="15"/>
  <c r="H124" i="57"/>
  <c r="H131" i="16"/>
  <c r="H130" i="15"/>
  <c r="H129" i="17"/>
  <c r="H128" i="21"/>
  <c r="H121" i="23"/>
  <c r="E173" i="23" s="1"/>
  <c r="H117" i="25"/>
  <c r="H128" i="27"/>
  <c r="H134" i="22"/>
  <c r="H125" i="29"/>
  <c r="G177" i="29" s="1"/>
  <c r="H123" i="29"/>
  <c r="H131" i="31"/>
  <c r="F183" i="31" s="1"/>
  <c r="H119" i="39"/>
  <c r="E171" i="39" s="1"/>
  <c r="H122" i="38"/>
  <c r="H121" i="10"/>
  <c r="C180" i="39"/>
  <c r="H107" i="46"/>
  <c r="H27" i="44"/>
  <c r="H53" i="44"/>
  <c r="H61" i="44"/>
  <c r="H120" i="29"/>
  <c r="E172" i="29" s="1"/>
  <c r="H131" i="40"/>
  <c r="H122" i="39"/>
  <c r="G174" i="39" s="1"/>
  <c r="H134" i="9"/>
  <c r="F186" i="9" s="1"/>
  <c r="D184" i="40"/>
  <c r="F184" i="40"/>
  <c r="C184" i="40"/>
  <c r="G184" i="40"/>
  <c r="E259" i="40"/>
  <c r="E263" i="40" s="1"/>
  <c r="AG41" i="49" s="1"/>
  <c r="E260" i="40"/>
  <c r="E253" i="40"/>
  <c r="E255" i="40"/>
  <c r="E234" i="40"/>
  <c r="E229" i="40"/>
  <c r="E254" i="40"/>
  <c r="D41" i="49"/>
  <c r="E230" i="40"/>
  <c r="E238" i="40" s="1"/>
  <c r="Z41" i="49" s="1"/>
  <c r="C258" i="20"/>
  <c r="C257" i="20"/>
  <c r="C246" i="20"/>
  <c r="C256" i="29"/>
  <c r="C248" i="29"/>
  <c r="E252" i="36"/>
  <c r="G250" i="21"/>
  <c r="H236" i="37"/>
  <c r="F171" i="25"/>
  <c r="E235" i="12"/>
  <c r="G223" i="18"/>
  <c r="G226" i="18"/>
  <c r="G258" i="18"/>
  <c r="G262" i="18"/>
  <c r="H127" i="31"/>
  <c r="F179" i="31" s="1"/>
  <c r="H127" i="25"/>
  <c r="H130" i="39"/>
  <c r="G182" i="39" s="1"/>
  <c r="H44" i="44"/>
  <c r="H59" i="44"/>
  <c r="H116" i="24"/>
  <c r="E168" i="24" s="1"/>
  <c r="H130" i="59"/>
  <c r="E182" i="59" s="1"/>
  <c r="F229" i="36"/>
  <c r="E37" i="49"/>
  <c r="C255" i="41"/>
  <c r="F262" i="18"/>
  <c r="F246" i="18"/>
  <c r="D227" i="22"/>
  <c r="C229" i="29"/>
  <c r="C237" i="29"/>
  <c r="C224" i="29"/>
  <c r="E261" i="31"/>
  <c r="E244" i="31"/>
  <c r="G257" i="20"/>
  <c r="G220" i="21"/>
  <c r="G224" i="21"/>
  <c r="D223" i="6"/>
  <c r="E260" i="36"/>
  <c r="E261" i="36"/>
  <c r="E245" i="36"/>
  <c r="H39" i="44"/>
  <c r="H122" i="41"/>
  <c r="H119" i="15"/>
  <c r="C171" i="15" s="1"/>
  <c r="D171" i="25"/>
  <c r="H135" i="11"/>
  <c r="F177" i="22"/>
  <c r="E255" i="12"/>
  <c r="G221" i="18"/>
  <c r="H221" i="18" s="1"/>
  <c r="G235" i="18"/>
  <c r="G136" i="16"/>
  <c r="N14" i="49" s="1"/>
  <c r="H123" i="22"/>
  <c r="C175" i="22" s="1"/>
  <c r="H133" i="31"/>
  <c r="F180" i="59"/>
  <c r="H130" i="41"/>
  <c r="H35" i="44"/>
  <c r="D177" i="22"/>
  <c r="H133" i="15"/>
  <c r="H125" i="23"/>
  <c r="F177" i="23" s="1"/>
  <c r="F136" i="40"/>
  <c r="M41" i="49" s="1"/>
  <c r="H134" i="37"/>
  <c r="C186" i="37" s="1"/>
  <c r="H218" i="37"/>
  <c r="H119" i="17"/>
  <c r="H129" i="24"/>
  <c r="F181" i="24" s="1"/>
  <c r="H131" i="59"/>
  <c r="F183" i="59" s="1"/>
  <c r="H121" i="31"/>
  <c r="C173" i="31" s="1"/>
  <c r="H130" i="33"/>
  <c r="D182" i="33" s="1"/>
  <c r="H130" i="38"/>
  <c r="F171" i="14"/>
  <c r="E136" i="40"/>
  <c r="L41" i="49" s="1"/>
  <c r="H23" i="44"/>
  <c r="F180" i="39"/>
  <c r="D253" i="40"/>
  <c r="D263" i="40" s="1"/>
  <c r="AF41" i="49" s="1"/>
  <c r="C41" i="49"/>
  <c r="E230" i="20"/>
  <c r="D18" i="49"/>
  <c r="C169" i="9"/>
  <c r="E169" i="9"/>
  <c r="D169" i="9"/>
  <c r="E177" i="36"/>
  <c r="H123" i="9"/>
  <c r="D175" i="9" s="1"/>
  <c r="G181" i="11"/>
  <c r="E258" i="27"/>
  <c r="E262" i="27"/>
  <c r="E252" i="27"/>
  <c r="F226" i="33"/>
  <c r="F220" i="33"/>
  <c r="D260" i="18"/>
  <c r="D256" i="18"/>
  <c r="H256" i="18" s="1"/>
  <c r="E219" i="27"/>
  <c r="C252" i="36"/>
  <c r="C250" i="36"/>
  <c r="C245" i="36"/>
  <c r="C257" i="36"/>
  <c r="C256" i="36"/>
  <c r="C259" i="36"/>
  <c r="C248" i="36"/>
  <c r="C262" i="36"/>
  <c r="H262" i="36" s="1"/>
  <c r="C253" i="36"/>
  <c r="C244" i="36"/>
  <c r="C258" i="36"/>
  <c r="E248" i="23"/>
  <c r="E262" i="23"/>
  <c r="E243" i="23"/>
  <c r="E251" i="23"/>
  <c r="H251" i="23" s="1"/>
  <c r="E252" i="23"/>
  <c r="H252" i="23" s="1"/>
  <c r="E244" i="23"/>
  <c r="E245" i="23"/>
  <c r="E256" i="23"/>
  <c r="E255" i="23"/>
  <c r="G253" i="15"/>
  <c r="G256" i="15"/>
  <c r="G259" i="15"/>
  <c r="H259" i="15" s="1"/>
  <c r="G218" i="15"/>
  <c r="H218" i="15" s="1"/>
  <c r="G255" i="15"/>
  <c r="G246" i="15"/>
  <c r="G227" i="15"/>
  <c r="G234" i="15"/>
  <c r="G251" i="15"/>
  <c r="G248" i="15"/>
  <c r="G229" i="15"/>
  <c r="G247" i="15"/>
  <c r="H247" i="15" s="1"/>
  <c r="G254" i="15"/>
  <c r="G243" i="15"/>
  <c r="G249" i="15"/>
  <c r="G237" i="15"/>
  <c r="H237" i="15" s="1"/>
  <c r="G232" i="15"/>
  <c r="G219" i="15"/>
  <c r="G231" i="15"/>
  <c r="G252" i="15"/>
  <c r="G258" i="15"/>
  <c r="G250" i="15"/>
  <c r="G228" i="15"/>
  <c r="G233" i="15"/>
  <c r="H52" i="15"/>
  <c r="G257" i="15"/>
  <c r="G244" i="15"/>
  <c r="H244" i="15" s="1"/>
  <c r="G260" i="15"/>
  <c r="H260" i="15" s="1"/>
  <c r="G236" i="15"/>
  <c r="G235" i="15"/>
  <c r="G226" i="15"/>
  <c r="G245" i="15"/>
  <c r="H245" i="15" s="1"/>
  <c r="G220" i="15"/>
  <c r="G222" i="15"/>
  <c r="G221" i="15"/>
  <c r="G225" i="15"/>
  <c r="H22" i="44"/>
  <c r="G239" i="44"/>
  <c r="G287" i="44" s="1"/>
  <c r="D168" i="59"/>
  <c r="G168" i="59"/>
  <c r="C168" i="59"/>
  <c r="E168" i="59"/>
  <c r="C85" i="46"/>
  <c r="H85" i="46" s="1"/>
  <c r="H109" i="46"/>
  <c r="G218" i="25"/>
  <c r="G230" i="25"/>
  <c r="G245" i="25"/>
  <c r="G262" i="25"/>
  <c r="G235" i="25"/>
  <c r="G220" i="25"/>
  <c r="G222" i="25"/>
  <c r="G261" i="25"/>
  <c r="G243" i="25"/>
  <c r="G226" i="25"/>
  <c r="G219" i="25"/>
  <c r="F25" i="49"/>
  <c r="F103" i="49" s="1"/>
  <c r="G258" i="25"/>
  <c r="G244" i="25"/>
  <c r="G223" i="25"/>
  <c r="G233" i="25"/>
  <c r="G249" i="25"/>
  <c r="G255" i="25"/>
  <c r="G227" i="25"/>
  <c r="G237" i="25"/>
  <c r="G251" i="25"/>
  <c r="G252" i="25"/>
  <c r="G313" i="25"/>
  <c r="G363" i="25" s="1"/>
  <c r="G224" i="25"/>
  <c r="G254" i="25"/>
  <c r="G260" i="25"/>
  <c r="G247" i="25"/>
  <c r="G221" i="25"/>
  <c r="H221" i="25" s="1"/>
  <c r="G248" i="25"/>
  <c r="G229" i="25"/>
  <c r="G236" i="25"/>
  <c r="H236" i="25" s="1"/>
  <c r="G246" i="25"/>
  <c r="G250" i="25"/>
  <c r="G232" i="25"/>
  <c r="G234" i="25"/>
  <c r="G231" i="25"/>
  <c r="E12" i="49"/>
  <c r="E95" i="49" s="1"/>
  <c r="F234" i="14"/>
  <c r="F228" i="14"/>
  <c r="F235" i="14"/>
  <c r="F254" i="14"/>
  <c r="F229" i="14"/>
  <c r="F313" i="14"/>
  <c r="F363" i="14" s="1"/>
  <c r="F230" i="14"/>
  <c r="F253" i="14"/>
  <c r="F222" i="14"/>
  <c r="F261" i="14"/>
  <c r="F260" i="14"/>
  <c r="F233" i="14"/>
  <c r="E172" i="22"/>
  <c r="F172" i="22"/>
  <c r="D172" i="22"/>
  <c r="G172" i="22"/>
  <c r="C172" i="22"/>
  <c r="G184" i="12"/>
  <c r="E175" i="12"/>
  <c r="G175" i="12"/>
  <c r="H175" i="12" s="1"/>
  <c r="C175" i="18"/>
  <c r="F136" i="17"/>
  <c r="M15" i="49" s="1"/>
  <c r="E173" i="33"/>
  <c r="D136" i="33"/>
  <c r="K34" i="49" s="1"/>
  <c r="G178" i="16"/>
  <c r="E248" i="27"/>
  <c r="H248" i="27" s="1"/>
  <c r="D233" i="18"/>
  <c r="D220" i="18"/>
  <c r="F236" i="33"/>
  <c r="D245" i="18"/>
  <c r="E261" i="23"/>
  <c r="E249" i="23"/>
  <c r="F244" i="33"/>
  <c r="F257" i="33"/>
  <c r="H257" i="33" s="1"/>
  <c r="C261" i="36"/>
  <c r="C243" i="36"/>
  <c r="E244" i="10"/>
  <c r="E246" i="10"/>
  <c r="E257" i="10"/>
  <c r="E245" i="10"/>
  <c r="E249" i="10"/>
  <c r="E248" i="10"/>
  <c r="E256" i="10"/>
  <c r="E243" i="10"/>
  <c r="D175" i="33"/>
  <c r="E175" i="33"/>
  <c r="F175" i="33"/>
  <c r="G175" i="33"/>
  <c r="D136" i="14"/>
  <c r="K12" i="49" s="1"/>
  <c r="C29" i="49"/>
  <c r="D249" i="29"/>
  <c r="D258" i="29"/>
  <c r="D220" i="29"/>
  <c r="D229" i="29"/>
  <c r="D237" i="29"/>
  <c r="D250" i="29"/>
  <c r="D259" i="29"/>
  <c r="D261" i="29"/>
  <c r="D234" i="29"/>
  <c r="D247" i="29"/>
  <c r="D219" i="29"/>
  <c r="D221" i="29"/>
  <c r="D226" i="29"/>
  <c r="D228" i="29"/>
  <c r="D245" i="29"/>
  <c r="D256" i="29"/>
  <c r="D260" i="29"/>
  <c r="D253" i="29"/>
  <c r="D224" i="29"/>
  <c r="D231" i="29"/>
  <c r="F187" i="38"/>
  <c r="D187" i="38"/>
  <c r="E187" i="38"/>
  <c r="G187" i="38"/>
  <c r="F177" i="36"/>
  <c r="D177" i="36"/>
  <c r="E174" i="20"/>
  <c r="E187" i="34"/>
  <c r="F175" i="32"/>
  <c r="E257" i="27"/>
  <c r="H257" i="27" s="1"/>
  <c r="E247" i="27"/>
  <c r="C229" i="36"/>
  <c r="C236" i="36"/>
  <c r="C218" i="36"/>
  <c r="D229" i="18"/>
  <c r="F237" i="33"/>
  <c r="D257" i="18"/>
  <c r="D247" i="18"/>
  <c r="E224" i="27"/>
  <c r="E247" i="23"/>
  <c r="F245" i="33"/>
  <c r="C254" i="36"/>
  <c r="C223" i="27"/>
  <c r="C236" i="27"/>
  <c r="C219" i="27"/>
  <c r="C227" i="27"/>
  <c r="C229" i="27"/>
  <c r="C230" i="27"/>
  <c r="C220" i="27"/>
  <c r="C235" i="27"/>
  <c r="C261" i="19"/>
  <c r="C262" i="19"/>
  <c r="C221" i="19"/>
  <c r="C235" i="19"/>
  <c r="C243" i="19"/>
  <c r="C251" i="19"/>
  <c r="H251" i="19" s="1"/>
  <c r="F225" i="39"/>
  <c r="F244" i="39"/>
  <c r="F227" i="39"/>
  <c r="F257" i="39"/>
  <c r="F184" i="21"/>
  <c r="G230" i="15"/>
  <c r="C174" i="30"/>
  <c r="E174" i="30"/>
  <c r="H309" i="38"/>
  <c r="R37" i="48" s="1"/>
  <c r="F184" i="38"/>
  <c r="C184" i="38"/>
  <c r="E184" i="38"/>
  <c r="G184" i="38"/>
  <c r="F229" i="17"/>
  <c r="F261" i="17"/>
  <c r="H261" i="17" s="1"/>
  <c r="F228" i="17"/>
  <c r="F226" i="11"/>
  <c r="F237" i="11"/>
  <c r="F247" i="11"/>
  <c r="F253" i="11"/>
  <c r="F227" i="11"/>
  <c r="F222" i="11"/>
  <c r="F249" i="11"/>
  <c r="F244" i="11"/>
  <c r="F231" i="11"/>
  <c r="F233" i="11"/>
  <c r="F225" i="11"/>
  <c r="F260" i="11"/>
  <c r="F259" i="11"/>
  <c r="F235" i="11"/>
  <c r="F251" i="11"/>
  <c r="F256" i="11"/>
  <c r="F234" i="11"/>
  <c r="F243" i="11"/>
  <c r="F261" i="11"/>
  <c r="F230" i="11"/>
  <c r="F228" i="11"/>
  <c r="H228" i="11" s="1"/>
  <c r="F245" i="11"/>
  <c r="F255" i="11"/>
  <c r="F257" i="11"/>
  <c r="F262" i="11"/>
  <c r="F248" i="11"/>
  <c r="F250" i="11"/>
  <c r="F236" i="11"/>
  <c r="F254" i="11"/>
  <c r="F258" i="11"/>
  <c r="F229" i="11"/>
  <c r="F220" i="11"/>
  <c r="F218" i="11"/>
  <c r="F221" i="11"/>
  <c r="C184" i="12"/>
  <c r="H132" i="26"/>
  <c r="G184" i="26" s="1"/>
  <c r="E256" i="27"/>
  <c r="E246" i="27"/>
  <c r="E244" i="27"/>
  <c r="D231" i="18"/>
  <c r="D224" i="18"/>
  <c r="D219" i="18"/>
  <c r="D218" i="18"/>
  <c r="F218" i="33"/>
  <c r="F224" i="33"/>
  <c r="D262" i="18"/>
  <c r="D250" i="18"/>
  <c r="D244" i="18"/>
  <c r="E253" i="23"/>
  <c r="F255" i="33"/>
  <c r="F254" i="33"/>
  <c r="F249" i="33"/>
  <c r="H249" i="33" s="1"/>
  <c r="C255" i="36"/>
  <c r="E234" i="6"/>
  <c r="E260" i="6"/>
  <c r="H260" i="6" s="1"/>
  <c r="E218" i="6"/>
  <c r="E249" i="6"/>
  <c r="E243" i="6"/>
  <c r="E221" i="6"/>
  <c r="E231" i="6"/>
  <c r="E226" i="6"/>
  <c r="E259" i="6"/>
  <c r="E253" i="6"/>
  <c r="E222" i="6"/>
  <c r="E225" i="6"/>
  <c r="E257" i="6"/>
  <c r="E262" i="6"/>
  <c r="E230" i="6"/>
  <c r="E229" i="6"/>
  <c r="E228" i="6"/>
  <c r="E236" i="6"/>
  <c r="E234" i="18"/>
  <c r="E245" i="18"/>
  <c r="E256" i="18"/>
  <c r="E257" i="18"/>
  <c r="E259" i="18"/>
  <c r="E254" i="18"/>
  <c r="E255" i="18"/>
  <c r="E244" i="18"/>
  <c r="E247" i="18"/>
  <c r="E229" i="18"/>
  <c r="E260" i="18"/>
  <c r="E235" i="18"/>
  <c r="D16" i="49"/>
  <c r="E10" i="49"/>
  <c r="F177" i="40"/>
  <c r="C182" i="57"/>
  <c r="F175" i="12"/>
  <c r="H129" i="28"/>
  <c r="G181" i="28" s="1"/>
  <c r="C136" i="17"/>
  <c r="F177" i="17"/>
  <c r="C181" i="11"/>
  <c r="D182" i="57"/>
  <c r="H116" i="26"/>
  <c r="E245" i="27"/>
  <c r="D221" i="18"/>
  <c r="D232" i="18"/>
  <c r="F227" i="33"/>
  <c r="D248" i="18"/>
  <c r="H248" i="18" s="1"/>
  <c r="E246" i="23"/>
  <c r="F262" i="33"/>
  <c r="C260" i="36"/>
  <c r="G262" i="15"/>
  <c r="H130" i="25"/>
  <c r="H118" i="59"/>
  <c r="G182" i="33"/>
  <c r="C259" i="6"/>
  <c r="H259" i="6" s="1"/>
  <c r="C218" i="6"/>
  <c r="C236" i="6"/>
  <c r="C247" i="6"/>
  <c r="C252" i="6"/>
  <c r="C223" i="6"/>
  <c r="C237" i="6"/>
  <c r="C225" i="6"/>
  <c r="C234" i="6"/>
  <c r="H234" i="6" s="1"/>
  <c r="C222" i="6"/>
  <c r="C233" i="6"/>
  <c r="C230" i="6"/>
  <c r="C245" i="6"/>
  <c r="H245" i="6" s="1"/>
  <c r="C261" i="6"/>
  <c r="C249" i="6"/>
  <c r="C219" i="6"/>
  <c r="C231" i="6"/>
  <c r="D174" i="30"/>
  <c r="D238" i="37"/>
  <c r="Y38" i="49" s="1"/>
  <c r="E218" i="27"/>
  <c r="E222" i="27"/>
  <c r="E221" i="27"/>
  <c r="E220" i="27"/>
  <c r="E233" i="27"/>
  <c r="E225" i="27"/>
  <c r="H225" i="27" s="1"/>
  <c r="E227" i="27"/>
  <c r="F228" i="33"/>
  <c r="F234" i="33"/>
  <c r="F230" i="33"/>
  <c r="F231" i="33"/>
  <c r="F258" i="33"/>
  <c r="F223" i="33"/>
  <c r="F221" i="33"/>
  <c r="H221" i="33" s="1"/>
  <c r="F235" i="33"/>
  <c r="F261" i="33"/>
  <c r="F251" i="33"/>
  <c r="H251" i="33" s="1"/>
  <c r="F253" i="33"/>
  <c r="F260" i="33"/>
  <c r="F246" i="33"/>
  <c r="F256" i="33"/>
  <c r="F250" i="33"/>
  <c r="H250" i="33" s="1"/>
  <c r="F247" i="33"/>
  <c r="H247" i="33" s="1"/>
  <c r="F172" i="17"/>
  <c r="G184" i="20"/>
  <c r="C177" i="17"/>
  <c r="G180" i="17"/>
  <c r="F181" i="11"/>
  <c r="G136" i="11"/>
  <c r="N10" i="49" s="1"/>
  <c r="F136" i="57"/>
  <c r="M19" i="49" s="1"/>
  <c r="E251" i="27"/>
  <c r="D237" i="18"/>
  <c r="D227" i="18"/>
  <c r="D255" i="18"/>
  <c r="E237" i="27"/>
  <c r="E258" i="23"/>
  <c r="E257" i="23"/>
  <c r="F259" i="33"/>
  <c r="H259" i="33" s="1"/>
  <c r="F252" i="33"/>
  <c r="C247" i="36"/>
  <c r="E226" i="38"/>
  <c r="E227" i="38"/>
  <c r="G257" i="57"/>
  <c r="G225" i="57"/>
  <c r="G257" i="10"/>
  <c r="G259" i="10"/>
  <c r="G256" i="10"/>
  <c r="C187" i="38"/>
  <c r="G179" i="23"/>
  <c r="D179" i="23"/>
  <c r="E179" i="23"/>
  <c r="C179" i="23"/>
  <c r="G136" i="30"/>
  <c r="N30" i="49" s="1"/>
  <c r="H128" i="14"/>
  <c r="D180" i="14" s="1"/>
  <c r="C136" i="14"/>
  <c r="C175" i="12"/>
  <c r="E250" i="27"/>
  <c r="F232" i="33"/>
  <c r="F222" i="33"/>
  <c r="E231" i="27"/>
  <c r="E232" i="27"/>
  <c r="E223" i="27"/>
  <c r="H52" i="33"/>
  <c r="D249" i="18"/>
  <c r="D230" i="18"/>
  <c r="D243" i="18"/>
  <c r="D258" i="18"/>
  <c r="D254" i="18"/>
  <c r="F177" i="29"/>
  <c r="H133" i="34"/>
  <c r="D261" i="36"/>
  <c r="D246" i="36"/>
  <c r="H247" i="37"/>
  <c r="H134" i="16"/>
  <c r="F186" i="16" s="1"/>
  <c r="H183" i="39"/>
  <c r="D136" i="23"/>
  <c r="K23" i="49" s="1"/>
  <c r="H124" i="29"/>
  <c r="D178" i="36"/>
  <c r="H130" i="10"/>
  <c r="H128" i="9"/>
  <c r="H81" i="15"/>
  <c r="H138" i="15" s="1"/>
  <c r="F168" i="24"/>
  <c r="G168" i="24"/>
  <c r="C170" i="25"/>
  <c r="E170" i="25"/>
  <c r="D170" i="25"/>
  <c r="F170" i="25"/>
  <c r="H130" i="29"/>
  <c r="C182" i="29" s="1"/>
  <c r="E228" i="17"/>
  <c r="D15" i="49"/>
  <c r="E230" i="17"/>
  <c r="E259" i="17"/>
  <c r="E253" i="17"/>
  <c r="E255" i="17"/>
  <c r="E254" i="17"/>
  <c r="E260" i="17"/>
  <c r="E229" i="17"/>
  <c r="E259" i="16"/>
  <c r="E260" i="16"/>
  <c r="D14" i="49"/>
  <c r="E254" i="16"/>
  <c r="E255" i="16"/>
  <c r="E235" i="16"/>
  <c r="E230" i="16"/>
  <c r="E228" i="16"/>
  <c r="E229" i="16"/>
  <c r="E234" i="16"/>
  <c r="E253" i="16"/>
  <c r="E180" i="39"/>
  <c r="H120" i="30"/>
  <c r="H133" i="59"/>
  <c r="G185" i="59" s="1"/>
  <c r="D174" i="14"/>
  <c r="H60" i="44"/>
  <c r="F230" i="22"/>
  <c r="F254" i="22"/>
  <c r="F255" i="22"/>
  <c r="F259" i="22"/>
  <c r="F263" i="22" s="1"/>
  <c r="AH21" i="49" s="1"/>
  <c r="F235" i="22"/>
  <c r="F260" i="22"/>
  <c r="F228" i="22"/>
  <c r="F234" i="22"/>
  <c r="F253" i="22"/>
  <c r="E21" i="49"/>
  <c r="F229" i="22"/>
  <c r="E254" i="36"/>
  <c r="E263" i="36" s="1"/>
  <c r="AG37" i="49" s="1"/>
  <c r="E250" i="36"/>
  <c r="E244" i="36"/>
  <c r="D251" i="36"/>
  <c r="D247" i="36"/>
  <c r="F175" i="41"/>
  <c r="H126" i="22"/>
  <c r="F178" i="22" s="1"/>
  <c r="H135" i="31"/>
  <c r="E187" i="31" s="1"/>
  <c r="H127" i="38"/>
  <c r="G179" i="38" s="1"/>
  <c r="E136" i="10"/>
  <c r="L9" i="49" s="1"/>
  <c r="G185" i="12"/>
  <c r="H118" i="14"/>
  <c r="C136" i="15"/>
  <c r="H20" i="44"/>
  <c r="H125" i="27"/>
  <c r="G224" i="38"/>
  <c r="G252" i="38"/>
  <c r="H252" i="38" s="1"/>
  <c r="G245" i="38"/>
  <c r="G251" i="38"/>
  <c r="G247" i="38"/>
  <c r="F39" i="49"/>
  <c r="G220" i="38"/>
  <c r="G246" i="38"/>
  <c r="G218" i="38"/>
  <c r="G221" i="38"/>
  <c r="G238" i="38" s="1"/>
  <c r="AB39" i="49" s="1"/>
  <c r="G261" i="38"/>
  <c r="G243" i="38"/>
  <c r="G255" i="38"/>
  <c r="G254" i="38"/>
  <c r="G260" i="38"/>
  <c r="G258" i="38"/>
  <c r="G249" i="38"/>
  <c r="G262" i="38"/>
  <c r="H262" i="38" s="1"/>
  <c r="G244" i="38"/>
  <c r="G248" i="38"/>
  <c r="H132" i="22"/>
  <c r="F184" i="22" s="1"/>
  <c r="H128" i="25"/>
  <c r="G180" i="25" s="1"/>
  <c r="H131" i="29"/>
  <c r="E183" i="29" s="1"/>
  <c r="H119" i="38"/>
  <c r="H126" i="40"/>
  <c r="C178" i="40" s="1"/>
  <c r="H120" i="10"/>
  <c r="D172" i="10" s="1"/>
  <c r="H124" i="40"/>
  <c r="E176" i="40" s="1"/>
  <c r="H126" i="23"/>
  <c r="C178" i="23" s="1"/>
  <c r="G244" i="6"/>
  <c r="G313" i="6"/>
  <c r="G363" i="6" s="1"/>
  <c r="F7" i="49"/>
  <c r="F90" i="49" s="1"/>
  <c r="G262" i="6"/>
  <c r="G261" i="22"/>
  <c r="G244" i="22"/>
  <c r="G221" i="22"/>
  <c r="G236" i="22"/>
  <c r="G252" i="22"/>
  <c r="G222" i="22"/>
  <c r="G230" i="22"/>
  <c r="G218" i="22"/>
  <c r="G258" i="22"/>
  <c r="G227" i="22"/>
  <c r="H227" i="22" s="1"/>
  <c r="G219" i="22"/>
  <c r="G255" i="22"/>
  <c r="G262" i="22"/>
  <c r="F21" i="49"/>
  <c r="F105" i="49" s="1"/>
  <c r="G224" i="22"/>
  <c r="G248" i="22"/>
  <c r="G247" i="22"/>
  <c r="G245" i="22"/>
  <c r="H245" i="22" s="1"/>
  <c r="G223" i="22"/>
  <c r="G260" i="22"/>
  <c r="G243" i="22"/>
  <c r="G251" i="22"/>
  <c r="G235" i="22"/>
  <c r="G237" i="22"/>
  <c r="G313" i="22"/>
  <c r="G363" i="22" s="1"/>
  <c r="G249" i="22"/>
  <c r="H249" i="22" s="1"/>
  <c r="G220" i="22"/>
  <c r="G254" i="22"/>
  <c r="G233" i="22"/>
  <c r="G226" i="22"/>
  <c r="H226" i="22" s="1"/>
  <c r="G229" i="22"/>
  <c r="G246" i="22"/>
  <c r="E230" i="34"/>
  <c r="E221" i="34"/>
  <c r="E262" i="34"/>
  <c r="E249" i="34"/>
  <c r="E246" i="34"/>
  <c r="E224" i="34"/>
  <c r="E236" i="34"/>
  <c r="E226" i="34"/>
  <c r="E253" i="34"/>
  <c r="E245" i="34"/>
  <c r="E219" i="34"/>
  <c r="E235" i="34"/>
  <c r="D35" i="49"/>
  <c r="E223" i="34"/>
  <c r="E256" i="34"/>
  <c r="E222" i="34"/>
  <c r="E260" i="34"/>
  <c r="E232" i="34"/>
  <c r="E243" i="34"/>
  <c r="E257" i="34"/>
  <c r="E218" i="34"/>
  <c r="E229" i="34"/>
  <c r="E251" i="34"/>
  <c r="E261" i="34"/>
  <c r="E247" i="34"/>
  <c r="E220" i="34"/>
  <c r="E228" i="34"/>
  <c r="E233" i="34"/>
  <c r="E234" i="34"/>
  <c r="E254" i="34"/>
  <c r="E248" i="34"/>
  <c r="E259" i="34"/>
  <c r="E255" i="34"/>
  <c r="E244" i="34"/>
  <c r="E252" i="34"/>
  <c r="E258" i="34"/>
  <c r="E227" i="34"/>
  <c r="E237" i="34"/>
  <c r="E231" i="34"/>
  <c r="D258" i="36"/>
  <c r="D255" i="36"/>
  <c r="H125" i="15"/>
  <c r="G177" i="15" s="1"/>
  <c r="G187" i="17"/>
  <c r="H134" i="17"/>
  <c r="H124" i="15"/>
  <c r="H127" i="17"/>
  <c r="D179" i="17" s="1"/>
  <c r="H129" i="20"/>
  <c r="H132" i="25"/>
  <c r="D184" i="25" s="1"/>
  <c r="H134" i="23"/>
  <c r="D186" i="23" s="1"/>
  <c r="H135" i="25"/>
  <c r="E187" i="25" s="1"/>
  <c r="F136" i="30"/>
  <c r="M30" i="49" s="1"/>
  <c r="H125" i="31"/>
  <c r="H134" i="24"/>
  <c r="H129" i="23"/>
  <c r="D181" i="23" s="1"/>
  <c r="F136" i="29"/>
  <c r="M29" i="49" s="1"/>
  <c r="H135" i="59"/>
  <c r="F187" i="59" s="1"/>
  <c r="H119" i="37"/>
  <c r="H123" i="59"/>
  <c r="F175" i="59" s="1"/>
  <c r="G136" i="10"/>
  <c r="N9" i="49" s="1"/>
  <c r="H80" i="46"/>
  <c r="H46" i="44"/>
  <c r="E7" i="49"/>
  <c r="F229" i="6"/>
  <c r="F169" i="38"/>
  <c r="G169" i="38"/>
  <c r="E169" i="38"/>
  <c r="C169" i="38"/>
  <c r="D169" i="38"/>
  <c r="E175" i="31"/>
  <c r="H300" i="31"/>
  <c r="I29" i="48" s="1"/>
  <c r="H180" i="40"/>
  <c r="G136" i="24"/>
  <c r="N24" i="49" s="1"/>
  <c r="H121" i="22"/>
  <c r="F173" i="22" s="1"/>
  <c r="H133" i="30"/>
  <c r="F185" i="30" s="1"/>
  <c r="H121" i="29"/>
  <c r="E173" i="29" s="1"/>
  <c r="H130" i="30"/>
  <c r="G136" i="14"/>
  <c r="N12" i="49" s="1"/>
  <c r="G182" i="14"/>
  <c r="F254" i="38"/>
  <c r="F253" i="38"/>
  <c r="F259" i="38"/>
  <c r="E39" i="49"/>
  <c r="F234" i="38"/>
  <c r="F260" i="38"/>
  <c r="F255" i="38"/>
  <c r="F235" i="38"/>
  <c r="F230" i="38"/>
  <c r="G226" i="35"/>
  <c r="G244" i="35"/>
  <c r="G237" i="35"/>
  <c r="G245" i="35"/>
  <c r="G224" i="35"/>
  <c r="G247" i="35"/>
  <c r="G248" i="35"/>
  <c r="G243" i="35"/>
  <c r="H243" i="35" s="1"/>
  <c r="G221" i="35"/>
  <c r="G254" i="35"/>
  <c r="G227" i="35"/>
  <c r="G229" i="35"/>
  <c r="G222" i="35"/>
  <c r="G235" i="35"/>
  <c r="G261" i="35"/>
  <c r="G252" i="35"/>
  <c r="G230" i="35"/>
  <c r="G236" i="35"/>
  <c r="G262" i="35"/>
  <c r="G233" i="35"/>
  <c r="G251" i="35"/>
  <c r="G249" i="35"/>
  <c r="G219" i="35"/>
  <c r="G255" i="35"/>
  <c r="G223" i="35"/>
  <c r="G258" i="35"/>
  <c r="F36" i="49"/>
  <c r="G218" i="35"/>
  <c r="G260" i="35"/>
  <c r="G220" i="35"/>
  <c r="C254" i="18"/>
  <c r="C256" i="18"/>
  <c r="F246" i="24"/>
  <c r="E257" i="31"/>
  <c r="E258" i="31"/>
  <c r="E255" i="36"/>
  <c r="E257" i="36"/>
  <c r="D257" i="36"/>
  <c r="D248" i="36"/>
  <c r="F224" i="35"/>
  <c r="H122" i="29"/>
  <c r="C174" i="29" s="1"/>
  <c r="G136" i="39"/>
  <c r="N40" i="49" s="1"/>
  <c r="H120" i="14"/>
  <c r="H127" i="10"/>
  <c r="H125" i="14"/>
  <c r="C177" i="14" s="1"/>
  <c r="F173" i="38"/>
  <c r="G235" i="19"/>
  <c r="F17" i="49"/>
  <c r="F100" i="49" s="1"/>
  <c r="G233" i="19"/>
  <c r="G226" i="19"/>
  <c r="H226" i="19" s="1"/>
  <c r="G221" i="19"/>
  <c r="G227" i="19"/>
  <c r="G222" i="19"/>
  <c r="G237" i="19"/>
  <c r="G236" i="19"/>
  <c r="G224" i="19"/>
  <c r="G230" i="19"/>
  <c r="G313" i="19"/>
  <c r="G363" i="19" s="1"/>
  <c r="G218" i="19"/>
  <c r="G220" i="19"/>
  <c r="G219" i="19"/>
  <c r="G229" i="19"/>
  <c r="G223" i="19"/>
  <c r="F235" i="25"/>
  <c r="F255" i="25"/>
  <c r="E25" i="49"/>
  <c r="F253" i="25"/>
  <c r="F254" i="25"/>
  <c r="F229" i="25"/>
  <c r="F234" i="25"/>
  <c r="F230" i="25"/>
  <c r="F259" i="25"/>
  <c r="F228" i="25"/>
  <c r="F260" i="25"/>
  <c r="C175" i="31"/>
  <c r="F171" i="15"/>
  <c r="G64" i="44"/>
  <c r="H25" i="44"/>
  <c r="F124" i="46"/>
  <c r="C105" i="44"/>
  <c r="H38" i="44"/>
  <c r="C238" i="15"/>
  <c r="H128" i="15"/>
  <c r="H34" i="44"/>
  <c r="H21" i="44"/>
  <c r="G313" i="15"/>
  <c r="G363" i="15" s="1"/>
  <c r="F13" i="49"/>
  <c r="F96" i="49" s="1"/>
  <c r="H24" i="44"/>
  <c r="E40" i="44"/>
  <c r="E208" i="44" s="1"/>
  <c r="D40" i="44"/>
  <c r="F232" i="11"/>
  <c r="H119" i="11"/>
  <c r="F171" i="11" s="1"/>
  <c r="H134" i="11"/>
  <c r="C64" i="44"/>
  <c r="H116" i="11"/>
  <c r="F168" i="11" s="1"/>
  <c r="H133" i="11"/>
  <c r="C185" i="11" s="1"/>
  <c r="E136" i="11"/>
  <c r="L10" i="49" s="1"/>
  <c r="C218" i="11"/>
  <c r="C225" i="11"/>
  <c r="C247" i="11"/>
  <c r="C237" i="11"/>
  <c r="H104" i="46"/>
  <c r="C255" i="11"/>
  <c r="C234" i="11"/>
  <c r="C254" i="11"/>
  <c r="C224" i="11"/>
  <c r="C233" i="11"/>
  <c r="H233" i="11" s="1"/>
  <c r="C40" i="44"/>
  <c r="C191" i="44" s="1"/>
  <c r="D10" i="49"/>
  <c r="E219" i="11"/>
  <c r="E235" i="11"/>
  <c r="E258" i="11"/>
  <c r="E263" i="11" s="1"/>
  <c r="AG10" i="49" s="1"/>
  <c r="C259" i="11"/>
  <c r="C231" i="11"/>
  <c r="H231" i="11" s="1"/>
  <c r="C261" i="11"/>
  <c r="C249" i="11"/>
  <c r="C262" i="11"/>
  <c r="C257" i="11"/>
  <c r="H63" i="44"/>
  <c r="F136" i="11"/>
  <c r="M10" i="49" s="1"/>
  <c r="C222" i="11"/>
  <c r="C256" i="11"/>
  <c r="C260" i="11"/>
  <c r="H248" i="11"/>
  <c r="H125" i="11"/>
  <c r="C220" i="11"/>
  <c r="C227" i="11"/>
  <c r="H52" i="11"/>
  <c r="F99" i="44"/>
  <c r="H127" i="11"/>
  <c r="C221" i="11"/>
  <c r="C229" i="11"/>
  <c r="C226" i="11"/>
  <c r="C246" i="11"/>
  <c r="H246" i="11" s="1"/>
  <c r="C244" i="11"/>
  <c r="C251" i="11"/>
  <c r="G237" i="11"/>
  <c r="G223" i="11"/>
  <c r="G219" i="11"/>
  <c r="G232" i="11"/>
  <c r="F10" i="49"/>
  <c r="C232" i="11"/>
  <c r="C253" i="11"/>
  <c r="C258" i="11"/>
  <c r="C236" i="11"/>
  <c r="H83" i="46"/>
  <c r="D263" i="11"/>
  <c r="AF10" i="49" s="1"/>
  <c r="C245" i="11"/>
  <c r="B10" i="49"/>
  <c r="C219" i="11"/>
  <c r="C235" i="11"/>
  <c r="D124" i="46"/>
  <c r="H122" i="37"/>
  <c r="C174" i="37" s="1"/>
  <c r="F238" i="37"/>
  <c r="AA38" i="49" s="1"/>
  <c r="H118" i="37"/>
  <c r="F186" i="37"/>
  <c r="H253" i="37"/>
  <c r="C263" i="37"/>
  <c r="G253" i="59"/>
  <c r="G228" i="59"/>
  <c r="G232" i="59"/>
  <c r="H232" i="59" s="1"/>
  <c r="G250" i="59"/>
  <c r="G256" i="59"/>
  <c r="G259" i="59"/>
  <c r="G234" i="59"/>
  <c r="F174" i="27"/>
  <c r="D174" i="27"/>
  <c r="C173" i="39"/>
  <c r="G173" i="39"/>
  <c r="D173" i="39"/>
  <c r="F173" i="39"/>
  <c r="E173" i="39"/>
  <c r="E186" i="10"/>
  <c r="F136" i="20"/>
  <c r="M18" i="49" s="1"/>
  <c r="F136" i="12"/>
  <c r="M11" i="49" s="1"/>
  <c r="D173" i="33"/>
  <c r="E177" i="32"/>
  <c r="G244" i="29"/>
  <c r="G256" i="29"/>
  <c r="G250" i="29"/>
  <c r="H250" i="29" s="1"/>
  <c r="C250" i="26"/>
  <c r="C230" i="26"/>
  <c r="H119" i="41"/>
  <c r="C171" i="41" s="1"/>
  <c r="C136" i="41"/>
  <c r="C263" i="15"/>
  <c r="AE13" i="49" s="1"/>
  <c r="E263" i="15"/>
  <c r="AG13" i="49" s="1"/>
  <c r="E181" i="59"/>
  <c r="F181" i="59"/>
  <c r="C181" i="59"/>
  <c r="G181" i="59"/>
  <c r="D181" i="59"/>
  <c r="E184" i="59"/>
  <c r="D184" i="59"/>
  <c r="C184" i="59"/>
  <c r="F184" i="59"/>
  <c r="D136" i="59"/>
  <c r="K33" i="49" s="1"/>
  <c r="G246" i="29"/>
  <c r="G177" i="17"/>
  <c r="E177" i="17"/>
  <c r="F186" i="22"/>
  <c r="C186" i="22"/>
  <c r="G186" i="22"/>
  <c r="E186" i="22"/>
  <c r="D186" i="22"/>
  <c r="F180" i="38"/>
  <c r="E180" i="38"/>
  <c r="C180" i="38"/>
  <c r="G180" i="38"/>
  <c r="D180" i="38"/>
  <c r="G176" i="20"/>
  <c r="C177" i="19"/>
  <c r="D187" i="33"/>
  <c r="C245" i="23"/>
  <c r="C244" i="23"/>
  <c r="G245" i="29"/>
  <c r="E238" i="37"/>
  <c r="Z38" i="49" s="1"/>
  <c r="E238" i="15"/>
  <c r="Z13" i="49" s="1"/>
  <c r="E179" i="12"/>
  <c r="D179" i="12"/>
  <c r="F179" i="12"/>
  <c r="H133" i="22"/>
  <c r="D180" i="31"/>
  <c r="C180" i="31"/>
  <c r="F180" i="31"/>
  <c r="G180" i="31"/>
  <c r="C179" i="29"/>
  <c r="E179" i="29"/>
  <c r="F179" i="29"/>
  <c r="G179" i="29"/>
  <c r="D179" i="29"/>
  <c r="C187" i="24"/>
  <c r="G187" i="24"/>
  <c r="F187" i="24"/>
  <c r="E187" i="24"/>
  <c r="D187" i="24"/>
  <c r="F177" i="19"/>
  <c r="D174" i="21"/>
  <c r="H116" i="17"/>
  <c r="G168" i="17" s="1"/>
  <c r="H123" i="34"/>
  <c r="C175" i="34" s="1"/>
  <c r="D171" i="16"/>
  <c r="F172" i="32"/>
  <c r="G261" i="29"/>
  <c r="G247" i="29"/>
  <c r="F170" i="12"/>
  <c r="E170" i="12"/>
  <c r="F178" i="59"/>
  <c r="E178" i="59"/>
  <c r="G178" i="59"/>
  <c r="D178" i="59"/>
  <c r="C178" i="59"/>
  <c r="H304" i="30"/>
  <c r="M28" i="48" s="1"/>
  <c r="C179" i="30"/>
  <c r="H118" i="39"/>
  <c r="C170" i="39" s="1"/>
  <c r="E136" i="39"/>
  <c r="L40" i="49" s="1"/>
  <c r="G136" i="31"/>
  <c r="N31" i="49" s="1"/>
  <c r="E179" i="39"/>
  <c r="D179" i="39"/>
  <c r="C179" i="39"/>
  <c r="G179" i="39"/>
  <c r="F179" i="39"/>
  <c r="E178" i="14"/>
  <c r="C178" i="14"/>
  <c r="G178" i="14"/>
  <c r="D178" i="14"/>
  <c r="F178" i="14"/>
  <c r="G177" i="19"/>
  <c r="F187" i="21"/>
  <c r="D172" i="33"/>
  <c r="E169" i="16"/>
  <c r="H126" i="26"/>
  <c r="F174" i="32"/>
  <c r="G231" i="29"/>
  <c r="D222" i="6"/>
  <c r="D230" i="6"/>
  <c r="D221" i="6"/>
  <c r="D227" i="6"/>
  <c r="D220" i="6"/>
  <c r="D233" i="6"/>
  <c r="G136" i="23"/>
  <c r="N23" i="49" s="1"/>
  <c r="G136" i="22"/>
  <c r="N21" i="49" s="1"/>
  <c r="E172" i="31"/>
  <c r="C172" i="31"/>
  <c r="G172" i="31"/>
  <c r="D172" i="31"/>
  <c r="F172" i="31"/>
  <c r="D181" i="38"/>
  <c r="G181" i="38"/>
  <c r="F181" i="38"/>
  <c r="C181" i="38"/>
  <c r="E181" i="38"/>
  <c r="D179" i="14"/>
  <c r="E179" i="14"/>
  <c r="G179" i="14"/>
  <c r="F179" i="14"/>
  <c r="C179" i="14"/>
  <c r="F173" i="10"/>
  <c r="E136" i="20"/>
  <c r="L18" i="49" s="1"/>
  <c r="G99" i="44"/>
  <c r="H120" i="26"/>
  <c r="C136" i="32"/>
  <c r="G228" i="29"/>
  <c r="C253" i="23"/>
  <c r="C260" i="23"/>
  <c r="D170" i="12"/>
  <c r="F173" i="30"/>
  <c r="G173" i="30"/>
  <c r="D173" i="30"/>
  <c r="E173" i="30"/>
  <c r="C173" i="30"/>
  <c r="E183" i="10"/>
  <c r="F183" i="10"/>
  <c r="C183" i="10"/>
  <c r="D183" i="10"/>
  <c r="D174" i="9"/>
  <c r="H117" i="19"/>
  <c r="E169" i="34"/>
  <c r="G136" i="33"/>
  <c r="N34" i="49" s="1"/>
  <c r="H116" i="16"/>
  <c r="E168" i="16" s="1"/>
  <c r="D174" i="32"/>
  <c r="D173" i="32"/>
  <c r="F136" i="9"/>
  <c r="M8" i="49" s="1"/>
  <c r="C36" i="49"/>
  <c r="D253" i="35"/>
  <c r="G257" i="29"/>
  <c r="G260" i="29"/>
  <c r="G258" i="29"/>
  <c r="G253" i="29"/>
  <c r="G262" i="29"/>
  <c r="H262" i="29" s="1"/>
  <c r="G249" i="29"/>
  <c r="H249" i="29" s="1"/>
  <c r="G243" i="29"/>
  <c r="E136" i="16"/>
  <c r="L14" i="49" s="1"/>
  <c r="E136" i="22"/>
  <c r="L21" i="49" s="1"/>
  <c r="H116" i="22"/>
  <c r="D168" i="22" s="1"/>
  <c r="F136" i="23"/>
  <c r="M23" i="49" s="1"/>
  <c r="H117" i="23"/>
  <c r="E169" i="23" s="1"/>
  <c r="H124" i="25"/>
  <c r="F176" i="25" s="1"/>
  <c r="D136" i="25"/>
  <c r="K25" i="49" s="1"/>
  <c r="C136" i="22"/>
  <c r="H118" i="22"/>
  <c r="D170" i="22" s="1"/>
  <c r="C177" i="23"/>
  <c r="D177" i="23"/>
  <c r="E177" i="23"/>
  <c r="H117" i="30"/>
  <c r="E136" i="30"/>
  <c r="L30" i="49" s="1"/>
  <c r="C136" i="31"/>
  <c r="J31" i="49" s="1"/>
  <c r="H117" i="31"/>
  <c r="F183" i="29"/>
  <c r="C183" i="29"/>
  <c r="D170" i="30"/>
  <c r="E170" i="30"/>
  <c r="G170" i="30"/>
  <c r="F170" i="30"/>
  <c r="C170" i="30"/>
  <c r="F172" i="38"/>
  <c r="D172" i="38"/>
  <c r="C172" i="38"/>
  <c r="E172" i="38"/>
  <c r="G172" i="38"/>
  <c r="D176" i="40"/>
  <c r="D179" i="27"/>
  <c r="H135" i="18"/>
  <c r="D136" i="24"/>
  <c r="K24" i="49" s="1"/>
  <c r="H117" i="24"/>
  <c r="H118" i="24"/>
  <c r="E136" i="24"/>
  <c r="L24" i="49" s="1"/>
  <c r="H116" i="25"/>
  <c r="F136" i="25"/>
  <c r="M25" i="49" s="1"/>
  <c r="F171" i="29"/>
  <c r="E171" i="29"/>
  <c r="G171" i="29"/>
  <c r="G136" i="59"/>
  <c r="N33" i="49" s="1"/>
  <c r="F136" i="59"/>
  <c r="M33" i="49" s="1"/>
  <c r="H117" i="29"/>
  <c r="H135" i="30"/>
  <c r="H123" i="38"/>
  <c r="D136" i="38"/>
  <c r="K39" i="49" s="1"/>
  <c r="F136" i="39"/>
  <c r="M40" i="49" s="1"/>
  <c r="E171" i="40"/>
  <c r="G171" i="40"/>
  <c r="F171" i="40"/>
  <c r="D171" i="40"/>
  <c r="C171" i="40"/>
  <c r="C234" i="32"/>
  <c r="B32" i="49"/>
  <c r="G235" i="24"/>
  <c r="G243" i="24"/>
  <c r="G229" i="24"/>
  <c r="G221" i="24"/>
  <c r="G251" i="24"/>
  <c r="G252" i="24"/>
  <c r="H252" i="24" s="1"/>
  <c r="G223" i="24"/>
  <c r="G233" i="24"/>
  <c r="G248" i="24"/>
  <c r="H248" i="24" s="1"/>
  <c r="G254" i="24"/>
  <c r="G222" i="24"/>
  <c r="G219" i="24"/>
  <c r="G258" i="24"/>
  <c r="G249" i="24"/>
  <c r="H249" i="24" s="1"/>
  <c r="G218" i="24"/>
  <c r="G224" i="24"/>
  <c r="G227" i="24"/>
  <c r="G313" i="24"/>
  <c r="G363" i="24" s="1"/>
  <c r="G226" i="24"/>
  <c r="H226" i="24" s="1"/>
  <c r="G230" i="24"/>
  <c r="G220" i="24"/>
  <c r="F24" i="49"/>
  <c r="F109" i="49" s="1"/>
  <c r="G246" i="24"/>
  <c r="G244" i="24"/>
  <c r="G236" i="24"/>
  <c r="H236" i="24" s="1"/>
  <c r="G245" i="24"/>
  <c r="H245" i="24" s="1"/>
  <c r="G247" i="24"/>
  <c r="G262" i="24"/>
  <c r="G237" i="24"/>
  <c r="G260" i="24"/>
  <c r="G255" i="24"/>
  <c r="G261" i="24"/>
  <c r="F172" i="16"/>
  <c r="S6" i="48"/>
  <c r="J310" i="9"/>
  <c r="C185" i="10"/>
  <c r="G185" i="10"/>
  <c r="D185" i="10"/>
  <c r="G236" i="32"/>
  <c r="G226" i="32"/>
  <c r="F32" i="49"/>
  <c r="G248" i="23"/>
  <c r="G220" i="23"/>
  <c r="G254" i="23"/>
  <c r="G235" i="23"/>
  <c r="G221" i="23"/>
  <c r="G222" i="23"/>
  <c r="G229" i="23"/>
  <c r="G247" i="23"/>
  <c r="G226" i="23"/>
  <c r="G219" i="23"/>
  <c r="G249" i="23"/>
  <c r="G236" i="23"/>
  <c r="H236" i="23" s="1"/>
  <c r="G230" i="23"/>
  <c r="G227" i="23"/>
  <c r="G233" i="23"/>
  <c r="H233" i="23" s="1"/>
  <c r="G313" i="23"/>
  <c r="G363" i="23" s="1"/>
  <c r="G223" i="23"/>
  <c r="F23" i="49"/>
  <c r="F107" i="49" s="1"/>
  <c r="G237" i="23"/>
  <c r="G218" i="23"/>
  <c r="H218" i="23" s="1"/>
  <c r="G224" i="23"/>
  <c r="G183" i="23"/>
  <c r="H220" i="37"/>
  <c r="H128" i="18"/>
  <c r="G182" i="23"/>
  <c r="F182" i="23"/>
  <c r="D182" i="23"/>
  <c r="E136" i="25"/>
  <c r="L25" i="49" s="1"/>
  <c r="F185" i="25"/>
  <c r="C185" i="25"/>
  <c r="G185" i="25"/>
  <c r="E185" i="25"/>
  <c r="F136" i="22"/>
  <c r="M21" i="49" s="1"/>
  <c r="H120" i="25"/>
  <c r="H128" i="29"/>
  <c r="D179" i="31"/>
  <c r="F181" i="29"/>
  <c r="G136" i="29"/>
  <c r="N29" i="49" s="1"/>
  <c r="H122" i="31"/>
  <c r="B33" i="49"/>
  <c r="C253" i="59"/>
  <c r="C234" i="59"/>
  <c r="C259" i="59"/>
  <c r="C250" i="59"/>
  <c r="C225" i="59"/>
  <c r="H225" i="59" s="1"/>
  <c r="C228" i="59"/>
  <c r="C136" i="24"/>
  <c r="H121" i="24"/>
  <c r="G173" i="24" s="1"/>
  <c r="H129" i="30"/>
  <c r="H135" i="23"/>
  <c r="E187" i="23" s="1"/>
  <c r="H121" i="37"/>
  <c r="H118" i="38"/>
  <c r="F136" i="38"/>
  <c r="M39" i="49" s="1"/>
  <c r="G179" i="41"/>
  <c r="E179" i="41"/>
  <c r="F173" i="40"/>
  <c r="D173" i="40"/>
  <c r="E173" i="40"/>
  <c r="G173" i="40"/>
  <c r="C173" i="40"/>
  <c r="F186" i="41"/>
  <c r="G186" i="41"/>
  <c r="G262" i="59"/>
  <c r="G229" i="59"/>
  <c r="G249" i="59"/>
  <c r="G223" i="59"/>
  <c r="H223" i="59" s="1"/>
  <c r="G219" i="59"/>
  <c r="H219" i="59" s="1"/>
  <c r="G226" i="59"/>
  <c r="G246" i="59"/>
  <c r="G222" i="59"/>
  <c r="G258" i="59"/>
  <c r="H258" i="59" s="1"/>
  <c r="F33" i="49"/>
  <c r="G252" i="59"/>
  <c r="G255" i="59"/>
  <c r="G244" i="59"/>
  <c r="H244" i="59" s="1"/>
  <c r="G261" i="59"/>
  <c r="G254" i="59"/>
  <c r="G218" i="59"/>
  <c r="G236" i="59"/>
  <c r="G248" i="59"/>
  <c r="G227" i="59"/>
  <c r="G251" i="59"/>
  <c r="H251" i="59" s="1"/>
  <c r="G235" i="59"/>
  <c r="G247" i="59"/>
  <c r="G220" i="59"/>
  <c r="G260" i="59"/>
  <c r="G230" i="59"/>
  <c r="G245" i="59"/>
  <c r="H245" i="59" s="1"/>
  <c r="G224" i="59"/>
  <c r="G237" i="59"/>
  <c r="H237" i="59" s="1"/>
  <c r="G243" i="59"/>
  <c r="H243" i="59" s="1"/>
  <c r="G221" i="59"/>
  <c r="G233" i="59"/>
  <c r="H233" i="59" s="1"/>
  <c r="F172" i="30"/>
  <c r="E180" i="24"/>
  <c r="G180" i="24"/>
  <c r="C180" i="24"/>
  <c r="H305" i="24"/>
  <c r="N22" i="48" s="1"/>
  <c r="C27" i="49"/>
  <c r="D253" i="27"/>
  <c r="E8" i="49"/>
  <c r="F234" i="9"/>
  <c r="G178" i="25"/>
  <c r="D184" i="38"/>
  <c r="H120" i="59"/>
  <c r="D172" i="59" s="1"/>
  <c r="E173" i="38"/>
  <c r="G186" i="12"/>
  <c r="G180" i="23"/>
  <c r="F180" i="23"/>
  <c r="C180" i="23"/>
  <c r="D180" i="23"/>
  <c r="E180" i="23"/>
  <c r="G187" i="29"/>
  <c r="C187" i="29"/>
  <c r="H133" i="29"/>
  <c r="G186" i="31"/>
  <c r="D186" i="31"/>
  <c r="E179" i="37"/>
  <c r="F179" i="37"/>
  <c r="G179" i="37"/>
  <c r="C179" i="37"/>
  <c r="D179" i="37"/>
  <c r="E174" i="24"/>
  <c r="H119" i="30"/>
  <c r="G136" i="38"/>
  <c r="N39" i="49" s="1"/>
  <c r="G170" i="14"/>
  <c r="D185" i="12"/>
  <c r="H307" i="30"/>
  <c r="P28" i="48" s="1"/>
  <c r="E255" i="28"/>
  <c r="E230" i="28"/>
  <c r="E228" i="28"/>
  <c r="E229" i="28"/>
  <c r="D28" i="49"/>
  <c r="E259" i="28"/>
  <c r="E234" i="28"/>
  <c r="E254" i="28"/>
  <c r="E235" i="28"/>
  <c r="E260" i="28"/>
  <c r="E253" i="28"/>
  <c r="E234" i="35"/>
  <c r="D36" i="49"/>
  <c r="E254" i="35"/>
  <c r="E229" i="35"/>
  <c r="E255" i="35"/>
  <c r="E230" i="35"/>
  <c r="E259" i="35"/>
  <c r="E260" i="35"/>
  <c r="E235" i="35"/>
  <c r="J303" i="9"/>
  <c r="L6" i="48"/>
  <c r="D42" i="49"/>
  <c r="E228" i="41"/>
  <c r="E235" i="41"/>
  <c r="E230" i="41"/>
  <c r="E259" i="41"/>
  <c r="E253" i="41"/>
  <c r="E260" i="41"/>
  <c r="E234" i="41"/>
  <c r="E229" i="41"/>
  <c r="E254" i="41"/>
  <c r="E255" i="41"/>
  <c r="E228" i="30"/>
  <c r="E260" i="30"/>
  <c r="E234" i="30"/>
  <c r="D30" i="49"/>
  <c r="E230" i="30"/>
  <c r="E229" i="30"/>
  <c r="E235" i="30"/>
  <c r="E254" i="30"/>
  <c r="D174" i="23"/>
  <c r="G174" i="23"/>
  <c r="E174" i="23"/>
  <c r="C174" i="23"/>
  <c r="F174" i="23"/>
  <c r="H116" i="27"/>
  <c r="H253" i="15"/>
  <c r="H243" i="37"/>
  <c r="D177" i="12"/>
  <c r="H125" i="16"/>
  <c r="D183" i="25"/>
  <c r="G183" i="25"/>
  <c r="F183" i="25"/>
  <c r="G136" i="25"/>
  <c r="N25" i="49" s="1"/>
  <c r="D170" i="23"/>
  <c r="C170" i="23"/>
  <c r="G170" i="23"/>
  <c r="E170" i="23"/>
  <c r="F170" i="23"/>
  <c r="H132" i="23"/>
  <c r="H125" i="25"/>
  <c r="H128" i="30"/>
  <c r="H117" i="59"/>
  <c r="E136" i="59"/>
  <c r="L33" i="49" s="1"/>
  <c r="H118" i="29"/>
  <c r="E136" i="29"/>
  <c r="L29" i="49" s="1"/>
  <c r="D136" i="29"/>
  <c r="K29" i="49" s="1"/>
  <c r="F136" i="31"/>
  <c r="M31" i="49" s="1"/>
  <c r="H120" i="23"/>
  <c r="D136" i="31"/>
  <c r="K31" i="49" s="1"/>
  <c r="H116" i="31"/>
  <c r="D182" i="38"/>
  <c r="E182" i="38"/>
  <c r="C182" i="38"/>
  <c r="G182" i="38"/>
  <c r="F182" i="38"/>
  <c r="D175" i="39"/>
  <c r="E175" i="39"/>
  <c r="F175" i="39"/>
  <c r="C175" i="39"/>
  <c r="G175" i="39"/>
  <c r="G176" i="10"/>
  <c r="D176" i="10"/>
  <c r="C176" i="10"/>
  <c r="H126" i="41"/>
  <c r="E229" i="59"/>
  <c r="E235" i="59"/>
  <c r="E228" i="59"/>
  <c r="E253" i="59"/>
  <c r="E254" i="59"/>
  <c r="E259" i="59"/>
  <c r="E260" i="59"/>
  <c r="E230" i="59"/>
  <c r="E234" i="59"/>
  <c r="D33" i="49"/>
  <c r="F229" i="19"/>
  <c r="F235" i="19"/>
  <c r="E17" i="49"/>
  <c r="F230" i="19"/>
  <c r="F234" i="19"/>
  <c r="F228" i="19"/>
  <c r="E229" i="12"/>
  <c r="D11" i="49"/>
  <c r="E253" i="12"/>
  <c r="E228" i="12"/>
  <c r="E234" i="12"/>
  <c r="E254" i="12"/>
  <c r="H307" i="29"/>
  <c r="P27" i="48" s="1"/>
  <c r="D182" i="29"/>
  <c r="G182" i="29"/>
  <c r="F182" i="29"/>
  <c r="D172" i="30"/>
  <c r="G182" i="30"/>
  <c r="H118" i="46"/>
  <c r="G94" i="46"/>
  <c r="H94" i="46" s="1"/>
  <c r="G186" i="37"/>
  <c r="G313" i="18"/>
  <c r="G363" i="18" s="1"/>
  <c r="F16" i="49"/>
  <c r="F99" i="49" s="1"/>
  <c r="F254" i="17"/>
  <c r="F259" i="17"/>
  <c r="F230" i="17"/>
  <c r="F260" i="17"/>
  <c r="E15" i="49"/>
  <c r="F235" i="17"/>
  <c r="H235" i="17" s="1"/>
  <c r="F255" i="17"/>
  <c r="F234" i="17"/>
  <c r="F253" i="17"/>
  <c r="E186" i="29"/>
  <c r="C173" i="38"/>
  <c r="E254" i="6"/>
  <c r="H254" i="6" s="1"/>
  <c r="E182" i="33"/>
  <c r="D136" i="15"/>
  <c r="K13" i="49" s="1"/>
  <c r="E182" i="24"/>
  <c r="F182" i="24"/>
  <c r="G182" i="24"/>
  <c r="D182" i="24"/>
  <c r="C182" i="24"/>
  <c r="D136" i="22"/>
  <c r="K21" i="49" s="1"/>
  <c r="D179" i="30"/>
  <c r="G179" i="30"/>
  <c r="F179" i="30"/>
  <c r="E179" i="30"/>
  <c r="E176" i="30"/>
  <c r="G176" i="30"/>
  <c r="D177" i="30"/>
  <c r="E177" i="30"/>
  <c r="F177" i="30"/>
  <c r="G177" i="30"/>
  <c r="G179" i="24"/>
  <c r="F179" i="24"/>
  <c r="C179" i="24"/>
  <c r="E179" i="24"/>
  <c r="H119" i="59"/>
  <c r="C136" i="59"/>
  <c r="G168" i="39"/>
  <c r="F168" i="39"/>
  <c r="D168" i="39"/>
  <c r="C168" i="39"/>
  <c r="E168" i="39"/>
  <c r="H129" i="32"/>
  <c r="H124" i="39"/>
  <c r="E176" i="39" s="1"/>
  <c r="H129" i="10"/>
  <c r="H128" i="11"/>
  <c r="E171" i="23"/>
  <c r="D171" i="23"/>
  <c r="E172" i="30"/>
  <c r="F259" i="40"/>
  <c r="F260" i="40"/>
  <c r="F253" i="40"/>
  <c r="F255" i="40"/>
  <c r="E41" i="49"/>
  <c r="F234" i="40"/>
  <c r="F254" i="40"/>
  <c r="F228" i="40"/>
  <c r="E234" i="19"/>
  <c r="E228" i="19"/>
  <c r="E229" i="19"/>
  <c r="E235" i="19"/>
  <c r="E230" i="19"/>
  <c r="D17" i="49"/>
  <c r="F234" i="31"/>
  <c r="F260" i="31"/>
  <c r="F253" i="31"/>
  <c r="F254" i="31"/>
  <c r="E31" i="49"/>
  <c r="F259" i="31"/>
  <c r="F255" i="31"/>
  <c r="D169" i="41"/>
  <c r="E259" i="21"/>
  <c r="E260" i="21"/>
  <c r="E254" i="21"/>
  <c r="E228" i="21"/>
  <c r="E255" i="21"/>
  <c r="E253" i="21"/>
  <c r="D20" i="49"/>
  <c r="F235" i="40"/>
  <c r="D179" i="24"/>
  <c r="D171" i="29"/>
  <c r="G233" i="32"/>
  <c r="D253" i="16"/>
  <c r="D263" i="16" s="1"/>
  <c r="AF14" i="49" s="1"/>
  <c r="D228" i="16"/>
  <c r="D238" i="16" s="1"/>
  <c r="Y14" i="49" s="1"/>
  <c r="C14" i="49"/>
  <c r="E168" i="23"/>
  <c r="H168" i="23" s="1"/>
  <c r="D183" i="23"/>
  <c r="G173" i="38"/>
  <c r="H129" i="41"/>
  <c r="C181" i="41" s="1"/>
  <c r="C177" i="41"/>
  <c r="F234" i="59"/>
  <c r="F235" i="59"/>
  <c r="F313" i="59"/>
  <c r="F363" i="59" s="1"/>
  <c r="F253" i="59"/>
  <c r="F254" i="59"/>
  <c r="E33" i="49"/>
  <c r="E116" i="49" s="1"/>
  <c r="F255" i="59"/>
  <c r="F228" i="59"/>
  <c r="F259" i="59"/>
  <c r="F229" i="59"/>
  <c r="F260" i="59"/>
  <c r="F230" i="59"/>
  <c r="C23" i="49"/>
  <c r="D228" i="23"/>
  <c r="D238" i="23" s="1"/>
  <c r="Y23" i="49" s="1"/>
  <c r="D253" i="23"/>
  <c r="E173" i="14"/>
  <c r="F173" i="14"/>
  <c r="F174" i="30"/>
  <c r="G174" i="30"/>
  <c r="E18" i="49"/>
  <c r="F228" i="20"/>
  <c r="E234" i="24"/>
  <c r="E254" i="24"/>
  <c r="E260" i="24"/>
  <c r="E228" i="24"/>
  <c r="E259" i="24"/>
  <c r="E253" i="24"/>
  <c r="E229" i="24"/>
  <c r="E235" i="24"/>
  <c r="D24" i="49"/>
  <c r="E255" i="24"/>
  <c r="E230" i="24"/>
  <c r="R6" i="48"/>
  <c r="J309" i="9"/>
  <c r="G227" i="12"/>
  <c r="G260" i="12"/>
  <c r="G219" i="12"/>
  <c r="G238" i="12" s="1"/>
  <c r="AB11" i="49" s="1"/>
  <c r="G262" i="12"/>
  <c r="H262" i="12" s="1"/>
  <c r="G261" i="12"/>
  <c r="G251" i="12"/>
  <c r="H251" i="12" s="1"/>
  <c r="F11" i="49"/>
  <c r="F94" i="49" s="1"/>
  <c r="G313" i="12"/>
  <c r="G363" i="12" s="1"/>
  <c r="G258" i="12"/>
  <c r="G252" i="12"/>
  <c r="H252" i="12" s="1"/>
  <c r="E186" i="37"/>
  <c r="C183" i="23"/>
  <c r="E181" i="24"/>
  <c r="G181" i="24"/>
  <c r="D181" i="24"/>
  <c r="C181" i="24"/>
  <c r="E181" i="23"/>
  <c r="F181" i="23"/>
  <c r="C181" i="23"/>
  <c r="C253" i="22"/>
  <c r="C225" i="22"/>
  <c r="B21" i="49"/>
  <c r="C228" i="22"/>
  <c r="C250" i="22"/>
  <c r="C259" i="22"/>
  <c r="C234" i="22"/>
  <c r="H125" i="59"/>
  <c r="G177" i="59" s="1"/>
  <c r="H117" i="39"/>
  <c r="C169" i="39" s="1"/>
  <c r="E171" i="10"/>
  <c r="G171" i="10"/>
  <c r="C171" i="10"/>
  <c r="F171" i="10"/>
  <c r="D171" i="10"/>
  <c r="F181" i="14"/>
  <c r="D181" i="14"/>
  <c r="G181" i="14"/>
  <c r="D171" i="24"/>
  <c r="G171" i="24"/>
  <c r="C171" i="24"/>
  <c r="H123" i="40"/>
  <c r="H132" i="14"/>
  <c r="F184" i="14" s="1"/>
  <c r="D228" i="10"/>
  <c r="C9" i="49"/>
  <c r="D253" i="31"/>
  <c r="C31" i="49"/>
  <c r="C177" i="30"/>
  <c r="D228" i="14"/>
  <c r="D253" i="14"/>
  <c r="D263" i="14" s="1"/>
  <c r="AF12" i="49" s="1"/>
  <c r="C12" i="49"/>
  <c r="E177" i="41"/>
  <c r="D173" i="25"/>
  <c r="G173" i="25"/>
  <c r="E173" i="25"/>
  <c r="C173" i="25"/>
  <c r="F235" i="41"/>
  <c r="F259" i="41"/>
  <c r="F254" i="41"/>
  <c r="F228" i="41"/>
  <c r="F313" i="41"/>
  <c r="F363" i="41" s="1"/>
  <c r="F260" i="41"/>
  <c r="F230" i="41"/>
  <c r="F255" i="41"/>
  <c r="F253" i="41"/>
  <c r="F234" i="41"/>
  <c r="F229" i="41"/>
  <c r="E42" i="49"/>
  <c r="E125" i="49" s="1"/>
  <c r="F313" i="29"/>
  <c r="F363" i="29" s="1"/>
  <c r="E29" i="49"/>
  <c r="E112" i="49" s="1"/>
  <c r="F255" i="29"/>
  <c r="F263" i="29" s="1"/>
  <c r="AH29" i="49" s="1"/>
  <c r="C178" i="25"/>
  <c r="E34" i="49"/>
  <c r="F229" i="33"/>
  <c r="E136" i="38"/>
  <c r="L39" i="49" s="1"/>
  <c r="F183" i="23"/>
  <c r="H123" i="25"/>
  <c r="D175" i="25" s="1"/>
  <c r="C136" i="25"/>
  <c r="H135" i="22"/>
  <c r="D187" i="22" s="1"/>
  <c r="F136" i="24"/>
  <c r="M24" i="49" s="1"/>
  <c r="H133" i="27"/>
  <c r="D174" i="29"/>
  <c r="E136" i="31"/>
  <c r="L31" i="49" s="1"/>
  <c r="E182" i="37"/>
  <c r="C182" i="37"/>
  <c r="F182" i="37"/>
  <c r="G182" i="37"/>
  <c r="D182" i="37"/>
  <c r="C186" i="59"/>
  <c r="G186" i="59"/>
  <c r="D186" i="59"/>
  <c r="F186" i="59"/>
  <c r="E186" i="59"/>
  <c r="C187" i="37"/>
  <c r="G187" i="37"/>
  <c r="D187" i="37"/>
  <c r="F187" i="37"/>
  <c r="H134" i="39"/>
  <c r="H128" i="41"/>
  <c r="G136" i="40"/>
  <c r="N41" i="49" s="1"/>
  <c r="H116" i="14"/>
  <c r="B7" i="49"/>
  <c r="C253" i="6"/>
  <c r="C228" i="6"/>
  <c r="G243" i="62"/>
  <c r="G227" i="62"/>
  <c r="F22" i="49"/>
  <c r="F106" i="49" s="1"/>
  <c r="G221" i="62"/>
  <c r="G262" i="62"/>
  <c r="G248" i="62"/>
  <c r="G313" i="62"/>
  <c r="G363" i="62" s="1"/>
  <c r="G252" i="62"/>
  <c r="G260" i="62"/>
  <c r="G245" i="62"/>
  <c r="H245" i="62" s="1"/>
  <c r="G244" i="62"/>
  <c r="H244" i="62" s="1"/>
  <c r="G261" i="62"/>
  <c r="H261" i="62" s="1"/>
  <c r="G255" i="62"/>
  <c r="G246" i="62"/>
  <c r="G254" i="62"/>
  <c r="G249" i="62"/>
  <c r="G247" i="62"/>
  <c r="G251" i="62"/>
  <c r="G258" i="62"/>
  <c r="H258" i="62" s="1"/>
  <c r="D253" i="12"/>
  <c r="G183" i="24"/>
  <c r="C183" i="24"/>
  <c r="E183" i="24"/>
  <c r="F183" i="24"/>
  <c r="D183" i="24"/>
  <c r="G251" i="32"/>
  <c r="H251" i="32" s="1"/>
  <c r="F228" i="28"/>
  <c r="F259" i="28"/>
  <c r="F229" i="28"/>
  <c r="F235" i="28"/>
  <c r="F230" i="28"/>
  <c r="F260" i="28"/>
  <c r="F254" i="28"/>
  <c r="E28" i="49"/>
  <c r="F253" i="28"/>
  <c r="F255" i="28"/>
  <c r="F234" i="28"/>
  <c r="F176" i="30"/>
  <c r="C40" i="49"/>
  <c r="D228" i="39"/>
  <c r="G220" i="33"/>
  <c r="G313" i="33"/>
  <c r="G363" i="33" s="1"/>
  <c r="F34" i="49"/>
  <c r="F117" i="49" s="1"/>
  <c r="G229" i="33"/>
  <c r="F171" i="24"/>
  <c r="G173" i="14"/>
  <c r="F182" i="14"/>
  <c r="E23" i="49"/>
  <c r="F234" i="23"/>
  <c r="F235" i="23"/>
  <c r="F228" i="23"/>
  <c r="F230" i="23"/>
  <c r="F229" i="23"/>
  <c r="E182" i="29"/>
  <c r="D182" i="14"/>
  <c r="H182" i="14" s="1"/>
  <c r="E263" i="37"/>
  <c r="AG38" i="49" s="1"/>
  <c r="G237" i="27"/>
  <c r="G218" i="27"/>
  <c r="G235" i="27"/>
  <c r="G229" i="27"/>
  <c r="G236" i="27"/>
  <c r="G230" i="27"/>
  <c r="G221" i="27"/>
  <c r="G233" i="27"/>
  <c r="G227" i="27"/>
  <c r="G219" i="27"/>
  <c r="G226" i="27"/>
  <c r="G222" i="27"/>
  <c r="G220" i="27"/>
  <c r="G224" i="27"/>
  <c r="G223" i="27"/>
  <c r="D228" i="27"/>
  <c r="G231" i="27"/>
  <c r="H227" i="25"/>
  <c r="G244" i="9"/>
  <c r="G249" i="9"/>
  <c r="G248" i="9"/>
  <c r="H248" i="9" s="1"/>
  <c r="F253" i="9"/>
  <c r="G254" i="9"/>
  <c r="G255" i="9"/>
  <c r="G38" i="49"/>
  <c r="G261" i="9"/>
  <c r="H261" i="9" s="1"/>
  <c r="F260" i="9"/>
  <c r="G246" i="9"/>
  <c r="H246" i="9" s="1"/>
  <c r="D253" i="9"/>
  <c r="E260" i="9"/>
  <c r="E254" i="9"/>
  <c r="G251" i="9"/>
  <c r="F255" i="9"/>
  <c r="E255" i="9"/>
  <c r="G243" i="9"/>
  <c r="F259" i="9"/>
  <c r="G258" i="9"/>
  <c r="H38" i="49"/>
  <c r="H226" i="31"/>
  <c r="H220" i="18"/>
  <c r="G238" i="37"/>
  <c r="AB38" i="49" s="1"/>
  <c r="H223" i="15"/>
  <c r="H248" i="37"/>
  <c r="H224" i="37"/>
  <c r="H227" i="38"/>
  <c r="H244" i="37"/>
  <c r="D238" i="11"/>
  <c r="Y10" i="49" s="1"/>
  <c r="E182" i="16"/>
  <c r="G182" i="16"/>
  <c r="C180" i="57"/>
  <c r="D180" i="57"/>
  <c r="E182" i="18"/>
  <c r="G182" i="18"/>
  <c r="G170" i="33"/>
  <c r="C170" i="33"/>
  <c r="E170" i="33"/>
  <c r="D170" i="33"/>
  <c r="F170" i="33"/>
  <c r="G176" i="9"/>
  <c r="F176" i="9"/>
  <c r="C176" i="9"/>
  <c r="D176" i="9"/>
  <c r="E176" i="9"/>
  <c r="E185" i="9"/>
  <c r="D185" i="9"/>
  <c r="C173" i="20"/>
  <c r="C176" i="20"/>
  <c r="E169" i="12"/>
  <c r="E186" i="18"/>
  <c r="E171" i="21"/>
  <c r="F176" i="17"/>
  <c r="H111" i="33"/>
  <c r="H138" i="33" s="1"/>
  <c r="F187" i="33"/>
  <c r="E136" i="27"/>
  <c r="L27" i="49" s="1"/>
  <c r="G182" i="19"/>
  <c r="G136" i="18"/>
  <c r="N16" i="49" s="1"/>
  <c r="D136" i="9"/>
  <c r="K8" i="49" s="1"/>
  <c r="E185" i="28"/>
  <c r="D175" i="19"/>
  <c r="E171" i="19"/>
  <c r="F175" i="18"/>
  <c r="F186" i="18"/>
  <c r="E136" i="17"/>
  <c r="L15" i="49" s="1"/>
  <c r="H130" i="34"/>
  <c r="G182" i="34" s="1"/>
  <c r="E170" i="16"/>
  <c r="H128" i="26"/>
  <c r="H130" i="26"/>
  <c r="C182" i="26" s="1"/>
  <c r="F168" i="32"/>
  <c r="I163" i="27"/>
  <c r="C136" i="27"/>
  <c r="G170" i="57"/>
  <c r="C187" i="19"/>
  <c r="E176" i="20"/>
  <c r="D176" i="20"/>
  <c r="I163" i="37"/>
  <c r="H111" i="18"/>
  <c r="H138" i="18" s="1"/>
  <c r="G136" i="34"/>
  <c r="N35" i="49" s="1"/>
  <c r="E171" i="34"/>
  <c r="F181" i="33"/>
  <c r="D185" i="26"/>
  <c r="D184" i="57"/>
  <c r="D136" i="20"/>
  <c r="K18" i="49" s="1"/>
  <c r="C183" i="20"/>
  <c r="I163" i="12"/>
  <c r="E173" i="19"/>
  <c r="I163" i="18"/>
  <c r="D170" i="18"/>
  <c r="D136" i="18"/>
  <c r="K16" i="49" s="1"/>
  <c r="D173" i="18"/>
  <c r="F178" i="34"/>
  <c r="I163" i="34"/>
  <c r="H111" i="34"/>
  <c r="H138" i="34" s="1"/>
  <c r="C187" i="33"/>
  <c r="F136" i="32"/>
  <c r="M32" i="49" s="1"/>
  <c r="G136" i="27"/>
  <c r="N27" i="49" s="1"/>
  <c r="D187" i="27"/>
  <c r="E173" i="9"/>
  <c r="D172" i="9"/>
  <c r="H111" i="36"/>
  <c r="H138" i="36" s="1"/>
  <c r="H120" i="37"/>
  <c r="E181" i="62"/>
  <c r="H187" i="17"/>
  <c r="H111" i="32"/>
  <c r="H138" i="32" s="1"/>
  <c r="H111" i="9"/>
  <c r="H138" i="9" s="1"/>
  <c r="H117" i="20"/>
  <c r="F182" i="20"/>
  <c r="I163" i="15"/>
  <c r="H132" i="28"/>
  <c r="G184" i="28" s="1"/>
  <c r="G186" i="18"/>
  <c r="F171" i="34"/>
  <c r="F136" i="33"/>
  <c r="M34" i="49" s="1"/>
  <c r="C173" i="33"/>
  <c r="D136" i="16"/>
  <c r="K14" i="49" s="1"/>
  <c r="D184" i="16"/>
  <c r="D182" i="9"/>
  <c r="G136" i="9"/>
  <c r="N8" i="49" s="1"/>
  <c r="E136" i="57"/>
  <c r="L19" i="49" s="1"/>
  <c r="G182" i="57"/>
  <c r="D176" i="57"/>
  <c r="G176" i="23"/>
  <c r="C176" i="23"/>
  <c r="D176" i="23"/>
  <c r="F176" i="23"/>
  <c r="E176" i="23"/>
  <c r="F170" i="31"/>
  <c r="G170" i="31"/>
  <c r="C136" i="39"/>
  <c r="H133" i="39"/>
  <c r="E185" i="39" s="1"/>
  <c r="C170" i="10"/>
  <c r="F170" i="10"/>
  <c r="D170" i="10"/>
  <c r="E170" i="10"/>
  <c r="G170" i="10"/>
  <c r="E181" i="25"/>
  <c r="E136" i="14"/>
  <c r="L12" i="49" s="1"/>
  <c r="H117" i="14"/>
  <c r="D169" i="14" s="1"/>
  <c r="F184" i="10"/>
  <c r="D184" i="10"/>
  <c r="G184" i="10"/>
  <c r="C184" i="10"/>
  <c r="E184" i="10"/>
  <c r="C169" i="23"/>
  <c r="D169" i="23"/>
  <c r="F169" i="23"/>
  <c r="D174" i="10"/>
  <c r="G174" i="10"/>
  <c r="C174" i="10"/>
  <c r="F174" i="10"/>
  <c r="E177" i="29"/>
  <c r="I163" i="31"/>
  <c r="F136" i="10"/>
  <c r="M9" i="49" s="1"/>
  <c r="H116" i="10"/>
  <c r="D136" i="10"/>
  <c r="K9" i="49" s="1"/>
  <c r="D136" i="40"/>
  <c r="K41" i="49" s="1"/>
  <c r="H118" i="40"/>
  <c r="E170" i="40" s="1"/>
  <c r="I163" i="41"/>
  <c r="G179" i="33"/>
  <c r="E179" i="33"/>
  <c r="D172" i="24"/>
  <c r="G172" i="24"/>
  <c r="E172" i="24"/>
  <c r="C172" i="24"/>
  <c r="C170" i="31"/>
  <c r="F181" i="25"/>
  <c r="I163" i="25"/>
  <c r="G181" i="25"/>
  <c r="E170" i="31"/>
  <c r="I163" i="39"/>
  <c r="J41" i="49"/>
  <c r="E177" i="31"/>
  <c r="E187" i="10"/>
  <c r="F185" i="14"/>
  <c r="D185" i="14"/>
  <c r="E185" i="14"/>
  <c r="C185" i="14"/>
  <c r="G185" i="14"/>
  <c r="C136" i="23"/>
  <c r="C168" i="40"/>
  <c r="E177" i="24"/>
  <c r="C177" i="24"/>
  <c r="F177" i="24"/>
  <c r="G185" i="23"/>
  <c r="D185" i="23"/>
  <c r="E185" i="23"/>
  <c r="C185" i="23"/>
  <c r="F185" i="23"/>
  <c r="C183" i="14"/>
  <c r="F183" i="14"/>
  <c r="D183" i="14"/>
  <c r="G183" i="14"/>
  <c r="E183" i="14"/>
  <c r="D170" i="31"/>
  <c r="D179" i="33"/>
  <c r="E174" i="10"/>
  <c r="J9" i="49"/>
  <c r="I163" i="40"/>
  <c r="D178" i="31"/>
  <c r="C178" i="31"/>
  <c r="E178" i="31"/>
  <c r="F178" i="31"/>
  <c r="D184" i="12"/>
  <c r="F184" i="12"/>
  <c r="C181" i="25"/>
  <c r="G179" i="12"/>
  <c r="C136" i="38"/>
  <c r="H133" i="38"/>
  <c r="J12" i="49"/>
  <c r="C186" i="40"/>
  <c r="D186" i="40"/>
  <c r="F186" i="40"/>
  <c r="E186" i="40"/>
  <c r="G186" i="40"/>
  <c r="I163" i="24"/>
  <c r="C136" i="29"/>
  <c r="H116" i="29"/>
  <c r="G184" i="31"/>
  <c r="E184" i="31"/>
  <c r="F184" i="31"/>
  <c r="D184" i="31"/>
  <c r="C184" i="31"/>
  <c r="H125" i="39"/>
  <c r="C177" i="39" s="1"/>
  <c r="D136" i="39"/>
  <c r="K40" i="49" s="1"/>
  <c r="F170" i="39"/>
  <c r="D178" i="38"/>
  <c r="E178" i="38"/>
  <c r="C178" i="38"/>
  <c r="F178" i="38"/>
  <c r="G178" i="38"/>
  <c r="D181" i="40"/>
  <c r="G181" i="40"/>
  <c r="E181" i="40"/>
  <c r="C181" i="40"/>
  <c r="F181" i="40"/>
  <c r="C179" i="40"/>
  <c r="F179" i="40"/>
  <c r="E179" i="40"/>
  <c r="D179" i="40"/>
  <c r="I163" i="30"/>
  <c r="E136" i="23"/>
  <c r="L23" i="49" s="1"/>
  <c r="G187" i="14"/>
  <c r="C187" i="14"/>
  <c r="E187" i="14"/>
  <c r="F187" i="14"/>
  <c r="D187" i="14"/>
  <c r="F136" i="14"/>
  <c r="M12" i="49" s="1"/>
  <c r="F172" i="24"/>
  <c r="F185" i="26"/>
  <c r="D179" i="26"/>
  <c r="F179" i="26"/>
  <c r="H187" i="9"/>
  <c r="H236" i="31"/>
  <c r="H52" i="26"/>
  <c r="H233" i="31"/>
  <c r="H257" i="16"/>
  <c r="C228" i="14"/>
  <c r="C250" i="14"/>
  <c r="B12" i="49"/>
  <c r="C234" i="14"/>
  <c r="C225" i="14"/>
  <c r="C253" i="14"/>
  <c r="C259" i="14"/>
  <c r="H52" i="14"/>
  <c r="G170" i="40"/>
  <c r="C172" i="41"/>
  <c r="D172" i="41"/>
  <c r="F172" i="41"/>
  <c r="E172" i="41"/>
  <c r="G172" i="41"/>
  <c r="C225" i="24"/>
  <c r="C234" i="24"/>
  <c r="C228" i="24"/>
  <c r="B24" i="49"/>
  <c r="C259" i="24"/>
  <c r="H52" i="24"/>
  <c r="C250" i="24"/>
  <c r="C253" i="24"/>
  <c r="B18" i="49"/>
  <c r="C259" i="20"/>
  <c r="H259" i="20" s="1"/>
  <c r="C225" i="20"/>
  <c r="H225" i="20" s="1"/>
  <c r="C234" i="20"/>
  <c r="H234" i="20" s="1"/>
  <c r="H52" i="20"/>
  <c r="C250" i="20"/>
  <c r="C253" i="20"/>
  <c r="C228" i="20"/>
  <c r="B42" i="49"/>
  <c r="C253" i="41"/>
  <c r="C225" i="41"/>
  <c r="C250" i="41"/>
  <c r="H250" i="41" s="1"/>
  <c r="C259" i="41"/>
  <c r="C228" i="41"/>
  <c r="H52" i="41"/>
  <c r="C234" i="41"/>
  <c r="E183" i="38"/>
  <c r="D183" i="38"/>
  <c r="F183" i="38"/>
  <c r="G183" i="38"/>
  <c r="C183" i="38"/>
  <c r="G169" i="25"/>
  <c r="D186" i="15"/>
  <c r="E186" i="15"/>
  <c r="C186" i="15"/>
  <c r="G186" i="15"/>
  <c r="F186" i="15"/>
  <c r="D228" i="28"/>
  <c r="D253" i="28"/>
  <c r="D263" i="28" s="1"/>
  <c r="AF28" i="49" s="1"/>
  <c r="C28" i="49"/>
  <c r="F41" i="49"/>
  <c r="G255" i="40"/>
  <c r="H255" i="40" s="1"/>
  <c r="G224" i="40"/>
  <c r="H224" i="40" s="1"/>
  <c r="G230" i="40"/>
  <c r="G233" i="40"/>
  <c r="G261" i="40"/>
  <c r="G260" i="40"/>
  <c r="G248" i="40"/>
  <c r="G254" i="40"/>
  <c r="G249" i="40"/>
  <c r="G237" i="40"/>
  <c r="H237" i="40" s="1"/>
  <c r="G219" i="40"/>
  <c r="G245" i="40"/>
  <c r="G222" i="40"/>
  <c r="H222" i="40" s="1"/>
  <c r="G247" i="40"/>
  <c r="G246" i="40"/>
  <c r="G252" i="40"/>
  <c r="H252" i="40" s="1"/>
  <c r="G221" i="40"/>
  <c r="H221" i="40" s="1"/>
  <c r="G227" i="40"/>
  <c r="H227" i="40" s="1"/>
  <c r="G244" i="40"/>
  <c r="G218" i="40"/>
  <c r="G235" i="40"/>
  <c r="G243" i="40"/>
  <c r="G251" i="40"/>
  <c r="G258" i="40"/>
  <c r="H258" i="40" s="1"/>
  <c r="G223" i="40"/>
  <c r="H223" i="40" s="1"/>
  <c r="G226" i="40"/>
  <c r="H226" i="40" s="1"/>
  <c r="G236" i="40"/>
  <c r="G229" i="40"/>
  <c r="G262" i="40"/>
  <c r="H262" i="40" s="1"/>
  <c r="G220" i="40"/>
  <c r="H220" i="40" s="1"/>
  <c r="D39" i="49"/>
  <c r="E235" i="38"/>
  <c r="H235" i="38" s="1"/>
  <c r="E259" i="38"/>
  <c r="E229" i="38"/>
  <c r="E230" i="38"/>
  <c r="E260" i="38"/>
  <c r="E255" i="38"/>
  <c r="E228" i="38"/>
  <c r="E234" i="38"/>
  <c r="E254" i="38"/>
  <c r="E253" i="38"/>
  <c r="G178" i="12"/>
  <c r="H303" i="12"/>
  <c r="L9" i="48" s="1"/>
  <c r="H186" i="30"/>
  <c r="F313" i="30"/>
  <c r="F363" i="30" s="1"/>
  <c r="F260" i="30"/>
  <c r="F254" i="30"/>
  <c r="E30" i="49"/>
  <c r="E113" i="49" s="1"/>
  <c r="F228" i="30"/>
  <c r="F259" i="30"/>
  <c r="F229" i="30"/>
  <c r="F253" i="30"/>
  <c r="F230" i="30"/>
  <c r="F255" i="30"/>
  <c r="F235" i="30"/>
  <c r="F234" i="30"/>
  <c r="G254" i="36"/>
  <c r="G260" i="36"/>
  <c r="H260" i="36" s="1"/>
  <c r="G261" i="36"/>
  <c r="C225" i="29"/>
  <c r="H225" i="29" s="1"/>
  <c r="C228" i="29"/>
  <c r="B29" i="49"/>
  <c r="H52" i="29"/>
  <c r="C234" i="29"/>
  <c r="C259" i="29"/>
  <c r="H259" i="29" s="1"/>
  <c r="E180" i="27"/>
  <c r="C234" i="23"/>
  <c r="C259" i="23"/>
  <c r="B23" i="49"/>
  <c r="C228" i="23"/>
  <c r="H52" i="23"/>
  <c r="C225" i="23"/>
  <c r="B36" i="49"/>
  <c r="C259" i="35"/>
  <c r="C250" i="35"/>
  <c r="C234" i="35"/>
  <c r="C225" i="35"/>
  <c r="H52" i="35"/>
  <c r="D169" i="22"/>
  <c r="F169" i="22"/>
  <c r="C169" i="22"/>
  <c r="E169" i="22"/>
  <c r="G169" i="22"/>
  <c r="B30" i="49"/>
  <c r="C234" i="30"/>
  <c r="C259" i="30"/>
  <c r="H52" i="30"/>
  <c r="C250" i="30"/>
  <c r="C253" i="30"/>
  <c r="C225" i="30"/>
  <c r="C228" i="30"/>
  <c r="F185" i="31"/>
  <c r="C185" i="31"/>
  <c r="E185" i="31"/>
  <c r="D185" i="31"/>
  <c r="G185" i="31"/>
  <c r="D173" i="59"/>
  <c r="C173" i="59"/>
  <c r="F173" i="59"/>
  <c r="E173" i="59"/>
  <c r="G173" i="59"/>
  <c r="B28" i="49"/>
  <c r="C228" i="28"/>
  <c r="C250" i="28"/>
  <c r="C253" i="28"/>
  <c r="C234" i="28"/>
  <c r="C259" i="28"/>
  <c r="C225" i="28"/>
  <c r="H52" i="28"/>
  <c r="F172" i="40"/>
  <c r="D172" i="40"/>
  <c r="C172" i="40"/>
  <c r="G172" i="40"/>
  <c r="E172" i="40"/>
  <c r="C182" i="41"/>
  <c r="D182" i="41"/>
  <c r="G182" i="41"/>
  <c r="F182" i="41"/>
  <c r="H307" i="41"/>
  <c r="P40" i="48" s="1"/>
  <c r="E182" i="41"/>
  <c r="D170" i="59"/>
  <c r="E170" i="59"/>
  <c r="F170" i="59"/>
  <c r="C170" i="59"/>
  <c r="G170" i="59"/>
  <c r="H301" i="39"/>
  <c r="J38" i="48" s="1"/>
  <c r="B25" i="49"/>
  <c r="C259" i="25"/>
  <c r="C228" i="25"/>
  <c r="C225" i="25"/>
  <c r="C253" i="25"/>
  <c r="C234" i="25"/>
  <c r="H52" i="25"/>
  <c r="C250" i="25"/>
  <c r="G184" i="30"/>
  <c r="D184" i="30"/>
  <c r="E184" i="30"/>
  <c r="H309" i="30"/>
  <c r="R28" i="48" s="1"/>
  <c r="F184" i="30"/>
  <c r="C184" i="30"/>
  <c r="D40" i="49"/>
  <c r="E234" i="39"/>
  <c r="E229" i="39"/>
  <c r="E228" i="39"/>
  <c r="E260" i="39"/>
  <c r="E259" i="39"/>
  <c r="E255" i="39"/>
  <c r="E254" i="39"/>
  <c r="E235" i="39"/>
  <c r="E230" i="39"/>
  <c r="E253" i="39"/>
  <c r="H300" i="25"/>
  <c r="I23" i="48" s="1"/>
  <c r="E27" i="49"/>
  <c r="F254" i="27"/>
  <c r="F228" i="27"/>
  <c r="F253" i="27"/>
  <c r="F229" i="27"/>
  <c r="F235" i="27"/>
  <c r="F230" i="27"/>
  <c r="F234" i="27"/>
  <c r="F255" i="27"/>
  <c r="F259" i="27"/>
  <c r="F260" i="27"/>
  <c r="E96" i="46"/>
  <c r="H120" i="46"/>
  <c r="H183" i="30"/>
  <c r="H309" i="39"/>
  <c r="R38" i="48" s="1"/>
  <c r="C184" i="39"/>
  <c r="G184" i="39"/>
  <c r="F184" i="39"/>
  <c r="D184" i="39"/>
  <c r="E184" i="39"/>
  <c r="F187" i="62"/>
  <c r="H28" i="44"/>
  <c r="F218" i="34"/>
  <c r="E35" i="49"/>
  <c r="F230" i="34"/>
  <c r="F237" i="34"/>
  <c r="F221" i="34"/>
  <c r="F223" i="34"/>
  <c r="F234" i="34"/>
  <c r="F224" i="34"/>
  <c r="F248" i="34"/>
  <c r="F219" i="34"/>
  <c r="F236" i="34"/>
  <c r="F261" i="34"/>
  <c r="F226" i="34"/>
  <c r="F232" i="34"/>
  <c r="F249" i="34"/>
  <c r="F222" i="34"/>
  <c r="F246" i="34"/>
  <c r="F252" i="34"/>
  <c r="F245" i="34"/>
  <c r="F251" i="34"/>
  <c r="F244" i="34"/>
  <c r="F260" i="34"/>
  <c r="F247" i="34"/>
  <c r="F259" i="34"/>
  <c r="F253" i="34"/>
  <c r="F231" i="34"/>
  <c r="F243" i="34"/>
  <c r="F227" i="34"/>
  <c r="F254" i="34"/>
  <c r="F229" i="34"/>
  <c r="F228" i="34"/>
  <c r="F262" i="34"/>
  <c r="F257" i="34"/>
  <c r="F256" i="34"/>
  <c r="F235" i="34"/>
  <c r="F255" i="34"/>
  <c r="F220" i="34"/>
  <c r="G246" i="14"/>
  <c r="H246" i="14" s="1"/>
  <c r="G251" i="14"/>
  <c r="G227" i="14"/>
  <c r="H227" i="14" s="1"/>
  <c r="G220" i="14"/>
  <c r="H220" i="14" s="1"/>
  <c r="G236" i="14"/>
  <c r="H236" i="14" s="1"/>
  <c r="G218" i="14"/>
  <c r="G255" i="14"/>
  <c r="G247" i="14"/>
  <c r="H247" i="14" s="1"/>
  <c r="G249" i="14"/>
  <c r="H249" i="14" s="1"/>
  <c r="G224" i="14"/>
  <c r="G223" i="14"/>
  <c r="H223" i="14" s="1"/>
  <c r="G248" i="14"/>
  <c r="H248" i="14" s="1"/>
  <c r="G260" i="14"/>
  <c r="G235" i="14"/>
  <c r="G221" i="14"/>
  <c r="H221" i="14" s="1"/>
  <c r="G230" i="14"/>
  <c r="G258" i="14"/>
  <c r="G254" i="14"/>
  <c r="G219" i="14"/>
  <c r="H219" i="14" s="1"/>
  <c r="G243" i="14"/>
  <c r="H243" i="14" s="1"/>
  <c r="G229" i="14"/>
  <c r="G261" i="14"/>
  <c r="G245" i="14"/>
  <c r="H245" i="14" s="1"/>
  <c r="G226" i="14"/>
  <c r="H226" i="14" s="1"/>
  <c r="G252" i="14"/>
  <c r="H252" i="14" s="1"/>
  <c r="G262" i="14"/>
  <c r="H262" i="14" s="1"/>
  <c r="G244" i="14"/>
  <c r="F12" i="49"/>
  <c r="F95" i="49" s="1"/>
  <c r="G313" i="14"/>
  <c r="G363" i="14" s="1"/>
  <c r="G237" i="14"/>
  <c r="G233" i="14"/>
  <c r="H233" i="14" s="1"/>
  <c r="G222" i="14"/>
  <c r="H222" i="14" s="1"/>
  <c r="H253" i="11"/>
  <c r="H115" i="46"/>
  <c r="C174" i="39"/>
  <c r="E174" i="39"/>
  <c r="D174" i="39"/>
  <c r="F174" i="39"/>
  <c r="E181" i="39"/>
  <c r="C181" i="39"/>
  <c r="G181" i="39"/>
  <c r="D181" i="39"/>
  <c r="F181" i="39"/>
  <c r="C171" i="31"/>
  <c r="E171" i="31"/>
  <c r="D171" i="31"/>
  <c r="F171" i="31"/>
  <c r="G171" i="31"/>
  <c r="D177" i="10"/>
  <c r="C177" i="10"/>
  <c r="G177" i="10"/>
  <c r="E177" i="10"/>
  <c r="F177" i="10"/>
  <c r="G186" i="23"/>
  <c r="C186" i="23"/>
  <c r="F186" i="23"/>
  <c r="E186" i="23"/>
  <c r="J30" i="49"/>
  <c r="B14" i="49"/>
  <c r="C259" i="16"/>
  <c r="H52" i="16"/>
  <c r="C250" i="16"/>
  <c r="C225" i="16"/>
  <c r="C253" i="16"/>
  <c r="C234" i="16"/>
  <c r="C228" i="16"/>
  <c r="C259" i="62"/>
  <c r="B22" i="49"/>
  <c r="C250" i="62"/>
  <c r="H250" i="62" s="1"/>
  <c r="C253" i="62"/>
  <c r="C234" i="62"/>
  <c r="H52" i="62"/>
  <c r="C228" i="62"/>
  <c r="C225" i="62"/>
  <c r="G168" i="22"/>
  <c r="D224" i="34"/>
  <c r="D228" i="34"/>
  <c r="D245" i="34"/>
  <c r="D230" i="34"/>
  <c r="D218" i="34"/>
  <c r="D222" i="34"/>
  <c r="C35" i="49"/>
  <c r="D246" i="34"/>
  <c r="D231" i="34"/>
  <c r="D229" i="34"/>
  <c r="D237" i="34"/>
  <c r="D232" i="34"/>
  <c r="D243" i="34"/>
  <c r="D220" i="34"/>
  <c r="D221" i="34"/>
  <c r="D235" i="34"/>
  <c r="D258" i="34"/>
  <c r="D247" i="34"/>
  <c r="D256" i="34"/>
  <c r="D248" i="34"/>
  <c r="D262" i="34"/>
  <c r="D236" i="34"/>
  <c r="D261" i="34"/>
  <c r="D219" i="34"/>
  <c r="D255" i="34"/>
  <c r="D252" i="34"/>
  <c r="H52" i="34"/>
  <c r="D249" i="34"/>
  <c r="D257" i="34"/>
  <c r="D226" i="34"/>
  <c r="D244" i="34"/>
  <c r="D254" i="34"/>
  <c r="D227" i="34"/>
  <c r="D253" i="34"/>
  <c r="D233" i="34"/>
  <c r="D251" i="34"/>
  <c r="D223" i="34"/>
  <c r="D260" i="34"/>
  <c r="G187" i="40"/>
  <c r="E187" i="40"/>
  <c r="C187" i="40"/>
  <c r="D187" i="40"/>
  <c r="F187" i="40"/>
  <c r="G247" i="30"/>
  <c r="F30" i="49"/>
  <c r="F113" i="49" s="1"/>
  <c r="G261" i="30"/>
  <c r="G313" i="30"/>
  <c r="G363" i="30" s="1"/>
  <c r="G229" i="30"/>
  <c r="G226" i="30"/>
  <c r="G218" i="30"/>
  <c r="G249" i="30"/>
  <c r="H249" i="30" s="1"/>
  <c r="G224" i="30"/>
  <c r="H224" i="30" s="1"/>
  <c r="G258" i="30"/>
  <c r="H258" i="30" s="1"/>
  <c r="G262" i="30"/>
  <c r="H262" i="30" s="1"/>
  <c r="G251" i="30"/>
  <c r="G243" i="30"/>
  <c r="G248" i="30"/>
  <c r="G222" i="30"/>
  <c r="H222" i="30" s="1"/>
  <c r="G237" i="30"/>
  <c r="G219" i="30"/>
  <c r="G245" i="30"/>
  <c r="G230" i="30"/>
  <c r="G252" i="30"/>
  <c r="H252" i="30" s="1"/>
  <c r="G233" i="30"/>
  <c r="H233" i="30" s="1"/>
  <c r="G227" i="30"/>
  <c r="H227" i="30" s="1"/>
  <c r="G244" i="30"/>
  <c r="G221" i="30"/>
  <c r="H221" i="30" s="1"/>
  <c r="G220" i="30"/>
  <c r="G260" i="30"/>
  <c r="G235" i="30"/>
  <c r="G255" i="30"/>
  <c r="G254" i="30"/>
  <c r="G223" i="30"/>
  <c r="H223" i="30" s="1"/>
  <c r="G246" i="30"/>
  <c r="G236" i="30"/>
  <c r="H236" i="30" s="1"/>
  <c r="F37" i="49"/>
  <c r="G235" i="36"/>
  <c r="G227" i="36"/>
  <c r="H227" i="36" s="1"/>
  <c r="G220" i="36"/>
  <c r="G237" i="36"/>
  <c r="G223" i="36"/>
  <c r="G224" i="36"/>
  <c r="G230" i="36"/>
  <c r="G221" i="36"/>
  <c r="H221" i="36" s="1"/>
  <c r="G222" i="36"/>
  <c r="G229" i="36"/>
  <c r="G233" i="36"/>
  <c r="H233" i="36" s="1"/>
  <c r="G219" i="36"/>
  <c r="H219" i="36" s="1"/>
  <c r="G236" i="36"/>
  <c r="H236" i="36" s="1"/>
  <c r="G218" i="36"/>
  <c r="G226" i="36"/>
  <c r="H226" i="36" s="1"/>
  <c r="C19" i="49"/>
  <c r="D253" i="57"/>
  <c r="D263" i="57" s="1"/>
  <c r="AF19" i="49" s="1"/>
  <c r="D228" i="57"/>
  <c r="D238" i="57" s="1"/>
  <c r="Y19" i="49" s="1"/>
  <c r="F254" i="16"/>
  <c r="F259" i="16"/>
  <c r="F234" i="16"/>
  <c r="E14" i="49"/>
  <c r="F235" i="16"/>
  <c r="F229" i="16"/>
  <c r="F260" i="16"/>
  <c r="F253" i="16"/>
  <c r="F228" i="16"/>
  <c r="F230" i="16"/>
  <c r="F255" i="16"/>
  <c r="H303" i="29"/>
  <c r="L27" i="48" s="1"/>
  <c r="F178" i="29"/>
  <c r="C178" i="29"/>
  <c r="G178" i="29"/>
  <c r="D178" i="29"/>
  <c r="E178" i="29"/>
  <c r="D253" i="30"/>
  <c r="D263" i="30" s="1"/>
  <c r="AF30" i="49" s="1"/>
  <c r="D228" i="30"/>
  <c r="C30" i="49"/>
  <c r="C16" i="49"/>
  <c r="D228" i="18"/>
  <c r="D253" i="18"/>
  <c r="H36" i="44"/>
  <c r="F253" i="44"/>
  <c r="F301" i="44" s="1"/>
  <c r="G258" i="36"/>
  <c r="H258" i="36" s="1"/>
  <c r="G247" i="36"/>
  <c r="H247" i="36" s="1"/>
  <c r="G249" i="36"/>
  <c r="H249" i="36" s="1"/>
  <c r="G253" i="36"/>
  <c r="H253" i="36" s="1"/>
  <c r="G231" i="30"/>
  <c r="C253" i="39"/>
  <c r="C228" i="39"/>
  <c r="B40" i="49"/>
  <c r="C250" i="39"/>
  <c r="H250" i="39" s="1"/>
  <c r="C225" i="39"/>
  <c r="C234" i="39"/>
  <c r="C259" i="39"/>
  <c r="H52" i="39"/>
  <c r="H307" i="39"/>
  <c r="P38" i="48" s="1"/>
  <c r="F174" i="40"/>
  <c r="C174" i="40"/>
  <c r="G174" i="40"/>
  <c r="E174" i="40"/>
  <c r="D174" i="40"/>
  <c r="C173" i="24"/>
  <c r="H304" i="59"/>
  <c r="M31" i="48" s="1"/>
  <c r="E179" i="59"/>
  <c r="G179" i="59"/>
  <c r="D179" i="59"/>
  <c r="C179" i="59"/>
  <c r="F179" i="59"/>
  <c r="C168" i="30"/>
  <c r="E168" i="30"/>
  <c r="D168" i="30"/>
  <c r="F168" i="30"/>
  <c r="G168" i="30"/>
  <c r="F181" i="31"/>
  <c r="E181" i="31"/>
  <c r="C181" i="31"/>
  <c r="D181" i="31"/>
  <c r="G181" i="31"/>
  <c r="H305" i="22"/>
  <c r="N19" i="48" s="1"/>
  <c r="C180" i="22"/>
  <c r="F180" i="22"/>
  <c r="D180" i="22"/>
  <c r="E180" i="22"/>
  <c r="G180" i="22"/>
  <c r="F172" i="39"/>
  <c r="D172" i="39"/>
  <c r="C172" i="39"/>
  <c r="G172" i="39"/>
  <c r="E172" i="39"/>
  <c r="C234" i="36"/>
  <c r="C228" i="36"/>
  <c r="C225" i="36"/>
  <c r="H52" i="36"/>
  <c r="B37" i="49"/>
  <c r="D23" i="49"/>
  <c r="E229" i="23"/>
  <c r="E259" i="23"/>
  <c r="E235" i="23"/>
  <c r="E228" i="23"/>
  <c r="E260" i="23"/>
  <c r="E234" i="23"/>
  <c r="E230" i="23"/>
  <c r="H230" i="23" s="1"/>
  <c r="C15" i="49"/>
  <c r="D253" i="17"/>
  <c r="D228" i="17"/>
  <c r="D187" i="23"/>
  <c r="C37" i="49"/>
  <c r="D228" i="36"/>
  <c r="E255" i="14"/>
  <c r="D12" i="49"/>
  <c r="E260" i="14"/>
  <c r="E259" i="14"/>
  <c r="E234" i="14"/>
  <c r="E228" i="14"/>
  <c r="E253" i="14"/>
  <c r="E235" i="14"/>
  <c r="E229" i="14"/>
  <c r="E230" i="14"/>
  <c r="E254" i="14"/>
  <c r="C186" i="12"/>
  <c r="H300" i="22"/>
  <c r="I19" i="48" s="1"/>
  <c r="C25" i="49"/>
  <c r="D228" i="25"/>
  <c r="D238" i="25" s="1"/>
  <c r="Y25" i="49" s="1"/>
  <c r="D253" i="25"/>
  <c r="H303" i="10"/>
  <c r="L7" i="48" s="1"/>
  <c r="F18" i="49"/>
  <c r="F101" i="49" s="1"/>
  <c r="G245" i="20"/>
  <c r="H245" i="20" s="1"/>
  <c r="G251" i="20"/>
  <c r="G246" i="20"/>
  <c r="H246" i="20" s="1"/>
  <c r="G262" i="20"/>
  <c r="H262" i="20" s="1"/>
  <c r="G261" i="20"/>
  <c r="H261" i="20" s="1"/>
  <c r="G220" i="20"/>
  <c r="H220" i="20" s="1"/>
  <c r="G218" i="20"/>
  <c r="G235" i="20"/>
  <c r="H235" i="20" s="1"/>
  <c r="G254" i="20"/>
  <c r="H254" i="20" s="1"/>
  <c r="G224" i="20"/>
  <c r="H224" i="20" s="1"/>
  <c r="G222" i="20"/>
  <c r="H222" i="20" s="1"/>
  <c r="G313" i="20"/>
  <c r="G363" i="20" s="1"/>
  <c r="G247" i="20"/>
  <c r="H247" i="20" s="1"/>
  <c r="G236" i="20"/>
  <c r="H236" i="20" s="1"/>
  <c r="G255" i="20"/>
  <c r="H255" i="20" s="1"/>
  <c r="G244" i="20"/>
  <c r="G233" i="20"/>
  <c r="H233" i="20" s="1"/>
  <c r="G260" i="20"/>
  <c r="G243" i="20"/>
  <c r="H243" i="20" s="1"/>
  <c r="G219" i="20"/>
  <c r="G221" i="20"/>
  <c r="H221" i="20" s="1"/>
  <c r="G226" i="20"/>
  <c r="H226" i="20" s="1"/>
  <c r="G258" i="20"/>
  <c r="H258" i="20" s="1"/>
  <c r="G237" i="20"/>
  <c r="H237" i="20" s="1"/>
  <c r="G223" i="20"/>
  <c r="H223" i="20" s="1"/>
  <c r="G249" i="20"/>
  <c r="H249" i="20" s="1"/>
  <c r="G248" i="20"/>
  <c r="H248" i="20" s="1"/>
  <c r="G230" i="20"/>
  <c r="H230" i="20" s="1"/>
  <c r="G227" i="20"/>
  <c r="G252" i="20"/>
  <c r="H252" i="20" s="1"/>
  <c r="G235" i="29"/>
  <c r="G233" i="29"/>
  <c r="G226" i="29"/>
  <c r="H226" i="29" s="1"/>
  <c r="G229" i="29"/>
  <c r="G227" i="29"/>
  <c r="H227" i="29" s="1"/>
  <c r="G221" i="29"/>
  <c r="G237" i="29"/>
  <c r="H237" i="29" s="1"/>
  <c r="G224" i="29"/>
  <c r="H224" i="29" s="1"/>
  <c r="G219" i="29"/>
  <c r="H219" i="29" s="1"/>
  <c r="G218" i="29"/>
  <c r="H218" i="29" s="1"/>
  <c r="G222" i="29"/>
  <c r="H222" i="29" s="1"/>
  <c r="G230" i="29"/>
  <c r="G220" i="29"/>
  <c r="H220" i="29" s="1"/>
  <c r="G313" i="29"/>
  <c r="G363" i="29" s="1"/>
  <c r="F29" i="49"/>
  <c r="F112" i="49" s="1"/>
  <c r="G254" i="29"/>
  <c r="G248" i="29"/>
  <c r="H248" i="29" s="1"/>
  <c r="G236" i="29"/>
  <c r="G223" i="29"/>
  <c r="G252" i="29"/>
  <c r="H252" i="29" s="1"/>
  <c r="G178" i="30"/>
  <c r="H303" i="30"/>
  <c r="L28" i="48" s="1"/>
  <c r="C178" i="30"/>
  <c r="E178" i="30"/>
  <c r="D178" i="30"/>
  <c r="F178" i="30"/>
  <c r="H223" i="11"/>
  <c r="H262" i="37"/>
  <c r="C238" i="37"/>
  <c r="X38" i="49" s="1"/>
  <c r="H258" i="18"/>
  <c r="H232" i="22"/>
  <c r="B16" i="49"/>
  <c r="C253" i="18"/>
  <c r="C259" i="18"/>
  <c r="C250" i="18"/>
  <c r="H250" i="18" s="1"/>
  <c r="C225" i="18"/>
  <c r="C228" i="18"/>
  <c r="H52" i="18"/>
  <c r="C234" i="18"/>
  <c r="B8" i="49"/>
  <c r="H52" i="9"/>
  <c r="C234" i="9"/>
  <c r="C228" i="9"/>
  <c r="H228" i="9" s="1"/>
  <c r="C225" i="9"/>
  <c r="C253" i="9"/>
  <c r="C250" i="9"/>
  <c r="C259" i="9"/>
  <c r="C176" i="59"/>
  <c r="G176" i="59"/>
  <c r="D176" i="59"/>
  <c r="F176" i="59"/>
  <c r="E176" i="59"/>
  <c r="C176" i="14"/>
  <c r="F176" i="14"/>
  <c r="E176" i="14"/>
  <c r="D176" i="14"/>
  <c r="G176" i="14"/>
  <c r="H305" i="10"/>
  <c r="N7" i="48" s="1"/>
  <c r="F180" i="10"/>
  <c r="E180" i="10"/>
  <c r="G180" i="10"/>
  <c r="C180" i="10"/>
  <c r="D180" i="10"/>
  <c r="C170" i="38"/>
  <c r="G170" i="38"/>
  <c r="E170" i="38"/>
  <c r="C176" i="41"/>
  <c r="D176" i="41"/>
  <c r="H301" i="41"/>
  <c r="J40" i="48" s="1"/>
  <c r="E176" i="41"/>
  <c r="F176" i="41"/>
  <c r="G176" i="41"/>
  <c r="C250" i="17"/>
  <c r="H250" i="17" s="1"/>
  <c r="B15" i="49"/>
  <c r="C259" i="17"/>
  <c r="C228" i="17"/>
  <c r="C234" i="17"/>
  <c r="C253" i="17"/>
  <c r="C225" i="17"/>
  <c r="H52" i="17"/>
  <c r="G171" i="38"/>
  <c r="C171" i="38"/>
  <c r="D171" i="38"/>
  <c r="E171" i="38"/>
  <c r="F171" i="38"/>
  <c r="D185" i="41"/>
  <c r="C185" i="41"/>
  <c r="E185" i="41"/>
  <c r="F185" i="41"/>
  <c r="G185" i="41"/>
  <c r="C228" i="31"/>
  <c r="C225" i="31"/>
  <c r="H225" i="31" s="1"/>
  <c r="C253" i="31"/>
  <c r="B31" i="49"/>
  <c r="C250" i="31"/>
  <c r="C234" i="31"/>
  <c r="C259" i="31"/>
  <c r="H52" i="31"/>
  <c r="C259" i="40"/>
  <c r="H259" i="40" s="1"/>
  <c r="B41" i="49"/>
  <c r="C225" i="40"/>
  <c r="C234" i="40"/>
  <c r="C250" i="40"/>
  <c r="C253" i="40"/>
  <c r="H52" i="40"/>
  <c r="C228" i="40"/>
  <c r="C17" i="49"/>
  <c r="D253" i="19"/>
  <c r="D228" i="19"/>
  <c r="H300" i="23"/>
  <c r="I21" i="48" s="1"/>
  <c r="C175" i="23"/>
  <c r="F175" i="23"/>
  <c r="D175" i="23"/>
  <c r="E175" i="23"/>
  <c r="G175" i="23"/>
  <c r="E169" i="14"/>
  <c r="G187" i="15"/>
  <c r="H312" i="15"/>
  <c r="U11" i="48" s="1"/>
  <c r="D184" i="41"/>
  <c r="G184" i="41"/>
  <c r="E184" i="41"/>
  <c r="H309" i="41"/>
  <c r="R40" i="48" s="1"/>
  <c r="C184" i="41"/>
  <c r="F184" i="41"/>
  <c r="C21" i="49"/>
  <c r="D253" i="22"/>
  <c r="H52" i="22"/>
  <c r="D228" i="22"/>
  <c r="H312" i="22"/>
  <c r="U19" i="48" s="1"/>
  <c r="H300" i="29"/>
  <c r="I27" i="48" s="1"/>
  <c r="E175" i="29"/>
  <c r="C175" i="29"/>
  <c r="G175" i="29"/>
  <c r="F175" i="29"/>
  <c r="D175" i="29"/>
  <c r="E235" i="57"/>
  <c r="E255" i="57"/>
  <c r="E259" i="57"/>
  <c r="E234" i="57"/>
  <c r="E230" i="57"/>
  <c r="E229" i="57"/>
  <c r="E253" i="57"/>
  <c r="E228" i="57"/>
  <c r="D19" i="49"/>
  <c r="E260" i="57"/>
  <c r="E254" i="57"/>
  <c r="G245" i="28"/>
  <c r="H245" i="28" s="1"/>
  <c r="G236" i="28"/>
  <c r="G221" i="28"/>
  <c r="H221" i="28" s="1"/>
  <c r="G233" i="28"/>
  <c r="G249" i="28"/>
  <c r="H249" i="28" s="1"/>
  <c r="G226" i="28"/>
  <c r="H226" i="28" s="1"/>
  <c r="G260" i="28"/>
  <c r="G219" i="28"/>
  <c r="H219" i="28" s="1"/>
  <c r="G223" i="28"/>
  <c r="G229" i="28"/>
  <c r="G255" i="28"/>
  <c r="G220" i="28"/>
  <c r="H220" i="28" s="1"/>
  <c r="G243" i="28"/>
  <c r="H243" i="28" s="1"/>
  <c r="G227" i="28"/>
  <c r="H227" i="28" s="1"/>
  <c r="G254" i="28"/>
  <c r="G230" i="28"/>
  <c r="G235" i="28"/>
  <c r="G262" i="28"/>
  <c r="H262" i="28" s="1"/>
  <c r="G251" i="28"/>
  <c r="H251" i="28" s="1"/>
  <c r="G237" i="28"/>
  <c r="G247" i="28"/>
  <c r="H247" i="28" s="1"/>
  <c r="G246" i="28"/>
  <c r="H246" i="28" s="1"/>
  <c r="G222" i="28"/>
  <c r="H222" i="28" s="1"/>
  <c r="G218" i="28"/>
  <c r="H218" i="28" s="1"/>
  <c r="G313" i="28"/>
  <c r="G363" i="28" s="1"/>
  <c r="G258" i="28"/>
  <c r="H258" i="28" s="1"/>
  <c r="G244" i="28"/>
  <c r="G261" i="28"/>
  <c r="F28" i="49"/>
  <c r="F111" i="49" s="1"/>
  <c r="G252" i="28"/>
  <c r="G248" i="28"/>
  <c r="H248" i="28" s="1"/>
  <c r="G224" i="28"/>
  <c r="H224" i="28" s="1"/>
  <c r="F255" i="35"/>
  <c r="F230" i="35"/>
  <c r="F254" i="35"/>
  <c r="F229" i="35"/>
  <c r="F235" i="35"/>
  <c r="E36" i="49"/>
  <c r="F259" i="35"/>
  <c r="F234" i="35"/>
  <c r="F260" i="35"/>
  <c r="G219" i="57"/>
  <c r="H219" i="57" s="1"/>
  <c r="G313" i="57"/>
  <c r="G363" i="57" s="1"/>
  <c r="F19" i="49"/>
  <c r="F102" i="49" s="1"/>
  <c r="G237" i="57"/>
  <c r="G261" i="57"/>
  <c r="G243" i="57"/>
  <c r="H243" i="57" s="1"/>
  <c r="G220" i="57"/>
  <c r="H220" i="57" s="1"/>
  <c r="G245" i="57"/>
  <c r="G222" i="57"/>
  <c r="H222" i="57" s="1"/>
  <c r="G218" i="57"/>
  <c r="H218" i="57" s="1"/>
  <c r="G223" i="57"/>
  <c r="H223" i="57" s="1"/>
  <c r="G221" i="57"/>
  <c r="H221" i="57" s="1"/>
  <c r="G226" i="57"/>
  <c r="H226" i="57" s="1"/>
  <c r="G235" i="57"/>
  <c r="G227" i="57"/>
  <c r="H227" i="57" s="1"/>
  <c r="G258" i="57"/>
  <c r="H258" i="57" s="1"/>
  <c r="G248" i="57"/>
  <c r="G251" i="57"/>
  <c r="G236" i="57"/>
  <c r="G262" i="57"/>
  <c r="G224" i="57"/>
  <c r="H224" i="57" s="1"/>
  <c r="G247" i="57"/>
  <c r="H247" i="57" s="1"/>
  <c r="G244" i="57"/>
  <c r="H244" i="57" s="1"/>
  <c r="G254" i="57"/>
  <c r="G246" i="57"/>
  <c r="H246" i="57" s="1"/>
  <c r="G252" i="57"/>
  <c r="G230" i="57"/>
  <c r="G260" i="57"/>
  <c r="G233" i="57"/>
  <c r="H233" i="57" s="1"/>
  <c r="G255" i="57"/>
  <c r="G229" i="57"/>
  <c r="G249" i="57"/>
  <c r="F9" i="49"/>
  <c r="G262" i="10"/>
  <c r="H262" i="10" s="1"/>
  <c r="G244" i="10"/>
  <c r="G245" i="10"/>
  <c r="H245" i="10" s="1"/>
  <c r="G227" i="10"/>
  <c r="H227" i="10" s="1"/>
  <c r="G249" i="10"/>
  <c r="H249" i="10" s="1"/>
  <c r="G248" i="10"/>
  <c r="G230" i="10"/>
  <c r="G254" i="10"/>
  <c r="G247" i="10"/>
  <c r="H247" i="10" s="1"/>
  <c r="G223" i="10"/>
  <c r="G229" i="10"/>
  <c r="G233" i="10"/>
  <c r="H233" i="10" s="1"/>
  <c r="G251" i="10"/>
  <c r="G236" i="10"/>
  <c r="H236" i="10" s="1"/>
  <c r="G220" i="10"/>
  <c r="H220" i="10" s="1"/>
  <c r="G237" i="10"/>
  <c r="G224" i="10"/>
  <c r="G226" i="10"/>
  <c r="G255" i="10"/>
  <c r="G258" i="10"/>
  <c r="H258" i="10" s="1"/>
  <c r="G261" i="10"/>
  <c r="H261" i="10" s="1"/>
  <c r="G235" i="10"/>
  <c r="G252" i="10"/>
  <c r="H252" i="10" s="1"/>
  <c r="G246" i="10"/>
  <c r="G222" i="10"/>
  <c r="H222" i="10" s="1"/>
  <c r="G219" i="10"/>
  <c r="G221" i="10"/>
  <c r="H221" i="10" s="1"/>
  <c r="G260" i="10"/>
  <c r="G243" i="10"/>
  <c r="H243" i="10" s="1"/>
  <c r="G218" i="10"/>
  <c r="H218" i="10" s="1"/>
  <c r="F253" i="35"/>
  <c r="H253" i="35" s="1"/>
  <c r="D32" i="49"/>
  <c r="E254" i="32"/>
  <c r="E255" i="32"/>
  <c r="E259" i="32"/>
  <c r="E228" i="32"/>
  <c r="E235" i="32"/>
  <c r="E253" i="32"/>
  <c r="E230" i="32"/>
  <c r="E234" i="32"/>
  <c r="E229" i="32"/>
  <c r="E260" i="32"/>
  <c r="E22" i="49"/>
  <c r="E106" i="49" s="1"/>
  <c r="F313" i="62"/>
  <c r="F363" i="62" s="1"/>
  <c r="F228" i="62"/>
  <c r="F253" i="62"/>
  <c r="F229" i="62"/>
  <c r="F234" i="62"/>
  <c r="F259" i="62"/>
  <c r="F254" i="62"/>
  <c r="F230" i="62"/>
  <c r="H230" i="62" s="1"/>
  <c r="F255" i="62"/>
  <c r="F260" i="62"/>
  <c r="F235" i="62"/>
  <c r="H52" i="32"/>
  <c r="C42" i="49"/>
  <c r="D228" i="41"/>
  <c r="D238" i="41" s="1"/>
  <c r="Y42" i="49" s="1"/>
  <c r="H247" i="11"/>
  <c r="C259" i="12"/>
  <c r="C228" i="12"/>
  <c r="C234" i="12"/>
  <c r="C225" i="12"/>
  <c r="H225" i="12" s="1"/>
  <c r="H52" i="12"/>
  <c r="C253" i="12"/>
  <c r="B11" i="49"/>
  <c r="B20" i="49"/>
  <c r="C225" i="21"/>
  <c r="H225" i="21" s="1"/>
  <c r="C253" i="21"/>
  <c r="H253" i="21" s="1"/>
  <c r="C259" i="21"/>
  <c r="C234" i="21"/>
  <c r="C250" i="21"/>
  <c r="H52" i="21"/>
  <c r="C169" i="30"/>
  <c r="F169" i="30"/>
  <c r="D169" i="30"/>
  <c r="E169" i="30"/>
  <c r="G169" i="30"/>
  <c r="E169" i="40"/>
  <c r="F169" i="40"/>
  <c r="D169" i="40"/>
  <c r="G169" i="40"/>
  <c r="C169" i="40"/>
  <c r="H304" i="38"/>
  <c r="M37" i="48" s="1"/>
  <c r="F179" i="38"/>
  <c r="H307" i="31"/>
  <c r="P29" i="48" s="1"/>
  <c r="C182" i="31"/>
  <c r="E182" i="31"/>
  <c r="F182" i="31"/>
  <c r="G182" i="31"/>
  <c r="D182" i="31"/>
  <c r="B27" i="49"/>
  <c r="C253" i="27"/>
  <c r="C259" i="27"/>
  <c r="C234" i="27"/>
  <c r="C225" i="27"/>
  <c r="H52" i="27"/>
  <c r="C250" i="27"/>
  <c r="C228" i="27"/>
  <c r="B17" i="49"/>
  <c r="C225" i="19"/>
  <c r="C250" i="19"/>
  <c r="C259" i="19"/>
  <c r="H259" i="19" s="1"/>
  <c r="C234" i="19"/>
  <c r="H52" i="19"/>
  <c r="C253" i="19"/>
  <c r="C228" i="19"/>
  <c r="D185" i="40"/>
  <c r="F185" i="40"/>
  <c r="G185" i="40"/>
  <c r="C185" i="40"/>
  <c r="E185" i="40"/>
  <c r="D9" i="49"/>
  <c r="E235" i="10"/>
  <c r="E255" i="10"/>
  <c r="E234" i="10"/>
  <c r="E230" i="10"/>
  <c r="E229" i="10"/>
  <c r="E228" i="10"/>
  <c r="E260" i="10"/>
  <c r="E253" i="10"/>
  <c r="E254" i="10"/>
  <c r="E259" i="10"/>
  <c r="E254" i="31"/>
  <c r="E255" i="31"/>
  <c r="H255" i="31" s="1"/>
  <c r="E228" i="31"/>
  <c r="E229" i="31"/>
  <c r="H229" i="31" s="1"/>
  <c r="E259" i="31"/>
  <c r="E230" i="31"/>
  <c r="H230" i="31" s="1"/>
  <c r="E253" i="31"/>
  <c r="E234" i="31"/>
  <c r="D31" i="49"/>
  <c r="E235" i="31"/>
  <c r="E260" i="31"/>
  <c r="D37" i="49"/>
  <c r="E229" i="36"/>
  <c r="E228" i="36"/>
  <c r="E234" i="36"/>
  <c r="E235" i="36"/>
  <c r="E230" i="36"/>
  <c r="F187" i="41"/>
  <c r="D187" i="41"/>
  <c r="E187" i="41"/>
  <c r="C187" i="41"/>
  <c r="G187" i="41"/>
  <c r="E9" i="49"/>
  <c r="F254" i="10"/>
  <c r="F255" i="10"/>
  <c r="F260" i="10"/>
  <c r="F235" i="10"/>
  <c r="F228" i="10"/>
  <c r="F230" i="10"/>
  <c r="F229" i="10"/>
  <c r="F253" i="10"/>
  <c r="F234" i="10"/>
  <c r="F259" i="10"/>
  <c r="D187" i="39"/>
  <c r="F187" i="39"/>
  <c r="E187" i="39"/>
  <c r="G187" i="39"/>
  <c r="C187" i="39"/>
  <c r="E24" i="49"/>
  <c r="F230" i="24"/>
  <c r="H230" i="24" s="1"/>
  <c r="F229" i="24"/>
  <c r="F235" i="24"/>
  <c r="F228" i="24"/>
  <c r="F234" i="24"/>
  <c r="F260" i="24"/>
  <c r="F253" i="24"/>
  <c r="F255" i="24"/>
  <c r="F254" i="24"/>
  <c r="H254" i="24" s="1"/>
  <c r="F259" i="24"/>
  <c r="H303" i="39"/>
  <c r="L38" i="48" s="1"/>
  <c r="G178" i="39"/>
  <c r="C178" i="39"/>
  <c r="D178" i="39"/>
  <c r="E230" i="29"/>
  <c r="D29" i="49"/>
  <c r="E228" i="29"/>
  <c r="E234" i="29"/>
  <c r="E235" i="29"/>
  <c r="E229" i="29"/>
  <c r="E253" i="29"/>
  <c r="H253" i="29" s="1"/>
  <c r="E260" i="29"/>
  <c r="H303" i="37"/>
  <c r="L36" i="48" s="1"/>
  <c r="F178" i="37"/>
  <c r="G178" i="37"/>
  <c r="C178" i="37"/>
  <c r="D178" i="37"/>
  <c r="H309" i="14"/>
  <c r="R10" i="48" s="1"/>
  <c r="E40" i="49"/>
  <c r="F230" i="39"/>
  <c r="F254" i="39"/>
  <c r="F260" i="39"/>
  <c r="F253" i="39"/>
  <c r="F259" i="39"/>
  <c r="F229" i="39"/>
  <c r="F234" i="39"/>
  <c r="F235" i="39"/>
  <c r="H235" i="39" s="1"/>
  <c r="F228" i="39"/>
  <c r="F255" i="39"/>
  <c r="F174" i="41"/>
  <c r="D174" i="41"/>
  <c r="C39" i="49"/>
  <c r="D253" i="38"/>
  <c r="D228" i="38"/>
  <c r="D238" i="38" s="1"/>
  <c r="Y39" i="49" s="1"/>
  <c r="G313" i="21"/>
  <c r="G363" i="21" s="1"/>
  <c r="G260" i="21"/>
  <c r="G226" i="21"/>
  <c r="G248" i="21"/>
  <c r="G254" i="21"/>
  <c r="G255" i="21"/>
  <c r="H255" i="21" s="1"/>
  <c r="F20" i="49"/>
  <c r="F104" i="49" s="1"/>
  <c r="G246" i="21"/>
  <c r="H246" i="21" s="1"/>
  <c r="G218" i="21"/>
  <c r="H218" i="21" s="1"/>
  <c r="G261" i="21"/>
  <c r="H261" i="21" s="1"/>
  <c r="G230" i="21"/>
  <c r="H230" i="21" s="1"/>
  <c r="G252" i="21"/>
  <c r="H252" i="21" s="1"/>
  <c r="G249" i="21"/>
  <c r="G243" i="21"/>
  <c r="H243" i="21" s="1"/>
  <c r="G247" i="21"/>
  <c r="H247" i="21" s="1"/>
  <c r="G262" i="21"/>
  <c r="H262" i="21" s="1"/>
  <c r="G245" i="21"/>
  <c r="H245" i="21" s="1"/>
  <c r="G251" i="21"/>
  <c r="H251" i="21" s="1"/>
  <c r="G223" i="21"/>
  <c r="H223" i="21" s="1"/>
  <c r="G258" i="21"/>
  <c r="H258" i="21" s="1"/>
  <c r="G244" i="21"/>
  <c r="H244" i="21" s="1"/>
  <c r="H234" i="11"/>
  <c r="H234" i="37"/>
  <c r="D176" i="24"/>
  <c r="E176" i="24"/>
  <c r="G176" i="24"/>
  <c r="C176" i="24"/>
  <c r="F176" i="24"/>
  <c r="H302" i="59"/>
  <c r="K31" i="48" s="1"/>
  <c r="F186" i="25"/>
  <c r="G186" i="25"/>
  <c r="E169" i="39"/>
  <c r="D169" i="39"/>
  <c r="B19" i="49"/>
  <c r="C225" i="57"/>
  <c r="H225" i="57" s="1"/>
  <c r="C228" i="57"/>
  <c r="C234" i="57"/>
  <c r="C259" i="57"/>
  <c r="C250" i="57"/>
  <c r="H250" i="57" s="1"/>
  <c r="C253" i="57"/>
  <c r="H52" i="57"/>
  <c r="C170" i="41"/>
  <c r="D170" i="41"/>
  <c r="F170" i="41"/>
  <c r="E170" i="41"/>
  <c r="G170" i="41"/>
  <c r="E180" i="9"/>
  <c r="H305" i="9"/>
  <c r="B39" i="49"/>
  <c r="C259" i="38"/>
  <c r="C234" i="38"/>
  <c r="C225" i="38"/>
  <c r="H225" i="38" s="1"/>
  <c r="C250" i="38"/>
  <c r="H250" i="38" s="1"/>
  <c r="C228" i="38"/>
  <c r="C253" i="38"/>
  <c r="H52" i="38"/>
  <c r="G177" i="38"/>
  <c r="C177" i="38"/>
  <c r="F177" i="38"/>
  <c r="E177" i="38"/>
  <c r="D177" i="38"/>
  <c r="E176" i="31"/>
  <c r="F176" i="31"/>
  <c r="G176" i="31"/>
  <c r="C176" i="31"/>
  <c r="D176" i="31"/>
  <c r="H307" i="22"/>
  <c r="P19" i="48" s="1"/>
  <c r="C33" i="49"/>
  <c r="H52" i="59"/>
  <c r="D253" i="59"/>
  <c r="D228" i="59"/>
  <c r="D238" i="59" s="1"/>
  <c r="Y33" i="49" s="1"/>
  <c r="E186" i="12"/>
  <c r="C175" i="14"/>
  <c r="D175" i="14"/>
  <c r="E175" i="14"/>
  <c r="G175" i="14"/>
  <c r="H300" i="14"/>
  <c r="I10" i="48" s="1"/>
  <c r="F175" i="14"/>
  <c r="F99" i="46"/>
  <c r="H99" i="46" s="1"/>
  <c r="H123" i="46"/>
  <c r="C7" i="49"/>
  <c r="H52" i="6"/>
  <c r="D228" i="6"/>
  <c r="G224" i="39"/>
  <c r="H224" i="39" s="1"/>
  <c r="G236" i="39"/>
  <c r="G223" i="39"/>
  <c r="H223" i="39" s="1"/>
  <c r="F40" i="49"/>
  <c r="F123" i="49" s="1"/>
  <c r="G226" i="39"/>
  <c r="H226" i="39" s="1"/>
  <c r="G218" i="39"/>
  <c r="H218" i="39" s="1"/>
  <c r="G222" i="39"/>
  <c r="H222" i="39" s="1"/>
  <c r="G233" i="39"/>
  <c r="H233" i="39" s="1"/>
  <c r="G244" i="39"/>
  <c r="G260" i="39"/>
  <c r="G255" i="39"/>
  <c r="G221" i="39"/>
  <c r="H221" i="39" s="1"/>
  <c r="G220" i="39"/>
  <c r="G258" i="39"/>
  <c r="H258" i="39" s="1"/>
  <c r="G235" i="39"/>
  <c r="G249" i="39"/>
  <c r="H249" i="39" s="1"/>
  <c r="G313" i="39"/>
  <c r="G363" i="39" s="1"/>
  <c r="G248" i="39"/>
  <c r="H248" i="39" s="1"/>
  <c r="G246" i="39"/>
  <c r="G262" i="39"/>
  <c r="G230" i="39"/>
  <c r="G227" i="39"/>
  <c r="H227" i="39" s="1"/>
  <c r="G247" i="39"/>
  <c r="H247" i="39" s="1"/>
  <c r="G252" i="39"/>
  <c r="H252" i="39" s="1"/>
  <c r="G251" i="39"/>
  <c r="H251" i="39" s="1"/>
  <c r="G254" i="39"/>
  <c r="G245" i="39"/>
  <c r="H245" i="39" s="1"/>
  <c r="G219" i="39"/>
  <c r="H219" i="39" s="1"/>
  <c r="G229" i="39"/>
  <c r="G261" i="39"/>
  <c r="H261" i="39" s="1"/>
  <c r="G237" i="39"/>
  <c r="H237" i="39" s="1"/>
  <c r="G243" i="39"/>
  <c r="H243" i="39" s="1"/>
  <c r="D7" i="49"/>
  <c r="E235" i="6"/>
  <c r="F259" i="32"/>
  <c r="F253" i="32"/>
  <c r="F254" i="32"/>
  <c r="H254" i="32" s="1"/>
  <c r="F260" i="32"/>
  <c r="F235" i="32"/>
  <c r="F228" i="32"/>
  <c r="F255" i="32"/>
  <c r="F229" i="32"/>
  <c r="F234" i="32"/>
  <c r="E32" i="49"/>
  <c r="F230" i="32"/>
  <c r="E253" i="22"/>
  <c r="E254" i="22"/>
  <c r="D21" i="49"/>
  <c r="E260" i="22"/>
  <c r="E255" i="22"/>
  <c r="E259" i="22"/>
  <c r="E228" i="22"/>
  <c r="E234" i="22"/>
  <c r="E229" i="22"/>
  <c r="E230" i="22"/>
  <c r="H230" i="22" s="1"/>
  <c r="E235" i="22"/>
  <c r="H235" i="22" s="1"/>
  <c r="F14" i="49"/>
  <c r="G223" i="16"/>
  <c r="H223" i="16" s="1"/>
  <c r="G254" i="16"/>
  <c r="G218" i="16"/>
  <c r="G220" i="16"/>
  <c r="H220" i="16" s="1"/>
  <c r="G237" i="16"/>
  <c r="H237" i="16" s="1"/>
  <c r="G230" i="16"/>
  <c r="G247" i="16"/>
  <c r="H247" i="16" s="1"/>
  <c r="G246" i="16"/>
  <c r="H246" i="16" s="1"/>
  <c r="G229" i="16"/>
  <c r="G235" i="16"/>
  <c r="G262" i="16"/>
  <c r="H262" i="16" s="1"/>
  <c r="G248" i="16"/>
  <c r="H248" i="16" s="1"/>
  <c r="G236" i="16"/>
  <c r="G222" i="16"/>
  <c r="G244" i="16"/>
  <c r="H244" i="16" s="1"/>
  <c r="G219" i="16"/>
  <c r="H219" i="16" s="1"/>
  <c r="G226" i="16"/>
  <c r="G221" i="16"/>
  <c r="G255" i="16"/>
  <c r="G261" i="16"/>
  <c r="H261" i="16" s="1"/>
  <c r="G227" i="16"/>
  <c r="H227" i="16" s="1"/>
  <c r="G249" i="16"/>
  <c r="G252" i="16"/>
  <c r="H252" i="16" s="1"/>
  <c r="G243" i="16"/>
  <c r="H243" i="16" s="1"/>
  <c r="G258" i="16"/>
  <c r="H258" i="16" s="1"/>
  <c r="G245" i="16"/>
  <c r="H245" i="16" s="1"/>
  <c r="G251" i="16"/>
  <c r="H251" i="16" s="1"/>
  <c r="G260" i="16"/>
  <c r="G233" i="16"/>
  <c r="H233" i="16" s="1"/>
  <c r="G224" i="16"/>
  <c r="H224" i="16" s="1"/>
  <c r="H119" i="46"/>
  <c r="C18" i="49"/>
  <c r="D253" i="20"/>
  <c r="D228" i="20"/>
  <c r="D238" i="20" s="1"/>
  <c r="Y18" i="49" s="1"/>
  <c r="D88" i="46"/>
  <c r="D100" i="46" s="1"/>
  <c r="H112" i="46"/>
  <c r="E255" i="25"/>
  <c r="E234" i="25"/>
  <c r="E259" i="25"/>
  <c r="E230" i="25"/>
  <c r="H230" i="25" s="1"/>
  <c r="E235" i="25"/>
  <c r="D25" i="49"/>
  <c r="E254" i="25"/>
  <c r="E253" i="25"/>
  <c r="E229" i="25"/>
  <c r="H229" i="25" s="1"/>
  <c r="E260" i="25"/>
  <c r="E228" i="25"/>
  <c r="D176" i="38"/>
  <c r="C176" i="38"/>
  <c r="E176" i="38"/>
  <c r="G176" i="38"/>
  <c r="F176" i="38"/>
  <c r="H32" i="44"/>
  <c r="H248" i="33"/>
  <c r="G250" i="30"/>
  <c r="B9" i="49"/>
  <c r="H52" i="10"/>
  <c r="C228" i="10"/>
  <c r="C250" i="10"/>
  <c r="H250" i="10" s="1"/>
  <c r="C225" i="10"/>
  <c r="H225" i="10" s="1"/>
  <c r="C259" i="10"/>
  <c r="C234" i="10"/>
  <c r="C253" i="10"/>
  <c r="F179" i="22"/>
  <c r="E187" i="62"/>
  <c r="D181" i="22"/>
  <c r="G181" i="22"/>
  <c r="E181" i="22"/>
  <c r="C181" i="22"/>
  <c r="F181" i="22"/>
  <c r="E180" i="15"/>
  <c r="C168" i="41"/>
  <c r="D168" i="41"/>
  <c r="E168" i="41"/>
  <c r="F168" i="41"/>
  <c r="G168" i="41"/>
  <c r="H307" i="40"/>
  <c r="P39" i="48" s="1"/>
  <c r="E182" i="40"/>
  <c r="C182" i="40"/>
  <c r="G182" i="40"/>
  <c r="F182" i="40"/>
  <c r="D182" i="40"/>
  <c r="D185" i="59"/>
  <c r="E253" i="27"/>
  <c r="D27" i="49"/>
  <c r="E260" i="27"/>
  <c r="E255" i="27"/>
  <c r="E229" i="27"/>
  <c r="H229" i="27" s="1"/>
  <c r="E254" i="27"/>
  <c r="E234" i="27"/>
  <c r="E230" i="27"/>
  <c r="E259" i="27"/>
  <c r="E228" i="27"/>
  <c r="E235" i="27"/>
  <c r="H309" i="24"/>
  <c r="R22" i="48" s="1"/>
  <c r="D184" i="24"/>
  <c r="F184" i="24"/>
  <c r="G184" i="24"/>
  <c r="C184" i="24"/>
  <c r="E184" i="24"/>
  <c r="H303" i="24"/>
  <c r="L22" i="48" s="1"/>
  <c r="C178" i="24"/>
  <c r="D178" i="24"/>
  <c r="G178" i="24"/>
  <c r="F178" i="24"/>
  <c r="E178" i="24"/>
  <c r="D186" i="12"/>
  <c r="F260" i="18"/>
  <c r="H260" i="18" s="1"/>
  <c r="E16" i="49"/>
  <c r="F255" i="18"/>
  <c r="F229" i="18"/>
  <c r="H229" i="18" s="1"/>
  <c r="F235" i="18"/>
  <c r="F230" i="18"/>
  <c r="H230" i="18" s="1"/>
  <c r="F228" i="18"/>
  <c r="F253" i="18"/>
  <c r="F254" i="18"/>
  <c r="F234" i="18"/>
  <c r="F259" i="18"/>
  <c r="E170" i="9"/>
  <c r="H303" i="23"/>
  <c r="L21" i="48" s="1"/>
  <c r="G178" i="23"/>
  <c r="H309" i="22"/>
  <c r="R19" i="48" s="1"/>
  <c r="C184" i="22"/>
  <c r="E184" i="22"/>
  <c r="G184" i="22"/>
  <c r="D184" i="22"/>
  <c r="E11" i="49"/>
  <c r="F234" i="12"/>
  <c r="F253" i="12"/>
  <c r="F260" i="12"/>
  <c r="F229" i="12"/>
  <c r="H229" i="12" s="1"/>
  <c r="F259" i="12"/>
  <c r="F230" i="12"/>
  <c r="F255" i="12"/>
  <c r="H255" i="12" s="1"/>
  <c r="F228" i="12"/>
  <c r="F235" i="12"/>
  <c r="H235" i="12" s="1"/>
  <c r="F254" i="12"/>
  <c r="H254" i="12" s="1"/>
  <c r="H233" i="37"/>
  <c r="H226" i="41"/>
  <c r="H231" i="39"/>
  <c r="G238" i="6"/>
  <c r="AB7" i="49" s="1"/>
  <c r="H226" i="6"/>
  <c r="H236" i="19"/>
  <c r="H255" i="19"/>
  <c r="H256" i="6"/>
  <c r="H257" i="36"/>
  <c r="H245" i="36"/>
  <c r="H253" i="33"/>
  <c r="H231" i="20"/>
  <c r="H237" i="32"/>
  <c r="H220" i="32"/>
  <c r="G263" i="27"/>
  <c r="AI27" i="49" s="1"/>
  <c r="H233" i="9"/>
  <c r="H220" i="9"/>
  <c r="H228" i="33"/>
  <c r="H233" i="24"/>
  <c r="H227" i="6"/>
  <c r="H231" i="14"/>
  <c r="H236" i="17"/>
  <c r="H222" i="41"/>
  <c r="H256" i="28"/>
  <c r="H257" i="62"/>
  <c r="H220" i="62"/>
  <c r="H224" i="33"/>
  <c r="H232" i="38"/>
  <c r="H258" i="19"/>
  <c r="H244" i="19"/>
  <c r="G263" i="6"/>
  <c r="AI7" i="49" s="1"/>
  <c r="F263" i="6"/>
  <c r="AH7" i="49" s="1"/>
  <c r="H258" i="6"/>
  <c r="H223" i="12"/>
  <c r="H220" i="38"/>
  <c r="H261" i="6"/>
  <c r="H231" i="12"/>
  <c r="H237" i="31"/>
  <c r="H219" i="31"/>
  <c r="H226" i="12"/>
  <c r="H233" i="12"/>
  <c r="H219" i="40"/>
  <c r="H237" i="41"/>
  <c r="H232" i="20"/>
  <c r="H251" i="27"/>
  <c r="H250" i="31"/>
  <c r="H250" i="12"/>
  <c r="H227" i="12"/>
  <c r="H245" i="12"/>
  <c r="H232" i="57"/>
  <c r="H232" i="17"/>
  <c r="H257" i="40"/>
  <c r="H257" i="14"/>
  <c r="H232" i="39"/>
  <c r="H218" i="59"/>
  <c r="H262" i="59"/>
  <c r="H233" i="35"/>
  <c r="D263" i="27"/>
  <c r="AF27" i="49" s="1"/>
  <c r="H243" i="17"/>
  <c r="H247" i="22"/>
  <c r="H258" i="41"/>
  <c r="H246" i="41"/>
  <c r="H224" i="36"/>
  <c r="H233" i="33"/>
  <c r="C238" i="33"/>
  <c r="G263" i="19"/>
  <c r="AI17" i="49" s="1"/>
  <c r="H248" i="6"/>
  <c r="H257" i="24"/>
  <c r="H247" i="24"/>
  <c r="H262" i="31"/>
  <c r="H245" i="31"/>
  <c r="H248" i="23"/>
  <c r="H235" i="21"/>
  <c r="H233" i="21"/>
  <c r="H245" i="33"/>
  <c r="H249" i="38"/>
  <c r="H261" i="38"/>
  <c r="H245" i="38"/>
  <c r="H232" i="31"/>
  <c r="H224" i="31"/>
  <c r="H219" i="30"/>
  <c r="H237" i="12"/>
  <c r="H222" i="12"/>
  <c r="H218" i="40"/>
  <c r="C263" i="32"/>
  <c r="H243" i="32"/>
  <c r="H245" i="32"/>
  <c r="H256" i="30"/>
  <c r="D238" i="14"/>
  <c r="Y12" i="49" s="1"/>
  <c r="H232" i="14"/>
  <c r="H244" i="12"/>
  <c r="F238" i="57"/>
  <c r="AA19" i="49" s="1"/>
  <c r="H221" i="17"/>
  <c r="H257" i="57"/>
  <c r="H220" i="41"/>
  <c r="H219" i="41"/>
  <c r="H262" i="62"/>
  <c r="H252" i="62"/>
  <c r="H224" i="59"/>
  <c r="H226" i="62"/>
  <c r="H261" i="59"/>
  <c r="H252" i="59"/>
  <c r="H247" i="25"/>
  <c r="H223" i="35"/>
  <c r="H221" i="23"/>
  <c r="E238" i="20"/>
  <c r="Z18" i="49" s="1"/>
  <c r="H247" i="35"/>
  <c r="H222" i="32"/>
  <c r="H246" i="27"/>
  <c r="H236" i="9"/>
  <c r="H219" i="9"/>
  <c r="H232" i="10"/>
  <c r="H251" i="22"/>
  <c r="H243" i="22"/>
  <c r="D263" i="41"/>
  <c r="AF42" i="49" s="1"/>
  <c r="H256" i="41"/>
  <c r="H223" i="36"/>
  <c r="H235" i="33"/>
  <c r="H226" i="33"/>
  <c r="H236" i="38"/>
  <c r="H246" i="19"/>
  <c r="H255" i="6"/>
  <c r="H246" i="6"/>
  <c r="H261" i="18"/>
  <c r="H243" i="18"/>
  <c r="H220" i="22"/>
  <c r="H237" i="24"/>
  <c r="H223" i="24"/>
  <c r="H237" i="27"/>
  <c r="H222" i="27"/>
  <c r="H218" i="27"/>
  <c r="H261" i="23"/>
  <c r="H247" i="23"/>
  <c r="H231" i="21"/>
  <c r="H225" i="6"/>
  <c r="H255" i="33"/>
  <c r="H252" i="33"/>
  <c r="H251" i="29"/>
  <c r="H250" i="36"/>
  <c r="H246" i="36"/>
  <c r="H246" i="38"/>
  <c r="H231" i="57"/>
  <c r="D263" i="39"/>
  <c r="AF40" i="49" s="1"/>
  <c r="H257" i="38"/>
  <c r="H246" i="40"/>
  <c r="H247" i="59"/>
  <c r="H243" i="25"/>
  <c r="H244" i="9"/>
  <c r="H225" i="23"/>
  <c r="H227" i="23"/>
  <c r="H220" i="23"/>
  <c r="H225" i="32"/>
  <c r="H233" i="32"/>
  <c r="H224" i="32"/>
  <c r="H261" i="27"/>
  <c r="H244" i="17"/>
  <c r="H226" i="9"/>
  <c r="D238" i="10"/>
  <c r="Y9" i="49" s="1"/>
  <c r="H257" i="22"/>
  <c r="H227" i="18"/>
  <c r="H219" i="18"/>
  <c r="H237" i="33"/>
  <c r="H219" i="33"/>
  <c r="E263" i="19"/>
  <c r="AG17" i="49" s="1"/>
  <c r="H243" i="19"/>
  <c r="H250" i="6"/>
  <c r="H249" i="6"/>
  <c r="H221" i="22"/>
  <c r="H220" i="24"/>
  <c r="D238" i="29"/>
  <c r="Y29" i="49" s="1"/>
  <c r="H256" i="10"/>
  <c r="H246" i="24"/>
  <c r="H66" i="44"/>
  <c r="H12" i="44"/>
  <c r="H262" i="23"/>
  <c r="H229" i="21"/>
  <c r="F238" i="6"/>
  <c r="AA7" i="49" s="1"/>
  <c r="H223" i="6"/>
  <c r="G263" i="33"/>
  <c r="AI34" i="49" s="1"/>
  <c r="D263" i="33"/>
  <c r="AF34" i="49" s="1"/>
  <c r="H246" i="33"/>
  <c r="H243" i="33"/>
  <c r="C263" i="33"/>
  <c r="H257" i="29"/>
  <c r="H258" i="29"/>
  <c r="H243" i="29"/>
  <c r="H243" i="36"/>
  <c r="H236" i="40"/>
  <c r="H218" i="30"/>
  <c r="H248" i="40"/>
  <c r="H218" i="41"/>
  <c r="H256" i="62"/>
  <c r="H224" i="23"/>
  <c r="H256" i="27"/>
  <c r="H247" i="17"/>
  <c r="H227" i="9"/>
  <c r="H261" i="22"/>
  <c r="H245" i="41"/>
  <c r="G238" i="33"/>
  <c r="AB34" i="49" s="1"/>
  <c r="H243" i="6"/>
  <c r="H250" i="24"/>
  <c r="H247" i="38"/>
  <c r="H223" i="31"/>
  <c r="H220" i="25"/>
  <c r="H232" i="40"/>
  <c r="H225" i="14"/>
  <c r="H257" i="12"/>
  <c r="H256" i="40"/>
  <c r="H237" i="17"/>
  <c r="H244" i="38"/>
  <c r="H221" i="31"/>
  <c r="H231" i="25"/>
  <c r="H257" i="32"/>
  <c r="H249" i="32"/>
  <c r="H257" i="30"/>
  <c r="H244" i="30"/>
  <c r="H256" i="12"/>
  <c r="H248" i="12"/>
  <c r="H236" i="57"/>
  <c r="H245" i="40"/>
  <c r="H223" i="17"/>
  <c r="H251" i="14"/>
  <c r="F263" i="57"/>
  <c r="AH19" i="49" s="1"/>
  <c r="H229" i="41"/>
  <c r="H223" i="41"/>
  <c r="H250" i="28"/>
  <c r="H257" i="28"/>
  <c r="H256" i="39"/>
  <c r="H248" i="62"/>
  <c r="H229" i="59"/>
  <c r="H231" i="59"/>
  <c r="H257" i="59"/>
  <c r="H246" i="25"/>
  <c r="H227" i="35"/>
  <c r="H258" i="9"/>
  <c r="H243" i="9"/>
  <c r="H219" i="23"/>
  <c r="H236" i="32"/>
  <c r="H232" i="32"/>
  <c r="H258" i="17"/>
  <c r="H248" i="17"/>
  <c r="H237" i="9"/>
  <c r="H232" i="16"/>
  <c r="H262" i="41"/>
  <c r="H244" i="41"/>
  <c r="H218" i="36"/>
  <c r="H226" i="18"/>
  <c r="H220" i="33"/>
  <c r="H231" i="33"/>
  <c r="H223" i="33"/>
  <c r="H233" i="38"/>
  <c r="H233" i="19"/>
  <c r="H218" i="19"/>
  <c r="H250" i="19"/>
  <c r="H232" i="28"/>
  <c r="H262" i="18"/>
  <c r="H231" i="22"/>
  <c r="H219" i="22"/>
  <c r="H231" i="24"/>
  <c r="H218" i="24"/>
  <c r="F238" i="29"/>
  <c r="AA29" i="49" s="1"/>
  <c r="H236" i="29"/>
  <c r="H252" i="31"/>
  <c r="H258" i="23"/>
  <c r="H254" i="23"/>
  <c r="H237" i="21"/>
  <c r="H232" i="6"/>
  <c r="H261" i="33"/>
  <c r="H244" i="33"/>
  <c r="F263" i="36"/>
  <c r="AH37" i="49" s="1"/>
  <c r="H252" i="36"/>
  <c r="X13" i="49"/>
  <c r="H247" i="32"/>
  <c r="H243" i="12"/>
  <c r="H245" i="9"/>
  <c r="H256" i="31"/>
  <c r="D263" i="32"/>
  <c r="AF32" i="49" s="1"/>
  <c r="H258" i="32"/>
  <c r="H250" i="40"/>
  <c r="H251" i="40"/>
  <c r="H250" i="14"/>
  <c r="H257" i="39"/>
  <c r="G238" i="31"/>
  <c r="AB31" i="49" s="1"/>
  <c r="D263" i="62"/>
  <c r="AF22" i="49" s="1"/>
  <c r="H226" i="59"/>
  <c r="H227" i="59"/>
  <c r="H232" i="62"/>
  <c r="H221" i="62"/>
  <c r="H249" i="59"/>
  <c r="H251" i="25"/>
  <c r="H222" i="35"/>
  <c r="H252" i="9"/>
  <c r="H237" i="23"/>
  <c r="H223" i="23"/>
  <c r="C238" i="32"/>
  <c r="H218" i="32"/>
  <c r="H262" i="27"/>
  <c r="H249" i="27"/>
  <c r="H245" i="17"/>
  <c r="H249" i="17"/>
  <c r="H226" i="10"/>
  <c r="H258" i="22"/>
  <c r="H243" i="41"/>
  <c r="H232" i="18"/>
  <c r="H223" i="18"/>
  <c r="H225" i="33"/>
  <c r="H232" i="33"/>
  <c r="H219" i="38"/>
  <c r="H234" i="19"/>
  <c r="H237" i="19"/>
  <c r="H232" i="19"/>
  <c r="H254" i="19"/>
  <c r="H252" i="19"/>
  <c r="H237" i="28"/>
  <c r="H262" i="6"/>
  <c r="H252" i="18"/>
  <c r="H223" i="22"/>
  <c r="D238" i="24"/>
  <c r="Y24" i="49" s="1"/>
  <c r="H221" i="24"/>
  <c r="H226" i="27"/>
  <c r="D263" i="24"/>
  <c r="AF24" i="49" s="1"/>
  <c r="H244" i="24"/>
  <c r="H249" i="31"/>
  <c r="H250" i="20"/>
  <c r="H250" i="23"/>
  <c r="H262" i="33"/>
  <c r="H254" i="36"/>
  <c r="H251" i="36"/>
  <c r="H263" i="37"/>
  <c r="AE38" i="49"/>
  <c r="H237" i="25"/>
  <c r="H237" i="14"/>
  <c r="H262" i="57"/>
  <c r="H246" i="62"/>
  <c r="H256" i="25"/>
  <c r="H218" i="9"/>
  <c r="H243" i="24"/>
  <c r="H243" i="31"/>
  <c r="H224" i="6"/>
  <c r="H231" i="31"/>
  <c r="H251" i="38"/>
  <c r="H220" i="31"/>
  <c r="H244" i="32"/>
  <c r="H243" i="30"/>
  <c r="H249" i="12"/>
  <c r="H247" i="12"/>
  <c r="H243" i="40"/>
  <c r="H258" i="38"/>
  <c r="H243" i="38"/>
  <c r="H222" i="31"/>
  <c r="H225" i="30"/>
  <c r="D238" i="30"/>
  <c r="Y30" i="49" s="1"/>
  <c r="H236" i="12"/>
  <c r="H220" i="12"/>
  <c r="H224" i="25"/>
  <c r="H229" i="40"/>
  <c r="H262" i="32"/>
  <c r="H252" i="32"/>
  <c r="H248" i="30"/>
  <c r="H235" i="14"/>
  <c r="H218" i="14"/>
  <c r="H246" i="12"/>
  <c r="H247" i="40"/>
  <c r="H229" i="17"/>
  <c r="H256" i="16"/>
  <c r="H261" i="57"/>
  <c r="H251" i="57"/>
  <c r="H232" i="41"/>
  <c r="H231" i="41"/>
  <c r="H261" i="28"/>
  <c r="H220" i="59"/>
  <c r="H237" i="62"/>
  <c r="H219" i="62"/>
  <c r="H250" i="59"/>
  <c r="H244" i="25"/>
  <c r="H249" i="25"/>
  <c r="H226" i="35"/>
  <c r="H262" i="9"/>
  <c r="H249" i="9"/>
  <c r="H232" i="23"/>
  <c r="H222" i="23"/>
  <c r="H262" i="35"/>
  <c r="D238" i="32"/>
  <c r="Y32" i="49" s="1"/>
  <c r="H223" i="32"/>
  <c r="H258" i="27"/>
  <c r="H252" i="27"/>
  <c r="H231" i="9"/>
  <c r="H223" i="9"/>
  <c r="H256" i="22"/>
  <c r="H254" i="41"/>
  <c r="H225" i="36"/>
  <c r="H231" i="18"/>
  <c r="H234" i="33"/>
  <c r="D238" i="33"/>
  <c r="Y34" i="49" s="1"/>
  <c r="H227" i="33"/>
  <c r="H230" i="38"/>
  <c r="H219" i="19"/>
  <c r="H220" i="19"/>
  <c r="H257" i="19"/>
  <c r="H245" i="19"/>
  <c r="H233" i="28"/>
  <c r="H257" i="6"/>
  <c r="H257" i="18"/>
  <c r="H225" i="22"/>
  <c r="H236" i="22"/>
  <c r="H222" i="22"/>
  <c r="D263" i="10"/>
  <c r="AF9" i="49" s="1"/>
  <c r="H258" i="24"/>
  <c r="H248" i="31"/>
  <c r="E263" i="20"/>
  <c r="AG18" i="49" s="1"/>
  <c r="H256" i="23"/>
  <c r="H249" i="23"/>
  <c r="H227" i="21"/>
  <c r="H230" i="6"/>
  <c r="H235" i="6"/>
  <c r="H220" i="6"/>
  <c r="H260" i="33"/>
  <c r="H256" i="33"/>
  <c r="H247" i="29"/>
  <c r="H244" i="36"/>
  <c r="H227" i="31"/>
  <c r="H221" i="12"/>
  <c r="H219" i="25"/>
  <c r="H233" i="40"/>
  <c r="H261" i="32"/>
  <c r="H261" i="12"/>
  <c r="H254" i="40"/>
  <c r="H222" i="17"/>
  <c r="H258" i="14"/>
  <c r="H218" i="62"/>
  <c r="H260" i="41"/>
  <c r="H227" i="19"/>
  <c r="H261" i="24"/>
  <c r="D263" i="31"/>
  <c r="AF31" i="49" s="1"/>
  <c r="H256" i="36"/>
  <c r="H231" i="30"/>
  <c r="D238" i="40"/>
  <c r="Y41" i="49" s="1"/>
  <c r="H255" i="38"/>
  <c r="H218" i="12"/>
  <c r="H237" i="57"/>
  <c r="H256" i="38"/>
  <c r="H248" i="38"/>
  <c r="D238" i="31"/>
  <c r="Y31" i="49" s="1"/>
  <c r="H218" i="31"/>
  <c r="H232" i="30"/>
  <c r="H226" i="30"/>
  <c r="D238" i="12"/>
  <c r="Y11" i="49" s="1"/>
  <c r="H232" i="12"/>
  <c r="H224" i="12"/>
  <c r="H231" i="40"/>
  <c r="H256" i="32"/>
  <c r="H248" i="32"/>
  <c r="H246" i="30"/>
  <c r="H224" i="14"/>
  <c r="D263" i="12"/>
  <c r="AF11" i="49" s="1"/>
  <c r="H258" i="12"/>
  <c r="H230" i="57"/>
  <c r="H244" i="40"/>
  <c r="H230" i="17"/>
  <c r="H226" i="17"/>
  <c r="H256" i="14"/>
  <c r="H252" i="57"/>
  <c r="H227" i="41"/>
  <c r="H243" i="62"/>
  <c r="H249" i="62"/>
  <c r="H221" i="59"/>
  <c r="H222" i="59"/>
  <c r="H224" i="62"/>
  <c r="H246" i="59"/>
  <c r="H262" i="25"/>
  <c r="H252" i="25"/>
  <c r="H257" i="9"/>
  <c r="H231" i="23"/>
  <c r="H229" i="20"/>
  <c r="H231" i="32"/>
  <c r="H221" i="32"/>
  <c r="H244" i="27"/>
  <c r="H247" i="27"/>
  <c r="H221" i="9"/>
  <c r="H223" i="10"/>
  <c r="H250" i="22"/>
  <c r="H248" i="22"/>
  <c r="H261" i="41"/>
  <c r="H252" i="41"/>
  <c r="F238" i="36"/>
  <c r="AA37" i="49" s="1"/>
  <c r="H218" i="18"/>
  <c r="H236" i="33"/>
  <c r="H222" i="33"/>
  <c r="H229" i="38"/>
  <c r="H224" i="38"/>
  <c r="H221" i="19"/>
  <c r="H262" i="19"/>
  <c r="H261" i="19"/>
  <c r="H231" i="28"/>
  <c r="H252" i="6"/>
  <c r="H247" i="6"/>
  <c r="H254" i="18"/>
  <c r="H249" i="18"/>
  <c r="H233" i="22"/>
  <c r="H218" i="22"/>
  <c r="H224" i="24"/>
  <c r="H221" i="29"/>
  <c r="H244" i="10"/>
  <c r="H262" i="24"/>
  <c r="H261" i="31"/>
  <c r="H244" i="31"/>
  <c r="H246" i="31"/>
  <c r="H245" i="23"/>
  <c r="H221" i="21"/>
  <c r="H219" i="6"/>
  <c r="H254" i="33"/>
  <c r="H134" i="26"/>
  <c r="E186" i="26" s="1"/>
  <c r="H124" i="26"/>
  <c r="F176" i="26" s="1"/>
  <c r="H118" i="26"/>
  <c r="C170" i="26" s="1"/>
  <c r="H131" i="26"/>
  <c r="G183" i="26" s="1"/>
  <c r="H123" i="26"/>
  <c r="F175" i="26" s="1"/>
  <c r="H125" i="26"/>
  <c r="F177" i="26" s="1"/>
  <c r="G179" i="57"/>
  <c r="D179" i="57"/>
  <c r="E179" i="57"/>
  <c r="H120" i="57"/>
  <c r="F182" i="57"/>
  <c r="G136" i="57"/>
  <c r="N19" i="49" s="1"/>
  <c r="G169" i="57"/>
  <c r="D169" i="57"/>
  <c r="C169" i="57"/>
  <c r="E169" i="57"/>
  <c r="E170" i="57"/>
  <c r="C170" i="57"/>
  <c r="C179" i="57"/>
  <c r="G175" i="57"/>
  <c r="C175" i="57"/>
  <c r="D173" i="57"/>
  <c r="E173" i="57"/>
  <c r="F173" i="57"/>
  <c r="G173" i="57"/>
  <c r="C173" i="57"/>
  <c r="C185" i="57"/>
  <c r="E185" i="57"/>
  <c r="G185" i="57"/>
  <c r="F185" i="57"/>
  <c r="I163" i="57"/>
  <c r="E177" i="57"/>
  <c r="F177" i="57"/>
  <c r="G177" i="57"/>
  <c r="F168" i="57"/>
  <c r="E168" i="57"/>
  <c r="G168" i="57"/>
  <c r="C168" i="57"/>
  <c r="H119" i="57"/>
  <c r="C186" i="57"/>
  <c r="E186" i="57"/>
  <c r="F186" i="57"/>
  <c r="D186" i="57"/>
  <c r="C177" i="57"/>
  <c r="D136" i="57"/>
  <c r="K19" i="49" s="1"/>
  <c r="F184" i="57"/>
  <c r="E184" i="57"/>
  <c r="C184" i="57"/>
  <c r="D168" i="57"/>
  <c r="D175" i="57"/>
  <c r="F175" i="57"/>
  <c r="C181" i="57"/>
  <c r="D181" i="57"/>
  <c r="F181" i="57"/>
  <c r="E181" i="57"/>
  <c r="C136" i="57"/>
  <c r="E187" i="57"/>
  <c r="G187" i="57"/>
  <c r="D187" i="57"/>
  <c r="C187" i="57"/>
  <c r="H111" i="57"/>
  <c r="H138" i="57" s="1"/>
  <c r="F180" i="57"/>
  <c r="G180" i="57"/>
  <c r="E180" i="57"/>
  <c r="E174" i="57"/>
  <c r="D174" i="57"/>
  <c r="G174" i="57"/>
  <c r="C174" i="57"/>
  <c r="C183" i="11"/>
  <c r="G183" i="11"/>
  <c r="E183" i="11"/>
  <c r="D183" i="11"/>
  <c r="F183" i="11"/>
  <c r="C179" i="11"/>
  <c r="F179" i="11"/>
  <c r="E179" i="11"/>
  <c r="G179" i="11"/>
  <c r="D179" i="11"/>
  <c r="F176" i="11"/>
  <c r="G176" i="11"/>
  <c r="D176" i="11"/>
  <c r="E176" i="11"/>
  <c r="C176" i="11"/>
  <c r="D174" i="11"/>
  <c r="E174" i="11"/>
  <c r="F174" i="11"/>
  <c r="G174" i="11"/>
  <c r="C174" i="11"/>
  <c r="E186" i="11"/>
  <c r="G186" i="11"/>
  <c r="C186" i="11"/>
  <c r="D186" i="11"/>
  <c r="H111" i="11"/>
  <c r="H138" i="11" s="1"/>
  <c r="E172" i="11"/>
  <c r="G172" i="11"/>
  <c r="F172" i="11"/>
  <c r="D172" i="11"/>
  <c r="C172" i="11"/>
  <c r="D184" i="11"/>
  <c r="C184" i="11"/>
  <c r="E184" i="11"/>
  <c r="G184" i="11"/>
  <c r="F184" i="11"/>
  <c r="C169" i="11"/>
  <c r="F169" i="11"/>
  <c r="D169" i="11"/>
  <c r="G169" i="11"/>
  <c r="E169" i="11"/>
  <c r="H118" i="11"/>
  <c r="D136" i="11"/>
  <c r="K10" i="49" s="1"/>
  <c r="H181" i="11"/>
  <c r="C171" i="11"/>
  <c r="D171" i="11"/>
  <c r="G171" i="11"/>
  <c r="I163" i="11"/>
  <c r="C136" i="11"/>
  <c r="F182" i="11"/>
  <c r="G182" i="11"/>
  <c r="D182" i="11"/>
  <c r="C182" i="11"/>
  <c r="G168" i="11"/>
  <c r="C168" i="11"/>
  <c r="E168" i="11"/>
  <c r="D168" i="11"/>
  <c r="H123" i="11"/>
  <c r="F186" i="11"/>
  <c r="D173" i="11"/>
  <c r="E173" i="11"/>
  <c r="G173" i="11"/>
  <c r="F173" i="11"/>
  <c r="C173" i="11"/>
  <c r="E187" i="11"/>
  <c r="G187" i="11"/>
  <c r="F187" i="11"/>
  <c r="D187" i="11"/>
  <c r="C187" i="11"/>
  <c r="E171" i="11"/>
  <c r="F182" i="6"/>
  <c r="H123" i="6"/>
  <c r="G175" i="6" s="1"/>
  <c r="F181" i="6"/>
  <c r="E181" i="6"/>
  <c r="D181" i="6"/>
  <c r="F171" i="6"/>
  <c r="G171" i="6"/>
  <c r="G181" i="6"/>
  <c r="H111" i="6"/>
  <c r="H138" i="6" s="1"/>
  <c r="H126" i="6"/>
  <c r="F178" i="6" s="1"/>
  <c r="D169" i="6"/>
  <c r="D173" i="6"/>
  <c r="E182" i="6"/>
  <c r="G182" i="6"/>
  <c r="C176" i="6"/>
  <c r="G176" i="6"/>
  <c r="F176" i="6"/>
  <c r="C183" i="6"/>
  <c r="F183" i="6"/>
  <c r="E183" i="6"/>
  <c r="C169" i="6"/>
  <c r="G169" i="6"/>
  <c r="E179" i="6"/>
  <c r="G179" i="6"/>
  <c r="C179" i="6"/>
  <c r="D179" i="6"/>
  <c r="F179" i="6"/>
  <c r="E170" i="6"/>
  <c r="D170" i="6"/>
  <c r="G170" i="6"/>
  <c r="C170" i="6"/>
  <c r="F170" i="6"/>
  <c r="F169" i="6"/>
  <c r="H136" i="6"/>
  <c r="J7" i="49"/>
  <c r="F185" i="6"/>
  <c r="G185" i="6"/>
  <c r="C185" i="6"/>
  <c r="E185" i="6"/>
  <c r="C172" i="6"/>
  <c r="E172" i="6"/>
  <c r="G172" i="6"/>
  <c r="F172" i="6"/>
  <c r="C173" i="6"/>
  <c r="F173" i="6"/>
  <c r="G173" i="6"/>
  <c r="C182" i="6"/>
  <c r="F186" i="6"/>
  <c r="F180" i="6"/>
  <c r="G180" i="6"/>
  <c r="E180" i="6"/>
  <c r="D180" i="6"/>
  <c r="C184" i="6"/>
  <c r="E184" i="6"/>
  <c r="D184" i="6"/>
  <c r="F184" i="6"/>
  <c r="G184" i="6"/>
  <c r="D171" i="6"/>
  <c r="C171" i="6"/>
  <c r="C180" i="6"/>
  <c r="C177" i="6"/>
  <c r="E177" i="6"/>
  <c r="G177" i="6"/>
  <c r="D177" i="6"/>
  <c r="F177" i="6"/>
  <c r="G187" i="6"/>
  <c r="E187" i="6"/>
  <c r="C187" i="6"/>
  <c r="F187" i="6"/>
  <c r="G183" i="6"/>
  <c r="C174" i="6"/>
  <c r="D174" i="6"/>
  <c r="G174" i="6"/>
  <c r="F174" i="6"/>
  <c r="E174" i="6"/>
  <c r="D176" i="6"/>
  <c r="I163" i="6"/>
  <c r="D172" i="6"/>
  <c r="D187" i="6"/>
  <c r="E136" i="28"/>
  <c r="L28" i="49" s="1"/>
  <c r="E184" i="9"/>
  <c r="C184" i="9"/>
  <c r="F184" i="9"/>
  <c r="D184" i="9"/>
  <c r="G184" i="9"/>
  <c r="C181" i="9"/>
  <c r="F181" i="9"/>
  <c r="C179" i="9"/>
  <c r="F179" i="9"/>
  <c r="E179" i="9"/>
  <c r="C171" i="9"/>
  <c r="G171" i="9"/>
  <c r="E171" i="9"/>
  <c r="D183" i="9"/>
  <c r="G183" i="9"/>
  <c r="C183" i="9"/>
  <c r="H71" i="44"/>
  <c r="H72" i="44"/>
  <c r="E183" i="9"/>
  <c r="G173" i="9"/>
  <c r="C173" i="9"/>
  <c r="F182" i="9"/>
  <c r="D173" i="9"/>
  <c r="E181" i="9"/>
  <c r="C136" i="9"/>
  <c r="C172" i="9"/>
  <c r="I163" i="9"/>
  <c r="G174" i="9"/>
  <c r="C174" i="9"/>
  <c r="F174" i="9"/>
  <c r="G181" i="9"/>
  <c r="E182" i="9"/>
  <c r="H116" i="9"/>
  <c r="C185" i="9"/>
  <c r="F185" i="9"/>
  <c r="G185" i="9"/>
  <c r="D181" i="9"/>
  <c r="C177" i="9"/>
  <c r="E177" i="9"/>
  <c r="G177" i="9"/>
  <c r="F178" i="9"/>
  <c r="C178" i="9"/>
  <c r="E178" i="9"/>
  <c r="D178" i="9"/>
  <c r="G178" i="9"/>
  <c r="G169" i="9"/>
  <c r="F169" i="9"/>
  <c r="G179" i="9"/>
  <c r="F171" i="9"/>
  <c r="G172" i="9"/>
  <c r="F172" i="9"/>
  <c r="D171" i="9"/>
  <c r="D179" i="9"/>
  <c r="C173" i="27"/>
  <c r="G173" i="27"/>
  <c r="E173" i="27"/>
  <c r="D173" i="27"/>
  <c r="F173" i="27"/>
  <c r="C175" i="27"/>
  <c r="G175" i="27"/>
  <c r="E175" i="27"/>
  <c r="F175" i="27"/>
  <c r="D175" i="27"/>
  <c r="D136" i="27"/>
  <c r="K27" i="49" s="1"/>
  <c r="H118" i="27"/>
  <c r="C176" i="27"/>
  <c r="E176" i="27"/>
  <c r="D176" i="27"/>
  <c r="C183" i="27"/>
  <c r="E183" i="27"/>
  <c r="G183" i="27"/>
  <c r="J27" i="49"/>
  <c r="F105" i="44"/>
  <c r="H119" i="27"/>
  <c r="H111" i="27"/>
  <c r="H138" i="27" s="1"/>
  <c r="D182" i="27"/>
  <c r="F182" i="27"/>
  <c r="G186" i="27"/>
  <c r="C186" i="27"/>
  <c r="D186" i="27"/>
  <c r="F186" i="27"/>
  <c r="C169" i="27"/>
  <c r="G169" i="27"/>
  <c r="F169" i="27"/>
  <c r="E182" i="27"/>
  <c r="G176" i="27"/>
  <c r="C181" i="27"/>
  <c r="F181" i="27"/>
  <c r="G181" i="27"/>
  <c r="E184" i="27"/>
  <c r="F184" i="27"/>
  <c r="D184" i="27"/>
  <c r="G184" i="27"/>
  <c r="D181" i="27"/>
  <c r="E169" i="27"/>
  <c r="H120" i="27"/>
  <c r="F136" i="27"/>
  <c r="M27" i="49" s="1"/>
  <c r="D183" i="27"/>
  <c r="C187" i="27"/>
  <c r="F187" i="27"/>
  <c r="G187" i="27"/>
  <c r="F176" i="27"/>
  <c r="D169" i="27"/>
  <c r="E181" i="27"/>
  <c r="C174" i="27"/>
  <c r="G174" i="27"/>
  <c r="E174" i="27"/>
  <c r="G182" i="27"/>
  <c r="C171" i="32"/>
  <c r="G171" i="32"/>
  <c r="F171" i="32"/>
  <c r="D171" i="32"/>
  <c r="E171" i="32"/>
  <c r="F169" i="32"/>
  <c r="C176" i="32"/>
  <c r="D176" i="32"/>
  <c r="G176" i="32"/>
  <c r="E176" i="32"/>
  <c r="F176" i="32"/>
  <c r="G170" i="32"/>
  <c r="C170" i="32"/>
  <c r="D170" i="32"/>
  <c r="F170" i="32"/>
  <c r="E170" i="32"/>
  <c r="C182" i="32"/>
  <c r="F182" i="32"/>
  <c r="C187" i="32"/>
  <c r="G187" i="32"/>
  <c r="F185" i="32"/>
  <c r="E185" i="32"/>
  <c r="G185" i="32"/>
  <c r="C185" i="32"/>
  <c r="G182" i="32"/>
  <c r="F187" i="32"/>
  <c r="G136" i="32"/>
  <c r="N32" i="49" s="1"/>
  <c r="E182" i="32"/>
  <c r="C178" i="32"/>
  <c r="F178" i="32"/>
  <c r="E178" i="32"/>
  <c r="D178" i="32"/>
  <c r="G178" i="32"/>
  <c r="E174" i="32"/>
  <c r="C180" i="32"/>
  <c r="F180" i="32"/>
  <c r="E180" i="32"/>
  <c r="G180" i="32"/>
  <c r="H134" i="32"/>
  <c r="G174" i="32"/>
  <c r="D136" i="32"/>
  <c r="K32" i="49" s="1"/>
  <c r="J32" i="49"/>
  <c r="C183" i="32"/>
  <c r="F183" i="32"/>
  <c r="G168" i="32"/>
  <c r="C168" i="32"/>
  <c r="D168" i="32"/>
  <c r="D183" i="32"/>
  <c r="C172" i="32"/>
  <c r="G172" i="32"/>
  <c r="E172" i="32"/>
  <c r="E187" i="32"/>
  <c r="C173" i="32"/>
  <c r="G173" i="32"/>
  <c r="F173" i="32"/>
  <c r="I163" i="32"/>
  <c r="G179" i="32"/>
  <c r="F179" i="32"/>
  <c r="C179" i="32"/>
  <c r="E184" i="32"/>
  <c r="C184" i="32"/>
  <c r="F184" i="32"/>
  <c r="D184" i="32"/>
  <c r="D182" i="32"/>
  <c r="D179" i="32"/>
  <c r="G177" i="32"/>
  <c r="C177" i="32"/>
  <c r="F177" i="32"/>
  <c r="C175" i="32"/>
  <c r="D175" i="32"/>
  <c r="G175" i="32"/>
  <c r="D187" i="32"/>
  <c r="C173" i="26"/>
  <c r="D173" i="26"/>
  <c r="G173" i="26"/>
  <c r="F178" i="26"/>
  <c r="G178" i="26"/>
  <c r="E178" i="26"/>
  <c r="G187" i="26"/>
  <c r="C187" i="26"/>
  <c r="E187" i="26"/>
  <c r="D187" i="26"/>
  <c r="F187" i="26"/>
  <c r="C136" i="26"/>
  <c r="J26" i="49" s="1"/>
  <c r="G182" i="26"/>
  <c r="E179" i="26"/>
  <c r="F168" i="26"/>
  <c r="E168" i="26"/>
  <c r="G168" i="26"/>
  <c r="C168" i="26"/>
  <c r="D168" i="26"/>
  <c r="H30" i="44"/>
  <c r="G40" i="44"/>
  <c r="C172" i="26"/>
  <c r="G172" i="26"/>
  <c r="E172" i="26"/>
  <c r="D172" i="26"/>
  <c r="F172" i="26"/>
  <c r="H117" i="26"/>
  <c r="E136" i="26"/>
  <c r="L26" i="49" s="1"/>
  <c r="C263" i="26"/>
  <c r="H81" i="26"/>
  <c r="H138" i="26" s="1"/>
  <c r="D165" i="44"/>
  <c r="D206" i="44"/>
  <c r="D183" i="44"/>
  <c r="D170" i="44"/>
  <c r="D208" i="44"/>
  <c r="D194" i="44"/>
  <c r="D198" i="44"/>
  <c r="D193" i="44"/>
  <c r="D189" i="44"/>
  <c r="D202" i="44"/>
  <c r="D171" i="44"/>
  <c r="D205" i="44"/>
  <c r="D180" i="44"/>
  <c r="D195" i="44"/>
  <c r="D169" i="44"/>
  <c r="D166" i="44"/>
  <c r="D190" i="44"/>
  <c r="D207" i="44"/>
  <c r="D167" i="44"/>
  <c r="D178" i="44"/>
  <c r="D192" i="44"/>
  <c r="D199" i="44"/>
  <c r="D175" i="44"/>
  <c r="D177" i="44"/>
  <c r="D197" i="44"/>
  <c r="D196" i="44"/>
  <c r="D174" i="44"/>
  <c r="D184" i="44"/>
  <c r="D201" i="44"/>
  <c r="D181" i="44"/>
  <c r="D191" i="44"/>
  <c r="D168" i="44"/>
  <c r="D176" i="44"/>
  <c r="D173" i="44"/>
  <c r="D182" i="44"/>
  <c r="D203" i="44"/>
  <c r="D179" i="44"/>
  <c r="D172" i="44"/>
  <c r="D200" i="44"/>
  <c r="D204" i="44"/>
  <c r="C98" i="46"/>
  <c r="H98" i="46" s="1"/>
  <c r="H122" i="46"/>
  <c r="G93" i="46"/>
  <c r="H93" i="46" s="1"/>
  <c r="H117" i="46"/>
  <c r="C178" i="26"/>
  <c r="G179" i="26"/>
  <c r="G90" i="46"/>
  <c r="G124" i="46"/>
  <c r="H114" i="46"/>
  <c r="G136" i="26"/>
  <c r="N26" i="49" s="1"/>
  <c r="H119" i="26"/>
  <c r="H45" i="44"/>
  <c r="E64" i="44"/>
  <c r="E87" i="46"/>
  <c r="H111" i="46"/>
  <c r="D64" i="44"/>
  <c r="H62" i="44"/>
  <c r="G232" i="26"/>
  <c r="G230" i="26"/>
  <c r="G246" i="26"/>
  <c r="G252" i="26"/>
  <c r="G248" i="26"/>
  <c r="G218" i="26"/>
  <c r="G245" i="26"/>
  <c r="G229" i="26"/>
  <c r="G251" i="26"/>
  <c r="G243" i="26"/>
  <c r="G228" i="26"/>
  <c r="G256" i="26"/>
  <c r="G234" i="26"/>
  <c r="G233" i="26"/>
  <c r="G313" i="26"/>
  <c r="G363" i="26" s="1"/>
  <c r="G219" i="26"/>
  <c r="G262" i="26"/>
  <c r="G249" i="26"/>
  <c r="G220" i="26"/>
  <c r="G225" i="26"/>
  <c r="G257" i="26"/>
  <c r="G224" i="26"/>
  <c r="G237" i="26"/>
  <c r="G227" i="26"/>
  <c r="F26" i="49"/>
  <c r="G221" i="26"/>
  <c r="G235" i="26"/>
  <c r="G247" i="26"/>
  <c r="G258" i="26"/>
  <c r="G250" i="26"/>
  <c r="G253" i="26"/>
  <c r="G231" i="26"/>
  <c r="G223" i="26"/>
  <c r="G260" i="26"/>
  <c r="G255" i="26"/>
  <c r="G259" i="26"/>
  <c r="G226" i="26"/>
  <c r="G222" i="26"/>
  <c r="G244" i="26"/>
  <c r="G236" i="26"/>
  <c r="G254" i="26"/>
  <c r="G261" i="26"/>
  <c r="F244" i="26"/>
  <c r="F221" i="26"/>
  <c r="F223" i="26"/>
  <c r="F226" i="26"/>
  <c r="F252" i="26"/>
  <c r="F257" i="26"/>
  <c r="F236" i="26"/>
  <c r="F219" i="26"/>
  <c r="F249" i="26"/>
  <c r="F227" i="26"/>
  <c r="F232" i="26"/>
  <c r="F230" i="26"/>
  <c r="F224" i="26"/>
  <c r="F262" i="26"/>
  <c r="F243" i="26"/>
  <c r="F245" i="26"/>
  <c r="F247" i="26"/>
  <c r="F250" i="26"/>
  <c r="F258" i="26"/>
  <c r="F237" i="26"/>
  <c r="F231" i="26"/>
  <c r="F259" i="26"/>
  <c r="F254" i="26"/>
  <c r="F246" i="26"/>
  <c r="F248" i="26"/>
  <c r="F251" i="26"/>
  <c r="F261" i="26"/>
  <c r="F228" i="26"/>
  <c r="F253" i="26"/>
  <c r="F256" i="26"/>
  <c r="F260" i="26"/>
  <c r="F222" i="26"/>
  <c r="F233" i="26"/>
  <c r="E26" i="49"/>
  <c r="F235" i="26"/>
  <c r="F220" i="26"/>
  <c r="F225" i="26"/>
  <c r="F255" i="26"/>
  <c r="F218" i="26"/>
  <c r="F234" i="26"/>
  <c r="F229" i="26"/>
  <c r="H300" i="26"/>
  <c r="I24" i="48" s="1"/>
  <c r="H122" i="26"/>
  <c r="F136" i="26"/>
  <c r="M26" i="49" s="1"/>
  <c r="C82" i="46"/>
  <c r="C124" i="46"/>
  <c r="H106" i="46"/>
  <c r="H26" i="44"/>
  <c r="F180" i="26"/>
  <c r="E180" i="26"/>
  <c r="D180" i="26"/>
  <c r="G180" i="26"/>
  <c r="C180" i="26"/>
  <c r="F40" i="44"/>
  <c r="F254" i="44"/>
  <c r="F302" i="44" s="1"/>
  <c r="H37" i="44"/>
  <c r="H110" i="46"/>
  <c r="E86" i="46"/>
  <c r="E124" i="46"/>
  <c r="D178" i="26"/>
  <c r="D136" i="26"/>
  <c r="E185" i="26"/>
  <c r="C179" i="26"/>
  <c r="F97" i="46"/>
  <c r="H121" i="46"/>
  <c r="E190" i="44"/>
  <c r="E170" i="26"/>
  <c r="F64" i="44"/>
  <c r="H50" i="44"/>
  <c r="D245" i="26"/>
  <c r="D247" i="26"/>
  <c r="D236" i="26"/>
  <c r="D243" i="26"/>
  <c r="D220" i="26"/>
  <c r="D222" i="26"/>
  <c r="D254" i="26"/>
  <c r="D257" i="26"/>
  <c r="C26" i="49"/>
  <c r="D228" i="26"/>
  <c r="D218" i="26"/>
  <c r="D250" i="26"/>
  <c r="D229" i="26"/>
  <c r="D232" i="26"/>
  <c r="D225" i="26"/>
  <c r="D251" i="26"/>
  <c r="D258" i="26"/>
  <c r="D260" i="26"/>
  <c r="D262" i="26"/>
  <c r="D253" i="26"/>
  <c r="D246" i="26"/>
  <c r="D248" i="26"/>
  <c r="D226" i="26"/>
  <c r="D255" i="26"/>
  <c r="D233" i="26"/>
  <c r="D235" i="26"/>
  <c r="D237" i="26"/>
  <c r="D244" i="26"/>
  <c r="D221" i="26"/>
  <c r="D223" i="26"/>
  <c r="D249" i="26"/>
  <c r="D252" i="26"/>
  <c r="D230" i="26"/>
  <c r="D231" i="26"/>
  <c r="D234" i="26"/>
  <c r="D261" i="26"/>
  <c r="D256" i="26"/>
  <c r="D259" i="26"/>
  <c r="D227" i="26"/>
  <c r="D224" i="26"/>
  <c r="D219" i="26"/>
  <c r="E223" i="26"/>
  <c r="E233" i="26"/>
  <c r="E255" i="26"/>
  <c r="E243" i="26"/>
  <c r="E246" i="26"/>
  <c r="E249" i="26"/>
  <c r="E251" i="26"/>
  <c r="E230" i="26"/>
  <c r="E253" i="26"/>
  <c r="E218" i="26"/>
  <c r="E244" i="26"/>
  <c r="E221" i="26"/>
  <c r="E224" i="26"/>
  <c r="E250" i="26"/>
  <c r="E226" i="26"/>
  <c r="E256" i="26"/>
  <c r="E261" i="26"/>
  <c r="E254" i="26"/>
  <c r="E219" i="26"/>
  <c r="E225" i="26"/>
  <c r="E252" i="26"/>
  <c r="E231" i="26"/>
  <c r="E236" i="26"/>
  <c r="E259" i="26"/>
  <c r="E227" i="26"/>
  <c r="E247" i="26"/>
  <c r="E257" i="26"/>
  <c r="E234" i="26"/>
  <c r="E228" i="26"/>
  <c r="E220" i="26"/>
  <c r="E248" i="26"/>
  <c r="E258" i="26"/>
  <c r="E237" i="26"/>
  <c r="E235" i="26"/>
  <c r="D26" i="49"/>
  <c r="E232" i="26"/>
  <c r="E260" i="26"/>
  <c r="E245" i="26"/>
  <c r="E262" i="26"/>
  <c r="E229" i="26"/>
  <c r="E222" i="26"/>
  <c r="C185" i="26"/>
  <c r="F173" i="26"/>
  <c r="E173" i="26"/>
  <c r="H56" i="44"/>
  <c r="H31" i="44"/>
  <c r="G248" i="44"/>
  <c r="G296" i="44" s="1"/>
  <c r="G185" i="26"/>
  <c r="D170" i="19"/>
  <c r="C170" i="19"/>
  <c r="G170" i="19"/>
  <c r="F170" i="19"/>
  <c r="E170" i="19"/>
  <c r="D136" i="19"/>
  <c r="K17" i="49" s="1"/>
  <c r="D172" i="19"/>
  <c r="F187" i="19"/>
  <c r="D174" i="19"/>
  <c r="D176" i="19"/>
  <c r="F136" i="19"/>
  <c r="M17" i="49" s="1"/>
  <c r="E187" i="19"/>
  <c r="D183" i="19"/>
  <c r="D187" i="19"/>
  <c r="G173" i="19"/>
  <c r="C172" i="19"/>
  <c r="D177" i="19"/>
  <c r="H177" i="19" s="1"/>
  <c r="E182" i="19"/>
  <c r="H111" i="19"/>
  <c r="H138" i="19" s="1"/>
  <c r="E174" i="19"/>
  <c r="C176" i="19"/>
  <c r="G172" i="19"/>
  <c r="C174" i="16"/>
  <c r="F174" i="16"/>
  <c r="G174" i="16"/>
  <c r="E174" i="16"/>
  <c r="D174" i="16"/>
  <c r="H85" i="44"/>
  <c r="E178" i="16"/>
  <c r="C178" i="16"/>
  <c r="F178" i="16"/>
  <c r="G184" i="16"/>
  <c r="F171" i="16"/>
  <c r="C171" i="16"/>
  <c r="G171" i="16"/>
  <c r="D180" i="16"/>
  <c r="F185" i="16"/>
  <c r="C185" i="16"/>
  <c r="E185" i="16"/>
  <c r="G185" i="16"/>
  <c r="E179" i="16"/>
  <c r="F179" i="16"/>
  <c r="G179" i="16"/>
  <c r="C181" i="16"/>
  <c r="D181" i="16"/>
  <c r="G181" i="16"/>
  <c r="E181" i="16"/>
  <c r="D176" i="16"/>
  <c r="I163" i="16"/>
  <c r="C136" i="16"/>
  <c r="D175" i="16"/>
  <c r="C184" i="16"/>
  <c r="F184" i="16"/>
  <c r="C170" i="16"/>
  <c r="F170" i="16"/>
  <c r="G170" i="16"/>
  <c r="D168" i="16"/>
  <c r="C168" i="16"/>
  <c r="G168" i="16"/>
  <c r="D179" i="16"/>
  <c r="H111" i="16"/>
  <c r="H138" i="16" s="1"/>
  <c r="C179" i="16"/>
  <c r="F175" i="16"/>
  <c r="C180" i="16"/>
  <c r="G180" i="16"/>
  <c r="F180" i="16"/>
  <c r="F168" i="16"/>
  <c r="G175" i="16"/>
  <c r="C182" i="16"/>
  <c r="D182" i="16"/>
  <c r="G169" i="16"/>
  <c r="D169" i="16"/>
  <c r="G173" i="16"/>
  <c r="D173" i="16"/>
  <c r="F182" i="16"/>
  <c r="C175" i="16"/>
  <c r="C173" i="16"/>
  <c r="F173" i="16"/>
  <c r="F169" i="16"/>
  <c r="C176" i="16"/>
  <c r="G176" i="16"/>
  <c r="E176" i="16"/>
  <c r="E177" i="33"/>
  <c r="C177" i="33"/>
  <c r="D177" i="33"/>
  <c r="E136" i="33"/>
  <c r="L34" i="49" s="1"/>
  <c r="H117" i="33"/>
  <c r="G183" i="33"/>
  <c r="C184" i="33"/>
  <c r="F184" i="33"/>
  <c r="G184" i="33"/>
  <c r="C180" i="33"/>
  <c r="E180" i="33"/>
  <c r="F180" i="33"/>
  <c r="G180" i="33"/>
  <c r="D180" i="33"/>
  <c r="C186" i="33"/>
  <c r="F177" i="33"/>
  <c r="E186" i="33"/>
  <c r="G177" i="33"/>
  <c r="I163" i="33"/>
  <c r="F183" i="33"/>
  <c r="D186" i="33"/>
  <c r="E187" i="33"/>
  <c r="J34" i="49"/>
  <c r="C178" i="33"/>
  <c r="F178" i="33"/>
  <c r="D178" i="33"/>
  <c r="E178" i="33"/>
  <c r="E183" i="33"/>
  <c r="H116" i="33"/>
  <c r="G181" i="33"/>
  <c r="D181" i="33"/>
  <c r="G186" i="33"/>
  <c r="F171" i="33"/>
  <c r="C171" i="33"/>
  <c r="G171" i="33"/>
  <c r="D171" i="33"/>
  <c r="C172" i="33"/>
  <c r="G172" i="33"/>
  <c r="F173" i="33"/>
  <c r="E171" i="33"/>
  <c r="E184" i="33"/>
  <c r="C181" i="33"/>
  <c r="F184" i="34"/>
  <c r="E184" i="34"/>
  <c r="G184" i="34"/>
  <c r="C184" i="34"/>
  <c r="D184" i="34"/>
  <c r="G171" i="34"/>
  <c r="G183" i="34"/>
  <c r="E173" i="34"/>
  <c r="F173" i="34"/>
  <c r="G173" i="34"/>
  <c r="C169" i="34"/>
  <c r="G169" i="34"/>
  <c r="C187" i="34"/>
  <c r="G187" i="34"/>
  <c r="C180" i="34"/>
  <c r="G180" i="34"/>
  <c r="F180" i="34"/>
  <c r="E180" i="34"/>
  <c r="C136" i="34"/>
  <c r="H120" i="34"/>
  <c r="C179" i="34"/>
  <c r="F179" i="34"/>
  <c r="G179" i="34"/>
  <c r="E179" i="34"/>
  <c r="C181" i="34"/>
  <c r="D181" i="34"/>
  <c r="F181" i="34"/>
  <c r="C174" i="34"/>
  <c r="G174" i="34"/>
  <c r="F174" i="34"/>
  <c r="G175" i="34"/>
  <c r="F175" i="34"/>
  <c r="D175" i="34"/>
  <c r="D95" i="44"/>
  <c r="E174" i="34"/>
  <c r="G178" i="34"/>
  <c r="C178" i="34"/>
  <c r="D178" i="34"/>
  <c r="E181" i="34"/>
  <c r="D171" i="34"/>
  <c r="D136" i="34"/>
  <c r="K35" i="49" s="1"/>
  <c r="G176" i="34"/>
  <c r="C176" i="34"/>
  <c r="D176" i="34"/>
  <c r="C170" i="34"/>
  <c r="E170" i="34"/>
  <c r="D170" i="34"/>
  <c r="F170" i="34"/>
  <c r="F169" i="34"/>
  <c r="E176" i="34"/>
  <c r="C183" i="34"/>
  <c r="D183" i="34"/>
  <c r="C177" i="34"/>
  <c r="G177" i="34"/>
  <c r="F177" i="34"/>
  <c r="E177" i="34"/>
  <c r="H116" i="34"/>
  <c r="F183" i="34"/>
  <c r="D177" i="34"/>
  <c r="C175" i="17"/>
  <c r="D175" i="17"/>
  <c r="G175" i="17"/>
  <c r="F175" i="17"/>
  <c r="E175" i="17"/>
  <c r="J15" i="49"/>
  <c r="G182" i="17"/>
  <c r="E182" i="17"/>
  <c r="F182" i="17"/>
  <c r="G170" i="17"/>
  <c r="C170" i="17"/>
  <c r="D170" i="17"/>
  <c r="C173" i="17"/>
  <c r="G173" i="17"/>
  <c r="D173" i="17"/>
  <c r="F173" i="17"/>
  <c r="E185" i="17"/>
  <c r="C185" i="17"/>
  <c r="G185" i="17"/>
  <c r="C180" i="17"/>
  <c r="F180" i="17"/>
  <c r="D180" i="17"/>
  <c r="D172" i="17"/>
  <c r="D136" i="17"/>
  <c r="K15" i="49" s="1"/>
  <c r="D182" i="17"/>
  <c r="F185" i="17"/>
  <c r="D184" i="17"/>
  <c r="C184" i="17"/>
  <c r="G184" i="17"/>
  <c r="F184" i="17"/>
  <c r="E184" i="17"/>
  <c r="C183" i="17"/>
  <c r="F183" i="17"/>
  <c r="G183" i="17"/>
  <c r="D183" i="17"/>
  <c r="E170" i="17"/>
  <c r="G174" i="17"/>
  <c r="C174" i="17"/>
  <c r="D174" i="17"/>
  <c r="F174" i="17"/>
  <c r="E174" i="17"/>
  <c r="C182" i="17"/>
  <c r="I163" i="17"/>
  <c r="D176" i="17"/>
  <c r="E176" i="17"/>
  <c r="G176" i="17"/>
  <c r="C172" i="17"/>
  <c r="E172" i="17"/>
  <c r="D182" i="21"/>
  <c r="C182" i="21"/>
  <c r="G182" i="21"/>
  <c r="G170" i="21"/>
  <c r="E170" i="21"/>
  <c r="C170" i="21"/>
  <c r="E168" i="21"/>
  <c r="C168" i="21"/>
  <c r="G168" i="21"/>
  <c r="F168" i="21"/>
  <c r="F178" i="21"/>
  <c r="C178" i="21"/>
  <c r="G178" i="21"/>
  <c r="E178" i="21"/>
  <c r="D178" i="21"/>
  <c r="E179" i="21"/>
  <c r="C179" i="21"/>
  <c r="G179" i="21"/>
  <c r="F179" i="21"/>
  <c r="F170" i="21"/>
  <c r="G169" i="21"/>
  <c r="C169" i="21"/>
  <c r="D169" i="21"/>
  <c r="E169" i="21"/>
  <c r="F169" i="21"/>
  <c r="C172" i="21"/>
  <c r="G172" i="21"/>
  <c r="I163" i="21"/>
  <c r="C173" i="21"/>
  <c r="G173" i="21"/>
  <c r="D173" i="21"/>
  <c r="F173" i="21"/>
  <c r="C171" i="21"/>
  <c r="D171" i="21"/>
  <c r="F171" i="21"/>
  <c r="E172" i="21"/>
  <c r="C174" i="21"/>
  <c r="G174" i="21"/>
  <c r="F172" i="21"/>
  <c r="H183" i="21"/>
  <c r="D170" i="21"/>
  <c r="E182" i="21"/>
  <c r="D172" i="21"/>
  <c r="C187" i="21"/>
  <c r="G187" i="21"/>
  <c r="E187" i="21"/>
  <c r="D179" i="21"/>
  <c r="C177" i="21"/>
  <c r="D177" i="21"/>
  <c r="E177" i="21"/>
  <c r="G177" i="21"/>
  <c r="E174" i="21"/>
  <c r="F182" i="21"/>
  <c r="H82" i="44"/>
  <c r="E181" i="21"/>
  <c r="C181" i="21"/>
  <c r="D181" i="21"/>
  <c r="F186" i="21"/>
  <c r="D186" i="21"/>
  <c r="C186" i="21"/>
  <c r="E186" i="21"/>
  <c r="G186" i="21"/>
  <c r="G182" i="62"/>
  <c r="F181" i="62"/>
  <c r="E169" i="62"/>
  <c r="G169" i="62"/>
  <c r="C169" i="62"/>
  <c r="D169" i="62"/>
  <c r="F169" i="62"/>
  <c r="E173" i="62"/>
  <c r="G173" i="62"/>
  <c r="C173" i="62"/>
  <c r="D184" i="62"/>
  <c r="G184" i="62"/>
  <c r="F184" i="62"/>
  <c r="E184" i="62"/>
  <c r="C184" i="62"/>
  <c r="G181" i="62"/>
  <c r="F182" i="62"/>
  <c r="G170" i="62"/>
  <c r="G171" i="62"/>
  <c r="D171" i="62"/>
  <c r="C171" i="62"/>
  <c r="C174" i="62"/>
  <c r="G174" i="62"/>
  <c r="D174" i="62"/>
  <c r="E174" i="62"/>
  <c r="F174" i="62"/>
  <c r="C186" i="62"/>
  <c r="G186" i="62"/>
  <c r="D186" i="62"/>
  <c r="F186" i="62"/>
  <c r="E186" i="62"/>
  <c r="D173" i="62"/>
  <c r="H73" i="44"/>
  <c r="D175" i="62"/>
  <c r="C175" i="62"/>
  <c r="D181" i="62"/>
  <c r="G180" i="62"/>
  <c r="E180" i="62"/>
  <c r="F180" i="62"/>
  <c r="C180" i="62"/>
  <c r="G175" i="62"/>
  <c r="C168" i="62"/>
  <c r="D168" i="62"/>
  <c r="E168" i="62"/>
  <c r="F168" i="62"/>
  <c r="D106" i="44"/>
  <c r="D180" i="62"/>
  <c r="F183" i="62"/>
  <c r="D183" i="62"/>
  <c r="G183" i="62"/>
  <c r="C183" i="62"/>
  <c r="E182" i="62"/>
  <c r="G176" i="62"/>
  <c r="D176" i="62"/>
  <c r="F176" i="62"/>
  <c r="C176" i="62"/>
  <c r="D182" i="62"/>
  <c r="C177" i="62"/>
  <c r="G177" i="62"/>
  <c r="D177" i="62"/>
  <c r="F177" i="62"/>
  <c r="E185" i="62"/>
  <c r="F185" i="62"/>
  <c r="D185" i="62"/>
  <c r="C185" i="62"/>
  <c r="G185" i="62"/>
  <c r="C179" i="62"/>
  <c r="E179" i="62"/>
  <c r="D179" i="62"/>
  <c r="F179" i="62"/>
  <c r="G179" i="62"/>
  <c r="E177" i="62"/>
  <c r="C185" i="18"/>
  <c r="G185" i="18"/>
  <c r="F185" i="18"/>
  <c r="E185" i="18"/>
  <c r="D185" i="18"/>
  <c r="C177" i="18"/>
  <c r="E177" i="18"/>
  <c r="G177" i="18"/>
  <c r="F177" i="18"/>
  <c r="D177" i="18"/>
  <c r="F173" i="18"/>
  <c r="E175" i="18"/>
  <c r="D175" i="18"/>
  <c r="E173" i="18"/>
  <c r="C179" i="18"/>
  <c r="G179" i="18"/>
  <c r="D179" i="18"/>
  <c r="E179" i="18"/>
  <c r="D186" i="18"/>
  <c r="G89" i="44"/>
  <c r="E184" i="18"/>
  <c r="F182" i="18"/>
  <c r="C168" i="18"/>
  <c r="D168" i="18"/>
  <c r="F168" i="18"/>
  <c r="C176" i="18"/>
  <c r="G176" i="18"/>
  <c r="F136" i="18"/>
  <c r="M16" i="49" s="1"/>
  <c r="D178" i="18"/>
  <c r="E178" i="18"/>
  <c r="F178" i="18"/>
  <c r="C178" i="18"/>
  <c r="H70" i="44"/>
  <c r="D176" i="18"/>
  <c r="H122" i="18"/>
  <c r="C182" i="18"/>
  <c r="D182" i="18"/>
  <c r="H171" i="18"/>
  <c r="E176" i="18"/>
  <c r="C181" i="18"/>
  <c r="D181" i="18"/>
  <c r="F181" i="18"/>
  <c r="G181" i="18"/>
  <c r="F176" i="18"/>
  <c r="C173" i="18"/>
  <c r="G178" i="18"/>
  <c r="F184" i="18"/>
  <c r="C184" i="18"/>
  <c r="H117" i="18"/>
  <c r="C170" i="18"/>
  <c r="E170" i="18"/>
  <c r="G170" i="18"/>
  <c r="E168" i="18"/>
  <c r="F172" i="18"/>
  <c r="G172" i="18"/>
  <c r="E172" i="18"/>
  <c r="H131" i="18"/>
  <c r="D172" i="18"/>
  <c r="G184" i="18"/>
  <c r="C136" i="18"/>
  <c r="D181" i="35"/>
  <c r="E181" i="35"/>
  <c r="C181" i="35"/>
  <c r="G181" i="35"/>
  <c r="F181" i="35"/>
  <c r="D183" i="35"/>
  <c r="C183" i="35"/>
  <c r="F183" i="35"/>
  <c r="E183" i="35"/>
  <c r="G183" i="35"/>
  <c r="F175" i="35"/>
  <c r="C175" i="35"/>
  <c r="D175" i="35"/>
  <c r="E175" i="35"/>
  <c r="E136" i="35"/>
  <c r="L36" i="49" s="1"/>
  <c r="E178" i="35"/>
  <c r="H111" i="35"/>
  <c r="H138" i="35" s="1"/>
  <c r="D170" i="35"/>
  <c r="G175" i="35"/>
  <c r="G176" i="35"/>
  <c r="C176" i="35"/>
  <c r="F176" i="35"/>
  <c r="D176" i="35"/>
  <c r="E176" i="35"/>
  <c r="G177" i="35"/>
  <c r="C177" i="35"/>
  <c r="F177" i="35"/>
  <c r="E177" i="35"/>
  <c r="D177" i="35"/>
  <c r="E171" i="35"/>
  <c r="D171" i="35"/>
  <c r="G171" i="35"/>
  <c r="C171" i="35"/>
  <c r="F171" i="35"/>
  <c r="C169" i="35"/>
  <c r="D169" i="35"/>
  <c r="F169" i="35"/>
  <c r="E169" i="35"/>
  <c r="E182" i="35"/>
  <c r="D182" i="35"/>
  <c r="G174" i="35"/>
  <c r="E174" i="35"/>
  <c r="C174" i="35"/>
  <c r="C172" i="35"/>
  <c r="E172" i="35"/>
  <c r="G172" i="35"/>
  <c r="D172" i="35"/>
  <c r="F172" i="35"/>
  <c r="G136" i="35"/>
  <c r="N36" i="49" s="1"/>
  <c r="H116" i="35"/>
  <c r="C179" i="35"/>
  <c r="E179" i="35"/>
  <c r="G179" i="35"/>
  <c r="E180" i="35"/>
  <c r="C180" i="35"/>
  <c r="D180" i="35"/>
  <c r="F182" i="35"/>
  <c r="D185" i="35"/>
  <c r="F185" i="35"/>
  <c r="C185" i="35"/>
  <c r="G185" i="35"/>
  <c r="D179" i="35"/>
  <c r="F180" i="35"/>
  <c r="H79" i="44"/>
  <c r="H75" i="44"/>
  <c r="D136" i="35"/>
  <c r="K36" i="49" s="1"/>
  <c r="G170" i="35"/>
  <c r="F170" i="35"/>
  <c r="C182" i="35"/>
  <c r="I163" i="35"/>
  <c r="G178" i="35"/>
  <c r="F178" i="35"/>
  <c r="C178" i="35"/>
  <c r="C184" i="35"/>
  <c r="D184" i="35"/>
  <c r="G184" i="35"/>
  <c r="E184" i="35"/>
  <c r="F184" i="35"/>
  <c r="D186" i="35"/>
  <c r="E186" i="35"/>
  <c r="F186" i="35"/>
  <c r="C136" i="35"/>
  <c r="G186" i="35"/>
  <c r="H121" i="35"/>
  <c r="E187" i="35"/>
  <c r="G187" i="35"/>
  <c r="D187" i="35"/>
  <c r="F187" i="35"/>
  <c r="C187" i="35"/>
  <c r="C186" i="35"/>
  <c r="G180" i="35"/>
  <c r="C170" i="35"/>
  <c r="F174" i="35"/>
  <c r="G169" i="35"/>
  <c r="D174" i="28"/>
  <c r="F174" i="28"/>
  <c r="F180" i="19"/>
  <c r="C184" i="19"/>
  <c r="G175" i="19"/>
  <c r="G184" i="19"/>
  <c r="D184" i="19"/>
  <c r="F176" i="19"/>
  <c r="E175" i="19"/>
  <c r="C89" i="44"/>
  <c r="F184" i="19"/>
  <c r="C175" i="19"/>
  <c r="F182" i="19"/>
  <c r="D185" i="19"/>
  <c r="F183" i="19"/>
  <c r="G183" i="19"/>
  <c r="C183" i="19"/>
  <c r="H116" i="19"/>
  <c r="C168" i="19" s="1"/>
  <c r="C182" i="19"/>
  <c r="C169" i="19"/>
  <c r="G169" i="19"/>
  <c r="D169" i="19"/>
  <c r="F169" i="19"/>
  <c r="D181" i="19"/>
  <c r="C173" i="19"/>
  <c r="D173" i="19"/>
  <c r="F181" i="19"/>
  <c r="I163" i="19"/>
  <c r="C178" i="19"/>
  <c r="C171" i="19"/>
  <c r="G171" i="19"/>
  <c r="G174" i="19"/>
  <c r="C174" i="19"/>
  <c r="F171" i="19"/>
  <c r="E185" i="19"/>
  <c r="C185" i="19"/>
  <c r="G185" i="19"/>
  <c r="E169" i="19"/>
  <c r="C181" i="19"/>
  <c r="G181" i="19"/>
  <c r="D186" i="19"/>
  <c r="C186" i="19"/>
  <c r="G186" i="19"/>
  <c r="F186" i="19"/>
  <c r="J17" i="49"/>
  <c r="E186" i="19"/>
  <c r="C179" i="19"/>
  <c r="F179" i="19"/>
  <c r="G179" i="19"/>
  <c r="E179" i="19"/>
  <c r="G178" i="19"/>
  <c r="E178" i="19"/>
  <c r="D178" i="19"/>
  <c r="D179" i="19"/>
  <c r="G177" i="28"/>
  <c r="C177" i="28"/>
  <c r="D186" i="28"/>
  <c r="F187" i="28"/>
  <c r="F136" i="28"/>
  <c r="M28" i="49" s="1"/>
  <c r="D136" i="28"/>
  <c r="K28" i="49" s="1"/>
  <c r="I163" i="28"/>
  <c r="E186" i="28"/>
  <c r="H120" i="28"/>
  <c r="C172" i="28" s="1"/>
  <c r="F185" i="28"/>
  <c r="C182" i="28"/>
  <c r="C186" i="28"/>
  <c r="C171" i="28"/>
  <c r="G171" i="28"/>
  <c r="D171" i="28"/>
  <c r="E171" i="28"/>
  <c r="F171" i="28"/>
  <c r="D178" i="28"/>
  <c r="G178" i="28"/>
  <c r="E178" i="28"/>
  <c r="F178" i="28"/>
  <c r="C178" i="28"/>
  <c r="F175" i="28"/>
  <c r="E175" i="28"/>
  <c r="C174" i="28"/>
  <c r="G174" i="28"/>
  <c r="F183" i="28"/>
  <c r="C170" i="28"/>
  <c r="G170" i="28"/>
  <c r="F170" i="28"/>
  <c r="D170" i="28"/>
  <c r="E181" i="28"/>
  <c r="C180" i="28"/>
  <c r="E180" i="28"/>
  <c r="F180" i="28"/>
  <c r="G180" i="28"/>
  <c r="F181" i="28"/>
  <c r="E177" i="28"/>
  <c r="C187" i="28"/>
  <c r="G187" i="28"/>
  <c r="E187" i="28"/>
  <c r="C183" i="28"/>
  <c r="G183" i="28"/>
  <c r="H111" i="28"/>
  <c r="H138" i="28" s="1"/>
  <c r="G136" i="28"/>
  <c r="N28" i="49" s="1"/>
  <c r="G182" i="28"/>
  <c r="D182" i="28"/>
  <c r="C169" i="28"/>
  <c r="G169" i="28"/>
  <c r="E169" i="28"/>
  <c r="D169" i="28"/>
  <c r="C173" i="28"/>
  <c r="E173" i="28"/>
  <c r="C136" i="28"/>
  <c r="G176" i="28"/>
  <c r="C176" i="28"/>
  <c r="E176" i="28"/>
  <c r="C181" i="28"/>
  <c r="C168" i="28"/>
  <c r="D168" i="28"/>
  <c r="G168" i="28"/>
  <c r="E168" i="28"/>
  <c r="F168" i="28"/>
  <c r="D176" i="28"/>
  <c r="D181" i="28"/>
  <c r="D173" i="28"/>
  <c r="F173" i="28"/>
  <c r="D177" i="28"/>
  <c r="G186" i="28"/>
  <c r="F176" i="28"/>
  <c r="D183" i="28"/>
  <c r="E179" i="28"/>
  <c r="F179" i="28"/>
  <c r="C179" i="28"/>
  <c r="D179" i="28"/>
  <c r="G179" i="28"/>
  <c r="C175" i="28"/>
  <c r="D175" i="28"/>
  <c r="F177" i="28"/>
  <c r="E182" i="28"/>
  <c r="C181" i="12"/>
  <c r="F181" i="12"/>
  <c r="E181" i="12"/>
  <c r="G181" i="12"/>
  <c r="D181" i="12"/>
  <c r="C173" i="12"/>
  <c r="G173" i="12"/>
  <c r="C187" i="12"/>
  <c r="G187" i="12"/>
  <c r="G171" i="12"/>
  <c r="C171" i="12"/>
  <c r="F171" i="12"/>
  <c r="E180" i="12"/>
  <c r="D180" i="12"/>
  <c r="F180" i="12"/>
  <c r="G180" i="12"/>
  <c r="C180" i="12"/>
  <c r="C174" i="12"/>
  <c r="D174" i="12"/>
  <c r="G174" i="12"/>
  <c r="C172" i="12"/>
  <c r="G172" i="12"/>
  <c r="G182" i="12"/>
  <c r="E187" i="12"/>
  <c r="H111" i="12"/>
  <c r="H138" i="12" s="1"/>
  <c r="E136" i="12"/>
  <c r="L11" i="49" s="1"/>
  <c r="D182" i="12"/>
  <c r="D171" i="12"/>
  <c r="F172" i="12"/>
  <c r="E171" i="12"/>
  <c r="E172" i="12"/>
  <c r="E182" i="12"/>
  <c r="D173" i="12"/>
  <c r="D136" i="12"/>
  <c r="K11" i="49" s="1"/>
  <c r="D187" i="12"/>
  <c r="G183" i="12"/>
  <c r="F183" i="12"/>
  <c r="C183" i="12"/>
  <c r="C136" i="12"/>
  <c r="E174" i="12"/>
  <c r="C169" i="12"/>
  <c r="G169" i="12"/>
  <c r="F169" i="12"/>
  <c r="G136" i="12"/>
  <c r="N11" i="49" s="1"/>
  <c r="F174" i="12"/>
  <c r="E173" i="12"/>
  <c r="E183" i="12"/>
  <c r="F182" i="12"/>
  <c r="D136" i="36"/>
  <c r="K37" i="49" s="1"/>
  <c r="E172" i="20"/>
  <c r="F174" i="20"/>
  <c r="G173" i="20"/>
  <c r="F173" i="20"/>
  <c r="D172" i="20"/>
  <c r="D180" i="20"/>
  <c r="G186" i="20"/>
  <c r="C136" i="20"/>
  <c r="J18" i="49" s="1"/>
  <c r="F89" i="44"/>
  <c r="E173" i="20"/>
  <c r="F181" i="15"/>
  <c r="G181" i="15"/>
  <c r="D181" i="15"/>
  <c r="C181" i="15"/>
  <c r="E181" i="15"/>
  <c r="D172" i="15"/>
  <c r="C172" i="15"/>
  <c r="G172" i="15"/>
  <c r="E172" i="15"/>
  <c r="F172" i="15"/>
  <c r="E183" i="15"/>
  <c r="D183" i="15"/>
  <c r="F183" i="15"/>
  <c r="G183" i="15"/>
  <c r="C183" i="15"/>
  <c r="D169" i="15"/>
  <c r="C169" i="15"/>
  <c r="E169" i="15"/>
  <c r="G169" i="15"/>
  <c r="F169" i="15"/>
  <c r="C168" i="15"/>
  <c r="G168" i="15"/>
  <c r="D168" i="15"/>
  <c r="E168" i="15"/>
  <c r="F168" i="15"/>
  <c r="D174" i="15"/>
  <c r="C174" i="15"/>
  <c r="E174" i="15"/>
  <c r="F174" i="15"/>
  <c r="G174" i="15"/>
  <c r="E179" i="15"/>
  <c r="C179" i="15"/>
  <c r="D179" i="15"/>
  <c r="G179" i="15"/>
  <c r="F179" i="15"/>
  <c r="G170" i="15"/>
  <c r="E182" i="15"/>
  <c r="F182" i="15"/>
  <c r="G182" i="15"/>
  <c r="C182" i="15"/>
  <c r="D182" i="15"/>
  <c r="C173" i="15"/>
  <c r="F173" i="15"/>
  <c r="D173" i="15"/>
  <c r="E173" i="15"/>
  <c r="G173" i="15"/>
  <c r="J13" i="49"/>
  <c r="G184" i="15"/>
  <c r="E184" i="15"/>
  <c r="C184" i="15"/>
  <c r="F184" i="15"/>
  <c r="D184" i="15"/>
  <c r="C175" i="15"/>
  <c r="D175" i="15"/>
  <c r="E175" i="15"/>
  <c r="F175" i="15"/>
  <c r="G175" i="15"/>
  <c r="E178" i="15"/>
  <c r="F178" i="15"/>
  <c r="D178" i="15"/>
  <c r="C178" i="15"/>
  <c r="G178" i="15"/>
  <c r="D176" i="37"/>
  <c r="F176" i="37"/>
  <c r="E176" i="37"/>
  <c r="G176" i="37"/>
  <c r="C176" i="37"/>
  <c r="C181" i="37"/>
  <c r="E181" i="37"/>
  <c r="F181" i="37"/>
  <c r="D181" i="37"/>
  <c r="J38" i="49"/>
  <c r="H136" i="37"/>
  <c r="C169" i="37"/>
  <c r="D169" i="37"/>
  <c r="G169" i="37"/>
  <c r="E169" i="37"/>
  <c r="F169" i="37"/>
  <c r="C184" i="37"/>
  <c r="E184" i="37"/>
  <c r="D184" i="37"/>
  <c r="F184" i="37"/>
  <c r="G184" i="37"/>
  <c r="C172" i="37"/>
  <c r="E172" i="37"/>
  <c r="F172" i="37"/>
  <c r="G172" i="37"/>
  <c r="D172" i="37"/>
  <c r="H87" i="44"/>
  <c r="E177" i="37"/>
  <c r="F177" i="37"/>
  <c r="C177" i="37"/>
  <c r="D177" i="37"/>
  <c r="G177" i="37"/>
  <c r="C180" i="37"/>
  <c r="E180" i="37"/>
  <c r="G180" i="37"/>
  <c r="F180" i="37"/>
  <c r="D180" i="37"/>
  <c r="H81" i="44"/>
  <c r="H78" i="44"/>
  <c r="H111" i="37"/>
  <c r="H138" i="37" s="1"/>
  <c r="D185" i="37"/>
  <c r="C185" i="37"/>
  <c r="F185" i="37"/>
  <c r="G185" i="37"/>
  <c r="G181" i="37"/>
  <c r="C177" i="20"/>
  <c r="G177" i="20"/>
  <c r="E177" i="20"/>
  <c r="D177" i="20"/>
  <c r="F177" i="20"/>
  <c r="F178" i="20"/>
  <c r="E178" i="20"/>
  <c r="C178" i="20"/>
  <c r="D178" i="20"/>
  <c r="G178" i="20"/>
  <c r="C170" i="20"/>
  <c r="G170" i="20"/>
  <c r="F170" i="20"/>
  <c r="E170" i="20"/>
  <c r="D170" i="20"/>
  <c r="G179" i="20"/>
  <c r="E179" i="20"/>
  <c r="C185" i="20"/>
  <c r="E185" i="20"/>
  <c r="F185" i="20"/>
  <c r="G185" i="20"/>
  <c r="D185" i="20"/>
  <c r="F184" i="20"/>
  <c r="D184" i="20"/>
  <c r="C184" i="20"/>
  <c r="E184" i="20"/>
  <c r="E187" i="20"/>
  <c r="G136" i="20"/>
  <c r="N18" i="49" s="1"/>
  <c r="H116" i="20"/>
  <c r="I163" i="20"/>
  <c r="F186" i="20"/>
  <c r="C182" i="20"/>
  <c r="D182" i="20"/>
  <c r="G182" i="20"/>
  <c r="E169" i="20"/>
  <c r="F169" i="20"/>
  <c r="G169" i="20"/>
  <c r="C169" i="20"/>
  <c r="C179" i="20"/>
  <c r="G171" i="20"/>
  <c r="C171" i="20"/>
  <c r="F171" i="20"/>
  <c r="D171" i="20"/>
  <c r="G175" i="20"/>
  <c r="D175" i="20"/>
  <c r="F175" i="20"/>
  <c r="H111" i="20"/>
  <c r="H138" i="20" s="1"/>
  <c r="C187" i="20"/>
  <c r="G187" i="20"/>
  <c r="D169" i="20"/>
  <c r="G174" i="20"/>
  <c r="C174" i="20"/>
  <c r="D187" i="20"/>
  <c r="D179" i="20"/>
  <c r="F180" i="20"/>
  <c r="E180" i="20"/>
  <c r="G180" i="20"/>
  <c r="D186" i="20"/>
  <c r="E186" i="20"/>
  <c r="C172" i="20"/>
  <c r="G172" i="20"/>
  <c r="H176" i="20"/>
  <c r="F173" i="36"/>
  <c r="D173" i="36"/>
  <c r="C173" i="36"/>
  <c r="G173" i="36"/>
  <c r="E173" i="36"/>
  <c r="H69" i="44"/>
  <c r="D93" i="44"/>
  <c r="D89" i="44"/>
  <c r="H86" i="44"/>
  <c r="C110" i="44"/>
  <c r="H110" i="44" s="1"/>
  <c r="D186" i="36"/>
  <c r="C182" i="36"/>
  <c r="D182" i="36"/>
  <c r="E182" i="36"/>
  <c r="F182" i="36"/>
  <c r="C174" i="36"/>
  <c r="H84" i="44"/>
  <c r="C108" i="44"/>
  <c r="G136" i="36"/>
  <c r="N37" i="49" s="1"/>
  <c r="C183" i="36"/>
  <c r="D104" i="44"/>
  <c r="H80" i="44"/>
  <c r="E179" i="36"/>
  <c r="F179" i="36"/>
  <c r="C179" i="36"/>
  <c r="D179" i="36"/>
  <c r="G179" i="36"/>
  <c r="E170" i="36"/>
  <c r="G170" i="36"/>
  <c r="F170" i="36"/>
  <c r="C170" i="36"/>
  <c r="D181" i="36"/>
  <c r="E181" i="36"/>
  <c r="C181" i="36"/>
  <c r="F181" i="36"/>
  <c r="G181" i="36"/>
  <c r="H83" i="44"/>
  <c r="F107" i="44"/>
  <c r="H76" i="44"/>
  <c r="C184" i="36"/>
  <c r="D184" i="36"/>
  <c r="F184" i="36"/>
  <c r="E184" i="36"/>
  <c r="C175" i="36"/>
  <c r="D175" i="36"/>
  <c r="G175" i="36"/>
  <c r="E175" i="36"/>
  <c r="F175" i="36"/>
  <c r="F174" i="36"/>
  <c r="D174" i="36"/>
  <c r="E174" i="36"/>
  <c r="I163" i="36"/>
  <c r="F176" i="36"/>
  <c r="D176" i="36"/>
  <c r="G176" i="36"/>
  <c r="E176" i="36"/>
  <c r="E136" i="36"/>
  <c r="L37" i="49" s="1"/>
  <c r="G183" i="36"/>
  <c r="E183" i="36"/>
  <c r="F183" i="36"/>
  <c r="G185" i="36"/>
  <c r="E185" i="36"/>
  <c r="F185" i="36"/>
  <c r="D185" i="36"/>
  <c r="E187" i="36"/>
  <c r="G187" i="36"/>
  <c r="D187" i="36"/>
  <c r="F187" i="36"/>
  <c r="C187" i="36"/>
  <c r="G101" i="44"/>
  <c r="H77" i="44"/>
  <c r="H116" i="36"/>
  <c r="D112" i="44"/>
  <c r="H112" i="44" s="1"/>
  <c r="H88" i="44"/>
  <c r="H119" i="36"/>
  <c r="C136" i="36"/>
  <c r="E89" i="44"/>
  <c r="C172" i="36"/>
  <c r="D172" i="36"/>
  <c r="F172" i="36"/>
  <c r="G172" i="36"/>
  <c r="E172" i="36"/>
  <c r="G186" i="36"/>
  <c r="E186" i="36"/>
  <c r="F186" i="36"/>
  <c r="H136" i="62" l="1"/>
  <c r="F169" i="17"/>
  <c r="D186" i="10"/>
  <c r="C186" i="10"/>
  <c r="G186" i="10"/>
  <c r="C169" i="10"/>
  <c r="G182" i="22"/>
  <c r="E175" i="22"/>
  <c r="E182" i="22"/>
  <c r="F182" i="22"/>
  <c r="D182" i="22"/>
  <c r="E185" i="33"/>
  <c r="D185" i="33"/>
  <c r="F185" i="33"/>
  <c r="G185" i="33"/>
  <c r="H173" i="33"/>
  <c r="C174" i="33"/>
  <c r="H174" i="33" s="1"/>
  <c r="C176" i="33"/>
  <c r="F176" i="33"/>
  <c r="G174" i="33"/>
  <c r="G176" i="33"/>
  <c r="E174" i="33"/>
  <c r="D176" i="33"/>
  <c r="F174" i="33"/>
  <c r="F182" i="33"/>
  <c r="H170" i="33"/>
  <c r="F175" i="22"/>
  <c r="D175" i="22"/>
  <c r="G175" i="22"/>
  <c r="C183" i="22"/>
  <c r="D183" i="22"/>
  <c r="D171" i="22"/>
  <c r="E183" i="22"/>
  <c r="F183" i="22"/>
  <c r="D173" i="22"/>
  <c r="E173" i="22"/>
  <c r="E174" i="22"/>
  <c r="E178" i="22"/>
  <c r="C174" i="22"/>
  <c r="F174" i="22"/>
  <c r="G179" i="22"/>
  <c r="C179" i="22"/>
  <c r="D179" i="22"/>
  <c r="G171" i="22"/>
  <c r="C187" i="22"/>
  <c r="C171" i="22"/>
  <c r="F171" i="22"/>
  <c r="D177" i="41"/>
  <c r="F177" i="41"/>
  <c r="F171" i="41"/>
  <c r="E183" i="41"/>
  <c r="E185" i="59"/>
  <c r="C185" i="59"/>
  <c r="F185" i="59"/>
  <c r="H111" i="44"/>
  <c r="D174" i="59"/>
  <c r="F174" i="59"/>
  <c r="C174" i="59"/>
  <c r="G174" i="59"/>
  <c r="H174" i="59" s="1"/>
  <c r="H168" i="59"/>
  <c r="C170" i="12"/>
  <c r="G170" i="12"/>
  <c r="H178" i="12"/>
  <c r="F186" i="34"/>
  <c r="D186" i="34"/>
  <c r="E186" i="34"/>
  <c r="C181" i="26"/>
  <c r="D181" i="26"/>
  <c r="F181" i="26"/>
  <c r="H104" i="44"/>
  <c r="G181" i="26"/>
  <c r="G183" i="29"/>
  <c r="D183" i="29"/>
  <c r="F171" i="23"/>
  <c r="C171" i="23"/>
  <c r="G187" i="16"/>
  <c r="C187" i="16"/>
  <c r="H168" i="37"/>
  <c r="D184" i="21"/>
  <c r="C184" i="21"/>
  <c r="G184" i="21"/>
  <c r="H106" i="44"/>
  <c r="H187" i="15"/>
  <c r="C175" i="44"/>
  <c r="H230" i="15"/>
  <c r="H95" i="44"/>
  <c r="C169" i="44"/>
  <c r="H250" i="15"/>
  <c r="H219" i="15"/>
  <c r="H94" i="44"/>
  <c r="D186" i="25"/>
  <c r="E184" i="25"/>
  <c r="E186" i="25"/>
  <c r="G174" i="25"/>
  <c r="C174" i="25"/>
  <c r="E174" i="25"/>
  <c r="D174" i="25"/>
  <c r="H108" i="44"/>
  <c r="C171" i="25"/>
  <c r="E171" i="25"/>
  <c r="H103" i="44"/>
  <c r="G183" i="31"/>
  <c r="D183" i="31"/>
  <c r="C183" i="31"/>
  <c r="E183" i="31"/>
  <c r="H96" i="44"/>
  <c r="C184" i="44"/>
  <c r="C174" i="44"/>
  <c r="H97" i="44"/>
  <c r="H100" i="44"/>
  <c r="H186" i="34"/>
  <c r="E113" i="44"/>
  <c r="C170" i="44"/>
  <c r="C168" i="44"/>
  <c r="H107" i="44"/>
  <c r="C172" i="44"/>
  <c r="C166" i="44"/>
  <c r="C180" i="44"/>
  <c r="C202" i="44"/>
  <c r="C177" i="44"/>
  <c r="E182" i="34"/>
  <c r="D182" i="34"/>
  <c r="G238" i="34"/>
  <c r="AB35" i="49" s="1"/>
  <c r="H225" i="34"/>
  <c r="H250" i="34"/>
  <c r="H233" i="34"/>
  <c r="H259" i="34"/>
  <c r="G263" i="34"/>
  <c r="AI35" i="49" s="1"/>
  <c r="F176" i="40"/>
  <c r="H261" i="35"/>
  <c r="H219" i="35"/>
  <c r="H218" i="35"/>
  <c r="D238" i="35"/>
  <c r="Y36" i="49" s="1"/>
  <c r="H245" i="35"/>
  <c r="H237" i="35"/>
  <c r="H232" i="35"/>
  <c r="H256" i="35"/>
  <c r="D263" i="35"/>
  <c r="AF36" i="49" s="1"/>
  <c r="H246" i="35"/>
  <c r="H220" i="35"/>
  <c r="H249" i="35"/>
  <c r="H255" i="17"/>
  <c r="H233" i="17"/>
  <c r="H177" i="17"/>
  <c r="H251" i="17"/>
  <c r="H246" i="17"/>
  <c r="H177" i="36"/>
  <c r="H102" i="44"/>
  <c r="H105" i="44"/>
  <c r="E178" i="36"/>
  <c r="F178" i="36"/>
  <c r="C178" i="36"/>
  <c r="G178" i="36"/>
  <c r="F185" i="21"/>
  <c r="C185" i="21"/>
  <c r="H136" i="15"/>
  <c r="C170" i="15"/>
  <c r="E183" i="20"/>
  <c r="H185" i="28"/>
  <c r="E180" i="19"/>
  <c r="G178" i="62"/>
  <c r="D182" i="26"/>
  <c r="D169" i="32"/>
  <c r="D178" i="27"/>
  <c r="G175" i="9"/>
  <c r="C168" i="6"/>
  <c r="C186" i="6"/>
  <c r="G238" i="41"/>
  <c r="AB42" i="49" s="1"/>
  <c r="H222" i="9"/>
  <c r="H218" i="16"/>
  <c r="D263" i="38"/>
  <c r="AF39" i="49" s="1"/>
  <c r="G168" i="38"/>
  <c r="H252" i="28"/>
  <c r="F187" i="22"/>
  <c r="H233" i="29"/>
  <c r="F168" i="38"/>
  <c r="C171" i="39"/>
  <c r="H231" i="27"/>
  <c r="H227" i="62"/>
  <c r="G181" i="23"/>
  <c r="H256" i="29"/>
  <c r="D183" i="59"/>
  <c r="H218" i="38"/>
  <c r="E177" i="40"/>
  <c r="E168" i="38"/>
  <c r="G169" i="41"/>
  <c r="C180" i="19"/>
  <c r="F178" i="62"/>
  <c r="J22" i="49"/>
  <c r="O22" i="49" s="1"/>
  <c r="H136" i="21"/>
  <c r="E169" i="32"/>
  <c r="E178" i="27"/>
  <c r="E186" i="6"/>
  <c r="H251" i="35"/>
  <c r="E263" i="29"/>
  <c r="AG29" i="49" s="1"/>
  <c r="E263" i="35"/>
  <c r="AG36" i="49" s="1"/>
  <c r="G263" i="17"/>
  <c r="AI15" i="49" s="1"/>
  <c r="H245" i="18"/>
  <c r="H221" i="16"/>
  <c r="H246" i="39"/>
  <c r="C168" i="38"/>
  <c r="H168" i="38" s="1"/>
  <c r="H218" i="20"/>
  <c r="C178" i="10"/>
  <c r="H237" i="30"/>
  <c r="H225" i="25"/>
  <c r="G171" i="39"/>
  <c r="D185" i="24"/>
  <c r="F173" i="41"/>
  <c r="H224" i="19"/>
  <c r="F238" i="38"/>
  <c r="AA39" i="49" s="1"/>
  <c r="E238" i="17"/>
  <c r="Z15" i="49" s="1"/>
  <c r="H256" i="17"/>
  <c r="D263" i="17"/>
  <c r="AF15" i="49" s="1"/>
  <c r="H169" i="17"/>
  <c r="H220" i="17"/>
  <c r="C238" i="34"/>
  <c r="X35" i="49" s="1"/>
  <c r="D180" i="19"/>
  <c r="E178" i="62"/>
  <c r="F168" i="17"/>
  <c r="E168" i="17"/>
  <c r="G169" i="32"/>
  <c r="H220" i="21"/>
  <c r="H224" i="21"/>
  <c r="H229" i="9"/>
  <c r="F263" i="23"/>
  <c r="AH23" i="49" s="1"/>
  <c r="H226" i="16"/>
  <c r="H249" i="21"/>
  <c r="H254" i="29"/>
  <c r="F178" i="10"/>
  <c r="F171" i="39"/>
  <c r="G185" i="21"/>
  <c r="C185" i="24"/>
  <c r="G173" i="41"/>
  <c r="F186" i="38"/>
  <c r="H248" i="59"/>
  <c r="H226" i="23"/>
  <c r="H231" i="29"/>
  <c r="H230" i="11"/>
  <c r="H236" i="62"/>
  <c r="C168" i="17"/>
  <c r="E238" i="18"/>
  <c r="Z16" i="49" s="1"/>
  <c r="D185" i="21"/>
  <c r="H244" i="39"/>
  <c r="H248" i="21"/>
  <c r="H255" i="24"/>
  <c r="D179" i="38"/>
  <c r="H227" i="20"/>
  <c r="E178" i="10"/>
  <c r="D175" i="59"/>
  <c r="D171" i="39"/>
  <c r="E185" i="21"/>
  <c r="E173" i="41"/>
  <c r="H253" i="6"/>
  <c r="H178" i="25"/>
  <c r="H228" i="21"/>
  <c r="G186" i="38"/>
  <c r="H230" i="33"/>
  <c r="H245" i="27"/>
  <c r="E176" i="12"/>
  <c r="G169" i="36"/>
  <c r="F169" i="36"/>
  <c r="C169" i="36"/>
  <c r="E169" i="36"/>
  <c r="D169" i="36"/>
  <c r="C178" i="62"/>
  <c r="H178" i="62" s="1"/>
  <c r="D168" i="17"/>
  <c r="H255" i="62"/>
  <c r="D170" i="15"/>
  <c r="E180" i="44"/>
  <c r="F175" i="9"/>
  <c r="H175" i="9" s="1"/>
  <c r="E175" i="9"/>
  <c r="G168" i="6"/>
  <c r="H224" i="27"/>
  <c r="H246" i="23"/>
  <c r="H230" i="12"/>
  <c r="H226" i="21"/>
  <c r="H254" i="39"/>
  <c r="C179" i="38"/>
  <c r="H250" i="21"/>
  <c r="H246" i="10"/>
  <c r="H237" i="10"/>
  <c r="H248" i="57"/>
  <c r="H236" i="28"/>
  <c r="H234" i="40"/>
  <c r="G178" i="10"/>
  <c r="E168" i="22"/>
  <c r="H244" i="14"/>
  <c r="D263" i="9"/>
  <c r="AF8" i="49" s="1"/>
  <c r="C186" i="38"/>
  <c r="H244" i="6"/>
  <c r="G177" i="40"/>
  <c r="F176" i="12"/>
  <c r="D173" i="41"/>
  <c r="C263" i="34"/>
  <c r="AE35" i="49" s="1"/>
  <c r="E183" i="44"/>
  <c r="E168" i="6"/>
  <c r="F170" i="15"/>
  <c r="E202" i="44"/>
  <c r="D186" i="6"/>
  <c r="D168" i="6"/>
  <c r="H260" i="25"/>
  <c r="H249" i="16"/>
  <c r="H222" i="16"/>
  <c r="E179" i="38"/>
  <c r="H249" i="57"/>
  <c r="H245" i="57"/>
  <c r="D238" i="19"/>
  <c r="Y17" i="49" s="1"/>
  <c r="H225" i="40"/>
  <c r="H234" i="17"/>
  <c r="H220" i="36"/>
  <c r="H250" i="25"/>
  <c r="F183" i="20"/>
  <c r="D186" i="38"/>
  <c r="H186" i="31"/>
  <c r="C238" i="26"/>
  <c r="C182" i="59"/>
  <c r="C177" i="40"/>
  <c r="H177" i="40" s="1"/>
  <c r="C169" i="41"/>
  <c r="H169" i="41" s="1"/>
  <c r="C175" i="9"/>
  <c r="C170" i="62"/>
  <c r="E177" i="44"/>
  <c r="H253" i="23"/>
  <c r="H259" i="27"/>
  <c r="H236" i="16"/>
  <c r="H229" i="22"/>
  <c r="H259" i="21"/>
  <c r="H235" i="62"/>
  <c r="H229" i="57"/>
  <c r="H260" i="20"/>
  <c r="H251" i="20"/>
  <c r="D263" i="25"/>
  <c r="AF25" i="49" s="1"/>
  <c r="H261" i="30"/>
  <c r="E185" i="30"/>
  <c r="H230" i="40"/>
  <c r="G238" i="62"/>
  <c r="AB22" i="49" s="1"/>
  <c r="F238" i="20"/>
  <c r="AA18" i="49" s="1"/>
  <c r="H224" i="11"/>
  <c r="H235" i="9"/>
  <c r="H222" i="18"/>
  <c r="H262" i="11"/>
  <c r="H225" i="17"/>
  <c r="D238" i="17"/>
  <c r="Y15" i="49" s="1"/>
  <c r="H260" i="57"/>
  <c r="H230" i="14"/>
  <c r="G176" i="40"/>
  <c r="H184" i="29"/>
  <c r="H228" i="35"/>
  <c r="H229" i="6"/>
  <c r="H259" i="30"/>
  <c r="C238" i="23"/>
  <c r="H255" i="36"/>
  <c r="H229" i="15"/>
  <c r="H253" i="40"/>
  <c r="E263" i="59"/>
  <c r="AG33" i="49" s="1"/>
  <c r="H224" i="35"/>
  <c r="H255" i="30"/>
  <c r="D187" i="16"/>
  <c r="H187" i="16" s="1"/>
  <c r="H249" i="41"/>
  <c r="E177" i="12"/>
  <c r="C177" i="12"/>
  <c r="H230" i="30"/>
  <c r="C179" i="33"/>
  <c r="F179" i="33"/>
  <c r="H260" i="24"/>
  <c r="H233" i="41"/>
  <c r="H252" i="11"/>
  <c r="H175" i="30"/>
  <c r="C179" i="27"/>
  <c r="F179" i="27"/>
  <c r="G179" i="27"/>
  <c r="E179" i="27"/>
  <c r="H255" i="28"/>
  <c r="F173" i="24"/>
  <c r="F182" i="39"/>
  <c r="D173" i="23"/>
  <c r="F187" i="10"/>
  <c r="E181" i="29"/>
  <c r="D178" i="40"/>
  <c r="D187" i="31"/>
  <c r="H222" i="6"/>
  <c r="H256" i="11"/>
  <c r="H218" i="11"/>
  <c r="H250" i="11"/>
  <c r="H249" i="15"/>
  <c r="H218" i="17"/>
  <c r="H235" i="18"/>
  <c r="C184" i="14"/>
  <c r="D173" i="24"/>
  <c r="E182" i="39"/>
  <c r="H230" i="16"/>
  <c r="H237" i="36"/>
  <c r="H229" i="30"/>
  <c r="F168" i="22"/>
  <c r="G187" i="10"/>
  <c r="G173" i="31"/>
  <c r="D181" i="29"/>
  <c r="E178" i="40"/>
  <c r="E186" i="16"/>
  <c r="H259" i="11"/>
  <c r="H254" i="11"/>
  <c r="C175" i="20"/>
  <c r="H227" i="17"/>
  <c r="H250" i="32"/>
  <c r="D183" i="57"/>
  <c r="H260" i="35"/>
  <c r="E173" i="24"/>
  <c r="H251" i="30"/>
  <c r="C168" i="22"/>
  <c r="H250" i="16"/>
  <c r="D187" i="10"/>
  <c r="H187" i="10" s="1"/>
  <c r="C196" i="44"/>
  <c r="G178" i="40"/>
  <c r="D168" i="12"/>
  <c r="G168" i="12"/>
  <c r="F168" i="12"/>
  <c r="E168" i="12"/>
  <c r="C168" i="12"/>
  <c r="G169" i="39"/>
  <c r="H260" i="30"/>
  <c r="G176" i="39"/>
  <c r="G188" i="39" s="1"/>
  <c r="AP40" i="49" s="1"/>
  <c r="H225" i="35"/>
  <c r="E168" i="40"/>
  <c r="C189" i="44"/>
  <c r="C187" i="59"/>
  <c r="H236" i="59"/>
  <c r="H231" i="15"/>
  <c r="H248" i="36"/>
  <c r="H177" i="22"/>
  <c r="H243" i="11"/>
  <c r="F169" i="39"/>
  <c r="H220" i="30"/>
  <c r="H225" i="62"/>
  <c r="F176" i="39"/>
  <c r="H225" i="28"/>
  <c r="G184" i="25"/>
  <c r="D168" i="40"/>
  <c r="H220" i="27"/>
  <c r="H186" i="29"/>
  <c r="H229" i="11"/>
  <c r="H175" i="41"/>
  <c r="H235" i="11"/>
  <c r="H248" i="15"/>
  <c r="H224" i="15"/>
  <c r="F178" i="40"/>
  <c r="F187" i="31"/>
  <c r="H225" i="39"/>
  <c r="F184" i="25"/>
  <c r="F168" i="40"/>
  <c r="H254" i="59"/>
  <c r="C181" i="29"/>
  <c r="G187" i="31"/>
  <c r="H231" i="6"/>
  <c r="H233" i="15"/>
  <c r="H175" i="21"/>
  <c r="H229" i="28"/>
  <c r="G177" i="14"/>
  <c r="E180" i="25"/>
  <c r="H236" i="15"/>
  <c r="C238" i="12"/>
  <c r="H255" i="35"/>
  <c r="H235" i="40"/>
  <c r="C187" i="31"/>
  <c r="H260" i="23"/>
  <c r="H171" i="25"/>
  <c r="D183" i="41"/>
  <c r="C183" i="57"/>
  <c r="G177" i="26"/>
  <c r="H228" i="6"/>
  <c r="H259" i="24"/>
  <c r="G169" i="14"/>
  <c r="H253" i="31"/>
  <c r="H234" i="36"/>
  <c r="H230" i="27"/>
  <c r="C185" i="39"/>
  <c r="H253" i="30"/>
  <c r="H222" i="11"/>
  <c r="H186" i="14"/>
  <c r="E183" i="57"/>
  <c r="H235" i="32"/>
  <c r="C169" i="14"/>
  <c r="G185" i="39"/>
  <c r="H250" i="27"/>
  <c r="H179" i="23"/>
  <c r="H260" i="11"/>
  <c r="H251" i="15"/>
  <c r="H261" i="15"/>
  <c r="H226" i="15"/>
  <c r="H180" i="59"/>
  <c r="F183" i="57"/>
  <c r="H175" i="10"/>
  <c r="H175" i="24"/>
  <c r="H220" i="15"/>
  <c r="H179" i="14"/>
  <c r="E263" i="6"/>
  <c r="AG7" i="49" s="1"/>
  <c r="H221" i="6"/>
  <c r="H261" i="11"/>
  <c r="H225" i="11"/>
  <c r="G263" i="31"/>
  <c r="AI31" i="49" s="1"/>
  <c r="F238" i="15"/>
  <c r="AA13" i="49" s="1"/>
  <c r="F263" i="15"/>
  <c r="AH13" i="49" s="1"/>
  <c r="H228" i="15"/>
  <c r="H174" i="14"/>
  <c r="D180" i="36"/>
  <c r="G180" i="36"/>
  <c r="C180" i="36"/>
  <c r="F180" i="36"/>
  <c r="E180" i="36"/>
  <c r="H234" i="9"/>
  <c r="H186" i="41"/>
  <c r="H226" i="11"/>
  <c r="H221" i="35"/>
  <c r="C172" i="29"/>
  <c r="H227" i="15"/>
  <c r="H256" i="19"/>
  <c r="H243" i="15"/>
  <c r="H84" i="46"/>
  <c r="F263" i="28"/>
  <c r="AH28" i="49" s="1"/>
  <c r="H245" i="11"/>
  <c r="H248" i="35"/>
  <c r="H176" i="22"/>
  <c r="H260" i="17"/>
  <c r="H261" i="40"/>
  <c r="H252" i="35"/>
  <c r="H235" i="15"/>
  <c r="D175" i="26"/>
  <c r="D176" i="26"/>
  <c r="D173" i="31"/>
  <c r="F173" i="31"/>
  <c r="E173" i="31"/>
  <c r="D182" i="39"/>
  <c r="C182" i="39"/>
  <c r="F183" i="40"/>
  <c r="D183" i="40"/>
  <c r="C183" i="40"/>
  <c r="G183" i="40"/>
  <c r="E183" i="40"/>
  <c r="E174" i="38"/>
  <c r="C174" i="38"/>
  <c r="G174" i="38"/>
  <c r="F174" i="38"/>
  <c r="D174" i="38"/>
  <c r="H174" i="38" s="1"/>
  <c r="G173" i="23"/>
  <c r="H173" i="23" s="1"/>
  <c r="F173" i="23"/>
  <c r="C173" i="23"/>
  <c r="C263" i="12"/>
  <c r="D168" i="10"/>
  <c r="E168" i="10"/>
  <c r="F263" i="9"/>
  <c r="AH8" i="49" s="1"/>
  <c r="H260" i="38"/>
  <c r="D186" i="24"/>
  <c r="H186" i="24" s="1"/>
  <c r="E186" i="24"/>
  <c r="F186" i="24"/>
  <c r="F176" i="15"/>
  <c r="G176" i="15"/>
  <c r="F180" i="25"/>
  <c r="D180" i="25"/>
  <c r="C180" i="25"/>
  <c r="G238" i="18"/>
  <c r="AB16" i="49" s="1"/>
  <c r="C179" i="10"/>
  <c r="G179" i="10"/>
  <c r="E179" i="10"/>
  <c r="D182" i="30"/>
  <c r="F182" i="30"/>
  <c r="H182" i="30" s="1"/>
  <c r="C182" i="30"/>
  <c r="E182" i="30"/>
  <c r="F177" i="31"/>
  <c r="G177" i="31"/>
  <c r="C177" i="31"/>
  <c r="H248" i="25"/>
  <c r="G263" i="25"/>
  <c r="AI25" i="49" s="1"/>
  <c r="H254" i="25"/>
  <c r="D177" i="31"/>
  <c r="H179" i="12"/>
  <c r="C172" i="14"/>
  <c r="E172" i="14"/>
  <c r="F172" i="14"/>
  <c r="G172" i="14"/>
  <c r="D172" i="14"/>
  <c r="H219" i="12"/>
  <c r="H181" i="14"/>
  <c r="D179" i="10"/>
  <c r="C263" i="40"/>
  <c r="AE41" i="49" s="1"/>
  <c r="H259" i="9"/>
  <c r="F179" i="10"/>
  <c r="H262" i="17"/>
  <c r="D238" i="62"/>
  <c r="Y22" i="49" s="1"/>
  <c r="H252" i="15"/>
  <c r="G263" i="11"/>
  <c r="AI10" i="49" s="1"/>
  <c r="H235" i="24"/>
  <c r="C238" i="36"/>
  <c r="X37" i="49" s="1"/>
  <c r="H225" i="41"/>
  <c r="C238" i="41"/>
  <c r="F170" i="38"/>
  <c r="D170" i="38"/>
  <c r="C263" i="30"/>
  <c r="H260" i="62"/>
  <c r="H221" i="15"/>
  <c r="H225" i="15"/>
  <c r="C170" i="37"/>
  <c r="G170" i="37"/>
  <c r="C197" i="44"/>
  <c r="C193" i="44"/>
  <c r="C203" i="44"/>
  <c r="C182" i="44"/>
  <c r="C201" i="44"/>
  <c r="C200" i="44"/>
  <c r="C171" i="44"/>
  <c r="C192" i="44"/>
  <c r="C194" i="44"/>
  <c r="C176" i="44"/>
  <c r="C198" i="44"/>
  <c r="C173" i="44"/>
  <c r="C179" i="44"/>
  <c r="C205" i="44"/>
  <c r="C207" i="44"/>
  <c r="C178" i="44"/>
  <c r="C195" i="44"/>
  <c r="C190" i="44"/>
  <c r="C181" i="44"/>
  <c r="C183" i="44"/>
  <c r="C165" i="44"/>
  <c r="C178" i="22"/>
  <c r="G178" i="22"/>
  <c r="D178" i="22"/>
  <c r="E176" i="29"/>
  <c r="C176" i="29"/>
  <c r="D176" i="29"/>
  <c r="F176" i="29"/>
  <c r="G176" i="29"/>
  <c r="E174" i="41"/>
  <c r="G174" i="41"/>
  <c r="C174" i="41"/>
  <c r="C263" i="20"/>
  <c r="H257" i="20"/>
  <c r="C173" i="10"/>
  <c r="G173" i="10"/>
  <c r="E173" i="10"/>
  <c r="D173" i="10"/>
  <c r="E169" i="25"/>
  <c r="C169" i="25"/>
  <c r="D169" i="25"/>
  <c r="H169" i="25" s="1"/>
  <c r="F169" i="25"/>
  <c r="C263" i="29"/>
  <c r="H235" i="25"/>
  <c r="F178" i="39"/>
  <c r="H244" i="28"/>
  <c r="H225" i="9"/>
  <c r="D238" i="18"/>
  <c r="Y16" i="49" s="1"/>
  <c r="H234" i="34"/>
  <c r="F185" i="24"/>
  <c r="G177" i="24"/>
  <c r="H254" i="9"/>
  <c r="H230" i="41"/>
  <c r="H260" i="59"/>
  <c r="H244" i="23"/>
  <c r="H255" i="11"/>
  <c r="D170" i="9"/>
  <c r="H223" i="25"/>
  <c r="H222" i="25"/>
  <c r="D176" i="12"/>
  <c r="H171" i="14"/>
  <c r="D170" i="62"/>
  <c r="D188" i="62" s="1"/>
  <c r="AM22" i="49" s="1"/>
  <c r="D178" i="17"/>
  <c r="G178" i="17"/>
  <c r="F178" i="17"/>
  <c r="E178" i="17"/>
  <c r="C178" i="17"/>
  <c r="D263" i="15"/>
  <c r="AF13" i="49" s="1"/>
  <c r="H254" i="15"/>
  <c r="C176" i="12"/>
  <c r="E170" i="62"/>
  <c r="C178" i="27"/>
  <c r="G178" i="27"/>
  <c r="H260" i="32"/>
  <c r="F177" i="39"/>
  <c r="H251" i="10"/>
  <c r="H259" i="35"/>
  <c r="G187" i="22"/>
  <c r="H244" i="20"/>
  <c r="H259" i="14"/>
  <c r="C263" i="35"/>
  <c r="G185" i="24"/>
  <c r="H254" i="17"/>
  <c r="G174" i="24"/>
  <c r="C176" i="40"/>
  <c r="D169" i="10"/>
  <c r="H257" i="15"/>
  <c r="H256" i="15"/>
  <c r="G238" i="17"/>
  <c r="AB15" i="49" s="1"/>
  <c r="C263" i="22"/>
  <c r="D174" i="24"/>
  <c r="H226" i="32"/>
  <c r="F169" i="10"/>
  <c r="H246" i="29"/>
  <c r="H236" i="11"/>
  <c r="H257" i="31"/>
  <c r="H258" i="35"/>
  <c r="F174" i="24"/>
  <c r="G169" i="10"/>
  <c r="H136" i="41"/>
  <c r="H251" i="11"/>
  <c r="H185" i="12"/>
  <c r="H234" i="15"/>
  <c r="D183" i="37"/>
  <c r="C183" i="37"/>
  <c r="E183" i="37"/>
  <c r="G183" i="37"/>
  <c r="F183" i="37"/>
  <c r="H235" i="29"/>
  <c r="H219" i="10"/>
  <c r="H259" i="17"/>
  <c r="H229" i="14"/>
  <c r="H260" i="16"/>
  <c r="H222" i="36"/>
  <c r="H235" i="36"/>
  <c r="H245" i="30"/>
  <c r="H236" i="27"/>
  <c r="F170" i="9"/>
  <c r="H170" i="9" s="1"/>
  <c r="D183" i="20"/>
  <c r="C173" i="34"/>
  <c r="G172" i="16"/>
  <c r="C172" i="16"/>
  <c r="D172" i="16"/>
  <c r="F168" i="10"/>
  <c r="H235" i="28"/>
  <c r="C170" i="40"/>
  <c r="G173" i="22"/>
  <c r="G183" i="59"/>
  <c r="E171" i="15"/>
  <c r="E238" i="38"/>
  <c r="Z39" i="49" s="1"/>
  <c r="H255" i="16"/>
  <c r="C168" i="10"/>
  <c r="E177" i="39"/>
  <c r="H235" i="10"/>
  <c r="O30" i="49"/>
  <c r="F185" i="39"/>
  <c r="H234" i="28"/>
  <c r="D170" i="40"/>
  <c r="C173" i="22"/>
  <c r="C187" i="25"/>
  <c r="E183" i="59"/>
  <c r="E176" i="15"/>
  <c r="H244" i="11"/>
  <c r="G171" i="15"/>
  <c r="H175" i="33"/>
  <c r="H232" i="15"/>
  <c r="E172" i="16"/>
  <c r="C183" i="41"/>
  <c r="F183" i="41"/>
  <c r="C263" i="19"/>
  <c r="H259" i="22"/>
  <c r="F238" i="39"/>
  <c r="AA40" i="49" s="1"/>
  <c r="H253" i="24"/>
  <c r="E263" i="10"/>
  <c r="AG9" i="49" s="1"/>
  <c r="H136" i="30"/>
  <c r="F209" i="30" s="1"/>
  <c r="F284" i="30" s="1"/>
  <c r="C183" i="59"/>
  <c r="D171" i="15"/>
  <c r="F178" i="57"/>
  <c r="G178" i="57"/>
  <c r="C178" i="57"/>
  <c r="D178" i="57"/>
  <c r="E178" i="57"/>
  <c r="G174" i="37"/>
  <c r="H180" i="39"/>
  <c r="E263" i="17"/>
  <c r="AG15" i="49" s="1"/>
  <c r="D175" i="37"/>
  <c r="G175" i="37"/>
  <c r="F175" i="37"/>
  <c r="C175" i="37"/>
  <c r="E175" i="37"/>
  <c r="E238" i="27"/>
  <c r="Z27" i="49" s="1"/>
  <c r="H237" i="11"/>
  <c r="D238" i="15"/>
  <c r="Y13" i="49" s="1"/>
  <c r="D178" i="11"/>
  <c r="E178" i="11"/>
  <c r="G178" i="11"/>
  <c r="C178" i="11"/>
  <c r="F178" i="11"/>
  <c r="F172" i="62"/>
  <c r="F188" i="62" s="1"/>
  <c r="AO22" i="49" s="1"/>
  <c r="D172" i="62"/>
  <c r="C172" i="62"/>
  <c r="G172" i="62"/>
  <c r="C176" i="21"/>
  <c r="D176" i="21"/>
  <c r="G176" i="21"/>
  <c r="E176" i="21"/>
  <c r="F170" i="26"/>
  <c r="H259" i="25"/>
  <c r="H229" i="35"/>
  <c r="F169" i="14"/>
  <c r="H254" i="14"/>
  <c r="H244" i="34"/>
  <c r="H221" i="34"/>
  <c r="C263" i="16"/>
  <c r="H255" i="14"/>
  <c r="C176" i="39"/>
  <c r="G169" i="23"/>
  <c r="E263" i="30"/>
  <c r="AG30" i="49" s="1"/>
  <c r="H255" i="41"/>
  <c r="E263" i="28"/>
  <c r="AG28" i="49" s="1"/>
  <c r="H184" i="38"/>
  <c r="H180" i="24"/>
  <c r="C186" i="24"/>
  <c r="G177" i="23"/>
  <c r="H177" i="23" s="1"/>
  <c r="H184" i="59"/>
  <c r="H221" i="11"/>
  <c r="H249" i="11"/>
  <c r="H247" i="18"/>
  <c r="H258" i="15"/>
  <c r="D186" i="37"/>
  <c r="H234" i="62"/>
  <c r="H226" i="34"/>
  <c r="H220" i="34"/>
  <c r="F170" i="40"/>
  <c r="F238" i="28"/>
  <c r="AA28" i="49" s="1"/>
  <c r="E172" i="10"/>
  <c r="H262" i="15"/>
  <c r="H261" i="34"/>
  <c r="C183" i="16"/>
  <c r="G183" i="16"/>
  <c r="F183" i="16"/>
  <c r="C176" i="26"/>
  <c r="H234" i="32"/>
  <c r="H234" i="38"/>
  <c r="G168" i="10"/>
  <c r="H253" i="9"/>
  <c r="E171" i="41"/>
  <c r="D173" i="29"/>
  <c r="D187" i="59"/>
  <c r="C172" i="10"/>
  <c r="H172" i="31"/>
  <c r="D176" i="15"/>
  <c r="D183" i="16"/>
  <c r="H219" i="27"/>
  <c r="C168" i="24"/>
  <c r="D168" i="24"/>
  <c r="G176" i="57"/>
  <c r="C176" i="57"/>
  <c r="E176" i="57"/>
  <c r="F176" i="57"/>
  <c r="D170" i="26"/>
  <c r="E176" i="26"/>
  <c r="H253" i="10"/>
  <c r="H250" i="30"/>
  <c r="H253" i="20"/>
  <c r="H229" i="32"/>
  <c r="H254" i="21"/>
  <c r="G177" i="39"/>
  <c r="H243" i="34"/>
  <c r="D176" i="39"/>
  <c r="C184" i="25"/>
  <c r="F170" i="37"/>
  <c r="G172" i="10"/>
  <c r="G186" i="24"/>
  <c r="C176" i="15"/>
  <c r="E183" i="16"/>
  <c r="G172" i="29"/>
  <c r="E186" i="9"/>
  <c r="D186" i="9"/>
  <c r="C186" i="9"/>
  <c r="G186" i="9"/>
  <c r="C180" i="27"/>
  <c r="F180" i="27"/>
  <c r="G180" i="27"/>
  <c r="D180" i="27"/>
  <c r="C238" i="10"/>
  <c r="C263" i="31"/>
  <c r="E170" i="37"/>
  <c r="D182" i="59"/>
  <c r="H170" i="25"/>
  <c r="E238" i="6"/>
  <c r="Z7" i="49" s="1"/>
  <c r="F238" i="33"/>
  <c r="AA34" i="49" s="1"/>
  <c r="F263" i="11"/>
  <c r="AH10" i="49" s="1"/>
  <c r="H184" i="21"/>
  <c r="H235" i="19"/>
  <c r="H227" i="27"/>
  <c r="D263" i="29"/>
  <c r="AF29" i="49" s="1"/>
  <c r="H248" i="10"/>
  <c r="F263" i="14"/>
  <c r="AH12" i="49" s="1"/>
  <c r="F238" i="14"/>
  <c r="AA12" i="49" s="1"/>
  <c r="D172" i="29"/>
  <c r="H222" i="15"/>
  <c r="G238" i="15"/>
  <c r="AB13" i="49" s="1"/>
  <c r="E185" i="15"/>
  <c r="G185" i="15"/>
  <c r="C185" i="15"/>
  <c r="D185" i="15"/>
  <c r="F185" i="15"/>
  <c r="E238" i="25"/>
  <c r="Z25" i="49" s="1"/>
  <c r="H229" i="29"/>
  <c r="H228" i="23"/>
  <c r="H228" i="16"/>
  <c r="H260" i="40"/>
  <c r="D170" i="37"/>
  <c r="H255" i="59"/>
  <c r="C238" i="59"/>
  <c r="H229" i="23"/>
  <c r="G238" i="24"/>
  <c r="AB24" i="49" s="1"/>
  <c r="H175" i="31"/>
  <c r="G182" i="59"/>
  <c r="C238" i="6"/>
  <c r="H236" i="6"/>
  <c r="E263" i="18"/>
  <c r="AG16" i="49" s="1"/>
  <c r="F172" i="29"/>
  <c r="H172" i="29" s="1"/>
  <c r="H235" i="41"/>
  <c r="H230" i="35"/>
  <c r="H230" i="28"/>
  <c r="E238" i="34"/>
  <c r="Z35" i="49" s="1"/>
  <c r="E263" i="16"/>
  <c r="AG14" i="49" s="1"/>
  <c r="E171" i="17"/>
  <c r="G171" i="17"/>
  <c r="C171" i="17"/>
  <c r="F171" i="17"/>
  <c r="D171" i="17"/>
  <c r="D179" i="25"/>
  <c r="C179" i="25"/>
  <c r="G179" i="25"/>
  <c r="F179" i="25"/>
  <c r="E179" i="25"/>
  <c r="E180" i="21"/>
  <c r="C180" i="21"/>
  <c r="D180" i="21"/>
  <c r="F180" i="21"/>
  <c r="F188" i="21" s="1"/>
  <c r="AO20" i="49" s="1"/>
  <c r="G180" i="21"/>
  <c r="G175" i="26"/>
  <c r="D177" i="26"/>
  <c r="H253" i="25"/>
  <c r="E238" i="14"/>
  <c r="Z12" i="49" s="1"/>
  <c r="D185" i="39"/>
  <c r="H259" i="38"/>
  <c r="G263" i="40"/>
  <c r="AI41" i="49" s="1"/>
  <c r="C238" i="24"/>
  <c r="C238" i="14"/>
  <c r="X12" i="49" s="1"/>
  <c r="G171" i="41"/>
  <c r="H176" i="9"/>
  <c r="G263" i="9"/>
  <c r="AI8" i="49" s="1"/>
  <c r="F238" i="59"/>
  <c r="AA33" i="49" s="1"/>
  <c r="F263" i="59"/>
  <c r="AH33" i="49" s="1"/>
  <c r="E263" i="21"/>
  <c r="AG20" i="49" s="1"/>
  <c r="H260" i="31"/>
  <c r="F238" i="40"/>
  <c r="AA41" i="49" s="1"/>
  <c r="H183" i="25"/>
  <c r="F172" i="10"/>
  <c r="F238" i="25"/>
  <c r="AA25" i="49" s="1"/>
  <c r="H255" i="25"/>
  <c r="G238" i="19"/>
  <c r="AB17" i="49" s="1"/>
  <c r="G238" i="35"/>
  <c r="AB36" i="49" s="1"/>
  <c r="H254" i="35"/>
  <c r="G263" i="35"/>
  <c r="AI36" i="49" s="1"/>
  <c r="F263" i="38"/>
  <c r="AH39" i="49" s="1"/>
  <c r="G263" i="22"/>
  <c r="AI21" i="49" s="1"/>
  <c r="H255" i="22"/>
  <c r="G238" i="22"/>
  <c r="AB21" i="49" s="1"/>
  <c r="H254" i="38"/>
  <c r="D263" i="36"/>
  <c r="AF37" i="49" s="1"/>
  <c r="F238" i="22"/>
  <c r="AA21" i="49" s="1"/>
  <c r="F182" i="59"/>
  <c r="D177" i="29"/>
  <c r="G179" i="31"/>
  <c r="C179" i="31"/>
  <c r="E179" i="31"/>
  <c r="C181" i="17"/>
  <c r="D181" i="17"/>
  <c r="F181" i="17"/>
  <c r="G181" i="17"/>
  <c r="E181" i="17"/>
  <c r="D186" i="26"/>
  <c r="H170" i="57"/>
  <c r="H234" i="27"/>
  <c r="H260" i="10"/>
  <c r="E238" i="10"/>
  <c r="Z9" i="49" s="1"/>
  <c r="C238" i="19"/>
  <c r="C263" i="27"/>
  <c r="AE27" i="49" s="1"/>
  <c r="H259" i="28"/>
  <c r="H234" i="35"/>
  <c r="D171" i="41"/>
  <c r="H260" i="9"/>
  <c r="F263" i="41"/>
  <c r="AH42" i="49" s="1"/>
  <c r="H174" i="30"/>
  <c r="H171" i="23"/>
  <c r="H170" i="12"/>
  <c r="H259" i="59"/>
  <c r="H220" i="11"/>
  <c r="H257" i="11"/>
  <c r="E238" i="11"/>
  <c r="Z10" i="49" s="1"/>
  <c r="E263" i="34"/>
  <c r="AG35" i="49" s="1"/>
  <c r="H176" i="40"/>
  <c r="C177" i="29"/>
  <c r="C182" i="33"/>
  <c r="H246" i="15"/>
  <c r="H184" i="40"/>
  <c r="F43" i="46"/>
  <c r="H92" i="46"/>
  <c r="F238" i="12"/>
  <c r="AA11" i="49" s="1"/>
  <c r="H172" i="19"/>
  <c r="H182" i="57"/>
  <c r="F263" i="25"/>
  <c r="AH25" i="49" s="1"/>
  <c r="F238" i="17"/>
  <c r="AA15" i="49" s="1"/>
  <c r="E238" i="28"/>
  <c r="Z28" i="49" s="1"/>
  <c r="H236" i="35"/>
  <c r="H261" i="14"/>
  <c r="H259" i="31"/>
  <c r="C263" i="41"/>
  <c r="C263" i="36"/>
  <c r="D263" i="18"/>
  <c r="AF16" i="49" s="1"/>
  <c r="C238" i="39"/>
  <c r="X40" i="49" s="1"/>
  <c r="D178" i="23"/>
  <c r="F172" i="59"/>
  <c r="H228" i="10"/>
  <c r="H254" i="22"/>
  <c r="D177" i="59"/>
  <c r="H260" i="21"/>
  <c r="E184" i="14"/>
  <c r="H229" i="24"/>
  <c r="H254" i="62"/>
  <c r="F187" i="23"/>
  <c r="H187" i="23" s="1"/>
  <c r="G185" i="30"/>
  <c r="C175" i="59"/>
  <c r="F238" i="30"/>
  <c r="AA30" i="49" s="1"/>
  <c r="F263" i="30"/>
  <c r="AH30" i="49" s="1"/>
  <c r="G170" i="39"/>
  <c r="H173" i="14"/>
  <c r="H176" i="30"/>
  <c r="E174" i="29"/>
  <c r="C238" i="22"/>
  <c r="H181" i="24"/>
  <c r="D187" i="25"/>
  <c r="C177" i="15"/>
  <c r="H227" i="11"/>
  <c r="D171" i="37"/>
  <c r="G171" i="37"/>
  <c r="E171" i="37"/>
  <c r="C171" i="37"/>
  <c r="F171" i="37"/>
  <c r="F170" i="14"/>
  <c r="C170" i="14"/>
  <c r="E170" i="14"/>
  <c r="D170" i="14"/>
  <c r="H172" i="22"/>
  <c r="E185" i="34"/>
  <c r="C185" i="34"/>
  <c r="D185" i="34"/>
  <c r="G185" i="34"/>
  <c r="F185" i="34"/>
  <c r="G238" i="25"/>
  <c r="AB25" i="49" s="1"/>
  <c r="H235" i="27"/>
  <c r="D263" i="20"/>
  <c r="AF18" i="49" s="1"/>
  <c r="G263" i="38"/>
  <c r="AI39" i="49" s="1"/>
  <c r="H233" i="6"/>
  <c r="H245" i="29"/>
  <c r="H218" i="33"/>
  <c r="C263" i="17"/>
  <c r="H225" i="24"/>
  <c r="H227" i="24"/>
  <c r="F178" i="23"/>
  <c r="E172" i="59"/>
  <c r="H259" i="57"/>
  <c r="E177" i="59"/>
  <c r="D184" i="14"/>
  <c r="H230" i="29"/>
  <c r="F238" i="10"/>
  <c r="AA9" i="49" s="1"/>
  <c r="H254" i="10"/>
  <c r="H234" i="31"/>
  <c r="H228" i="19"/>
  <c r="C238" i="27"/>
  <c r="C238" i="21"/>
  <c r="X20" i="49" s="1"/>
  <c r="E263" i="23"/>
  <c r="AG23" i="49" s="1"/>
  <c r="H258" i="34"/>
  <c r="H224" i="34"/>
  <c r="D185" i="30"/>
  <c r="C175" i="25"/>
  <c r="H187" i="14"/>
  <c r="E170" i="39"/>
  <c r="C170" i="22"/>
  <c r="F174" i="29"/>
  <c r="H177" i="30"/>
  <c r="H171" i="24"/>
  <c r="H179" i="24"/>
  <c r="H182" i="24"/>
  <c r="H185" i="10"/>
  <c r="F187" i="25"/>
  <c r="D177" i="15"/>
  <c r="C180" i="14"/>
  <c r="E185" i="11"/>
  <c r="G187" i="59"/>
  <c r="E187" i="59"/>
  <c r="D186" i="16"/>
  <c r="G186" i="16"/>
  <c r="C186" i="16"/>
  <c r="H187" i="38"/>
  <c r="F263" i="33"/>
  <c r="AH34" i="49" s="1"/>
  <c r="C263" i="18"/>
  <c r="H230" i="19"/>
  <c r="E178" i="23"/>
  <c r="C172" i="59"/>
  <c r="H229" i="39"/>
  <c r="G238" i="39"/>
  <c r="AB40" i="49" s="1"/>
  <c r="C177" i="59"/>
  <c r="H260" i="39"/>
  <c r="G184" i="14"/>
  <c r="D177" i="39"/>
  <c r="E187" i="22"/>
  <c r="C263" i="62"/>
  <c r="C185" i="30"/>
  <c r="H185" i="30" s="1"/>
  <c r="G175" i="25"/>
  <c r="C263" i="14"/>
  <c r="AE12" i="49" s="1"/>
  <c r="D170" i="39"/>
  <c r="G170" i="22"/>
  <c r="H229" i="33"/>
  <c r="G174" i="29"/>
  <c r="H173" i="38"/>
  <c r="H179" i="41"/>
  <c r="H182" i="23"/>
  <c r="H170" i="30"/>
  <c r="F177" i="15"/>
  <c r="H260" i="29"/>
  <c r="E180" i="14"/>
  <c r="F184" i="26"/>
  <c r="F185" i="11"/>
  <c r="C181" i="20"/>
  <c r="D181" i="20"/>
  <c r="F181" i="20"/>
  <c r="E181" i="20"/>
  <c r="G181" i="20"/>
  <c r="F180" i="9"/>
  <c r="D180" i="9"/>
  <c r="G180" i="9"/>
  <c r="C180" i="9"/>
  <c r="E238" i="41"/>
  <c r="Z42" i="49" s="1"/>
  <c r="H244" i="35"/>
  <c r="G172" i="59"/>
  <c r="F177" i="59"/>
  <c r="F175" i="25"/>
  <c r="H234" i="41"/>
  <c r="E170" i="22"/>
  <c r="J42" i="49"/>
  <c r="O42" i="49" s="1"/>
  <c r="E177" i="15"/>
  <c r="F180" i="14"/>
  <c r="H179" i="29"/>
  <c r="C184" i="26"/>
  <c r="G185" i="11"/>
  <c r="D177" i="14"/>
  <c r="E177" i="14"/>
  <c r="F177" i="14"/>
  <c r="F126" i="44" s="1"/>
  <c r="F179" i="17"/>
  <c r="C179" i="17"/>
  <c r="E179" i="17"/>
  <c r="G179" i="17"/>
  <c r="G172" i="30"/>
  <c r="C172" i="30"/>
  <c r="E182" i="10"/>
  <c r="G182" i="10"/>
  <c r="F182" i="10"/>
  <c r="C182" i="10"/>
  <c r="D182" i="10"/>
  <c r="G263" i="15"/>
  <c r="AI13" i="49" s="1"/>
  <c r="G238" i="40"/>
  <c r="AB41" i="49" s="1"/>
  <c r="C263" i="28"/>
  <c r="C238" i="20"/>
  <c r="H259" i="41"/>
  <c r="H254" i="27"/>
  <c r="H235" i="16"/>
  <c r="H254" i="16"/>
  <c r="F263" i="32"/>
  <c r="AH32" i="49" s="1"/>
  <c r="H255" i="39"/>
  <c r="H253" i="59"/>
  <c r="G187" i="23"/>
  <c r="F263" i="16"/>
  <c r="AH14" i="49" s="1"/>
  <c r="H260" i="34"/>
  <c r="H236" i="34"/>
  <c r="H234" i="16"/>
  <c r="E175" i="25"/>
  <c r="E175" i="59"/>
  <c r="F170" i="22"/>
  <c r="H235" i="23"/>
  <c r="F263" i="17"/>
  <c r="AH15" i="49" s="1"/>
  <c r="E263" i="12"/>
  <c r="AG11" i="49" s="1"/>
  <c r="H229" i="19"/>
  <c r="H175" i="39"/>
  <c r="H170" i="23"/>
  <c r="E238" i="30"/>
  <c r="Z30" i="49" s="1"/>
  <c r="H253" i="41"/>
  <c r="H235" i="35"/>
  <c r="E238" i="35"/>
  <c r="Z36" i="49" s="1"/>
  <c r="H187" i="29"/>
  <c r="G180" i="14"/>
  <c r="D184" i="26"/>
  <c r="D185" i="11"/>
  <c r="F238" i="11"/>
  <c r="AA10" i="49" s="1"/>
  <c r="C263" i="6"/>
  <c r="AE7" i="49" s="1"/>
  <c r="H260" i="12"/>
  <c r="C187" i="23"/>
  <c r="C263" i="39"/>
  <c r="G175" i="59"/>
  <c r="H223" i="27"/>
  <c r="G238" i="27"/>
  <c r="AB27" i="49" s="1"/>
  <c r="H234" i="59"/>
  <c r="H183" i="23"/>
  <c r="H234" i="24"/>
  <c r="F263" i="31"/>
  <c r="AH31" i="49" s="1"/>
  <c r="E238" i="19"/>
  <c r="Z17" i="49" s="1"/>
  <c r="G187" i="25"/>
  <c r="H179" i="39"/>
  <c r="H136" i="31"/>
  <c r="E199" i="31" s="1"/>
  <c r="H187" i="24"/>
  <c r="H180" i="31"/>
  <c r="H186" i="22"/>
  <c r="H186" i="10"/>
  <c r="E184" i="26"/>
  <c r="F186" i="17"/>
  <c r="C186" i="17"/>
  <c r="G186" i="17"/>
  <c r="E186" i="17"/>
  <c r="D186" i="17"/>
  <c r="F177" i="27"/>
  <c r="G177" i="27"/>
  <c r="C177" i="27"/>
  <c r="D177" i="27"/>
  <c r="E177" i="27"/>
  <c r="D182" i="25"/>
  <c r="F182" i="25"/>
  <c r="E182" i="25"/>
  <c r="C182" i="25"/>
  <c r="G182" i="25"/>
  <c r="H186" i="18"/>
  <c r="H172" i="33"/>
  <c r="E184" i="28"/>
  <c r="D238" i="6"/>
  <c r="Y7" i="49" s="1"/>
  <c r="H260" i="22"/>
  <c r="H234" i="29"/>
  <c r="H228" i="24"/>
  <c r="H235" i="57"/>
  <c r="H254" i="28"/>
  <c r="H260" i="28"/>
  <c r="H255" i="57"/>
  <c r="H253" i="22"/>
  <c r="H228" i="40"/>
  <c r="C238" i="18"/>
  <c r="X16" i="49" s="1"/>
  <c r="H230" i="34"/>
  <c r="H260" i="27"/>
  <c r="F238" i="27"/>
  <c r="AA27" i="49" s="1"/>
  <c r="H259" i="39"/>
  <c r="H234" i="30"/>
  <c r="C238" i="29"/>
  <c r="X29" i="49" s="1"/>
  <c r="H235" i="59"/>
  <c r="H171" i="29"/>
  <c r="H99" i="44"/>
  <c r="G173" i="29"/>
  <c r="C173" i="29"/>
  <c r="F173" i="29"/>
  <c r="H169" i="38"/>
  <c r="G13" i="49"/>
  <c r="H13" i="49"/>
  <c r="E182" i="44"/>
  <c r="E173" i="44"/>
  <c r="E178" i="44"/>
  <c r="E166" i="44"/>
  <c r="E184" i="44"/>
  <c r="E193" i="44"/>
  <c r="E195" i="44"/>
  <c r="E201" i="44"/>
  <c r="E171" i="44"/>
  <c r="E179" i="44"/>
  <c r="E165" i="44"/>
  <c r="E174" i="44"/>
  <c r="E181" i="44"/>
  <c r="E207" i="44"/>
  <c r="E203" i="44"/>
  <c r="E175" i="44"/>
  <c r="E197" i="44"/>
  <c r="E204" i="44"/>
  <c r="E170" i="44"/>
  <c r="E172" i="44"/>
  <c r="E206" i="44"/>
  <c r="E192" i="44"/>
  <c r="E168" i="44"/>
  <c r="E199" i="44"/>
  <c r="C167" i="44"/>
  <c r="E200" i="44"/>
  <c r="E191" i="44"/>
  <c r="E169" i="44"/>
  <c r="E198" i="44"/>
  <c r="E167" i="44"/>
  <c r="E176" i="44"/>
  <c r="E196" i="44"/>
  <c r="E189" i="44"/>
  <c r="E194" i="44"/>
  <c r="E205" i="44"/>
  <c r="F180" i="15"/>
  <c r="C180" i="15"/>
  <c r="D180" i="15"/>
  <c r="G180" i="15"/>
  <c r="G188" i="15" s="1"/>
  <c r="AP13" i="49" s="1"/>
  <c r="G10" i="49"/>
  <c r="H10" i="49"/>
  <c r="G238" i="11"/>
  <c r="AB10" i="49" s="1"/>
  <c r="H219" i="11"/>
  <c r="C263" i="11"/>
  <c r="H263" i="11" s="1"/>
  <c r="AJ38" i="49"/>
  <c r="D177" i="11"/>
  <c r="F177" i="11"/>
  <c r="E177" i="11"/>
  <c r="G177" i="11"/>
  <c r="C177" i="11"/>
  <c r="C238" i="11"/>
  <c r="H232" i="11"/>
  <c r="C199" i="44"/>
  <c r="C208" i="44"/>
  <c r="C206" i="44"/>
  <c r="C204" i="44"/>
  <c r="D174" i="37"/>
  <c r="E174" i="37"/>
  <c r="F174" i="37"/>
  <c r="H228" i="17"/>
  <c r="H34" i="49"/>
  <c r="H64" i="44"/>
  <c r="H40" i="44"/>
  <c r="G238" i="59"/>
  <c r="AB33" i="49" s="1"/>
  <c r="O31" i="49"/>
  <c r="E238" i="59"/>
  <c r="Z33" i="49" s="1"/>
  <c r="G34" i="49"/>
  <c r="J33" i="49"/>
  <c r="O33" i="49" s="1"/>
  <c r="H136" i="59"/>
  <c r="J24" i="49"/>
  <c r="O24" i="49" s="1"/>
  <c r="H136" i="24"/>
  <c r="D174" i="31"/>
  <c r="E174" i="31"/>
  <c r="F174" i="31"/>
  <c r="C174" i="31"/>
  <c r="G174" i="31"/>
  <c r="E180" i="29"/>
  <c r="F180" i="29"/>
  <c r="G180" i="29"/>
  <c r="D180" i="29"/>
  <c r="C180" i="29"/>
  <c r="C184" i="28"/>
  <c r="C188" i="28" s="1"/>
  <c r="H136" i="19"/>
  <c r="H176" i="19"/>
  <c r="G186" i="26"/>
  <c r="G170" i="26"/>
  <c r="G176" i="26"/>
  <c r="H234" i="14"/>
  <c r="E238" i="21"/>
  <c r="Z20" i="49" s="1"/>
  <c r="E263" i="25"/>
  <c r="AG25" i="49" s="1"/>
  <c r="F263" i="40"/>
  <c r="AH41" i="49" s="1"/>
  <c r="C263" i="38"/>
  <c r="H235" i="30"/>
  <c r="H255" i="29"/>
  <c r="G263" i="59"/>
  <c r="AI33" i="49" s="1"/>
  <c r="G263" i="12"/>
  <c r="AI11" i="49" s="1"/>
  <c r="H221" i="27"/>
  <c r="D263" i="22"/>
  <c r="AF21" i="49" s="1"/>
  <c r="H225" i="18"/>
  <c r="E263" i="27"/>
  <c r="AG27" i="49" s="1"/>
  <c r="H187" i="62"/>
  <c r="H259" i="10"/>
  <c r="F238" i="32"/>
  <c r="AA32" i="49" s="1"/>
  <c r="H223" i="34"/>
  <c r="H177" i="10"/>
  <c r="G238" i="32"/>
  <c r="AB32" i="49" s="1"/>
  <c r="H178" i="31"/>
  <c r="H177" i="41"/>
  <c r="E171" i="59"/>
  <c r="G171" i="59"/>
  <c r="F171" i="59"/>
  <c r="D171" i="59"/>
  <c r="C171" i="59"/>
  <c r="E168" i="31"/>
  <c r="C168" i="31"/>
  <c r="F168" i="31"/>
  <c r="G168" i="31"/>
  <c r="G188" i="31" s="1"/>
  <c r="AP31" i="49" s="1"/>
  <c r="D168" i="31"/>
  <c r="E169" i="59"/>
  <c r="C169" i="59"/>
  <c r="F169" i="59"/>
  <c r="G169" i="59"/>
  <c r="D169" i="59"/>
  <c r="E172" i="25"/>
  <c r="F172" i="25"/>
  <c r="C172" i="25"/>
  <c r="G172" i="25"/>
  <c r="D172" i="25"/>
  <c r="D187" i="18"/>
  <c r="F187" i="18"/>
  <c r="E187" i="18"/>
  <c r="G187" i="18"/>
  <c r="C187" i="18"/>
  <c r="H181" i="38"/>
  <c r="F238" i="18"/>
  <c r="AA16" i="49" s="1"/>
  <c r="E263" i="39"/>
  <c r="AG40" i="49" s="1"/>
  <c r="G263" i="29"/>
  <c r="AI29" i="49" s="1"/>
  <c r="C238" i="35"/>
  <c r="E238" i="23"/>
  <c r="Z23" i="49" s="1"/>
  <c r="H249" i="40"/>
  <c r="H230" i="59"/>
  <c r="H230" i="39"/>
  <c r="G238" i="29"/>
  <c r="AB29" i="49" s="1"/>
  <c r="E263" i="14"/>
  <c r="AG12" i="49" s="1"/>
  <c r="H249" i="34"/>
  <c r="D263" i="34"/>
  <c r="AF35" i="49" s="1"/>
  <c r="H232" i="34"/>
  <c r="C238" i="16"/>
  <c r="F263" i="34"/>
  <c r="AH35" i="49" s="1"/>
  <c r="E238" i="39"/>
  <c r="Z40" i="49" s="1"/>
  <c r="G263" i="36"/>
  <c r="AI37" i="49" s="1"/>
  <c r="D176" i="25"/>
  <c r="H181" i="40"/>
  <c r="H136" i="40"/>
  <c r="D205" i="40" s="1"/>
  <c r="D280" i="40" s="1"/>
  <c r="J25" i="49"/>
  <c r="O25" i="49" s="1"/>
  <c r="H136" i="25"/>
  <c r="H171" i="10"/>
  <c r="H181" i="23"/>
  <c r="F181" i="41"/>
  <c r="E181" i="41"/>
  <c r="G181" i="41"/>
  <c r="D181" i="41"/>
  <c r="G181" i="32"/>
  <c r="C181" i="32"/>
  <c r="F181" i="32"/>
  <c r="D181" i="32"/>
  <c r="D180" i="30"/>
  <c r="F180" i="30"/>
  <c r="E180" i="30"/>
  <c r="G180" i="30"/>
  <c r="C180" i="30"/>
  <c r="G171" i="30"/>
  <c r="F171" i="30"/>
  <c r="E171" i="30"/>
  <c r="C171" i="30"/>
  <c r="D171" i="30"/>
  <c r="E169" i="31"/>
  <c r="C169" i="31"/>
  <c r="D169" i="31"/>
  <c r="G169" i="31"/>
  <c r="F169" i="31"/>
  <c r="H173" i="10"/>
  <c r="G186" i="39"/>
  <c r="C186" i="39"/>
  <c r="D186" i="39"/>
  <c r="E186" i="39"/>
  <c r="F186" i="39"/>
  <c r="H187" i="20"/>
  <c r="F184" i="28"/>
  <c r="D184" i="28"/>
  <c r="H175" i="18"/>
  <c r="E175" i="34"/>
  <c r="H187" i="33"/>
  <c r="E175" i="26"/>
  <c r="H182" i="27"/>
  <c r="H169" i="9"/>
  <c r="E263" i="41"/>
  <c r="AG42" i="49" s="1"/>
  <c r="G238" i="10"/>
  <c r="AB9" i="49" s="1"/>
  <c r="F238" i="23"/>
  <c r="AA23" i="49" s="1"/>
  <c r="E263" i="9"/>
  <c r="AG8" i="49" s="1"/>
  <c r="C238" i="40"/>
  <c r="X41" i="49" s="1"/>
  <c r="G238" i="23"/>
  <c r="AB23" i="49" s="1"/>
  <c r="H228" i="27"/>
  <c r="H229" i="36"/>
  <c r="E263" i="57"/>
  <c r="AG19" i="49" s="1"/>
  <c r="C176" i="25"/>
  <c r="G263" i="62"/>
  <c r="AI22" i="49" s="1"/>
  <c r="E181" i="10"/>
  <c r="E188" i="10" s="1"/>
  <c r="AN9" i="49" s="1"/>
  <c r="D181" i="10"/>
  <c r="C181" i="10"/>
  <c r="F181" i="10"/>
  <c r="G181" i="10"/>
  <c r="H182" i="29"/>
  <c r="G178" i="41"/>
  <c r="C178" i="41"/>
  <c r="F178" i="41"/>
  <c r="E178" i="41"/>
  <c r="D178" i="41"/>
  <c r="E172" i="23"/>
  <c r="G172" i="23"/>
  <c r="D172" i="23"/>
  <c r="C172" i="23"/>
  <c r="F172" i="23"/>
  <c r="F188" i="23" s="1"/>
  <c r="AO23" i="49" s="1"/>
  <c r="C177" i="25"/>
  <c r="F177" i="25"/>
  <c r="D177" i="25"/>
  <c r="E177" i="25"/>
  <c r="G177" i="25"/>
  <c r="H173" i="40"/>
  <c r="E180" i="18"/>
  <c r="D180" i="18"/>
  <c r="F180" i="18"/>
  <c r="G180" i="18"/>
  <c r="C180" i="18"/>
  <c r="D175" i="38"/>
  <c r="G175" i="38"/>
  <c r="F175" i="38"/>
  <c r="C175" i="38"/>
  <c r="E175" i="38"/>
  <c r="E181" i="32"/>
  <c r="H178" i="14"/>
  <c r="H179" i="30"/>
  <c r="C185" i="22"/>
  <c r="D185" i="22"/>
  <c r="G185" i="22"/>
  <c r="E185" i="22"/>
  <c r="F185" i="22"/>
  <c r="H180" i="38"/>
  <c r="H173" i="39"/>
  <c r="D175" i="6"/>
  <c r="H253" i="14"/>
  <c r="F238" i="41"/>
  <c r="AA42" i="49" s="1"/>
  <c r="D263" i="59"/>
  <c r="AF33" i="49" s="1"/>
  <c r="C238" i="9"/>
  <c r="X8" i="49" s="1"/>
  <c r="AC8" i="49" s="1"/>
  <c r="E238" i="24"/>
  <c r="Z24" i="49" s="1"/>
  <c r="F238" i="19"/>
  <c r="AA17" i="49" s="1"/>
  <c r="G263" i="24"/>
  <c r="AI24" i="49" s="1"/>
  <c r="H255" i="9"/>
  <c r="H253" i="17"/>
  <c r="H247" i="34"/>
  <c r="G176" i="25"/>
  <c r="H187" i="37"/>
  <c r="H168" i="39"/>
  <c r="H176" i="10"/>
  <c r="D184" i="23"/>
  <c r="C184" i="23"/>
  <c r="F184" i="23"/>
  <c r="G184" i="23"/>
  <c r="G133" i="44" s="1"/>
  <c r="E184" i="23"/>
  <c r="E133" i="44" s="1"/>
  <c r="H174" i="24"/>
  <c r="H180" i="23"/>
  <c r="E173" i="37"/>
  <c r="C173" i="37"/>
  <c r="C188" i="37" s="1"/>
  <c r="F173" i="37"/>
  <c r="D173" i="37"/>
  <c r="G173" i="37"/>
  <c r="G188" i="37" s="1"/>
  <c r="AP38" i="49" s="1"/>
  <c r="H171" i="40"/>
  <c r="G187" i="30"/>
  <c r="F187" i="30"/>
  <c r="D187" i="30"/>
  <c r="C187" i="30"/>
  <c r="E187" i="30"/>
  <c r="D168" i="25"/>
  <c r="G168" i="25"/>
  <c r="C168" i="25"/>
  <c r="F168" i="25"/>
  <c r="E168" i="25"/>
  <c r="H170" i="35"/>
  <c r="H185" i="35"/>
  <c r="H175" i="35"/>
  <c r="H171" i="34"/>
  <c r="C175" i="26"/>
  <c r="H182" i="9"/>
  <c r="H225" i="19"/>
  <c r="H259" i="32"/>
  <c r="H234" i="22"/>
  <c r="E238" i="32"/>
  <c r="Z32" i="49" s="1"/>
  <c r="H174" i="40"/>
  <c r="E176" i="25"/>
  <c r="H184" i="12"/>
  <c r="H183" i="24"/>
  <c r="D168" i="14"/>
  <c r="C168" i="14"/>
  <c r="E168" i="14"/>
  <c r="E188" i="14" s="1"/>
  <c r="AN12" i="49" s="1"/>
  <c r="G168" i="14"/>
  <c r="F168" i="14"/>
  <c r="H182" i="37"/>
  <c r="C180" i="11"/>
  <c r="F180" i="11"/>
  <c r="E180" i="11"/>
  <c r="G180" i="11"/>
  <c r="D180" i="11"/>
  <c r="D168" i="27"/>
  <c r="F168" i="27"/>
  <c r="G168" i="27"/>
  <c r="E168" i="27"/>
  <c r="C168" i="27"/>
  <c r="H185" i="25"/>
  <c r="D169" i="29"/>
  <c r="F169" i="29"/>
  <c r="G169" i="29"/>
  <c r="C169" i="29"/>
  <c r="E169" i="29"/>
  <c r="H172" i="38"/>
  <c r="H183" i="29"/>
  <c r="H178" i="59"/>
  <c r="H228" i="29"/>
  <c r="E238" i="31"/>
  <c r="Z31" i="49" s="1"/>
  <c r="G263" i="32"/>
  <c r="AI32" i="49" s="1"/>
  <c r="H179" i="10"/>
  <c r="H182" i="38"/>
  <c r="F177" i="16"/>
  <c r="E177" i="16"/>
  <c r="G177" i="16"/>
  <c r="C177" i="16"/>
  <c r="D177" i="16"/>
  <c r="H179" i="37"/>
  <c r="G181" i="30"/>
  <c r="D181" i="30"/>
  <c r="C181" i="30"/>
  <c r="E181" i="30"/>
  <c r="F181" i="30"/>
  <c r="E170" i="24"/>
  <c r="F170" i="24"/>
  <c r="G170" i="24"/>
  <c r="C170" i="24"/>
  <c r="D170" i="24"/>
  <c r="H178" i="40"/>
  <c r="J21" i="49"/>
  <c r="O21" i="49" s="1"/>
  <c r="H136" i="22"/>
  <c r="H183" i="10"/>
  <c r="H173" i="30"/>
  <c r="H181" i="59"/>
  <c r="H136" i="33"/>
  <c r="F195" i="33" s="1"/>
  <c r="F270" i="33" s="1"/>
  <c r="H187" i="19"/>
  <c r="H220" i="39"/>
  <c r="C238" i="25"/>
  <c r="H238" i="25" s="1"/>
  <c r="E238" i="29"/>
  <c r="Z29" i="49" s="1"/>
  <c r="H228" i="57"/>
  <c r="H254" i="31"/>
  <c r="H183" i="14"/>
  <c r="H185" i="23"/>
  <c r="H185" i="14"/>
  <c r="E180" i="41"/>
  <c r="G180" i="41"/>
  <c r="F180" i="41"/>
  <c r="D180" i="41"/>
  <c r="C180" i="41"/>
  <c r="H186" i="59"/>
  <c r="G185" i="27"/>
  <c r="F185" i="27"/>
  <c r="D185" i="27"/>
  <c r="C185" i="27"/>
  <c r="E185" i="27"/>
  <c r="H173" i="25"/>
  <c r="G175" i="40"/>
  <c r="G188" i="40" s="1"/>
  <c r="AP41" i="49" s="1"/>
  <c r="E175" i="40"/>
  <c r="C175" i="40"/>
  <c r="D175" i="40"/>
  <c r="D188" i="40" s="1"/>
  <c r="AM41" i="49" s="1"/>
  <c r="F175" i="40"/>
  <c r="F188" i="40" s="1"/>
  <c r="AO41" i="49" s="1"/>
  <c r="D170" i="29"/>
  <c r="E170" i="29"/>
  <c r="C170" i="29"/>
  <c r="G170" i="29"/>
  <c r="F170" i="29"/>
  <c r="H174" i="23"/>
  <c r="G185" i="29"/>
  <c r="C185" i="29"/>
  <c r="F185" i="29"/>
  <c r="E185" i="29"/>
  <c r="D185" i="29"/>
  <c r="E169" i="24"/>
  <c r="C169" i="24"/>
  <c r="D169" i="24"/>
  <c r="G169" i="24"/>
  <c r="F169" i="24"/>
  <c r="G263" i="39"/>
  <c r="AI40" i="49" s="1"/>
  <c r="F263" i="39"/>
  <c r="AH40" i="49" s="1"/>
  <c r="H253" i="38"/>
  <c r="F238" i="35"/>
  <c r="AA36" i="49" s="1"/>
  <c r="E238" i="36"/>
  <c r="Z37" i="49" s="1"/>
  <c r="H230" i="32"/>
  <c r="H235" i="31"/>
  <c r="E263" i="31"/>
  <c r="AG31" i="49" s="1"/>
  <c r="G238" i="30"/>
  <c r="AB30" i="49" s="1"/>
  <c r="G263" i="30"/>
  <c r="AI30" i="49" s="1"/>
  <c r="F263" i="27"/>
  <c r="AH27" i="49" s="1"/>
  <c r="H228" i="30"/>
  <c r="H253" i="27"/>
  <c r="G238" i="28"/>
  <c r="AB28" i="49" s="1"/>
  <c r="C263" i="25"/>
  <c r="AE25" i="49" s="1"/>
  <c r="H234" i="23"/>
  <c r="E263" i="22"/>
  <c r="AG21" i="49" s="1"/>
  <c r="E238" i="22"/>
  <c r="Z21" i="49" s="1"/>
  <c r="AC38" i="49"/>
  <c r="F263" i="62"/>
  <c r="AH22" i="49" s="1"/>
  <c r="C263" i="57"/>
  <c r="H253" i="57"/>
  <c r="E238" i="57"/>
  <c r="Z19" i="49" s="1"/>
  <c r="H229" i="10"/>
  <c r="F263" i="10"/>
  <c r="AH9" i="49" s="1"/>
  <c r="H230" i="10"/>
  <c r="H253" i="19"/>
  <c r="C263" i="9"/>
  <c r="H263" i="9" s="1"/>
  <c r="F263" i="12"/>
  <c r="AH11" i="49" s="1"/>
  <c r="F263" i="18"/>
  <c r="AH16" i="49" s="1"/>
  <c r="G238" i="20"/>
  <c r="AB18" i="49" s="1"/>
  <c r="H229" i="16"/>
  <c r="H260" i="14"/>
  <c r="H250" i="35"/>
  <c r="C238" i="31"/>
  <c r="X31" i="49" s="1"/>
  <c r="H228" i="59"/>
  <c r="H255" i="27"/>
  <c r="H259" i="23"/>
  <c r="H262" i="39"/>
  <c r="F263" i="24"/>
  <c r="AH24" i="49" s="1"/>
  <c r="H225" i="16"/>
  <c r="G263" i="28"/>
  <c r="AI28" i="49" s="1"/>
  <c r="H228" i="18"/>
  <c r="H259" i="12"/>
  <c r="H255" i="32"/>
  <c r="H259" i="18"/>
  <c r="H234" i="25"/>
  <c r="H219" i="20"/>
  <c r="H250" i="9"/>
  <c r="F238" i="16"/>
  <c r="AA14" i="49" s="1"/>
  <c r="D263" i="19"/>
  <c r="AF17" i="49" s="1"/>
  <c r="H247" i="30"/>
  <c r="G238" i="21"/>
  <c r="AB20" i="49" s="1"/>
  <c r="H253" i="18"/>
  <c r="H234" i="39"/>
  <c r="G238" i="16"/>
  <c r="AB14" i="49" s="1"/>
  <c r="F238" i="24"/>
  <c r="AA24" i="49" s="1"/>
  <c r="C238" i="28"/>
  <c r="X28" i="49" s="1"/>
  <c r="H255" i="10"/>
  <c r="C238" i="17"/>
  <c r="G263" i="14"/>
  <c r="AI12" i="49" s="1"/>
  <c r="G238" i="36"/>
  <c r="AB37" i="49" s="1"/>
  <c r="C263" i="10"/>
  <c r="AE9" i="49" s="1"/>
  <c r="F263" i="35"/>
  <c r="AH36" i="49" s="1"/>
  <c r="H254" i="30"/>
  <c r="H255" i="18"/>
  <c r="C238" i="38"/>
  <c r="H238" i="38" s="1"/>
  <c r="H228" i="36"/>
  <c r="C238" i="57"/>
  <c r="X19" i="49" s="1"/>
  <c r="H261" i="36"/>
  <c r="G263" i="10"/>
  <c r="AI9" i="49" s="1"/>
  <c r="D238" i="34"/>
  <c r="Y35" i="49" s="1"/>
  <c r="H234" i="10"/>
  <c r="H234" i="57"/>
  <c r="H253" i="12"/>
  <c r="G238" i="57"/>
  <c r="AB19" i="49" s="1"/>
  <c r="H234" i="18"/>
  <c r="H253" i="62"/>
  <c r="H259" i="62"/>
  <c r="H253" i="16"/>
  <c r="G238" i="14"/>
  <c r="AB12" i="49" s="1"/>
  <c r="H228" i="25"/>
  <c r="H228" i="22"/>
  <c r="H246" i="26"/>
  <c r="H223" i="28"/>
  <c r="C263" i="21"/>
  <c r="AE20" i="49" s="1"/>
  <c r="D238" i="22"/>
  <c r="Y21" i="49" s="1"/>
  <c r="H254" i="57"/>
  <c r="H228" i="31"/>
  <c r="H228" i="39"/>
  <c r="H256" i="34"/>
  <c r="H228" i="62"/>
  <c r="F238" i="34"/>
  <c r="AA35" i="49" s="1"/>
  <c r="H253" i="28"/>
  <c r="H228" i="20"/>
  <c r="H253" i="32"/>
  <c r="H218" i="26"/>
  <c r="H230" i="36"/>
  <c r="E263" i="38"/>
  <c r="AG39" i="49" s="1"/>
  <c r="C238" i="62"/>
  <c r="X22" i="49" s="1"/>
  <c r="H238" i="37"/>
  <c r="G263" i="16"/>
  <c r="AI14" i="49" s="1"/>
  <c r="C238" i="30"/>
  <c r="X30" i="49" s="1"/>
  <c r="G263" i="20"/>
  <c r="AI18" i="49" s="1"/>
  <c r="H234" i="12"/>
  <c r="H228" i="32"/>
  <c r="G263" i="57"/>
  <c r="AI19" i="49" s="1"/>
  <c r="H253" i="39"/>
  <c r="H253" i="34"/>
  <c r="H252" i="34"/>
  <c r="H229" i="34"/>
  <c r="H222" i="34"/>
  <c r="F238" i="62"/>
  <c r="AA22" i="49" s="1"/>
  <c r="G263" i="21"/>
  <c r="AI20" i="49" s="1"/>
  <c r="E263" i="32"/>
  <c r="AG32" i="49" s="1"/>
  <c r="H228" i="12"/>
  <c r="H227" i="34"/>
  <c r="H255" i="34"/>
  <c r="H231" i="34"/>
  <c r="H259" i="16"/>
  <c r="H228" i="28"/>
  <c r="H228" i="41"/>
  <c r="O41" i="49"/>
  <c r="E43" i="49"/>
  <c r="E47" i="49" s="1"/>
  <c r="D43" i="49"/>
  <c r="D47" i="49" s="1"/>
  <c r="D188" i="12"/>
  <c r="AM11" i="49" s="1"/>
  <c r="H175" i="20"/>
  <c r="H182" i="16"/>
  <c r="C183" i="26"/>
  <c r="E177" i="26"/>
  <c r="F186" i="26"/>
  <c r="H183" i="32"/>
  <c r="H182" i="40"/>
  <c r="H184" i="39"/>
  <c r="H170" i="59"/>
  <c r="H186" i="40"/>
  <c r="H136" i="14"/>
  <c r="H136" i="10"/>
  <c r="H170" i="10"/>
  <c r="E183" i="26"/>
  <c r="H186" i="25"/>
  <c r="B43" i="49"/>
  <c r="B47" i="49" s="1"/>
  <c r="H179" i="40"/>
  <c r="H178" i="38"/>
  <c r="E185" i="38"/>
  <c r="C185" i="38"/>
  <c r="G185" i="38"/>
  <c r="G188" i="38" s="1"/>
  <c r="AP39" i="49" s="1"/>
  <c r="F185" i="38"/>
  <c r="D185" i="38"/>
  <c r="O9" i="49"/>
  <c r="H177" i="24"/>
  <c r="J23" i="49"/>
  <c r="O23" i="49" s="1"/>
  <c r="H136" i="23"/>
  <c r="H183" i="19"/>
  <c r="H184" i="18"/>
  <c r="F183" i="26"/>
  <c r="C177" i="26"/>
  <c r="H136" i="32"/>
  <c r="D198" i="32" s="1"/>
  <c r="D273" i="32" s="1"/>
  <c r="D298" i="32" s="1"/>
  <c r="D348" i="32" s="1"/>
  <c r="H184" i="25"/>
  <c r="H136" i="38"/>
  <c r="J39" i="49"/>
  <c r="O39" i="49" s="1"/>
  <c r="G201" i="31"/>
  <c r="G276" i="31" s="1"/>
  <c r="D209" i="31"/>
  <c r="D284" i="31" s="1"/>
  <c r="H136" i="39"/>
  <c r="J40" i="49"/>
  <c r="O40" i="49" s="1"/>
  <c r="H176" i="23"/>
  <c r="J163" i="34"/>
  <c r="E182" i="26"/>
  <c r="F182" i="26"/>
  <c r="H175" i="16"/>
  <c r="D183" i="26"/>
  <c r="H173" i="27"/>
  <c r="H174" i="57"/>
  <c r="H175" i="14"/>
  <c r="H179" i="59"/>
  <c r="H186" i="23"/>
  <c r="G168" i="29"/>
  <c r="E168" i="29"/>
  <c r="C168" i="29"/>
  <c r="F168" i="29"/>
  <c r="D168" i="29"/>
  <c r="H172" i="24"/>
  <c r="H170" i="31"/>
  <c r="H186" i="20"/>
  <c r="H182" i="12"/>
  <c r="H181" i="21"/>
  <c r="D188" i="21"/>
  <c r="AM20" i="49" s="1"/>
  <c r="H169" i="16"/>
  <c r="C186" i="26"/>
  <c r="H184" i="27"/>
  <c r="H178" i="37"/>
  <c r="H174" i="25"/>
  <c r="J29" i="49"/>
  <c r="O29" i="49" s="1"/>
  <c r="H136" i="29"/>
  <c r="H181" i="25"/>
  <c r="F199" i="41"/>
  <c r="F274" i="41" s="1"/>
  <c r="F203" i="41"/>
  <c r="G198" i="41"/>
  <c r="G204" i="41"/>
  <c r="G279" i="41" s="1"/>
  <c r="G193" i="41"/>
  <c r="G268" i="41" s="1"/>
  <c r="C209" i="41"/>
  <c r="C284" i="41" s="1"/>
  <c r="F204" i="41"/>
  <c r="F279" i="41" s="1"/>
  <c r="E204" i="41"/>
  <c r="E279" i="41" s="1"/>
  <c r="E209" i="41"/>
  <c r="E284" i="41" s="1"/>
  <c r="E210" i="41"/>
  <c r="E285" i="41" s="1"/>
  <c r="G212" i="41"/>
  <c r="G287" i="41" s="1"/>
  <c r="C200" i="41"/>
  <c r="E205" i="41"/>
  <c r="C203" i="41"/>
  <c r="C278" i="41" s="1"/>
  <c r="F209" i="41"/>
  <c r="F284" i="41" s="1"/>
  <c r="G208" i="41"/>
  <c r="G283" i="41" s="1"/>
  <c r="G199" i="41"/>
  <c r="G274" i="41" s="1"/>
  <c r="G194" i="41"/>
  <c r="G269" i="41" s="1"/>
  <c r="F210" i="41"/>
  <c r="F285" i="41" s="1"/>
  <c r="G196" i="41"/>
  <c r="G271" i="41" s="1"/>
  <c r="G201" i="41"/>
  <c r="G276" i="41" s="1"/>
  <c r="E203" i="41"/>
  <c r="G202" i="41"/>
  <c r="G277" i="41" s="1"/>
  <c r="D203" i="41"/>
  <c r="F205" i="41"/>
  <c r="G211" i="41"/>
  <c r="G286" i="41" s="1"/>
  <c r="G205" i="41"/>
  <c r="G210" i="41"/>
  <c r="G285" i="41" s="1"/>
  <c r="G195" i="41"/>
  <c r="G270" i="41" s="1"/>
  <c r="G197" i="41"/>
  <c r="G272" i="41" s="1"/>
  <c r="C201" i="41"/>
  <c r="C202" i="41"/>
  <c r="D195" i="41"/>
  <c r="D270" i="41" s="1"/>
  <c r="D295" i="41" s="1"/>
  <c r="D345" i="41" s="1"/>
  <c r="E193" i="41"/>
  <c r="D208" i="41"/>
  <c r="D283" i="41" s="1"/>
  <c r="D308" i="41" s="1"/>
  <c r="D358" i="41" s="1"/>
  <c r="E206" i="41"/>
  <c r="F201" i="41"/>
  <c r="F276" i="41" s="1"/>
  <c r="E212" i="41"/>
  <c r="E287" i="41" s="1"/>
  <c r="C193" i="41"/>
  <c r="C210" i="41"/>
  <c r="D201" i="41"/>
  <c r="D276" i="41" s="1"/>
  <c r="D197" i="41"/>
  <c r="D272" i="41" s="1"/>
  <c r="D297" i="41" s="1"/>
  <c r="D347" i="41" s="1"/>
  <c r="E195" i="41"/>
  <c r="E270" i="41" s="1"/>
  <c r="E295" i="41" s="1"/>
  <c r="E345" i="41" s="1"/>
  <c r="E208" i="41"/>
  <c r="E283" i="41" s="1"/>
  <c r="E308" i="41" s="1"/>
  <c r="E358" i="41" s="1"/>
  <c r="F194" i="41"/>
  <c r="F269" i="41" s="1"/>
  <c r="E211" i="41"/>
  <c r="E286" i="41" s="1"/>
  <c r="E311" i="41" s="1"/>
  <c r="E361" i="41" s="1"/>
  <c r="G209" i="41"/>
  <c r="G284" i="41" s="1"/>
  <c r="C194" i="41"/>
  <c r="C206" i="41"/>
  <c r="D198" i="41"/>
  <c r="D273" i="41" s="1"/>
  <c r="D298" i="41" s="1"/>
  <c r="D348" i="41" s="1"/>
  <c r="D210" i="41"/>
  <c r="D285" i="41" s="1"/>
  <c r="D310" i="41" s="1"/>
  <c r="D360" i="41" s="1"/>
  <c r="E202" i="41"/>
  <c r="E277" i="41" s="1"/>
  <c r="F202" i="41"/>
  <c r="F277" i="41" s="1"/>
  <c r="C197" i="41"/>
  <c r="C211" i="41"/>
  <c r="D200" i="41"/>
  <c r="D275" i="41" s="1"/>
  <c r="E196" i="41"/>
  <c r="E271" i="41" s="1"/>
  <c r="E296" i="41" s="1"/>
  <c r="E346" i="41" s="1"/>
  <c r="E199" i="41"/>
  <c r="F211" i="41"/>
  <c r="F286" i="41" s="1"/>
  <c r="C195" i="41"/>
  <c r="D193" i="41"/>
  <c r="C212" i="41"/>
  <c r="E197" i="41"/>
  <c r="E272" i="41" s="1"/>
  <c r="E297" i="41" s="1"/>
  <c r="E347" i="41" s="1"/>
  <c r="E200" i="41"/>
  <c r="E275" i="41" s="1"/>
  <c r="F198" i="41"/>
  <c r="F273" i="41" s="1"/>
  <c r="C196" i="41"/>
  <c r="C205" i="41"/>
  <c r="D202" i="41"/>
  <c r="D277" i="41" s="1"/>
  <c r="E198" i="41"/>
  <c r="E273" i="41" s="1"/>
  <c r="E207" i="41"/>
  <c r="E282" i="41" s="1"/>
  <c r="F206" i="41"/>
  <c r="F281" i="41" s="1"/>
  <c r="C198" i="41"/>
  <c r="D196" i="41"/>
  <c r="D271" i="41" s="1"/>
  <c r="D296" i="41" s="1"/>
  <c r="D346" i="41" s="1"/>
  <c r="D212" i="41"/>
  <c r="D287" i="41" s="1"/>
  <c r="D312" i="41" s="1"/>
  <c r="D362" i="41" s="1"/>
  <c r="D207" i="41"/>
  <c r="D282" i="41" s="1"/>
  <c r="E201" i="41"/>
  <c r="E276" i="41" s="1"/>
  <c r="F195" i="41"/>
  <c r="F270" i="41" s="1"/>
  <c r="G200" i="41"/>
  <c r="G275" i="41" s="1"/>
  <c r="C199" i="41"/>
  <c r="D199" i="41"/>
  <c r="D274" i="41" s="1"/>
  <c r="D299" i="41" s="1"/>
  <c r="D349" i="41" s="1"/>
  <c r="D206" i="41"/>
  <c r="E194" i="41"/>
  <c r="E269" i="41" s="1"/>
  <c r="E294" i="41" s="1"/>
  <c r="E344" i="41" s="1"/>
  <c r="F196" i="41"/>
  <c r="F271" i="41" s="1"/>
  <c r="F200" i="41"/>
  <c r="F275" i="41" s="1"/>
  <c r="G203" i="41"/>
  <c r="C207" i="41"/>
  <c r="C204" i="41"/>
  <c r="D204" i="41"/>
  <c r="D279" i="41" s="1"/>
  <c r="D304" i="41" s="1"/>
  <c r="D354" i="41" s="1"/>
  <c r="D209" i="41"/>
  <c r="F197" i="41"/>
  <c r="F272" i="41" s="1"/>
  <c r="F207" i="41"/>
  <c r="F282" i="41" s="1"/>
  <c r="F208" i="41"/>
  <c r="F283" i="41" s="1"/>
  <c r="G206" i="41"/>
  <c r="C208" i="41"/>
  <c r="D194" i="41"/>
  <c r="D269" i="41" s="1"/>
  <c r="D294" i="41" s="1"/>
  <c r="D344" i="41" s="1"/>
  <c r="D205" i="41"/>
  <c r="D211" i="41"/>
  <c r="D286" i="41" s="1"/>
  <c r="D311" i="41" s="1"/>
  <c r="D361" i="41" s="1"/>
  <c r="F193" i="41"/>
  <c r="F212" i="41"/>
  <c r="F287" i="41" s="1"/>
  <c r="G207" i="41"/>
  <c r="G282" i="41" s="1"/>
  <c r="H184" i="10"/>
  <c r="F182" i="34"/>
  <c r="C182" i="34"/>
  <c r="H173" i="12"/>
  <c r="H183" i="9"/>
  <c r="H184" i="9"/>
  <c r="C175" i="6"/>
  <c r="H180" i="57"/>
  <c r="H184" i="31"/>
  <c r="O12" i="49"/>
  <c r="H185" i="24"/>
  <c r="D212" i="40"/>
  <c r="G204" i="40"/>
  <c r="G279" i="40" s="1"/>
  <c r="H174" i="10"/>
  <c r="H169" i="23"/>
  <c r="C188" i="12"/>
  <c r="AL11" i="49" s="1"/>
  <c r="H181" i="18"/>
  <c r="H183" i="62"/>
  <c r="H187" i="21"/>
  <c r="H187" i="34"/>
  <c r="H185" i="33"/>
  <c r="H180" i="32"/>
  <c r="H172" i="20"/>
  <c r="H173" i="15"/>
  <c r="H183" i="15"/>
  <c r="H184" i="35"/>
  <c r="H173" i="62"/>
  <c r="H180" i="17"/>
  <c r="H172" i="32"/>
  <c r="H174" i="32"/>
  <c r="H178" i="23"/>
  <c r="G9" i="49"/>
  <c r="H9" i="49"/>
  <c r="H182" i="22"/>
  <c r="H17" i="49"/>
  <c r="G17" i="49"/>
  <c r="G27" i="49"/>
  <c r="H27" i="49"/>
  <c r="H41" i="49"/>
  <c r="G41" i="49"/>
  <c r="H180" i="10"/>
  <c r="H178" i="30"/>
  <c r="H228" i="38"/>
  <c r="H187" i="40"/>
  <c r="H172" i="40"/>
  <c r="H169" i="22"/>
  <c r="H36" i="49"/>
  <c r="G36" i="49"/>
  <c r="G42" i="49"/>
  <c r="H42" i="49"/>
  <c r="H18" i="49"/>
  <c r="G18" i="49"/>
  <c r="H173" i="20"/>
  <c r="H180" i="12"/>
  <c r="H182" i="62"/>
  <c r="H183" i="17"/>
  <c r="H175" i="17"/>
  <c r="H178" i="34"/>
  <c r="H175" i="34"/>
  <c r="H183" i="11"/>
  <c r="H185" i="59"/>
  <c r="H176" i="41"/>
  <c r="H176" i="14"/>
  <c r="G40" i="49"/>
  <c r="H40" i="49"/>
  <c r="H254" i="34"/>
  <c r="H219" i="34"/>
  <c r="H235" i="34"/>
  <c r="H246" i="34"/>
  <c r="G14" i="49"/>
  <c r="H14" i="49"/>
  <c r="H174" i="39"/>
  <c r="H228" i="34"/>
  <c r="H184" i="22"/>
  <c r="H181" i="22"/>
  <c r="H176" i="38"/>
  <c r="H176" i="24"/>
  <c r="H171" i="38"/>
  <c r="H15" i="49"/>
  <c r="G15" i="49"/>
  <c r="H180" i="22"/>
  <c r="G35" i="49"/>
  <c r="H35" i="49"/>
  <c r="H171" i="31"/>
  <c r="H184" i="30"/>
  <c r="H28" i="49"/>
  <c r="G28" i="49"/>
  <c r="H24" i="49"/>
  <c r="G24" i="49"/>
  <c r="H172" i="41"/>
  <c r="G168" i="19"/>
  <c r="H176" i="17"/>
  <c r="H174" i="17"/>
  <c r="H183" i="33"/>
  <c r="H176" i="16"/>
  <c r="H180" i="16"/>
  <c r="H171" i="16"/>
  <c r="H173" i="32"/>
  <c r="H178" i="24"/>
  <c r="H177" i="38"/>
  <c r="H170" i="41"/>
  <c r="G19" i="49"/>
  <c r="H19" i="49"/>
  <c r="H187" i="39"/>
  <c r="H88" i="46"/>
  <c r="G21" i="49"/>
  <c r="H21" i="49"/>
  <c r="H172" i="39"/>
  <c r="G22" i="49"/>
  <c r="H22" i="49"/>
  <c r="G204" i="30"/>
  <c r="G279" i="30" s="1"/>
  <c r="F210" i="30"/>
  <c r="F285" i="30" s="1"/>
  <c r="C209" i="30"/>
  <c r="C284" i="30" s="1"/>
  <c r="F203" i="30"/>
  <c r="F278" i="30" s="1"/>
  <c r="E211" i="30"/>
  <c r="E286" i="30" s="1"/>
  <c r="E311" i="30" s="1"/>
  <c r="E361" i="30" s="1"/>
  <c r="D196" i="30"/>
  <c r="D271" i="30" s="1"/>
  <c r="D296" i="30" s="1"/>
  <c r="D346" i="30" s="1"/>
  <c r="D211" i="30"/>
  <c r="D286" i="30" s="1"/>
  <c r="D311" i="30" s="1"/>
  <c r="D361" i="30" s="1"/>
  <c r="D202" i="30"/>
  <c r="D277" i="30" s="1"/>
  <c r="C205" i="30"/>
  <c r="D193" i="30"/>
  <c r="C202" i="30"/>
  <c r="C196" i="30"/>
  <c r="F208" i="30"/>
  <c r="F283" i="30" s="1"/>
  <c r="H181" i="39"/>
  <c r="E47" i="46"/>
  <c r="H96" i="46"/>
  <c r="H185" i="31"/>
  <c r="G29" i="49"/>
  <c r="H29" i="49"/>
  <c r="F188" i="12"/>
  <c r="AO11" i="49" s="1"/>
  <c r="H181" i="19"/>
  <c r="H182" i="18"/>
  <c r="H173" i="17"/>
  <c r="H173" i="34"/>
  <c r="H170" i="19"/>
  <c r="H33" i="49"/>
  <c r="G33" i="49"/>
  <c r="H176" i="31"/>
  <c r="H39" i="49"/>
  <c r="G39" i="49"/>
  <c r="H178" i="39"/>
  <c r="H187" i="41"/>
  <c r="H175" i="22"/>
  <c r="G37" i="49"/>
  <c r="H37" i="49"/>
  <c r="H257" i="34"/>
  <c r="H262" i="34"/>
  <c r="H218" i="34"/>
  <c r="H23" i="49"/>
  <c r="G23" i="49"/>
  <c r="H186" i="15"/>
  <c r="H183" i="38"/>
  <c r="G12" i="49"/>
  <c r="H12" i="49"/>
  <c r="H180" i="20"/>
  <c r="H176" i="37"/>
  <c r="H172" i="18"/>
  <c r="H177" i="32"/>
  <c r="H178" i="27"/>
  <c r="H169" i="11"/>
  <c r="H185" i="57"/>
  <c r="H179" i="57"/>
  <c r="N6" i="48"/>
  <c r="J305" i="9"/>
  <c r="H185" i="40"/>
  <c r="H182" i="31"/>
  <c r="H169" i="40"/>
  <c r="H20" i="49"/>
  <c r="G20" i="49"/>
  <c r="H184" i="41"/>
  <c r="H175" i="23"/>
  <c r="H185" i="41"/>
  <c r="H170" i="38"/>
  <c r="H168" i="30"/>
  <c r="H178" i="29"/>
  <c r="H251" i="34"/>
  <c r="H248" i="34"/>
  <c r="H185" i="39"/>
  <c r="H182" i="41"/>
  <c r="G30" i="49"/>
  <c r="H30" i="49"/>
  <c r="H181" i="62"/>
  <c r="H173" i="16"/>
  <c r="H173" i="57"/>
  <c r="H184" i="24"/>
  <c r="H168" i="41"/>
  <c r="H169" i="30"/>
  <c r="G11" i="49"/>
  <c r="H11" i="49"/>
  <c r="H32" i="49"/>
  <c r="G32" i="49"/>
  <c r="H31" i="49"/>
  <c r="G31" i="49"/>
  <c r="H176" i="59"/>
  <c r="H8" i="49"/>
  <c r="G8" i="49"/>
  <c r="G16" i="49"/>
  <c r="H16" i="49"/>
  <c r="H178" i="10"/>
  <c r="H186" i="12"/>
  <c r="H181" i="31"/>
  <c r="H237" i="34"/>
  <c r="H245" i="34"/>
  <c r="H173" i="59"/>
  <c r="H228" i="14"/>
  <c r="G7" i="49"/>
  <c r="H7" i="49"/>
  <c r="H169" i="39"/>
  <c r="H175" i="29"/>
  <c r="H25" i="49"/>
  <c r="G25" i="49"/>
  <c r="H236" i="26"/>
  <c r="H228" i="26"/>
  <c r="H224" i="26"/>
  <c r="H255" i="26"/>
  <c r="H257" i="26"/>
  <c r="H222" i="26"/>
  <c r="X21" i="49"/>
  <c r="AE31" i="49"/>
  <c r="X15" i="49"/>
  <c r="AE29" i="49"/>
  <c r="AE15" i="49"/>
  <c r="H227" i="26"/>
  <c r="H226" i="26"/>
  <c r="H225" i="26"/>
  <c r="H254" i="26"/>
  <c r="AE11" i="49"/>
  <c r="H263" i="12"/>
  <c r="X9" i="49"/>
  <c r="X42" i="49"/>
  <c r="C297" i="31"/>
  <c r="C347" i="31" s="1"/>
  <c r="AE32" i="49"/>
  <c r="AE33" i="49"/>
  <c r="X33" i="49"/>
  <c r="H235" i="26"/>
  <c r="X7" i="49"/>
  <c r="AE36" i="49"/>
  <c r="AE18" i="49"/>
  <c r="X18" i="49"/>
  <c r="AE37" i="49"/>
  <c r="X27" i="49"/>
  <c r="AE16" i="49"/>
  <c r="AE14" i="49"/>
  <c r="X34" i="49"/>
  <c r="H232" i="26"/>
  <c r="H221" i="26"/>
  <c r="H256" i="26"/>
  <c r="H243" i="26"/>
  <c r="F238" i="26"/>
  <c r="AA26" i="49" s="1"/>
  <c r="X11" i="49"/>
  <c r="AE24" i="49"/>
  <c r="X32" i="49"/>
  <c r="X17" i="49"/>
  <c r="H238" i="19"/>
  <c r="AE19" i="49"/>
  <c r="H223" i="26"/>
  <c r="AE23" i="49"/>
  <c r="C311" i="30"/>
  <c r="C361" i="30" s="1"/>
  <c r="H234" i="26"/>
  <c r="H237" i="26"/>
  <c r="H262" i="26"/>
  <c r="AE28" i="49"/>
  <c r="H263" i="28"/>
  <c r="AE40" i="49"/>
  <c r="X24" i="49"/>
  <c r="AE17" i="49"/>
  <c r="H248" i="26"/>
  <c r="H220" i="26"/>
  <c r="H231" i="26"/>
  <c r="H247" i="26"/>
  <c r="AE22" i="49"/>
  <c r="AE39" i="49"/>
  <c r="X25" i="49"/>
  <c r="AE34" i="49"/>
  <c r="AE21" i="49"/>
  <c r="H229" i="26"/>
  <c r="H245" i="26"/>
  <c r="H219" i="26"/>
  <c r="H233" i="26"/>
  <c r="H258" i="26"/>
  <c r="X23" i="49"/>
  <c r="AE30" i="49"/>
  <c r="H136" i="57"/>
  <c r="J19" i="49"/>
  <c r="G172" i="57"/>
  <c r="D172" i="57"/>
  <c r="F172" i="57"/>
  <c r="E172" i="57"/>
  <c r="C172" i="57"/>
  <c r="H184" i="57"/>
  <c r="H186" i="57"/>
  <c r="C171" i="57"/>
  <c r="F171" i="57"/>
  <c r="G171" i="57"/>
  <c r="E171" i="57"/>
  <c r="D171" i="57"/>
  <c r="H168" i="57"/>
  <c r="H169" i="57"/>
  <c r="H187" i="57"/>
  <c r="H181" i="57"/>
  <c r="H175" i="57"/>
  <c r="H177" i="57"/>
  <c r="H187" i="11"/>
  <c r="H176" i="11"/>
  <c r="H182" i="11"/>
  <c r="H171" i="11"/>
  <c r="H179" i="11"/>
  <c r="H174" i="11"/>
  <c r="D175" i="11"/>
  <c r="C175" i="11"/>
  <c r="F175" i="11"/>
  <c r="G175" i="11"/>
  <c r="E175" i="11"/>
  <c r="E125" i="44"/>
  <c r="C170" i="11"/>
  <c r="F170" i="11"/>
  <c r="E170" i="11"/>
  <c r="G170" i="11"/>
  <c r="D170" i="11"/>
  <c r="H173" i="11"/>
  <c r="J10" i="49"/>
  <c r="H136" i="11"/>
  <c r="H184" i="11"/>
  <c r="H168" i="11"/>
  <c r="H172" i="11"/>
  <c r="H186" i="11"/>
  <c r="E175" i="6"/>
  <c r="F175" i="6"/>
  <c r="H181" i="6"/>
  <c r="G178" i="6"/>
  <c r="G188" i="6" s="1"/>
  <c r="AP7" i="49" s="1"/>
  <c r="E178" i="6"/>
  <c r="C178" i="6"/>
  <c r="D178" i="6"/>
  <c r="H174" i="6"/>
  <c r="H171" i="6"/>
  <c r="H182" i="6"/>
  <c r="H170" i="6"/>
  <c r="H176" i="6"/>
  <c r="H184" i="6"/>
  <c r="H186" i="6"/>
  <c r="H180" i="6"/>
  <c r="O7" i="49"/>
  <c r="C199" i="6"/>
  <c r="C202" i="6"/>
  <c r="D212" i="6"/>
  <c r="D287" i="6" s="1"/>
  <c r="D312" i="6" s="1"/>
  <c r="D362" i="6" s="1"/>
  <c r="E197" i="6"/>
  <c r="E272" i="6" s="1"/>
  <c r="E202" i="6"/>
  <c r="E277" i="6" s="1"/>
  <c r="E208" i="6"/>
  <c r="E283" i="6" s="1"/>
  <c r="E308" i="6" s="1"/>
  <c r="E358" i="6" s="1"/>
  <c r="E211" i="6"/>
  <c r="G194" i="6"/>
  <c r="G269" i="6" s="1"/>
  <c r="D203" i="6"/>
  <c r="G193" i="6"/>
  <c r="C203" i="6"/>
  <c r="F209" i="6"/>
  <c r="F284" i="6" s="1"/>
  <c r="C194" i="6"/>
  <c r="C197" i="6"/>
  <c r="C201" i="6"/>
  <c r="D194" i="6"/>
  <c r="D269" i="6" s="1"/>
  <c r="D294" i="6" s="1"/>
  <c r="D344" i="6" s="1"/>
  <c r="D199" i="6"/>
  <c r="D274" i="6" s="1"/>
  <c r="D299" i="6" s="1"/>
  <c r="D349" i="6" s="1"/>
  <c r="D208" i="6"/>
  <c r="D283" i="6" s="1"/>
  <c r="D308" i="6" s="1"/>
  <c r="D358" i="6" s="1"/>
  <c r="E195" i="6"/>
  <c r="E270" i="6" s="1"/>
  <c r="E295" i="6" s="1"/>
  <c r="E345" i="6" s="1"/>
  <c r="E196" i="6"/>
  <c r="E271" i="6" s="1"/>
  <c r="E296" i="6" s="1"/>
  <c r="E346" i="6" s="1"/>
  <c r="E206" i="6"/>
  <c r="E281" i="6" s="1"/>
  <c r="E306" i="6" s="1"/>
  <c r="E356" i="6" s="1"/>
  <c r="E207" i="6"/>
  <c r="E282" i="6" s="1"/>
  <c r="E212" i="6"/>
  <c r="E287" i="6" s="1"/>
  <c r="E312" i="6" s="1"/>
  <c r="E362" i="6" s="1"/>
  <c r="G197" i="6"/>
  <c r="G272" i="6" s="1"/>
  <c r="G196" i="6"/>
  <c r="G271" i="6" s="1"/>
  <c r="C209" i="6"/>
  <c r="F205" i="6"/>
  <c r="F280" i="6" s="1"/>
  <c r="C210" i="6"/>
  <c r="D193" i="6"/>
  <c r="D195" i="6"/>
  <c r="D270" i="6" s="1"/>
  <c r="D295" i="6" s="1"/>
  <c r="D345" i="6" s="1"/>
  <c r="D201" i="6"/>
  <c r="D276" i="6" s="1"/>
  <c r="D301" i="6" s="1"/>
  <c r="D351" i="6" s="1"/>
  <c r="D207" i="6"/>
  <c r="D282" i="6" s="1"/>
  <c r="G198" i="6"/>
  <c r="G273" i="6" s="1"/>
  <c r="E203" i="6"/>
  <c r="G199" i="6"/>
  <c r="G274" i="6" s="1"/>
  <c r="C211" i="6"/>
  <c r="D197" i="6"/>
  <c r="D272" i="6" s="1"/>
  <c r="D198" i="6"/>
  <c r="D273" i="6" s="1"/>
  <c r="D298" i="6" s="1"/>
  <c r="D348" i="6" s="1"/>
  <c r="D200" i="6"/>
  <c r="D202" i="6"/>
  <c r="D277" i="6" s="1"/>
  <c r="D302" i="6" s="1"/>
  <c r="D352" i="6" s="1"/>
  <c r="D205" i="6"/>
  <c r="D280" i="6" s="1"/>
  <c r="D206" i="6"/>
  <c r="D281" i="6" s="1"/>
  <c r="D306" i="6" s="1"/>
  <c r="D356" i="6" s="1"/>
  <c r="D209" i="6"/>
  <c r="D284" i="6" s="1"/>
  <c r="F194" i="6"/>
  <c r="F269" i="6" s="1"/>
  <c r="F294" i="6" s="1"/>
  <c r="F344" i="6" s="1"/>
  <c r="F200" i="6"/>
  <c r="F206" i="6"/>
  <c r="F281" i="6" s="1"/>
  <c r="F306" i="6" s="1"/>
  <c r="F356" i="6" s="1"/>
  <c r="F207" i="6"/>
  <c r="F282" i="6" s="1"/>
  <c r="G200" i="6"/>
  <c r="G275" i="6" s="1"/>
  <c r="G203" i="6"/>
  <c r="G210" i="6"/>
  <c r="G285" i="6" s="1"/>
  <c r="E205" i="6"/>
  <c r="E280" i="6" s="1"/>
  <c r="G195" i="6"/>
  <c r="G270" i="6" s="1"/>
  <c r="C204" i="6"/>
  <c r="C206" i="6"/>
  <c r="D196" i="6"/>
  <c r="D271" i="6" s="1"/>
  <c r="D296" i="6" s="1"/>
  <c r="D346" i="6" s="1"/>
  <c r="D204" i="6"/>
  <c r="D279" i="6" s="1"/>
  <c r="E200" i="6"/>
  <c r="F199" i="6"/>
  <c r="F274" i="6" s="1"/>
  <c r="F201" i="6"/>
  <c r="F276" i="6" s="1"/>
  <c r="F301" i="6" s="1"/>
  <c r="F351" i="6" s="1"/>
  <c r="F202" i="6"/>
  <c r="F277" i="6" s="1"/>
  <c r="F208" i="6"/>
  <c r="F283" i="6" s="1"/>
  <c r="F308" i="6" s="1"/>
  <c r="F358" i="6" s="1"/>
  <c r="F211" i="6"/>
  <c r="F286" i="6" s="1"/>
  <c r="G212" i="6"/>
  <c r="G287" i="6" s="1"/>
  <c r="G204" i="6"/>
  <c r="G279" i="6" s="1"/>
  <c r="E210" i="6"/>
  <c r="E285" i="6" s="1"/>
  <c r="G205" i="6"/>
  <c r="G280" i="6" s="1"/>
  <c r="C195" i="6"/>
  <c r="C205" i="6"/>
  <c r="C212" i="6"/>
  <c r="D211" i="6"/>
  <c r="D286" i="6" s="1"/>
  <c r="D311" i="6" s="1"/>
  <c r="D361" i="6" s="1"/>
  <c r="E193" i="6"/>
  <c r="E199" i="6"/>
  <c r="E274" i="6" s="1"/>
  <c r="F195" i="6"/>
  <c r="F270" i="6" s="1"/>
  <c r="F197" i="6"/>
  <c r="F272" i="6" s="1"/>
  <c r="F198" i="6"/>
  <c r="F273" i="6" s="1"/>
  <c r="F298" i="6" s="1"/>
  <c r="F348" i="6" s="1"/>
  <c r="F212" i="6"/>
  <c r="F287" i="6" s="1"/>
  <c r="F312" i="6" s="1"/>
  <c r="F362" i="6" s="1"/>
  <c r="G209" i="6"/>
  <c r="G284" i="6" s="1"/>
  <c r="F204" i="6"/>
  <c r="F279" i="6" s="1"/>
  <c r="E204" i="6"/>
  <c r="E279" i="6" s="1"/>
  <c r="F203" i="6"/>
  <c r="F278" i="6" s="1"/>
  <c r="C196" i="6"/>
  <c r="C207" i="6"/>
  <c r="D210" i="6"/>
  <c r="D285" i="6" s="1"/>
  <c r="D310" i="6" s="1"/>
  <c r="D360" i="6" s="1"/>
  <c r="E198" i="6"/>
  <c r="E273" i="6" s="1"/>
  <c r="E298" i="6" s="1"/>
  <c r="E348" i="6" s="1"/>
  <c r="F196" i="6"/>
  <c r="F271" i="6" s="1"/>
  <c r="F296" i="6" s="1"/>
  <c r="F346" i="6" s="1"/>
  <c r="G207" i="6"/>
  <c r="G282" i="6" s="1"/>
  <c r="G211" i="6"/>
  <c r="G286" i="6" s="1"/>
  <c r="G202" i="6"/>
  <c r="G277" i="6" s="1"/>
  <c r="G208" i="6"/>
  <c r="G283" i="6" s="1"/>
  <c r="F210" i="6"/>
  <c r="F285" i="6" s="1"/>
  <c r="C193" i="6"/>
  <c r="C198" i="6"/>
  <c r="C208" i="6"/>
  <c r="E194" i="6"/>
  <c r="E269" i="6" s="1"/>
  <c r="E294" i="6" s="1"/>
  <c r="E344" i="6" s="1"/>
  <c r="F193" i="6"/>
  <c r="E209" i="6"/>
  <c r="E284" i="6" s="1"/>
  <c r="G201" i="6"/>
  <c r="G276" i="6" s="1"/>
  <c r="G206" i="6"/>
  <c r="G281" i="6" s="1"/>
  <c r="C200" i="6"/>
  <c r="E201" i="6"/>
  <c r="E276" i="6" s="1"/>
  <c r="E301" i="6" s="1"/>
  <c r="E351" i="6" s="1"/>
  <c r="H183" i="6"/>
  <c r="H168" i="6"/>
  <c r="H177" i="6"/>
  <c r="H179" i="6"/>
  <c r="H187" i="6"/>
  <c r="H172" i="6"/>
  <c r="H185" i="6"/>
  <c r="H173" i="6"/>
  <c r="H169" i="6"/>
  <c r="H174" i="28"/>
  <c r="G172" i="28"/>
  <c r="G188" i="28" s="1"/>
  <c r="AP28" i="49" s="1"/>
  <c r="H185" i="9"/>
  <c r="H173" i="9"/>
  <c r="H181" i="9"/>
  <c r="H172" i="9"/>
  <c r="H171" i="9"/>
  <c r="H177" i="9"/>
  <c r="C168" i="9"/>
  <c r="F168" i="9"/>
  <c r="G168" i="9"/>
  <c r="G188" i="9" s="1"/>
  <c r="AP8" i="49" s="1"/>
  <c r="D168" i="9"/>
  <c r="E168" i="9"/>
  <c r="E188" i="9" s="1"/>
  <c r="AN8" i="49" s="1"/>
  <c r="H136" i="9"/>
  <c r="J8" i="49"/>
  <c r="H179" i="9"/>
  <c r="H178" i="9"/>
  <c r="H174" i="9"/>
  <c r="H186" i="27"/>
  <c r="H136" i="27"/>
  <c r="H176" i="27"/>
  <c r="O27" i="49"/>
  <c r="H175" i="27"/>
  <c r="H174" i="27"/>
  <c r="G170" i="27"/>
  <c r="C170" i="27"/>
  <c r="F170" i="27"/>
  <c r="E170" i="27"/>
  <c r="D170" i="27"/>
  <c r="H187" i="27"/>
  <c r="H183" i="27"/>
  <c r="H169" i="27"/>
  <c r="G171" i="27"/>
  <c r="C171" i="27"/>
  <c r="E171" i="27"/>
  <c r="F171" i="27"/>
  <c r="D171" i="27"/>
  <c r="F172" i="27"/>
  <c r="G172" i="27"/>
  <c r="C172" i="27"/>
  <c r="D172" i="27"/>
  <c r="E172" i="27"/>
  <c r="H181" i="27"/>
  <c r="D200" i="32"/>
  <c r="D275" i="32" s="1"/>
  <c r="C197" i="32"/>
  <c r="G207" i="32"/>
  <c r="G282" i="32" s="1"/>
  <c r="E200" i="32"/>
  <c r="E275" i="32" s="1"/>
  <c r="C206" i="32"/>
  <c r="F194" i="32"/>
  <c r="F269" i="32" s="1"/>
  <c r="F294" i="32" s="1"/>
  <c r="F344" i="32" s="1"/>
  <c r="D193" i="32"/>
  <c r="D201" i="32"/>
  <c r="D276" i="32" s="1"/>
  <c r="D301" i="32" s="1"/>
  <c r="D351" i="32" s="1"/>
  <c r="D196" i="32"/>
  <c r="D271" i="32" s="1"/>
  <c r="D296" i="32" s="1"/>
  <c r="D346" i="32" s="1"/>
  <c r="G197" i="32"/>
  <c r="G272" i="32" s="1"/>
  <c r="D204" i="32"/>
  <c r="D279" i="32" s="1"/>
  <c r="D304" i="32" s="1"/>
  <c r="D354" i="32" s="1"/>
  <c r="H175" i="32"/>
  <c r="H182" i="32"/>
  <c r="H169" i="32"/>
  <c r="H184" i="32"/>
  <c r="H185" i="32"/>
  <c r="H168" i="32"/>
  <c r="C186" i="32"/>
  <c r="E186" i="32"/>
  <c r="E188" i="32" s="1"/>
  <c r="AN32" i="49" s="1"/>
  <c r="D186" i="32"/>
  <c r="F186" i="32"/>
  <c r="G186" i="32"/>
  <c r="G188" i="32" s="1"/>
  <c r="AP32" i="49" s="1"/>
  <c r="H179" i="32"/>
  <c r="H176" i="32"/>
  <c r="H178" i="32"/>
  <c r="H170" i="32"/>
  <c r="O32" i="49"/>
  <c r="H187" i="32"/>
  <c r="H171" i="32"/>
  <c r="H178" i="26"/>
  <c r="H187" i="26"/>
  <c r="H179" i="26"/>
  <c r="H173" i="26"/>
  <c r="H180" i="26"/>
  <c r="F108" i="49"/>
  <c r="F43" i="49"/>
  <c r="F47" i="49" s="1"/>
  <c r="H181" i="26"/>
  <c r="D171" i="26"/>
  <c r="C171" i="26"/>
  <c r="F171" i="26"/>
  <c r="G171" i="26"/>
  <c r="E171" i="26"/>
  <c r="X26" i="49"/>
  <c r="H244" i="26"/>
  <c r="H250" i="26"/>
  <c r="D263" i="26"/>
  <c r="AF26" i="49" s="1"/>
  <c r="F48" i="46"/>
  <c r="H97" i="46"/>
  <c r="F100" i="46"/>
  <c r="H261" i="26"/>
  <c r="AE26" i="49"/>
  <c r="H168" i="26"/>
  <c r="D238" i="26"/>
  <c r="Y26" i="49" s="1"/>
  <c r="H86" i="46"/>
  <c r="E100" i="46"/>
  <c r="F174" i="26"/>
  <c r="D174" i="26"/>
  <c r="G174" i="26"/>
  <c r="C174" i="26"/>
  <c r="E174" i="26"/>
  <c r="G238" i="26"/>
  <c r="AB26" i="49" s="1"/>
  <c r="D209" i="44"/>
  <c r="D185" i="44"/>
  <c r="E263" i="26"/>
  <c r="AG26" i="49" s="1"/>
  <c r="H253" i="26"/>
  <c r="H172" i="26"/>
  <c r="H251" i="26"/>
  <c r="H185" i="26"/>
  <c r="H230" i="26"/>
  <c r="C43" i="49"/>
  <c r="G26" i="49"/>
  <c r="H26" i="49"/>
  <c r="H177" i="26"/>
  <c r="H90" i="46"/>
  <c r="G100" i="46"/>
  <c r="H259" i="26"/>
  <c r="K26" i="49"/>
  <c r="H136" i="26"/>
  <c r="E238" i="26"/>
  <c r="Z26" i="49" s="1"/>
  <c r="H252" i="26"/>
  <c r="H87" i="46"/>
  <c r="G165" i="44"/>
  <c r="G206" i="44"/>
  <c r="G175" i="44"/>
  <c r="G173" i="44"/>
  <c r="G195" i="44"/>
  <c r="G199" i="44"/>
  <c r="G176" i="44"/>
  <c r="G192" i="44"/>
  <c r="G200" i="44"/>
  <c r="G194" i="44"/>
  <c r="G171" i="44"/>
  <c r="G169" i="44"/>
  <c r="G179" i="44"/>
  <c r="G180" i="44"/>
  <c r="G201" i="44"/>
  <c r="G190" i="44"/>
  <c r="G177" i="44"/>
  <c r="G203" i="44"/>
  <c r="G189" i="44"/>
  <c r="G167" i="44"/>
  <c r="G172" i="44"/>
  <c r="G170" i="44"/>
  <c r="G174" i="44"/>
  <c r="G208" i="44"/>
  <c r="G198" i="44"/>
  <c r="G168" i="44"/>
  <c r="G182" i="44"/>
  <c r="G196" i="44"/>
  <c r="G183" i="44"/>
  <c r="G197" i="44"/>
  <c r="G193" i="44"/>
  <c r="G166" i="44"/>
  <c r="G178" i="44"/>
  <c r="G207" i="44"/>
  <c r="G204" i="44"/>
  <c r="G202" i="44"/>
  <c r="G181" i="44"/>
  <c r="G205" i="44"/>
  <c r="G184" i="44"/>
  <c r="G191" i="44"/>
  <c r="H82" i="46"/>
  <c r="C100" i="46"/>
  <c r="F263" i="26"/>
  <c r="AH26" i="49" s="1"/>
  <c r="H249" i="26"/>
  <c r="F179" i="44"/>
  <c r="H179" i="44" s="1"/>
  <c r="F173" i="44"/>
  <c r="F194" i="44"/>
  <c r="F189" i="44"/>
  <c r="F195" i="44"/>
  <c r="F174" i="44"/>
  <c r="F199" i="44"/>
  <c r="F169" i="44"/>
  <c r="F165" i="44"/>
  <c r="F170" i="44"/>
  <c r="F168" i="44"/>
  <c r="F177" i="44"/>
  <c r="F203" i="44"/>
  <c r="F196" i="44"/>
  <c r="F202" i="44"/>
  <c r="F205" i="44"/>
  <c r="F192" i="44"/>
  <c r="F200" i="44"/>
  <c r="F208" i="44"/>
  <c r="F193" i="44"/>
  <c r="F181" i="44"/>
  <c r="F190" i="44"/>
  <c r="F171" i="44"/>
  <c r="F172" i="44"/>
  <c r="F201" i="44"/>
  <c r="F191" i="44"/>
  <c r="F167" i="44"/>
  <c r="F166" i="44"/>
  <c r="H166" i="44" s="1"/>
  <c r="F180" i="44"/>
  <c r="F182" i="44"/>
  <c r="F198" i="44"/>
  <c r="F175" i="44"/>
  <c r="F197" i="44"/>
  <c r="F176" i="44"/>
  <c r="F178" i="44"/>
  <c r="F184" i="44"/>
  <c r="F183" i="44"/>
  <c r="F204" i="44"/>
  <c r="F206" i="44"/>
  <c r="F207" i="44"/>
  <c r="H124" i="46"/>
  <c r="H260" i="26"/>
  <c r="G263" i="26"/>
  <c r="AI26" i="49" s="1"/>
  <c r="E169" i="26"/>
  <c r="G169" i="26"/>
  <c r="D169" i="26"/>
  <c r="F169" i="26"/>
  <c r="C169" i="26"/>
  <c r="H174" i="19"/>
  <c r="H182" i="19"/>
  <c r="H136" i="16"/>
  <c r="J14" i="49"/>
  <c r="H179" i="16"/>
  <c r="H170" i="16"/>
  <c r="H185" i="16"/>
  <c r="H178" i="16"/>
  <c r="F188" i="16"/>
  <c r="AO14" i="49" s="1"/>
  <c r="H184" i="16"/>
  <c r="H168" i="16"/>
  <c r="H181" i="16"/>
  <c r="H174" i="16"/>
  <c r="H181" i="33"/>
  <c r="H171" i="33"/>
  <c r="H186" i="33"/>
  <c r="H184" i="33"/>
  <c r="E169" i="33"/>
  <c r="C169" i="33"/>
  <c r="F169" i="33"/>
  <c r="G169" i="33"/>
  <c r="D169" i="33"/>
  <c r="H178" i="33"/>
  <c r="F168" i="33"/>
  <c r="C168" i="33"/>
  <c r="D168" i="33"/>
  <c r="G168" i="33"/>
  <c r="E168" i="33"/>
  <c r="O34" i="49"/>
  <c r="H180" i="33"/>
  <c r="H177" i="33"/>
  <c r="D194" i="33"/>
  <c r="C204" i="33"/>
  <c r="E203" i="33"/>
  <c r="E278" i="33" s="1"/>
  <c r="C208" i="33"/>
  <c r="D202" i="33"/>
  <c r="D277" i="33" s="1"/>
  <c r="C198" i="33"/>
  <c r="E195" i="33"/>
  <c r="E270" i="33" s="1"/>
  <c r="E295" i="33" s="1"/>
  <c r="E345" i="33" s="1"/>
  <c r="F199" i="33"/>
  <c r="F274" i="33" s="1"/>
  <c r="D212" i="33"/>
  <c r="D287" i="33" s="1"/>
  <c r="D312" i="33" s="1"/>
  <c r="D362" i="33" s="1"/>
  <c r="D199" i="33"/>
  <c r="D274" i="33" s="1"/>
  <c r="D299" i="33" s="1"/>
  <c r="D349" i="33" s="1"/>
  <c r="C196" i="33"/>
  <c r="D209" i="33"/>
  <c r="D284" i="33" s="1"/>
  <c r="F194" i="33"/>
  <c r="G131" i="44"/>
  <c r="H179" i="34"/>
  <c r="E131" i="44"/>
  <c r="H177" i="34"/>
  <c r="H170" i="34"/>
  <c r="H174" i="34"/>
  <c r="G172" i="34"/>
  <c r="C172" i="34"/>
  <c r="D172" i="34"/>
  <c r="F172" i="34"/>
  <c r="E172" i="34"/>
  <c r="H136" i="34"/>
  <c r="J35" i="49"/>
  <c r="H176" i="34"/>
  <c r="H183" i="34"/>
  <c r="H181" i="34"/>
  <c r="H169" i="34"/>
  <c r="H184" i="34"/>
  <c r="E168" i="34"/>
  <c r="G168" i="34"/>
  <c r="F168" i="34"/>
  <c r="D168" i="34"/>
  <c r="C168" i="34"/>
  <c r="H180" i="34"/>
  <c r="H184" i="17"/>
  <c r="H136" i="17"/>
  <c r="O15" i="49"/>
  <c r="H182" i="17"/>
  <c r="H170" i="17"/>
  <c r="H172" i="17"/>
  <c r="H185" i="17"/>
  <c r="E188" i="21"/>
  <c r="AN20" i="49" s="1"/>
  <c r="H172" i="21"/>
  <c r="H170" i="21"/>
  <c r="C193" i="21"/>
  <c r="C197" i="21"/>
  <c r="D206" i="21"/>
  <c r="D281" i="21" s="1"/>
  <c r="D306" i="21" s="1"/>
  <c r="D356" i="21" s="1"/>
  <c r="D207" i="21"/>
  <c r="D282" i="21" s="1"/>
  <c r="D212" i="21"/>
  <c r="D287" i="21" s="1"/>
  <c r="D312" i="21" s="1"/>
  <c r="D362" i="21" s="1"/>
  <c r="E200" i="21"/>
  <c r="E275" i="21" s="1"/>
  <c r="G206" i="21"/>
  <c r="G281" i="21" s="1"/>
  <c r="G208" i="21"/>
  <c r="G283" i="21" s="1"/>
  <c r="G211" i="21"/>
  <c r="G286" i="21" s="1"/>
  <c r="C194" i="21"/>
  <c r="C198" i="21"/>
  <c r="C199" i="21"/>
  <c r="C202" i="21"/>
  <c r="D205" i="21"/>
  <c r="D280" i="21" s="1"/>
  <c r="D211" i="21"/>
  <c r="D286" i="21" s="1"/>
  <c r="D311" i="21" s="1"/>
  <c r="D361" i="21" s="1"/>
  <c r="E199" i="21"/>
  <c r="E274" i="21" s="1"/>
  <c r="F195" i="21"/>
  <c r="F270" i="21" s="1"/>
  <c r="G200" i="21"/>
  <c r="G275" i="21" s="1"/>
  <c r="G203" i="21"/>
  <c r="G278" i="21" s="1"/>
  <c r="G202" i="21"/>
  <c r="G277" i="21" s="1"/>
  <c r="C203" i="21"/>
  <c r="G195" i="21"/>
  <c r="G270" i="21" s="1"/>
  <c r="D195" i="21"/>
  <c r="D270" i="21" s="1"/>
  <c r="D295" i="21" s="1"/>
  <c r="D345" i="21" s="1"/>
  <c r="D200" i="21"/>
  <c r="D275" i="21" s="1"/>
  <c r="D202" i="21"/>
  <c r="D277" i="21" s="1"/>
  <c r="D204" i="21"/>
  <c r="D279" i="21" s="1"/>
  <c r="D210" i="21"/>
  <c r="D285" i="21" s="1"/>
  <c r="D310" i="21" s="1"/>
  <c r="D360" i="21" s="1"/>
  <c r="E195" i="21"/>
  <c r="E270" i="21" s="1"/>
  <c r="E295" i="21" s="1"/>
  <c r="E345" i="21" s="1"/>
  <c r="E198" i="21"/>
  <c r="E273" i="21" s="1"/>
  <c r="E298" i="21" s="1"/>
  <c r="E348" i="21" s="1"/>
  <c r="G196" i="21"/>
  <c r="G271" i="21" s="1"/>
  <c r="G201" i="21"/>
  <c r="G276" i="21" s="1"/>
  <c r="F203" i="21"/>
  <c r="F278" i="21" s="1"/>
  <c r="G212" i="21"/>
  <c r="G287" i="21" s="1"/>
  <c r="C196" i="21"/>
  <c r="C207" i="21"/>
  <c r="C212" i="21"/>
  <c r="D194" i="21"/>
  <c r="D269" i="21" s="1"/>
  <c r="D294" i="21" s="1"/>
  <c r="D344" i="21" s="1"/>
  <c r="D196" i="21"/>
  <c r="D271" i="21" s="1"/>
  <c r="D296" i="21" s="1"/>
  <c r="D346" i="21" s="1"/>
  <c r="D198" i="21"/>
  <c r="D273" i="21" s="1"/>
  <c r="D298" i="21" s="1"/>
  <c r="D348" i="21" s="1"/>
  <c r="D201" i="21"/>
  <c r="D276" i="21" s="1"/>
  <c r="D301" i="21" s="1"/>
  <c r="D351" i="21" s="1"/>
  <c r="E194" i="21"/>
  <c r="E269" i="21" s="1"/>
  <c r="E294" i="21" s="1"/>
  <c r="E344" i="21" s="1"/>
  <c r="E202" i="21"/>
  <c r="E277" i="21" s="1"/>
  <c r="F193" i="21"/>
  <c r="F194" i="21"/>
  <c r="F269" i="21" s="1"/>
  <c r="F294" i="21" s="1"/>
  <c r="F344" i="21" s="1"/>
  <c r="F196" i="21"/>
  <c r="F271" i="21" s="1"/>
  <c r="F296" i="21" s="1"/>
  <c r="F346" i="21" s="1"/>
  <c r="F198" i="21"/>
  <c r="F273" i="21" s="1"/>
  <c r="F298" i="21" s="1"/>
  <c r="F348" i="21" s="1"/>
  <c r="F200" i="21"/>
  <c r="F275" i="21" s="1"/>
  <c r="C195" i="21"/>
  <c r="C201" i="21"/>
  <c r="C206" i="21"/>
  <c r="C211" i="21"/>
  <c r="D197" i="21"/>
  <c r="D272" i="21" s="1"/>
  <c r="D297" i="21" s="1"/>
  <c r="D347" i="21" s="1"/>
  <c r="D199" i="21"/>
  <c r="D274" i="21" s="1"/>
  <c r="E196" i="21"/>
  <c r="E271" i="21" s="1"/>
  <c r="E296" i="21" s="1"/>
  <c r="E346" i="21" s="1"/>
  <c r="E197" i="21"/>
  <c r="E272" i="21" s="1"/>
  <c r="E297" i="21" s="1"/>
  <c r="E347" i="21" s="1"/>
  <c r="F197" i="21"/>
  <c r="F272" i="21" s="1"/>
  <c r="F199" i="21"/>
  <c r="F274" i="21" s="1"/>
  <c r="F202" i="21"/>
  <c r="F277" i="21" s="1"/>
  <c r="F206" i="21"/>
  <c r="F281" i="21" s="1"/>
  <c r="F306" i="21" s="1"/>
  <c r="F356" i="21" s="1"/>
  <c r="F207" i="21"/>
  <c r="F282" i="21" s="1"/>
  <c r="F210" i="21"/>
  <c r="F285" i="21" s="1"/>
  <c r="E203" i="21"/>
  <c r="E278" i="21" s="1"/>
  <c r="F204" i="21"/>
  <c r="F279" i="21" s="1"/>
  <c r="G199" i="21"/>
  <c r="G274" i="21" s="1"/>
  <c r="E204" i="21"/>
  <c r="E279" i="21" s="1"/>
  <c r="E205" i="21"/>
  <c r="E280" i="21" s="1"/>
  <c r="C204" i="21"/>
  <c r="C210" i="21"/>
  <c r="D209" i="21"/>
  <c r="D284" i="21" s="1"/>
  <c r="C205" i="21"/>
  <c r="D193" i="21"/>
  <c r="E207" i="21"/>
  <c r="E282" i="21" s="1"/>
  <c r="E208" i="21"/>
  <c r="E283" i="21" s="1"/>
  <c r="E308" i="21" s="1"/>
  <c r="E358" i="21" s="1"/>
  <c r="F201" i="21"/>
  <c r="F276" i="21" s="1"/>
  <c r="F212" i="21"/>
  <c r="F287" i="21" s="1"/>
  <c r="F312" i="21" s="1"/>
  <c r="F362" i="21" s="1"/>
  <c r="G193" i="21"/>
  <c r="G198" i="21"/>
  <c r="G273" i="21" s="1"/>
  <c r="F205" i="21"/>
  <c r="F280" i="21" s="1"/>
  <c r="C208" i="21"/>
  <c r="D208" i="21"/>
  <c r="D283" i="21" s="1"/>
  <c r="D308" i="21" s="1"/>
  <c r="D358" i="21" s="1"/>
  <c r="E193" i="21"/>
  <c r="E206" i="21"/>
  <c r="E281" i="21" s="1"/>
  <c r="E306" i="21" s="1"/>
  <c r="E356" i="21" s="1"/>
  <c r="F211" i="21"/>
  <c r="F286" i="21" s="1"/>
  <c r="F311" i="21" s="1"/>
  <c r="F361" i="21" s="1"/>
  <c r="G209" i="21"/>
  <c r="G284" i="21" s="1"/>
  <c r="E211" i="21"/>
  <c r="E286" i="21" s="1"/>
  <c r="E311" i="21" s="1"/>
  <c r="E361" i="21" s="1"/>
  <c r="G204" i="21"/>
  <c r="G279" i="21" s="1"/>
  <c r="E210" i="21"/>
  <c r="E285" i="21" s="1"/>
  <c r="D203" i="21"/>
  <c r="D278" i="21" s="1"/>
  <c r="C209" i="21"/>
  <c r="G197" i="21"/>
  <c r="G272" i="21" s="1"/>
  <c r="G194" i="21"/>
  <c r="G269" i="21" s="1"/>
  <c r="E209" i="21"/>
  <c r="E284" i="21" s="1"/>
  <c r="E201" i="21"/>
  <c r="E276" i="21" s="1"/>
  <c r="F208" i="21"/>
  <c r="F283" i="21" s="1"/>
  <c r="G207" i="21"/>
  <c r="G282" i="21" s="1"/>
  <c r="C200" i="21"/>
  <c r="E212" i="21"/>
  <c r="E287" i="21" s="1"/>
  <c r="E312" i="21" s="1"/>
  <c r="E362" i="21" s="1"/>
  <c r="G205" i="21"/>
  <c r="G280" i="21" s="1"/>
  <c r="G210" i="21"/>
  <c r="G285" i="21" s="1"/>
  <c r="F209" i="21"/>
  <c r="F284" i="21" s="1"/>
  <c r="H177" i="21"/>
  <c r="H171" i="21"/>
  <c r="H178" i="21"/>
  <c r="O20" i="49"/>
  <c r="H169" i="21"/>
  <c r="H179" i="21"/>
  <c r="G188" i="21"/>
  <c r="AP20" i="49" s="1"/>
  <c r="H182" i="21"/>
  <c r="H186" i="21"/>
  <c r="H174" i="21"/>
  <c r="H173" i="21"/>
  <c r="C188" i="21"/>
  <c r="H168" i="21"/>
  <c r="H186" i="62"/>
  <c r="H171" i="62"/>
  <c r="H179" i="62"/>
  <c r="H169" i="62"/>
  <c r="E188" i="62"/>
  <c r="AN22" i="49" s="1"/>
  <c r="H185" i="62"/>
  <c r="H177" i="62"/>
  <c r="H175" i="62"/>
  <c r="H168" i="62"/>
  <c r="H176" i="62"/>
  <c r="H174" i="62"/>
  <c r="H180" i="62"/>
  <c r="C202" i="62"/>
  <c r="C207" i="62"/>
  <c r="D198" i="62"/>
  <c r="D273" i="62" s="1"/>
  <c r="D298" i="62" s="1"/>
  <c r="D348" i="62" s="1"/>
  <c r="D208" i="62"/>
  <c r="D283" i="62" s="1"/>
  <c r="D308" i="62" s="1"/>
  <c r="D358" i="62" s="1"/>
  <c r="E207" i="62"/>
  <c r="E282" i="62" s="1"/>
  <c r="E212" i="62"/>
  <c r="E287" i="62" s="1"/>
  <c r="F206" i="62"/>
  <c r="F281" i="62" s="1"/>
  <c r="G200" i="62"/>
  <c r="G275" i="62" s="1"/>
  <c r="E204" i="62"/>
  <c r="E279" i="62" s="1"/>
  <c r="G196" i="62"/>
  <c r="G271" i="62" s="1"/>
  <c r="C203" i="62"/>
  <c r="C212" i="62"/>
  <c r="D205" i="62"/>
  <c r="D280" i="62" s="1"/>
  <c r="E197" i="62"/>
  <c r="E272" i="62" s="1"/>
  <c r="F198" i="62"/>
  <c r="F273" i="62" s="1"/>
  <c r="G193" i="62"/>
  <c r="F205" i="62"/>
  <c r="F280" i="62" s="1"/>
  <c r="D203" i="62"/>
  <c r="D278" i="62" s="1"/>
  <c r="C208" i="62"/>
  <c r="D196" i="62"/>
  <c r="D271" i="62" s="1"/>
  <c r="D296" i="62" s="1"/>
  <c r="D346" i="62" s="1"/>
  <c r="D201" i="62"/>
  <c r="D276" i="62" s="1"/>
  <c r="D209" i="62"/>
  <c r="D284" i="62" s="1"/>
  <c r="D210" i="62"/>
  <c r="D285" i="62" s="1"/>
  <c r="D310" i="62" s="1"/>
  <c r="D360" i="62" s="1"/>
  <c r="E195" i="62"/>
  <c r="E270" i="62" s="1"/>
  <c r="E198" i="62"/>
  <c r="E273" i="62" s="1"/>
  <c r="E298" i="62" s="1"/>
  <c r="E348" i="62" s="1"/>
  <c r="F196" i="62"/>
  <c r="F271" i="62" s="1"/>
  <c r="G206" i="62"/>
  <c r="G281" i="62" s="1"/>
  <c r="G207" i="62"/>
  <c r="G282" i="62" s="1"/>
  <c r="E205" i="62"/>
  <c r="E280" i="62" s="1"/>
  <c r="G208" i="62"/>
  <c r="G283" i="62" s="1"/>
  <c r="C200" i="62"/>
  <c r="C209" i="62"/>
  <c r="C193" i="62"/>
  <c r="C195" i="62"/>
  <c r="C205" i="62"/>
  <c r="D206" i="62"/>
  <c r="D281" i="62" s="1"/>
  <c r="D306" i="62" s="1"/>
  <c r="D356" i="62" s="1"/>
  <c r="E208" i="62"/>
  <c r="E283" i="62" s="1"/>
  <c r="E308" i="62" s="1"/>
  <c r="E358" i="62" s="1"/>
  <c r="F207" i="62"/>
  <c r="F282" i="62" s="1"/>
  <c r="G203" i="62"/>
  <c r="G278" i="62" s="1"/>
  <c r="G204" i="62"/>
  <c r="G279" i="62" s="1"/>
  <c r="G198" i="62"/>
  <c r="G273" i="62" s="1"/>
  <c r="G201" i="62"/>
  <c r="G276" i="62" s="1"/>
  <c r="E210" i="62"/>
  <c r="E285" i="62" s="1"/>
  <c r="G202" i="62"/>
  <c r="G277" i="62" s="1"/>
  <c r="G195" i="62"/>
  <c r="G270" i="62" s="1"/>
  <c r="C194" i="62"/>
  <c r="C198" i="62"/>
  <c r="C210" i="62"/>
  <c r="D193" i="62"/>
  <c r="D194" i="62"/>
  <c r="D269" i="62" s="1"/>
  <c r="D294" i="62" s="1"/>
  <c r="D344" i="62" s="1"/>
  <c r="D199" i="62"/>
  <c r="D274" i="62" s="1"/>
  <c r="D299" i="62" s="1"/>
  <c r="D349" i="62" s="1"/>
  <c r="D202" i="62"/>
  <c r="D277" i="62" s="1"/>
  <c r="D211" i="62"/>
  <c r="D286" i="62" s="1"/>
  <c r="D311" i="62" s="1"/>
  <c r="D361" i="62" s="1"/>
  <c r="E193" i="62"/>
  <c r="E199" i="62"/>
  <c r="E274" i="62" s="1"/>
  <c r="E299" i="62" s="1"/>
  <c r="E349" i="62" s="1"/>
  <c r="F194" i="62"/>
  <c r="F269" i="62" s="1"/>
  <c r="F199" i="62"/>
  <c r="F274" i="62" s="1"/>
  <c r="F201" i="62"/>
  <c r="F276" i="62" s="1"/>
  <c r="F211" i="62"/>
  <c r="F286" i="62" s="1"/>
  <c r="F203" i="62"/>
  <c r="F278" i="62" s="1"/>
  <c r="E211" i="62"/>
  <c r="E286" i="62" s="1"/>
  <c r="E311" i="62" s="1"/>
  <c r="E361" i="62" s="1"/>
  <c r="F193" i="62"/>
  <c r="F202" i="62"/>
  <c r="F277" i="62" s="1"/>
  <c r="G210" i="62"/>
  <c r="G285" i="62" s="1"/>
  <c r="G199" i="62"/>
  <c r="G274" i="62" s="1"/>
  <c r="E209" i="62"/>
  <c r="E284" i="62" s="1"/>
  <c r="G211" i="62"/>
  <c r="G286" i="62" s="1"/>
  <c r="C196" i="62"/>
  <c r="D195" i="62"/>
  <c r="D197" i="62"/>
  <c r="D207" i="62"/>
  <c r="D282" i="62" s="1"/>
  <c r="D212" i="62"/>
  <c r="D287" i="62" s="1"/>
  <c r="E196" i="62"/>
  <c r="E271" i="62" s="1"/>
  <c r="E296" i="62" s="1"/>
  <c r="E346" i="62" s="1"/>
  <c r="E200" i="62"/>
  <c r="E275" i="62" s="1"/>
  <c r="E201" i="62"/>
  <c r="E276" i="62" s="1"/>
  <c r="E206" i="62"/>
  <c r="E281" i="62" s="1"/>
  <c r="E306" i="62" s="1"/>
  <c r="E356" i="62" s="1"/>
  <c r="F195" i="62"/>
  <c r="F270" i="62" s="1"/>
  <c r="F197" i="62"/>
  <c r="F200" i="62"/>
  <c r="F275" i="62" s="1"/>
  <c r="F212" i="62"/>
  <c r="F287" i="62" s="1"/>
  <c r="F204" i="62"/>
  <c r="F279" i="62" s="1"/>
  <c r="F210" i="62"/>
  <c r="F285" i="62" s="1"/>
  <c r="C197" i="62"/>
  <c r="C199" i="62"/>
  <c r="C201" i="62"/>
  <c r="C204" i="62"/>
  <c r="D200" i="62"/>
  <c r="D275" i="62" s="1"/>
  <c r="D204" i="62"/>
  <c r="D279" i="62" s="1"/>
  <c r="F209" i="62"/>
  <c r="F284" i="62" s="1"/>
  <c r="G197" i="62"/>
  <c r="G272" i="62" s="1"/>
  <c r="C206" i="62"/>
  <c r="C211" i="62"/>
  <c r="E194" i="62"/>
  <c r="E269" i="62" s="1"/>
  <c r="E294" i="62" s="1"/>
  <c r="E344" i="62" s="1"/>
  <c r="G212" i="62"/>
  <c r="G287" i="62" s="1"/>
  <c r="G209" i="62"/>
  <c r="G284" i="62" s="1"/>
  <c r="F208" i="62"/>
  <c r="F283" i="62" s="1"/>
  <c r="E203" i="62"/>
  <c r="E278" i="62" s="1"/>
  <c r="E202" i="62"/>
  <c r="E277" i="62" s="1"/>
  <c r="G205" i="62"/>
  <c r="G280" i="62" s="1"/>
  <c r="G194" i="62"/>
  <c r="G269" i="62" s="1"/>
  <c r="H184" i="62"/>
  <c r="H170" i="18"/>
  <c r="H176" i="18"/>
  <c r="H178" i="18"/>
  <c r="H173" i="18"/>
  <c r="H168" i="18"/>
  <c r="H179" i="18"/>
  <c r="H185" i="18"/>
  <c r="H136" i="18"/>
  <c r="J16" i="49"/>
  <c r="M43" i="49"/>
  <c r="H177" i="18"/>
  <c r="E183" i="18"/>
  <c r="C183" i="18"/>
  <c r="F183" i="18"/>
  <c r="G183" i="18"/>
  <c r="D183" i="18"/>
  <c r="E169" i="18"/>
  <c r="G169" i="18"/>
  <c r="F169" i="18"/>
  <c r="C169" i="18"/>
  <c r="D169" i="18"/>
  <c r="D174" i="18"/>
  <c r="F174" i="18"/>
  <c r="C174" i="18"/>
  <c r="G174" i="18"/>
  <c r="E174" i="18"/>
  <c r="H180" i="35"/>
  <c r="H183" i="35"/>
  <c r="H182" i="35"/>
  <c r="H176" i="35"/>
  <c r="D173" i="35"/>
  <c r="E173" i="35"/>
  <c r="E122" i="44" s="1"/>
  <c r="C173" i="35"/>
  <c r="F173" i="35"/>
  <c r="F122" i="44" s="1"/>
  <c r="G173" i="35"/>
  <c r="H172" i="35"/>
  <c r="H179" i="35"/>
  <c r="H174" i="35"/>
  <c r="H169" i="35"/>
  <c r="H181" i="35"/>
  <c r="H186" i="35"/>
  <c r="H136" i="35"/>
  <c r="J36" i="49"/>
  <c r="D168" i="35"/>
  <c r="G168" i="35"/>
  <c r="C168" i="35"/>
  <c r="F168" i="35"/>
  <c r="E168" i="35"/>
  <c r="H177" i="35"/>
  <c r="H187" i="35"/>
  <c r="H178" i="35"/>
  <c r="H171" i="35"/>
  <c r="H186" i="28"/>
  <c r="F172" i="28"/>
  <c r="H182" i="28"/>
  <c r="F133" i="44"/>
  <c r="D172" i="28"/>
  <c r="H180" i="28"/>
  <c r="E172" i="28"/>
  <c r="E188" i="28" s="1"/>
  <c r="AN28" i="49" s="1"/>
  <c r="H169" i="19"/>
  <c r="H175" i="19"/>
  <c r="H184" i="19"/>
  <c r="H171" i="19"/>
  <c r="H173" i="19"/>
  <c r="F168" i="19"/>
  <c r="F188" i="19" s="1"/>
  <c r="AO17" i="49" s="1"/>
  <c r="E168" i="19"/>
  <c r="E188" i="19" s="1"/>
  <c r="AN17" i="49" s="1"/>
  <c r="D168" i="19"/>
  <c r="H186" i="19"/>
  <c r="H179" i="19"/>
  <c r="H178" i="19"/>
  <c r="C188" i="19"/>
  <c r="O17" i="49"/>
  <c r="C195" i="19"/>
  <c r="C202" i="19"/>
  <c r="D204" i="19"/>
  <c r="D279" i="19" s="1"/>
  <c r="D205" i="19"/>
  <c r="D206" i="19"/>
  <c r="D281" i="19" s="1"/>
  <c r="D306" i="19" s="1"/>
  <c r="D356" i="19" s="1"/>
  <c r="F207" i="19"/>
  <c r="F282" i="19" s="1"/>
  <c r="G196" i="19"/>
  <c r="G271" i="19" s="1"/>
  <c r="F204" i="19"/>
  <c r="F279" i="19" s="1"/>
  <c r="C194" i="19"/>
  <c r="C198" i="19"/>
  <c r="C210" i="19"/>
  <c r="D197" i="19"/>
  <c r="D272" i="19" s="1"/>
  <c r="D297" i="19" s="1"/>
  <c r="D347" i="19" s="1"/>
  <c r="D198" i="19"/>
  <c r="D273" i="19" s="1"/>
  <c r="D298" i="19" s="1"/>
  <c r="D348" i="19" s="1"/>
  <c r="D207" i="19"/>
  <c r="D282" i="19" s="1"/>
  <c r="D208" i="19"/>
  <c r="D283" i="19" s="1"/>
  <c r="D308" i="19" s="1"/>
  <c r="D358" i="19" s="1"/>
  <c r="D210" i="19"/>
  <c r="D285" i="19" s="1"/>
  <c r="D310" i="19" s="1"/>
  <c r="D360" i="19" s="1"/>
  <c r="D211" i="19"/>
  <c r="D286" i="19" s="1"/>
  <c r="D311" i="19" s="1"/>
  <c r="D361" i="19" s="1"/>
  <c r="D212" i="19"/>
  <c r="D287" i="19" s="1"/>
  <c r="D312" i="19" s="1"/>
  <c r="D362" i="19" s="1"/>
  <c r="E196" i="19"/>
  <c r="E271" i="19" s="1"/>
  <c r="E296" i="19" s="1"/>
  <c r="E346" i="19" s="1"/>
  <c r="E198" i="19"/>
  <c r="E273" i="19" s="1"/>
  <c r="E298" i="19" s="1"/>
  <c r="E348" i="19" s="1"/>
  <c r="E199" i="19"/>
  <c r="E274" i="19" s="1"/>
  <c r="E299" i="19" s="1"/>
  <c r="E349" i="19" s="1"/>
  <c r="E200" i="19"/>
  <c r="E275" i="19" s="1"/>
  <c r="F197" i="19"/>
  <c r="F272" i="19" s="1"/>
  <c r="F198" i="19"/>
  <c r="F273" i="19" s="1"/>
  <c r="F298" i="19" s="1"/>
  <c r="F348" i="19" s="1"/>
  <c r="E204" i="19"/>
  <c r="E279" i="19" s="1"/>
  <c r="G198" i="19"/>
  <c r="G273" i="19" s="1"/>
  <c r="F205" i="19"/>
  <c r="F280" i="19" s="1"/>
  <c r="G195" i="19"/>
  <c r="G270" i="19" s="1"/>
  <c r="G212" i="19"/>
  <c r="G287" i="19" s="1"/>
  <c r="C193" i="19"/>
  <c r="C207" i="19"/>
  <c r="E197" i="19"/>
  <c r="E272" i="19" s="1"/>
  <c r="F208" i="19"/>
  <c r="F283" i="19" s="1"/>
  <c r="G199" i="19"/>
  <c r="G274" i="19" s="1"/>
  <c r="F210" i="19"/>
  <c r="F285" i="19" s="1"/>
  <c r="G193" i="19"/>
  <c r="C203" i="19"/>
  <c r="G202" i="19"/>
  <c r="G277" i="19" s="1"/>
  <c r="G201" i="19"/>
  <c r="G276" i="19" s="1"/>
  <c r="C196" i="19"/>
  <c r="D193" i="19"/>
  <c r="D199" i="19"/>
  <c r="D274" i="19" s="1"/>
  <c r="D299" i="19" s="1"/>
  <c r="D349" i="19" s="1"/>
  <c r="E193" i="19"/>
  <c r="E206" i="19"/>
  <c r="E281" i="19" s="1"/>
  <c r="E306" i="19" s="1"/>
  <c r="E356" i="19" s="1"/>
  <c r="E207" i="19"/>
  <c r="E282" i="19" s="1"/>
  <c r="F199" i="19"/>
  <c r="F274" i="19" s="1"/>
  <c r="F200" i="19"/>
  <c r="F275" i="19" s="1"/>
  <c r="G200" i="19"/>
  <c r="G275" i="19" s="1"/>
  <c r="G207" i="19"/>
  <c r="G282" i="19" s="1"/>
  <c r="E205" i="19"/>
  <c r="E280" i="19" s="1"/>
  <c r="G208" i="19"/>
  <c r="G283" i="19" s="1"/>
  <c r="G205" i="19"/>
  <c r="G280" i="19" s="1"/>
  <c r="C201" i="19"/>
  <c r="C206" i="19"/>
  <c r="C211" i="19"/>
  <c r="D209" i="19"/>
  <c r="D284" i="19" s="1"/>
  <c r="E208" i="19"/>
  <c r="E283" i="19" s="1"/>
  <c r="E308" i="19" s="1"/>
  <c r="E358" i="19" s="1"/>
  <c r="E211" i="19"/>
  <c r="E286" i="19" s="1"/>
  <c r="E311" i="19" s="1"/>
  <c r="E361" i="19" s="1"/>
  <c r="F195" i="19"/>
  <c r="F270" i="19" s="1"/>
  <c r="C209" i="19"/>
  <c r="F209" i="19"/>
  <c r="F284" i="19" s="1"/>
  <c r="G210" i="19"/>
  <c r="G285" i="19" s="1"/>
  <c r="G211" i="19"/>
  <c r="G286" i="19" s="1"/>
  <c r="C197" i="19"/>
  <c r="C205" i="19"/>
  <c r="D194" i="19"/>
  <c r="D269" i="19" s="1"/>
  <c r="D294" i="19" s="1"/>
  <c r="D344" i="19" s="1"/>
  <c r="D195" i="19"/>
  <c r="D270" i="19" s="1"/>
  <c r="D295" i="19" s="1"/>
  <c r="D345" i="19" s="1"/>
  <c r="E212" i="19"/>
  <c r="E287" i="19" s="1"/>
  <c r="E312" i="19" s="1"/>
  <c r="E362" i="19" s="1"/>
  <c r="F194" i="19"/>
  <c r="F269" i="19" s="1"/>
  <c r="F211" i="19"/>
  <c r="F286" i="19" s="1"/>
  <c r="F212" i="19"/>
  <c r="F287" i="19" s="1"/>
  <c r="F312" i="19" s="1"/>
  <c r="F362" i="19" s="1"/>
  <c r="G206" i="19"/>
  <c r="G281" i="19" s="1"/>
  <c r="D203" i="19"/>
  <c r="D278" i="19" s="1"/>
  <c r="E203" i="19"/>
  <c r="E278" i="19" s="1"/>
  <c r="E210" i="19"/>
  <c r="E285" i="19" s="1"/>
  <c r="G204" i="19"/>
  <c r="G279" i="19" s="1"/>
  <c r="F203" i="19"/>
  <c r="F278" i="19" s="1"/>
  <c r="C199" i="19"/>
  <c r="C212" i="19"/>
  <c r="D200" i="19"/>
  <c r="D275" i="19" s="1"/>
  <c r="E194" i="19"/>
  <c r="E269" i="19" s="1"/>
  <c r="E294" i="19" s="1"/>
  <c r="E344" i="19" s="1"/>
  <c r="E195" i="19"/>
  <c r="E270" i="19" s="1"/>
  <c r="E202" i="19"/>
  <c r="E277" i="19" s="1"/>
  <c r="F193" i="19"/>
  <c r="F202" i="19"/>
  <c r="F277" i="19" s="1"/>
  <c r="G209" i="19"/>
  <c r="G284" i="19" s="1"/>
  <c r="C200" i="19"/>
  <c r="C204" i="19"/>
  <c r="C208" i="19"/>
  <c r="D196" i="19"/>
  <c r="D271" i="19" s="1"/>
  <c r="D296" i="19" s="1"/>
  <c r="D346" i="19" s="1"/>
  <c r="D201" i="19"/>
  <c r="D276" i="19" s="1"/>
  <c r="D301" i="19" s="1"/>
  <c r="D351" i="19" s="1"/>
  <c r="D202" i="19"/>
  <c r="D277" i="19" s="1"/>
  <c r="E201" i="19"/>
  <c r="E276" i="19" s="1"/>
  <c r="E301" i="19" s="1"/>
  <c r="E351" i="19" s="1"/>
  <c r="F196" i="19"/>
  <c r="F271" i="19" s="1"/>
  <c r="F296" i="19" s="1"/>
  <c r="F346" i="19" s="1"/>
  <c r="F201" i="19"/>
  <c r="F276" i="19" s="1"/>
  <c r="F206" i="19"/>
  <c r="F281" i="19" s="1"/>
  <c r="G203" i="19"/>
  <c r="G278" i="19" s="1"/>
  <c r="G197" i="19"/>
  <c r="G272" i="19" s="1"/>
  <c r="G194" i="19"/>
  <c r="G269" i="19" s="1"/>
  <c r="E209" i="19"/>
  <c r="E284" i="19" s="1"/>
  <c r="H185" i="19"/>
  <c r="G188" i="19"/>
  <c r="AP17" i="49" s="1"/>
  <c r="H177" i="28"/>
  <c r="H169" i="28"/>
  <c r="H179" i="28"/>
  <c r="H183" i="28"/>
  <c r="H178" i="28"/>
  <c r="H168" i="28"/>
  <c r="H173" i="28"/>
  <c r="H171" i="28"/>
  <c r="H181" i="28"/>
  <c r="H170" i="28"/>
  <c r="H175" i="28"/>
  <c r="H176" i="28"/>
  <c r="J28" i="49"/>
  <c r="H136" i="28"/>
  <c r="H187" i="28"/>
  <c r="L43" i="49"/>
  <c r="H172" i="12"/>
  <c r="H169" i="12"/>
  <c r="H174" i="12"/>
  <c r="H171" i="12"/>
  <c r="H136" i="12"/>
  <c r="J11" i="49"/>
  <c r="H181" i="12"/>
  <c r="H183" i="12"/>
  <c r="H187" i="12"/>
  <c r="H136" i="20"/>
  <c r="E208" i="20" s="1"/>
  <c r="E283" i="20" s="1"/>
  <c r="E308" i="20" s="1"/>
  <c r="E358" i="20" s="1"/>
  <c r="H184" i="20"/>
  <c r="H172" i="15"/>
  <c r="H178" i="15"/>
  <c r="D193" i="15"/>
  <c r="E207" i="15"/>
  <c r="E282" i="15" s="1"/>
  <c r="F212" i="15"/>
  <c r="F287" i="15" s="1"/>
  <c r="F205" i="15"/>
  <c r="F280" i="15" s="1"/>
  <c r="G195" i="15"/>
  <c r="G270" i="15" s="1"/>
  <c r="D198" i="15"/>
  <c r="D273" i="15" s="1"/>
  <c r="D298" i="15" s="1"/>
  <c r="D348" i="15" s="1"/>
  <c r="F193" i="15"/>
  <c r="C195" i="15"/>
  <c r="F197" i="15"/>
  <c r="F272" i="15" s="1"/>
  <c r="F297" i="15" s="1"/>
  <c r="F347" i="15" s="1"/>
  <c r="E203" i="15"/>
  <c r="E278" i="15" s="1"/>
  <c r="E202" i="15"/>
  <c r="F206" i="15"/>
  <c r="F281" i="15" s="1"/>
  <c r="E210" i="15"/>
  <c r="G207" i="15"/>
  <c r="G282" i="15" s="1"/>
  <c r="D194" i="15"/>
  <c r="D269" i="15" s="1"/>
  <c r="D294" i="15" s="1"/>
  <c r="D344" i="15" s="1"/>
  <c r="D199" i="15"/>
  <c r="D274" i="15" s="1"/>
  <c r="D299" i="15" s="1"/>
  <c r="D349" i="15" s="1"/>
  <c r="C201" i="15"/>
  <c r="C193" i="15"/>
  <c r="G198" i="15"/>
  <c r="G273" i="15" s="1"/>
  <c r="C207" i="15"/>
  <c r="F201" i="15"/>
  <c r="F276" i="15" s="1"/>
  <c r="C210" i="15"/>
  <c r="G200" i="15"/>
  <c r="G275" i="15" s="1"/>
  <c r="C202" i="15"/>
  <c r="D202" i="15"/>
  <c r="E197" i="15"/>
  <c r="E272" i="15" s="1"/>
  <c r="E297" i="15" s="1"/>
  <c r="E347" i="15" s="1"/>
  <c r="G203" i="15"/>
  <c r="G278" i="15" s="1"/>
  <c r="C194" i="15"/>
  <c r="G196" i="15"/>
  <c r="G271" i="15" s="1"/>
  <c r="G204" i="15"/>
  <c r="G279" i="15" s="1"/>
  <c r="F200" i="15"/>
  <c r="F275" i="15" s="1"/>
  <c r="G212" i="15"/>
  <c r="G287" i="15" s="1"/>
  <c r="D212" i="15"/>
  <c r="D287" i="15" s="1"/>
  <c r="D195" i="15"/>
  <c r="D270" i="15" s="1"/>
  <c r="D295" i="15" s="1"/>
  <c r="D345" i="15" s="1"/>
  <c r="G194" i="15"/>
  <c r="G269" i="15" s="1"/>
  <c r="G197" i="15"/>
  <c r="G272" i="15" s="1"/>
  <c r="F210" i="15"/>
  <c r="E198" i="15"/>
  <c r="E273" i="15" s="1"/>
  <c r="E298" i="15" s="1"/>
  <c r="E348" i="15" s="1"/>
  <c r="G201" i="15"/>
  <c r="G276" i="15" s="1"/>
  <c r="D211" i="15"/>
  <c r="D286" i="15" s="1"/>
  <c r="D311" i="15" s="1"/>
  <c r="D361" i="15" s="1"/>
  <c r="E212" i="15"/>
  <c r="E287" i="15" s="1"/>
  <c r="F203" i="15"/>
  <c r="F278" i="15" s="1"/>
  <c r="E193" i="15"/>
  <c r="C204" i="15"/>
  <c r="C199" i="15"/>
  <c r="E211" i="15"/>
  <c r="E286" i="15" s="1"/>
  <c r="E311" i="15" s="1"/>
  <c r="E361" i="15" s="1"/>
  <c r="E205" i="15"/>
  <c r="E280" i="15" s="1"/>
  <c r="G206" i="15"/>
  <c r="G281" i="15" s="1"/>
  <c r="D209" i="15"/>
  <c r="D284" i="15" s="1"/>
  <c r="E201" i="15"/>
  <c r="E276" i="15" s="1"/>
  <c r="E301" i="15" s="1"/>
  <c r="E351" i="15" s="1"/>
  <c r="C203" i="15"/>
  <c r="C208" i="15"/>
  <c r="G208" i="15"/>
  <c r="G283" i="15" s="1"/>
  <c r="F198" i="15"/>
  <c r="F273" i="15" s="1"/>
  <c r="F298" i="15" s="1"/>
  <c r="F348" i="15" s="1"/>
  <c r="C200" i="15"/>
  <c r="E199" i="15"/>
  <c r="E274" i="15" s="1"/>
  <c r="E299" i="15" s="1"/>
  <c r="E349" i="15" s="1"/>
  <c r="F207" i="15"/>
  <c r="F282" i="15" s="1"/>
  <c r="G211" i="15"/>
  <c r="G286" i="15" s="1"/>
  <c r="D201" i="15"/>
  <c r="E196" i="15"/>
  <c r="F211" i="15"/>
  <c r="F286" i="15" s="1"/>
  <c r="F311" i="15" s="1"/>
  <c r="F361" i="15" s="1"/>
  <c r="E204" i="15"/>
  <c r="E279" i="15" s="1"/>
  <c r="D204" i="15"/>
  <c r="D279" i="15" s="1"/>
  <c r="D304" i="15" s="1"/>
  <c r="D354" i="15" s="1"/>
  <c r="F194" i="15"/>
  <c r="F269" i="15" s="1"/>
  <c r="F294" i="15" s="1"/>
  <c r="F344" i="15" s="1"/>
  <c r="C198" i="15"/>
  <c r="C196" i="15"/>
  <c r="F196" i="15"/>
  <c r="F271" i="15" s="1"/>
  <c r="F296" i="15" s="1"/>
  <c r="F346" i="15" s="1"/>
  <c r="G205" i="15"/>
  <c r="E200" i="15"/>
  <c r="E275" i="15" s="1"/>
  <c r="F204" i="15"/>
  <c r="F279" i="15" s="1"/>
  <c r="C212" i="15"/>
  <c r="D205" i="15"/>
  <c r="D280" i="15" s="1"/>
  <c r="G202" i="15"/>
  <c r="G277" i="15" s="1"/>
  <c r="E209" i="15"/>
  <c r="E284" i="15" s="1"/>
  <c r="C211" i="15"/>
  <c r="C205" i="15"/>
  <c r="D200" i="15"/>
  <c r="D275" i="15" s="1"/>
  <c r="E194" i="15"/>
  <c r="E269" i="15" s="1"/>
  <c r="E294" i="15" s="1"/>
  <c r="E344" i="15" s="1"/>
  <c r="F202" i="15"/>
  <c r="C197" i="15"/>
  <c r="D207" i="15"/>
  <c r="D282" i="15" s="1"/>
  <c r="E195" i="15"/>
  <c r="E270" i="15" s="1"/>
  <c r="E295" i="15" s="1"/>
  <c r="E345" i="15" s="1"/>
  <c r="F195" i="15"/>
  <c r="F270" i="15" s="1"/>
  <c r="C206" i="15"/>
  <c r="G193" i="15"/>
  <c r="D210" i="15"/>
  <c r="D285" i="15" s="1"/>
  <c r="D310" i="15" s="1"/>
  <c r="D360" i="15" s="1"/>
  <c r="D197" i="15"/>
  <c r="D272" i="15" s="1"/>
  <c r="D297" i="15" s="1"/>
  <c r="D347" i="15" s="1"/>
  <c r="F209" i="15"/>
  <c r="F284" i="15" s="1"/>
  <c r="C209" i="15"/>
  <c r="D203" i="15"/>
  <c r="D278" i="15" s="1"/>
  <c r="D196" i="15"/>
  <c r="D271" i="15" s="1"/>
  <c r="D296" i="15" s="1"/>
  <c r="D346" i="15" s="1"/>
  <c r="E206" i="15"/>
  <c r="E281" i="15" s="1"/>
  <c r="E306" i="15" s="1"/>
  <c r="E356" i="15" s="1"/>
  <c r="E208" i="15"/>
  <c r="E283" i="15" s="1"/>
  <c r="E308" i="15" s="1"/>
  <c r="E358" i="15" s="1"/>
  <c r="F199" i="15"/>
  <c r="F274" i="15" s="1"/>
  <c r="G199" i="15"/>
  <c r="G274" i="15" s="1"/>
  <c r="D208" i="15"/>
  <c r="D283" i="15" s="1"/>
  <c r="D308" i="15" s="1"/>
  <c r="D358" i="15" s="1"/>
  <c r="G209" i="15"/>
  <c r="G284" i="15" s="1"/>
  <c r="G210" i="15"/>
  <c r="G285" i="15" s="1"/>
  <c r="D206" i="15"/>
  <c r="D281" i="15" s="1"/>
  <c r="D306" i="15" s="1"/>
  <c r="D356" i="15" s="1"/>
  <c r="F208" i="15"/>
  <c r="F283" i="15" s="1"/>
  <c r="F308" i="15" s="1"/>
  <c r="F358" i="15" s="1"/>
  <c r="H182" i="15"/>
  <c r="H170" i="15"/>
  <c r="H168" i="15"/>
  <c r="H175" i="15"/>
  <c r="O13" i="49"/>
  <c r="H181" i="15"/>
  <c r="H174" i="15"/>
  <c r="H184" i="15"/>
  <c r="H179" i="15"/>
  <c r="H169" i="15"/>
  <c r="H177" i="37"/>
  <c r="H172" i="37"/>
  <c r="H181" i="37"/>
  <c r="F188" i="37"/>
  <c r="AO38" i="49" s="1"/>
  <c r="H180" i="37"/>
  <c r="H169" i="37"/>
  <c r="D209" i="37"/>
  <c r="D284" i="37" s="1"/>
  <c r="D197" i="37"/>
  <c r="D272" i="37" s="1"/>
  <c r="D297" i="37" s="1"/>
  <c r="D347" i="37" s="1"/>
  <c r="C198" i="37"/>
  <c r="E194" i="37"/>
  <c r="E269" i="37" s="1"/>
  <c r="E294" i="37" s="1"/>
  <c r="E344" i="37" s="1"/>
  <c r="F194" i="37"/>
  <c r="F269" i="37" s="1"/>
  <c r="F294" i="37" s="1"/>
  <c r="F344" i="37" s="1"/>
  <c r="D195" i="37"/>
  <c r="D270" i="37" s="1"/>
  <c r="D295" i="37" s="1"/>
  <c r="D345" i="37" s="1"/>
  <c r="E211" i="37"/>
  <c r="E286" i="37" s="1"/>
  <c r="E311" i="37" s="1"/>
  <c r="E361" i="37" s="1"/>
  <c r="E199" i="37"/>
  <c r="E274" i="37" s="1"/>
  <c r="E299" i="37" s="1"/>
  <c r="E349" i="37" s="1"/>
  <c r="F207" i="37"/>
  <c r="F282" i="37" s="1"/>
  <c r="F204" i="37"/>
  <c r="F279" i="37" s="1"/>
  <c r="C195" i="37"/>
  <c r="C201" i="37"/>
  <c r="E198" i="37"/>
  <c r="E273" i="37" s="1"/>
  <c r="E298" i="37" s="1"/>
  <c r="E348" i="37" s="1"/>
  <c r="F206" i="37"/>
  <c r="F281" i="37" s="1"/>
  <c r="F306" i="37" s="1"/>
  <c r="F356" i="37" s="1"/>
  <c r="D199" i="37"/>
  <c r="F212" i="37"/>
  <c r="F287" i="37" s="1"/>
  <c r="F312" i="37" s="1"/>
  <c r="F362" i="37" s="1"/>
  <c r="G206" i="37"/>
  <c r="G281" i="37" s="1"/>
  <c r="G306" i="37" s="1"/>
  <c r="G356" i="37" s="1"/>
  <c r="F202" i="37"/>
  <c r="F277" i="37" s="1"/>
  <c r="F302" i="37" s="1"/>
  <c r="F352" i="37" s="1"/>
  <c r="G209" i="37"/>
  <c r="G284" i="37" s="1"/>
  <c r="C200" i="37"/>
  <c r="G205" i="37"/>
  <c r="G280" i="37" s="1"/>
  <c r="E210" i="37"/>
  <c r="E285" i="37" s="1"/>
  <c r="F210" i="37"/>
  <c r="F285" i="37" s="1"/>
  <c r="D203" i="37"/>
  <c r="D278" i="37" s="1"/>
  <c r="D205" i="37"/>
  <c r="D280" i="37" s="1"/>
  <c r="D210" i="37"/>
  <c r="D285" i="37" s="1"/>
  <c r="D310" i="37" s="1"/>
  <c r="D360" i="37" s="1"/>
  <c r="E201" i="37"/>
  <c r="E276" i="37" s="1"/>
  <c r="E301" i="37" s="1"/>
  <c r="E351" i="37" s="1"/>
  <c r="D204" i="37"/>
  <c r="D279" i="37" s="1"/>
  <c r="E197" i="37"/>
  <c r="E272" i="37" s="1"/>
  <c r="E297" i="37" s="1"/>
  <c r="E347" i="37" s="1"/>
  <c r="F197" i="37"/>
  <c r="F272" i="37" s="1"/>
  <c r="F297" i="37" s="1"/>
  <c r="F347" i="37" s="1"/>
  <c r="C202" i="37"/>
  <c r="D198" i="37"/>
  <c r="D273" i="37" s="1"/>
  <c r="D298" i="37" s="1"/>
  <c r="D348" i="37" s="1"/>
  <c r="F211" i="37"/>
  <c r="F286" i="37" s="1"/>
  <c r="F311" i="37" s="1"/>
  <c r="F361" i="37" s="1"/>
  <c r="E207" i="37"/>
  <c r="E282" i="37" s="1"/>
  <c r="C209" i="37"/>
  <c r="G202" i="37"/>
  <c r="G277" i="37" s="1"/>
  <c r="C203" i="37"/>
  <c r="E206" i="37"/>
  <c r="E281" i="37" s="1"/>
  <c r="E306" i="37" s="1"/>
  <c r="E356" i="37" s="1"/>
  <c r="D202" i="37"/>
  <c r="D277" i="37" s="1"/>
  <c r="D302" i="37" s="1"/>
  <c r="D352" i="37" s="1"/>
  <c r="C199" i="37"/>
  <c r="C207" i="37"/>
  <c r="G203" i="37"/>
  <c r="G278" i="37" s="1"/>
  <c r="F203" i="37"/>
  <c r="F278" i="37" s="1"/>
  <c r="G198" i="37"/>
  <c r="E209" i="37"/>
  <c r="E284" i="37" s="1"/>
  <c r="F205" i="37"/>
  <c r="F280" i="37" s="1"/>
  <c r="G210" i="37"/>
  <c r="G285" i="37" s="1"/>
  <c r="G193" i="37"/>
  <c r="D200" i="37"/>
  <c r="D275" i="37" s="1"/>
  <c r="D208" i="37"/>
  <c r="D283" i="37" s="1"/>
  <c r="D308" i="37" s="1"/>
  <c r="D358" i="37" s="1"/>
  <c r="E193" i="37"/>
  <c r="F201" i="37"/>
  <c r="F276" i="37" s="1"/>
  <c r="D207" i="37"/>
  <c r="D282" i="37" s="1"/>
  <c r="C204" i="37"/>
  <c r="E200" i="37"/>
  <c r="E275" i="37" s="1"/>
  <c r="F200" i="37"/>
  <c r="F275" i="37" s="1"/>
  <c r="D206" i="37"/>
  <c r="D281" i="37" s="1"/>
  <c r="D306" i="37" s="1"/>
  <c r="D356" i="37" s="1"/>
  <c r="D201" i="37"/>
  <c r="D276" i="37" s="1"/>
  <c r="D301" i="37" s="1"/>
  <c r="D351" i="37" s="1"/>
  <c r="C210" i="37"/>
  <c r="F196" i="37"/>
  <c r="G196" i="37"/>
  <c r="G271" i="37" s="1"/>
  <c r="F193" i="37"/>
  <c r="F195" i="37"/>
  <c r="D212" i="37"/>
  <c r="D287" i="37" s="1"/>
  <c r="D312" i="37" s="1"/>
  <c r="D362" i="37" s="1"/>
  <c r="C211" i="37"/>
  <c r="C212" i="37"/>
  <c r="C197" i="37"/>
  <c r="G208" i="37"/>
  <c r="G283" i="37" s="1"/>
  <c r="G199" i="37"/>
  <c r="E203" i="37"/>
  <c r="E278" i="37" s="1"/>
  <c r="G212" i="37"/>
  <c r="G287" i="37" s="1"/>
  <c r="G197" i="37"/>
  <c r="G272" i="37" s="1"/>
  <c r="G194" i="37"/>
  <c r="G269" i="37" s="1"/>
  <c r="D194" i="37"/>
  <c r="D269" i="37" s="1"/>
  <c r="D294" i="37" s="1"/>
  <c r="D344" i="37" s="1"/>
  <c r="G207" i="37"/>
  <c r="G282" i="37" s="1"/>
  <c r="C194" i="37"/>
  <c r="C193" i="37"/>
  <c r="C205" i="37"/>
  <c r="E208" i="37"/>
  <c r="E283" i="37" s="1"/>
  <c r="E308" i="37" s="1"/>
  <c r="E358" i="37" s="1"/>
  <c r="F208" i="37"/>
  <c r="F283" i="37" s="1"/>
  <c r="F308" i="37" s="1"/>
  <c r="F358" i="37" s="1"/>
  <c r="C196" i="37"/>
  <c r="D211" i="37"/>
  <c r="D193" i="37"/>
  <c r="E196" i="37"/>
  <c r="E271" i="37" s="1"/>
  <c r="E296" i="37" s="1"/>
  <c r="E346" i="37" s="1"/>
  <c r="F199" i="37"/>
  <c r="F274" i="37" s="1"/>
  <c r="F299" i="37" s="1"/>
  <c r="F349" i="37" s="1"/>
  <c r="E205" i="37"/>
  <c r="E280" i="37" s="1"/>
  <c r="F198" i="37"/>
  <c r="F273" i="37" s="1"/>
  <c r="F298" i="37" s="1"/>
  <c r="F348" i="37" s="1"/>
  <c r="E202" i="37"/>
  <c r="E277" i="37" s="1"/>
  <c r="E302" i="37" s="1"/>
  <c r="E352" i="37" s="1"/>
  <c r="F209" i="37"/>
  <c r="F284" i="37" s="1"/>
  <c r="D196" i="37"/>
  <c r="D271" i="37" s="1"/>
  <c r="D296" i="37" s="1"/>
  <c r="D346" i="37" s="1"/>
  <c r="E204" i="37"/>
  <c r="E279" i="37" s="1"/>
  <c r="E212" i="37"/>
  <c r="E287" i="37" s="1"/>
  <c r="E312" i="37" s="1"/>
  <c r="E362" i="37" s="1"/>
  <c r="C206" i="37"/>
  <c r="G201" i="37"/>
  <c r="G276" i="37" s="1"/>
  <c r="G200" i="37"/>
  <c r="G275" i="37" s="1"/>
  <c r="G211" i="37"/>
  <c r="G286" i="37" s="1"/>
  <c r="C208" i="37"/>
  <c r="G195" i="37"/>
  <c r="G270" i="37" s="1"/>
  <c r="E195" i="37"/>
  <c r="G204" i="37"/>
  <c r="G279" i="37" s="1"/>
  <c r="O38" i="49"/>
  <c r="C113" i="44"/>
  <c r="H185" i="37"/>
  <c r="H184" i="37"/>
  <c r="N43" i="49"/>
  <c r="H89" i="44"/>
  <c r="H174" i="20"/>
  <c r="H171" i="20"/>
  <c r="H185" i="20"/>
  <c r="H170" i="20"/>
  <c r="G168" i="20"/>
  <c r="G188" i="20" s="1"/>
  <c r="AP18" i="49" s="1"/>
  <c r="C168" i="20"/>
  <c r="F168" i="20"/>
  <c r="D168" i="20"/>
  <c r="E168" i="20"/>
  <c r="H179" i="20"/>
  <c r="H182" i="20"/>
  <c r="O18" i="49"/>
  <c r="H177" i="20"/>
  <c r="H169" i="20"/>
  <c r="H178" i="20"/>
  <c r="H181" i="36"/>
  <c r="D113" i="44"/>
  <c r="H93" i="44"/>
  <c r="H173" i="36"/>
  <c r="H183" i="36"/>
  <c r="C168" i="36"/>
  <c r="F168" i="36"/>
  <c r="E168" i="36"/>
  <c r="G168" i="36"/>
  <c r="D168" i="36"/>
  <c r="H175" i="36"/>
  <c r="F113" i="44"/>
  <c r="H174" i="36"/>
  <c r="H172" i="36"/>
  <c r="H170" i="36"/>
  <c r="H179" i="36"/>
  <c r="H182" i="36"/>
  <c r="G113" i="44"/>
  <c r="H101" i="44"/>
  <c r="H186" i="36"/>
  <c r="H136" i="36"/>
  <c r="J37" i="49"/>
  <c r="H187" i="36"/>
  <c r="H176" i="36"/>
  <c r="F171" i="36"/>
  <c r="G171" i="36"/>
  <c r="C171" i="36"/>
  <c r="D171" i="36"/>
  <c r="E171" i="36"/>
  <c r="H184" i="36"/>
  <c r="H185" i="36"/>
  <c r="C188" i="62" l="1"/>
  <c r="H170" i="62"/>
  <c r="G188" i="62"/>
  <c r="AP22" i="49" s="1"/>
  <c r="H168" i="17"/>
  <c r="G188" i="10"/>
  <c r="AP9" i="49" s="1"/>
  <c r="H169" i="10"/>
  <c r="D188" i="9"/>
  <c r="AM8" i="49" s="1"/>
  <c r="H182" i="39"/>
  <c r="H177" i="39"/>
  <c r="H176" i="39"/>
  <c r="C188" i="39"/>
  <c r="G197" i="33"/>
  <c r="G272" i="33" s="1"/>
  <c r="G199" i="33"/>
  <c r="G274" i="33" s="1"/>
  <c r="G204" i="33"/>
  <c r="G279" i="33" s="1"/>
  <c r="E210" i="33"/>
  <c r="E285" i="33" s="1"/>
  <c r="F201" i="33"/>
  <c r="F276" i="33" s="1"/>
  <c r="F301" i="33" s="1"/>
  <c r="F351" i="33" s="1"/>
  <c r="G210" i="33"/>
  <c r="G285" i="33" s="1"/>
  <c r="E197" i="33"/>
  <c r="E272" i="33" s="1"/>
  <c r="E297" i="33" s="1"/>
  <c r="E347" i="33" s="1"/>
  <c r="C210" i="33"/>
  <c r="D205" i="33"/>
  <c r="D280" i="33" s="1"/>
  <c r="D200" i="33"/>
  <c r="D275" i="33" s="1"/>
  <c r="F209" i="33"/>
  <c r="F284" i="33" s="1"/>
  <c r="D193" i="33"/>
  <c r="F193" i="33"/>
  <c r="E204" i="33"/>
  <c r="E279" i="33" s="1"/>
  <c r="F202" i="33"/>
  <c r="F277" i="33" s="1"/>
  <c r="F206" i="33"/>
  <c r="F281" i="33" s="1"/>
  <c r="F210" i="33"/>
  <c r="F285" i="33" s="1"/>
  <c r="E211" i="33"/>
  <c r="E286" i="33" s="1"/>
  <c r="E311" i="33" s="1"/>
  <c r="E361" i="33" s="1"/>
  <c r="F200" i="33"/>
  <c r="F275" i="33" s="1"/>
  <c r="E196" i="33"/>
  <c r="E271" i="33" s="1"/>
  <c r="E296" i="33" s="1"/>
  <c r="E346" i="33" s="1"/>
  <c r="C206" i="33"/>
  <c r="D204" i="33"/>
  <c r="D279" i="33" s="1"/>
  <c r="D195" i="33"/>
  <c r="D270" i="33" s="1"/>
  <c r="D295" i="33" s="1"/>
  <c r="D345" i="33" s="1"/>
  <c r="G193" i="33"/>
  <c r="C205" i="33"/>
  <c r="E212" i="33"/>
  <c r="E287" i="33" s="1"/>
  <c r="E312" i="33" s="1"/>
  <c r="E362" i="33" s="1"/>
  <c r="G196" i="33"/>
  <c r="G271" i="33" s="1"/>
  <c r="G205" i="33"/>
  <c r="G280" i="33" s="1"/>
  <c r="G211" i="33"/>
  <c r="G286" i="33" s="1"/>
  <c r="C201" i="33"/>
  <c r="D198" i="33"/>
  <c r="D273" i="33" s="1"/>
  <c r="D298" i="33" s="1"/>
  <c r="D348" i="33" s="1"/>
  <c r="F198" i="33"/>
  <c r="F273" i="33" s="1"/>
  <c r="D211" i="33"/>
  <c r="D286" i="33" s="1"/>
  <c r="D311" i="33" s="1"/>
  <c r="D361" i="33" s="1"/>
  <c r="G207" i="33"/>
  <c r="G282" i="33" s="1"/>
  <c r="D196" i="33"/>
  <c r="D271" i="33" s="1"/>
  <c r="D296" i="33" s="1"/>
  <c r="D346" i="33" s="1"/>
  <c r="C207" i="33"/>
  <c r="F207" i="33"/>
  <c r="F282" i="33" s="1"/>
  <c r="C193" i="33"/>
  <c r="C197" i="33"/>
  <c r="F203" i="33"/>
  <c r="F278" i="33" s="1"/>
  <c r="G208" i="33"/>
  <c r="G283" i="33" s="1"/>
  <c r="G194" i="33"/>
  <c r="E209" i="33"/>
  <c r="E284" i="33" s="1"/>
  <c r="C212" i="33"/>
  <c r="E208" i="33"/>
  <c r="E283" i="33" s="1"/>
  <c r="E308" i="33" s="1"/>
  <c r="E358" i="33" s="1"/>
  <c r="D208" i="33"/>
  <c r="D283" i="33" s="1"/>
  <c r="D308" i="33" s="1"/>
  <c r="D358" i="33" s="1"/>
  <c r="G206" i="33"/>
  <c r="G281" i="33" s="1"/>
  <c r="C194" i="33"/>
  <c r="C200" i="33"/>
  <c r="F196" i="33"/>
  <c r="F271" i="33" s="1"/>
  <c r="F296" i="33" s="1"/>
  <c r="F346" i="33" s="1"/>
  <c r="G212" i="33"/>
  <c r="G287" i="33" s="1"/>
  <c r="G209" i="33"/>
  <c r="G284" i="33" s="1"/>
  <c r="E201" i="33"/>
  <c r="E276" i="33" s="1"/>
  <c r="E301" i="33" s="1"/>
  <c r="E351" i="33" s="1"/>
  <c r="F211" i="33"/>
  <c r="F286" i="33" s="1"/>
  <c r="G195" i="33"/>
  <c r="G270" i="33" s="1"/>
  <c r="C199" i="33"/>
  <c r="E206" i="33"/>
  <c r="E281" i="33" s="1"/>
  <c r="E306" i="33" s="1"/>
  <c r="E356" i="33" s="1"/>
  <c r="D207" i="33"/>
  <c r="D282" i="33" s="1"/>
  <c r="E200" i="33"/>
  <c r="E275" i="33" s="1"/>
  <c r="G202" i="33"/>
  <c r="G277" i="33" s="1"/>
  <c r="F205" i="33"/>
  <c r="F280" i="33" s="1"/>
  <c r="E202" i="33"/>
  <c r="E277" i="33" s="1"/>
  <c r="G201" i="33"/>
  <c r="G276" i="33" s="1"/>
  <c r="G200" i="33"/>
  <c r="G275" i="33" s="1"/>
  <c r="E205" i="33"/>
  <c r="E280" i="33" s="1"/>
  <c r="E207" i="33"/>
  <c r="E282" i="33" s="1"/>
  <c r="G203" i="33"/>
  <c r="G278" i="33" s="1"/>
  <c r="C195" i="33"/>
  <c r="E199" i="33"/>
  <c r="E274" i="33" s="1"/>
  <c r="E299" i="33" s="1"/>
  <c r="E349" i="33" s="1"/>
  <c r="D197" i="33"/>
  <c r="D272" i="33" s="1"/>
  <c r="D297" i="33" s="1"/>
  <c r="D347" i="33" s="1"/>
  <c r="D210" i="33"/>
  <c r="D285" i="33" s="1"/>
  <c r="D310" i="33" s="1"/>
  <c r="D360" i="33" s="1"/>
  <c r="F208" i="33"/>
  <c r="F283" i="33" s="1"/>
  <c r="G198" i="33"/>
  <c r="G273" i="33" s="1"/>
  <c r="E194" i="33"/>
  <c r="C203" i="33"/>
  <c r="H182" i="33"/>
  <c r="C202" i="33"/>
  <c r="D203" i="33"/>
  <c r="D278" i="33" s="1"/>
  <c r="E193" i="33"/>
  <c r="F212" i="33"/>
  <c r="F287" i="33" s="1"/>
  <c r="C209" i="33"/>
  <c r="E198" i="33"/>
  <c r="E273" i="33" s="1"/>
  <c r="E298" i="33" s="1"/>
  <c r="E348" i="33" s="1"/>
  <c r="C211" i="33"/>
  <c r="D206" i="33"/>
  <c r="D281" i="33" s="1"/>
  <c r="D306" i="33" s="1"/>
  <c r="D356" i="33" s="1"/>
  <c r="F197" i="33"/>
  <c r="F272" i="33" s="1"/>
  <c r="F297" i="33" s="1"/>
  <c r="F347" i="33" s="1"/>
  <c r="F204" i="33"/>
  <c r="F279" i="33" s="1"/>
  <c r="D201" i="33"/>
  <c r="D276" i="33" s="1"/>
  <c r="D301" i="33" s="1"/>
  <c r="D351" i="33" s="1"/>
  <c r="H176" i="33"/>
  <c r="H179" i="33"/>
  <c r="H183" i="22"/>
  <c r="H171" i="22"/>
  <c r="H179" i="22"/>
  <c r="H174" i="22"/>
  <c r="H168" i="22"/>
  <c r="H173" i="22"/>
  <c r="E188" i="22"/>
  <c r="AN21" i="49" s="1"/>
  <c r="G188" i="22"/>
  <c r="AP21" i="49" s="1"/>
  <c r="H187" i="22"/>
  <c r="H178" i="22"/>
  <c r="D188" i="22"/>
  <c r="AM21" i="49" s="1"/>
  <c r="H170" i="22"/>
  <c r="E281" i="41"/>
  <c r="E306" i="41" s="1"/>
  <c r="E356" i="41" s="1"/>
  <c r="H174" i="41"/>
  <c r="F127" i="44"/>
  <c r="H173" i="41"/>
  <c r="H175" i="59"/>
  <c r="H177" i="59"/>
  <c r="H172" i="14"/>
  <c r="H169" i="14"/>
  <c r="G188" i="12"/>
  <c r="AP11" i="49" s="1"/>
  <c r="E188" i="12"/>
  <c r="AN11" i="49" s="1"/>
  <c r="H181" i="29"/>
  <c r="F125" i="44"/>
  <c r="F136" i="44"/>
  <c r="H186" i="38"/>
  <c r="H179" i="38"/>
  <c r="D128" i="44"/>
  <c r="G188" i="16"/>
  <c r="AP14" i="49" s="1"/>
  <c r="C188" i="16"/>
  <c r="H170" i="37"/>
  <c r="H183" i="20"/>
  <c r="E271" i="15"/>
  <c r="E296" i="15" s="1"/>
  <c r="E346" i="15" s="1"/>
  <c r="D276" i="15"/>
  <c r="H263" i="15"/>
  <c r="C188" i="15"/>
  <c r="D188" i="15"/>
  <c r="AM13" i="49" s="1"/>
  <c r="D125" i="44"/>
  <c r="G126" i="44"/>
  <c r="F128" i="44"/>
  <c r="H183" i="31"/>
  <c r="H173" i="31"/>
  <c r="C128" i="44"/>
  <c r="D211" i="31"/>
  <c r="D286" i="31" s="1"/>
  <c r="D311" i="31" s="1"/>
  <c r="D361" i="31" s="1"/>
  <c r="F211" i="31"/>
  <c r="F286" i="31" s="1"/>
  <c r="F208" i="31"/>
  <c r="F283" i="31" s="1"/>
  <c r="E194" i="31"/>
  <c r="E269" i="31" s="1"/>
  <c r="E294" i="31" s="1"/>
  <c r="E344" i="31" s="1"/>
  <c r="F202" i="31"/>
  <c r="G209" i="31"/>
  <c r="G284" i="31" s="1"/>
  <c r="F194" i="31"/>
  <c r="G212" i="31"/>
  <c r="G287" i="31" s="1"/>
  <c r="H177" i="31"/>
  <c r="H187" i="31"/>
  <c r="D206" i="31"/>
  <c r="D281" i="31" s="1"/>
  <c r="D306" i="31" s="1"/>
  <c r="D356" i="31" s="1"/>
  <c r="D204" i="31"/>
  <c r="D279" i="31" s="1"/>
  <c r="C210" i="31"/>
  <c r="H170" i="44"/>
  <c r="H170" i="40"/>
  <c r="C125" i="44"/>
  <c r="H168" i="40"/>
  <c r="D188" i="17"/>
  <c r="AM15" i="49" s="1"/>
  <c r="G136" i="44"/>
  <c r="C134" i="44"/>
  <c r="E188" i="30"/>
  <c r="AN30" i="49" s="1"/>
  <c r="H178" i="36"/>
  <c r="D129" i="44"/>
  <c r="H173" i="24"/>
  <c r="E205" i="32"/>
  <c r="E280" i="32" s="1"/>
  <c r="E210" i="32"/>
  <c r="E285" i="32" s="1"/>
  <c r="G211" i="32"/>
  <c r="E204" i="32"/>
  <c r="E279" i="32" s="1"/>
  <c r="C210" i="32"/>
  <c r="E208" i="32"/>
  <c r="E283" i="32" s="1"/>
  <c r="E308" i="32" s="1"/>
  <c r="E358" i="32" s="1"/>
  <c r="C202" i="32"/>
  <c r="E195" i="32"/>
  <c r="E270" i="32" s="1"/>
  <c r="E295" i="32" s="1"/>
  <c r="E345" i="32" s="1"/>
  <c r="F212" i="32"/>
  <c r="F287" i="32" s="1"/>
  <c r="G194" i="32"/>
  <c r="G269" i="32" s="1"/>
  <c r="C212" i="32"/>
  <c r="H263" i="59"/>
  <c r="X39" i="49"/>
  <c r="AC39" i="49" s="1"/>
  <c r="G188" i="41"/>
  <c r="AP42" i="49" s="1"/>
  <c r="G188" i="14"/>
  <c r="AP12" i="49" s="1"/>
  <c r="F271" i="37"/>
  <c r="F296" i="37" s="1"/>
  <c r="F346" i="37" s="1"/>
  <c r="F203" i="32"/>
  <c r="F278" i="32" s="1"/>
  <c r="G195" i="32"/>
  <c r="G270" i="32" s="1"/>
  <c r="F210" i="32"/>
  <c r="F285" i="32" s="1"/>
  <c r="F205" i="32"/>
  <c r="F280" i="32" s="1"/>
  <c r="C209" i="32"/>
  <c r="E207" i="32"/>
  <c r="E282" i="32" s="1"/>
  <c r="C201" i="32"/>
  <c r="E193" i="32"/>
  <c r="H193" i="32" s="1"/>
  <c r="F200" i="32"/>
  <c r="F275" i="32" s="1"/>
  <c r="F211" i="32"/>
  <c r="C211" i="32"/>
  <c r="H263" i="40"/>
  <c r="H176" i="26"/>
  <c r="E128" i="44"/>
  <c r="E270" i="37"/>
  <c r="E295" i="37" s="1"/>
  <c r="E345" i="37" s="1"/>
  <c r="F209" i="32"/>
  <c r="F284" i="32" s="1"/>
  <c r="C196" i="32"/>
  <c r="G200" i="32"/>
  <c r="G275" i="32" s="1"/>
  <c r="C203" i="32"/>
  <c r="G199" i="32"/>
  <c r="G274" i="32" s="1"/>
  <c r="E206" i="32"/>
  <c r="C193" i="32"/>
  <c r="D210" i="32"/>
  <c r="D285" i="32" s="1"/>
  <c r="D310" i="32" s="1"/>
  <c r="D360" i="32" s="1"/>
  <c r="F198" i="32"/>
  <c r="F273" i="32" s="1"/>
  <c r="F298" i="32" s="1"/>
  <c r="F348" i="32" s="1"/>
  <c r="F197" i="32"/>
  <c r="F272" i="32" s="1"/>
  <c r="C205" i="32"/>
  <c r="C188" i="40"/>
  <c r="H171" i="39"/>
  <c r="H180" i="19"/>
  <c r="D198" i="40"/>
  <c r="D273" i="40" s="1"/>
  <c r="D298" i="40" s="1"/>
  <c r="D348" i="40" s="1"/>
  <c r="E188" i="40"/>
  <c r="AN41" i="49" s="1"/>
  <c r="C188" i="14"/>
  <c r="AL12" i="49" s="1"/>
  <c r="F188" i="39"/>
  <c r="AO40" i="49" s="1"/>
  <c r="D188" i="31"/>
  <c r="AM31" i="49" s="1"/>
  <c r="H169" i="36"/>
  <c r="G201" i="32"/>
  <c r="G276" i="32" s="1"/>
  <c r="G273" i="41"/>
  <c r="E188" i="39"/>
  <c r="AN40" i="49" s="1"/>
  <c r="G193" i="32"/>
  <c r="G198" i="32"/>
  <c r="G273" i="32" s="1"/>
  <c r="G212" i="32"/>
  <c r="G287" i="32" s="1"/>
  <c r="C194" i="32"/>
  <c r="E202" i="32"/>
  <c r="E277" i="32" s="1"/>
  <c r="E302" i="32" s="1"/>
  <c r="E352" i="32" s="1"/>
  <c r="C198" i="32"/>
  <c r="F188" i="20"/>
  <c r="AO18" i="49" s="1"/>
  <c r="E285" i="15"/>
  <c r="D280" i="19"/>
  <c r="D122" i="44"/>
  <c r="D272" i="62"/>
  <c r="G204" i="32"/>
  <c r="G279" i="32" s="1"/>
  <c r="D197" i="32"/>
  <c r="D272" i="32" s="1"/>
  <c r="D209" i="32"/>
  <c r="D284" i="32" s="1"/>
  <c r="F207" i="32"/>
  <c r="F282" i="32" s="1"/>
  <c r="F206" i="32"/>
  <c r="G196" i="32"/>
  <c r="G271" i="32" s="1"/>
  <c r="E198" i="32"/>
  <c r="E273" i="32" s="1"/>
  <c r="E298" i="32" s="1"/>
  <c r="E348" i="32" s="1"/>
  <c r="G209" i="32"/>
  <c r="G284" i="32" s="1"/>
  <c r="F204" i="32"/>
  <c r="F279" i="32" s="1"/>
  <c r="D207" i="32"/>
  <c r="D282" i="32" s="1"/>
  <c r="D208" i="32"/>
  <c r="D283" i="32" s="1"/>
  <c r="D308" i="32" s="1"/>
  <c r="D358" i="32" s="1"/>
  <c r="H238" i="12"/>
  <c r="E274" i="41"/>
  <c r="E299" i="41" s="1"/>
  <c r="E349" i="41" s="1"/>
  <c r="D188" i="29"/>
  <c r="AM29" i="49" s="1"/>
  <c r="D188" i="10"/>
  <c r="AM9" i="49" s="1"/>
  <c r="E188" i="31"/>
  <c r="AN31" i="49" s="1"/>
  <c r="D188" i="32"/>
  <c r="AM32" i="49" s="1"/>
  <c r="E201" i="32"/>
  <c r="E276" i="32" s="1"/>
  <c r="E301" i="32" s="1"/>
  <c r="E351" i="32" s="1"/>
  <c r="F208" i="32"/>
  <c r="F283" i="32" s="1"/>
  <c r="F308" i="32" s="1"/>
  <c r="F358" i="32" s="1"/>
  <c r="E199" i="32"/>
  <c r="E274" i="32" s="1"/>
  <c r="E299" i="32" s="1"/>
  <c r="E349" i="32" s="1"/>
  <c r="E194" i="32"/>
  <c r="E269" i="32" s="1"/>
  <c r="E294" i="32" s="1"/>
  <c r="E344" i="32" s="1"/>
  <c r="G194" i="20"/>
  <c r="G269" i="20" s="1"/>
  <c r="D188" i="19"/>
  <c r="AM17" i="49" s="1"/>
  <c r="G132" i="44"/>
  <c r="D270" i="62"/>
  <c r="D295" i="62" s="1"/>
  <c r="D345" i="62" s="1"/>
  <c r="C135" i="44"/>
  <c r="E212" i="32"/>
  <c r="E287" i="32" s="1"/>
  <c r="C199" i="32"/>
  <c r="D202" i="32"/>
  <c r="D277" i="32" s="1"/>
  <c r="D302" i="32" s="1"/>
  <c r="D352" i="32" s="1"/>
  <c r="F195" i="32"/>
  <c r="F270" i="32" s="1"/>
  <c r="F295" i="32" s="1"/>
  <c r="F345" i="32" s="1"/>
  <c r="F202" i="32"/>
  <c r="F277" i="32" s="1"/>
  <c r="F302" i="32" s="1"/>
  <c r="F352" i="32" s="1"/>
  <c r="E203" i="32"/>
  <c r="E278" i="32" s="1"/>
  <c r="D211" i="32"/>
  <c r="G206" i="32"/>
  <c r="G281" i="32" s="1"/>
  <c r="G306" i="32" s="1"/>
  <c r="G356" i="32" s="1"/>
  <c r="G210" i="32"/>
  <c r="G285" i="32" s="1"/>
  <c r="C207" i="32"/>
  <c r="D206" i="32"/>
  <c r="D281" i="32" s="1"/>
  <c r="D306" i="32" s="1"/>
  <c r="D356" i="32" s="1"/>
  <c r="E120" i="44"/>
  <c r="F270" i="37"/>
  <c r="F295" i="37" s="1"/>
  <c r="F345" i="37" s="1"/>
  <c r="D274" i="37"/>
  <c r="D299" i="37" s="1"/>
  <c r="D349" i="37" s="1"/>
  <c r="F132" i="44"/>
  <c r="D199" i="32"/>
  <c r="D274" i="32" s="1"/>
  <c r="D299" i="32" s="1"/>
  <c r="D349" i="32" s="1"/>
  <c r="E209" i="32"/>
  <c r="E284" i="32" s="1"/>
  <c r="D212" i="32"/>
  <c r="D287" i="32" s="1"/>
  <c r="E211" i="32"/>
  <c r="E197" i="32"/>
  <c r="E272" i="32" s="1"/>
  <c r="F201" i="32"/>
  <c r="F276" i="32" s="1"/>
  <c r="D194" i="32"/>
  <c r="D269" i="32" s="1"/>
  <c r="D294" i="32" s="1"/>
  <c r="D344" i="32" s="1"/>
  <c r="F193" i="32"/>
  <c r="G208" i="32"/>
  <c r="G283" i="32" s="1"/>
  <c r="C204" i="32"/>
  <c r="D205" i="32"/>
  <c r="D280" i="32" s="1"/>
  <c r="F188" i="9"/>
  <c r="AO8" i="49" s="1"/>
  <c r="E286" i="6"/>
  <c r="E311" i="6" s="1"/>
  <c r="E361" i="6" s="1"/>
  <c r="C188" i="22"/>
  <c r="AL21" i="49" s="1"/>
  <c r="F277" i="31"/>
  <c r="H177" i="29"/>
  <c r="H177" i="12"/>
  <c r="H185" i="21"/>
  <c r="H171" i="15"/>
  <c r="C185" i="44"/>
  <c r="E127" i="44"/>
  <c r="AC13" i="49"/>
  <c r="AJ13" i="49"/>
  <c r="AJ7" i="49"/>
  <c r="AC11" i="49"/>
  <c r="H263" i="17"/>
  <c r="D275" i="6"/>
  <c r="D188" i="6"/>
  <c r="AM7" i="49" s="1"/>
  <c r="AE8" i="49"/>
  <c r="AJ8" i="49" s="1"/>
  <c r="H263" i="62"/>
  <c r="H263" i="29"/>
  <c r="H179" i="27"/>
  <c r="D135" i="44"/>
  <c r="H171" i="44"/>
  <c r="H238" i="40"/>
  <c r="H263" i="31"/>
  <c r="G280" i="41"/>
  <c r="C188" i="41"/>
  <c r="E188" i="15"/>
  <c r="AN13" i="49" s="1"/>
  <c r="C194" i="20"/>
  <c r="F196" i="32"/>
  <c r="F271" i="32" s="1"/>
  <c r="F296" i="32" s="1"/>
  <c r="F346" i="32" s="1"/>
  <c r="G202" i="32"/>
  <c r="G277" i="32" s="1"/>
  <c r="C200" i="32"/>
  <c r="C208" i="32"/>
  <c r="D195" i="32"/>
  <c r="D270" i="32" s="1"/>
  <c r="D295" i="32" s="1"/>
  <c r="D345" i="32" s="1"/>
  <c r="G203" i="32"/>
  <c r="G278" i="32" s="1"/>
  <c r="E196" i="32"/>
  <c r="E271" i="32" s="1"/>
  <c r="E296" i="32" s="1"/>
  <c r="E346" i="32" s="1"/>
  <c r="G205" i="32"/>
  <c r="G280" i="32" s="1"/>
  <c r="C195" i="32"/>
  <c r="F199" i="32"/>
  <c r="F274" i="32" s="1"/>
  <c r="D203" i="32"/>
  <c r="D278" i="32" s="1"/>
  <c r="C188" i="6"/>
  <c r="C124" i="44"/>
  <c r="C188" i="25"/>
  <c r="C188" i="38"/>
  <c r="H168" i="12"/>
  <c r="H183" i="59"/>
  <c r="C136" i="44"/>
  <c r="C130" i="44"/>
  <c r="D130" i="44"/>
  <c r="H238" i="35"/>
  <c r="E136" i="44"/>
  <c r="E188" i="17"/>
  <c r="AN15" i="49" s="1"/>
  <c r="H175" i="25"/>
  <c r="E188" i="41"/>
  <c r="AN42" i="49" s="1"/>
  <c r="E203" i="40"/>
  <c r="E278" i="40" s="1"/>
  <c r="C188" i="23"/>
  <c r="E188" i="23"/>
  <c r="AN23" i="49" s="1"/>
  <c r="E129" i="44"/>
  <c r="F131" i="44"/>
  <c r="H168" i="24"/>
  <c r="H180" i="25"/>
  <c r="D280" i="41"/>
  <c r="D305" i="41" s="1"/>
  <c r="D355" i="41" s="1"/>
  <c r="H263" i="21"/>
  <c r="F203" i="40"/>
  <c r="F278" i="40" s="1"/>
  <c r="G196" i="20"/>
  <c r="G271" i="20" s="1"/>
  <c r="E207" i="20"/>
  <c r="E282" i="20" s="1"/>
  <c r="D193" i="40"/>
  <c r="H179" i="31"/>
  <c r="H172" i="10"/>
  <c r="H178" i="57"/>
  <c r="H176" i="29"/>
  <c r="H183" i="57"/>
  <c r="H180" i="36"/>
  <c r="D210" i="40"/>
  <c r="D285" i="40" s="1"/>
  <c r="D310" i="40" s="1"/>
  <c r="D360" i="40" s="1"/>
  <c r="D194" i="40"/>
  <c r="D269" i="40" s="1"/>
  <c r="D294" i="40" s="1"/>
  <c r="D344" i="40" s="1"/>
  <c r="C207" i="40"/>
  <c r="H183" i="40"/>
  <c r="E195" i="20"/>
  <c r="E270" i="20" s="1"/>
  <c r="E295" i="20" s="1"/>
  <c r="E345" i="20" s="1"/>
  <c r="D199" i="20"/>
  <c r="D274" i="20" s="1"/>
  <c r="D299" i="20" s="1"/>
  <c r="D349" i="20" s="1"/>
  <c r="G188" i="57"/>
  <c r="AP19" i="49" s="1"/>
  <c r="X36" i="49"/>
  <c r="AC36" i="49" s="1"/>
  <c r="H263" i="34"/>
  <c r="G210" i="40"/>
  <c r="G285" i="40" s="1"/>
  <c r="D200" i="40"/>
  <c r="E208" i="40"/>
  <c r="E283" i="40" s="1"/>
  <c r="E308" i="40" s="1"/>
  <c r="E358" i="40" s="1"/>
  <c r="G201" i="40"/>
  <c r="G276" i="40" s="1"/>
  <c r="D199" i="40"/>
  <c r="D274" i="40" s="1"/>
  <c r="D299" i="40" s="1"/>
  <c r="D349" i="40" s="1"/>
  <c r="C200" i="40"/>
  <c r="C275" i="40" s="1"/>
  <c r="E193" i="40"/>
  <c r="E268" i="40" s="1"/>
  <c r="G212" i="40"/>
  <c r="G287" i="40" s="1"/>
  <c r="E201" i="40"/>
  <c r="E276" i="40" s="1"/>
  <c r="E301" i="40" s="1"/>
  <c r="E351" i="40" s="1"/>
  <c r="F210" i="40"/>
  <c r="F285" i="40" s="1"/>
  <c r="F188" i="24"/>
  <c r="AO24" i="49" s="1"/>
  <c r="F188" i="22"/>
  <c r="AO21" i="49" s="1"/>
  <c r="H176" i="15"/>
  <c r="H183" i="37"/>
  <c r="G120" i="44"/>
  <c r="E211" i="20"/>
  <c r="E286" i="20" s="1"/>
  <c r="E311" i="20" s="1"/>
  <c r="E361" i="20" s="1"/>
  <c r="E203" i="20"/>
  <c r="E278" i="20" s="1"/>
  <c r="C210" i="40"/>
  <c r="G194" i="40"/>
  <c r="G269" i="40" s="1"/>
  <c r="E199" i="40"/>
  <c r="E274" i="40" s="1"/>
  <c r="E299" i="40" s="1"/>
  <c r="E349" i="40" s="1"/>
  <c r="G195" i="40"/>
  <c r="G270" i="40" s="1"/>
  <c r="D202" i="40"/>
  <c r="D277" i="40" s="1"/>
  <c r="E206" i="40"/>
  <c r="E281" i="40" s="1"/>
  <c r="E306" i="40" s="1"/>
  <c r="E356" i="40" s="1"/>
  <c r="C193" i="40"/>
  <c r="C268" i="40" s="1"/>
  <c r="C293" i="40" s="1"/>
  <c r="C199" i="40"/>
  <c r="E212" i="40"/>
  <c r="E287" i="40" s="1"/>
  <c r="E312" i="40" s="1"/>
  <c r="E362" i="40" s="1"/>
  <c r="F194" i="40"/>
  <c r="F269" i="40" s="1"/>
  <c r="F294" i="40" s="1"/>
  <c r="F344" i="40" s="1"/>
  <c r="G278" i="41"/>
  <c r="D188" i="59"/>
  <c r="AM33" i="49" s="1"/>
  <c r="H177" i="14"/>
  <c r="H238" i="15"/>
  <c r="H178" i="17"/>
  <c r="F205" i="20"/>
  <c r="F280" i="20" s="1"/>
  <c r="C202" i="20"/>
  <c r="C132" i="44"/>
  <c r="H238" i="24"/>
  <c r="F209" i="40"/>
  <c r="F284" i="40" s="1"/>
  <c r="F200" i="40"/>
  <c r="E194" i="40"/>
  <c r="E269" i="40" s="1"/>
  <c r="E294" i="40" s="1"/>
  <c r="E344" i="40" s="1"/>
  <c r="E196" i="40"/>
  <c r="E271" i="40" s="1"/>
  <c r="E296" i="40" s="1"/>
  <c r="E346" i="40" s="1"/>
  <c r="D195" i="40"/>
  <c r="D270" i="40" s="1"/>
  <c r="D295" i="40" s="1"/>
  <c r="D345" i="40" s="1"/>
  <c r="F202" i="40"/>
  <c r="F277" i="40" s="1"/>
  <c r="G196" i="40"/>
  <c r="G271" i="40" s="1"/>
  <c r="D204" i="40"/>
  <c r="D279" i="40" s="1"/>
  <c r="F199" i="40"/>
  <c r="F274" i="40" s="1"/>
  <c r="C204" i="40"/>
  <c r="H263" i="22"/>
  <c r="D208" i="40"/>
  <c r="D283" i="40" s="1"/>
  <c r="D308" i="40" s="1"/>
  <c r="D358" i="40" s="1"/>
  <c r="F212" i="40"/>
  <c r="F287" i="40" s="1"/>
  <c r="G198" i="40"/>
  <c r="G273" i="40" s="1"/>
  <c r="C195" i="40"/>
  <c r="C270" i="40" s="1"/>
  <c r="D203" i="40"/>
  <c r="D278" i="40" s="1"/>
  <c r="D207" i="40"/>
  <c r="D282" i="40" s="1"/>
  <c r="D197" i="40"/>
  <c r="D272" i="40" s="1"/>
  <c r="D297" i="40" s="1"/>
  <c r="D347" i="40" s="1"/>
  <c r="D201" i="40"/>
  <c r="D276" i="40" s="1"/>
  <c r="D301" i="40" s="1"/>
  <c r="D351" i="40" s="1"/>
  <c r="G202" i="40"/>
  <c r="G277" i="40" s="1"/>
  <c r="D188" i="24"/>
  <c r="AM24" i="49" s="1"/>
  <c r="F188" i="38"/>
  <c r="AO39" i="49" s="1"/>
  <c r="E188" i="59"/>
  <c r="AN33" i="49" s="1"/>
  <c r="H187" i="59"/>
  <c r="E197" i="20"/>
  <c r="E272" i="20" s="1"/>
  <c r="E297" i="20" s="1"/>
  <c r="E347" i="20" s="1"/>
  <c r="G206" i="40"/>
  <c r="G281" i="40" s="1"/>
  <c r="G306" i="40" s="1"/>
  <c r="G356" i="40" s="1"/>
  <c r="F198" i="40"/>
  <c r="F273" i="40" s="1"/>
  <c r="F298" i="40" s="1"/>
  <c r="F348" i="40" s="1"/>
  <c r="C194" i="40"/>
  <c r="F207" i="40"/>
  <c r="F282" i="40" s="1"/>
  <c r="C203" i="40"/>
  <c r="C211" i="40"/>
  <c r="C196" i="40"/>
  <c r="C197" i="40"/>
  <c r="C202" i="40"/>
  <c r="H186" i="26"/>
  <c r="E188" i="24"/>
  <c r="AN24" i="49" s="1"/>
  <c r="C188" i="24"/>
  <c r="AL24" i="49" s="1"/>
  <c r="E123" i="44"/>
  <c r="H263" i="27"/>
  <c r="C208" i="40"/>
  <c r="G207" i="40"/>
  <c r="G282" i="40" s="1"/>
  <c r="F204" i="40"/>
  <c r="F279" i="40" s="1"/>
  <c r="C198" i="40"/>
  <c r="C273" i="40" s="1"/>
  <c r="E204" i="40"/>
  <c r="E279" i="40" s="1"/>
  <c r="E197" i="40"/>
  <c r="E272" i="40" s="1"/>
  <c r="E297" i="40" s="1"/>
  <c r="E347" i="40" s="1"/>
  <c r="G211" i="40"/>
  <c r="G286" i="40" s="1"/>
  <c r="E207" i="40"/>
  <c r="E282" i="40" s="1"/>
  <c r="E198" i="40"/>
  <c r="E273" i="40" s="1"/>
  <c r="E298" i="40" s="1"/>
  <c r="E348" i="40" s="1"/>
  <c r="H183" i="41"/>
  <c r="H176" i="12"/>
  <c r="AJ15" i="49"/>
  <c r="D211" i="40"/>
  <c r="D286" i="40" s="1"/>
  <c r="D311" i="40" s="1"/>
  <c r="D361" i="40" s="1"/>
  <c r="G199" i="40"/>
  <c r="G274" i="40" s="1"/>
  <c r="E195" i="40"/>
  <c r="E270" i="40" s="1"/>
  <c r="E295" i="40" s="1"/>
  <c r="E345" i="40" s="1"/>
  <c r="F197" i="40"/>
  <c r="F272" i="40" s="1"/>
  <c r="F297" i="40" s="1"/>
  <c r="F347" i="40" s="1"/>
  <c r="E200" i="40"/>
  <c r="E275" i="40" s="1"/>
  <c r="C205" i="40"/>
  <c r="F206" i="40"/>
  <c r="F281" i="40" s="1"/>
  <c r="F306" i="40" s="1"/>
  <c r="F356" i="40" s="1"/>
  <c r="G193" i="40"/>
  <c r="G268" i="40" s="1"/>
  <c r="E210" i="40"/>
  <c r="E285" i="40" s="1"/>
  <c r="H182" i="34"/>
  <c r="D131" i="44"/>
  <c r="E274" i="31"/>
  <c r="E299" i="31" s="1"/>
  <c r="E349" i="31" s="1"/>
  <c r="F188" i="10"/>
  <c r="AO9" i="49" s="1"/>
  <c r="D126" i="44"/>
  <c r="H174" i="29"/>
  <c r="D188" i="14"/>
  <c r="AM12" i="49" s="1"/>
  <c r="G134" i="44"/>
  <c r="D136" i="44"/>
  <c r="H263" i="41"/>
  <c r="G188" i="17"/>
  <c r="AP15" i="49" s="1"/>
  <c r="F188" i="59"/>
  <c r="AO33" i="49" s="1"/>
  <c r="G128" i="44"/>
  <c r="F188" i="15"/>
  <c r="AO13" i="49" s="1"/>
  <c r="H170" i="26"/>
  <c r="D188" i="16"/>
  <c r="AM14" i="49" s="1"/>
  <c r="D188" i="37"/>
  <c r="AM38" i="49" s="1"/>
  <c r="E188" i="16"/>
  <c r="AN14" i="49" s="1"/>
  <c r="H168" i="10"/>
  <c r="E126" i="44"/>
  <c r="C133" i="44"/>
  <c r="D132" i="44"/>
  <c r="F272" i="62"/>
  <c r="F188" i="17"/>
  <c r="AO15" i="49" s="1"/>
  <c r="H263" i="19"/>
  <c r="G188" i="23"/>
  <c r="AP23" i="49" s="1"/>
  <c r="D204" i="30"/>
  <c r="D279" i="30" s="1"/>
  <c r="D199" i="30"/>
  <c r="D274" i="30" s="1"/>
  <c r="D299" i="30" s="1"/>
  <c r="D349" i="30" s="1"/>
  <c r="E196" i="30"/>
  <c r="E271" i="30" s="1"/>
  <c r="E296" i="30" s="1"/>
  <c r="E346" i="30" s="1"/>
  <c r="E197" i="30"/>
  <c r="E272" i="30" s="1"/>
  <c r="E199" i="30"/>
  <c r="E274" i="30" s="1"/>
  <c r="F193" i="30"/>
  <c r="E200" i="30"/>
  <c r="E275" i="30" s="1"/>
  <c r="G209" i="30"/>
  <c r="G284" i="30" s="1"/>
  <c r="F196" i="30"/>
  <c r="F271" i="30" s="1"/>
  <c r="G199" i="30"/>
  <c r="G274" i="30" s="1"/>
  <c r="E210" i="30"/>
  <c r="E285" i="30" s="1"/>
  <c r="G202" i="30"/>
  <c r="G277" i="30" s="1"/>
  <c r="C196" i="31"/>
  <c r="F196" i="31"/>
  <c r="F271" i="31" s="1"/>
  <c r="F296" i="31" s="1"/>
  <c r="F346" i="31" s="1"/>
  <c r="C202" i="31"/>
  <c r="C277" i="31" s="1"/>
  <c r="D193" i="31"/>
  <c r="C201" i="31"/>
  <c r="F203" i="31"/>
  <c r="F278" i="31" s="1"/>
  <c r="E208" i="31"/>
  <c r="E283" i="31" s="1"/>
  <c r="E308" i="31" s="1"/>
  <c r="E358" i="31" s="1"/>
  <c r="D210" i="31"/>
  <c r="D285" i="31" s="1"/>
  <c r="D310" i="31" s="1"/>
  <c r="D360" i="31" s="1"/>
  <c r="F205" i="31"/>
  <c r="F280" i="31" s="1"/>
  <c r="D199" i="31"/>
  <c r="D274" i="31" s="1"/>
  <c r="D299" i="31" s="1"/>
  <c r="D349" i="31" s="1"/>
  <c r="C194" i="31"/>
  <c r="C209" i="31"/>
  <c r="C284" i="31" s="1"/>
  <c r="H172" i="62"/>
  <c r="F188" i="28"/>
  <c r="AO28" i="49" s="1"/>
  <c r="H238" i="41"/>
  <c r="D134" i="44"/>
  <c r="C211" i="30"/>
  <c r="C286" i="30" s="1"/>
  <c r="D195" i="30"/>
  <c r="D270" i="30" s="1"/>
  <c r="D295" i="30" s="1"/>
  <c r="D345" i="30" s="1"/>
  <c r="E193" i="30"/>
  <c r="D212" i="30"/>
  <c r="D287" i="30" s="1"/>
  <c r="D312" i="30" s="1"/>
  <c r="D362" i="30" s="1"/>
  <c r="E195" i="30"/>
  <c r="E270" i="30" s="1"/>
  <c r="D208" i="30"/>
  <c r="D283" i="30" s="1"/>
  <c r="D308" i="30" s="1"/>
  <c r="D358" i="30" s="1"/>
  <c r="E212" i="30"/>
  <c r="E287" i="30" s="1"/>
  <c r="F206" i="30"/>
  <c r="G201" i="30"/>
  <c r="G276" i="30" s="1"/>
  <c r="G208" i="30"/>
  <c r="G283" i="30" s="1"/>
  <c r="G210" i="30"/>
  <c r="G285" i="30" s="1"/>
  <c r="G197" i="30"/>
  <c r="G272" i="30" s="1"/>
  <c r="G193" i="31"/>
  <c r="G268" i="31" s="1"/>
  <c r="E205" i="31"/>
  <c r="E280" i="31" s="1"/>
  <c r="E209" i="31"/>
  <c r="E284" i="31" s="1"/>
  <c r="F210" i="31"/>
  <c r="F285" i="31" s="1"/>
  <c r="D196" i="31"/>
  <c r="D271" i="31" s="1"/>
  <c r="D296" i="31" s="1"/>
  <c r="D346" i="31" s="1"/>
  <c r="G197" i="31"/>
  <c r="G272" i="31" s="1"/>
  <c r="C193" i="31"/>
  <c r="D200" i="31"/>
  <c r="D275" i="31" s="1"/>
  <c r="C197" i="31"/>
  <c r="C272" i="31" s="1"/>
  <c r="F193" i="31"/>
  <c r="E207" i="31"/>
  <c r="E282" i="31" s="1"/>
  <c r="F200" i="31"/>
  <c r="F275" i="31" s="1"/>
  <c r="H184" i="14"/>
  <c r="H182" i="59"/>
  <c r="H186" i="37"/>
  <c r="F285" i="15"/>
  <c r="G122" i="44"/>
  <c r="C119" i="44"/>
  <c r="H238" i="18"/>
  <c r="H238" i="30"/>
  <c r="H263" i="35"/>
  <c r="C194" i="30"/>
  <c r="G203" i="30"/>
  <c r="G278" i="30" s="1"/>
  <c r="C193" i="30"/>
  <c r="C208" i="30"/>
  <c r="C283" i="30" s="1"/>
  <c r="D197" i="30"/>
  <c r="D272" i="30" s="1"/>
  <c r="D207" i="30"/>
  <c r="D282" i="30" s="1"/>
  <c r="D198" i="30"/>
  <c r="D273" i="30" s="1"/>
  <c r="D298" i="30" s="1"/>
  <c r="D348" i="30" s="1"/>
  <c r="D209" i="30"/>
  <c r="D284" i="30" s="1"/>
  <c r="D210" i="30"/>
  <c r="D285" i="30" s="1"/>
  <c r="D310" i="30" s="1"/>
  <c r="D360" i="30" s="1"/>
  <c r="G198" i="30"/>
  <c r="G273" i="30" s="1"/>
  <c r="E205" i="30"/>
  <c r="E280" i="30" s="1"/>
  <c r="C203" i="30"/>
  <c r="C278" i="30" s="1"/>
  <c r="G205" i="30"/>
  <c r="E278" i="41"/>
  <c r="G199" i="31"/>
  <c r="G274" i="31" s="1"/>
  <c r="E193" i="31"/>
  <c r="E268" i="31" s="1"/>
  <c r="G206" i="31"/>
  <c r="G281" i="31" s="1"/>
  <c r="D207" i="31"/>
  <c r="D282" i="31" s="1"/>
  <c r="C204" i="31"/>
  <c r="E196" i="31"/>
  <c r="E271" i="31" s="1"/>
  <c r="E296" i="31" s="1"/>
  <c r="E346" i="31" s="1"/>
  <c r="G207" i="31"/>
  <c r="G282" i="31" s="1"/>
  <c r="G202" i="31"/>
  <c r="G277" i="31" s="1"/>
  <c r="D203" i="31"/>
  <c r="D278" i="31" s="1"/>
  <c r="F197" i="31"/>
  <c r="F272" i="31" s="1"/>
  <c r="E203" i="31"/>
  <c r="E278" i="31" s="1"/>
  <c r="E206" i="31"/>
  <c r="E281" i="31" s="1"/>
  <c r="E306" i="31" s="1"/>
  <c r="E356" i="31" s="1"/>
  <c r="F198" i="31"/>
  <c r="F273" i="31" s="1"/>
  <c r="G274" i="37"/>
  <c r="E132" i="44"/>
  <c r="G130" i="44"/>
  <c r="H263" i="38"/>
  <c r="AC34" i="49"/>
  <c r="H263" i="32"/>
  <c r="H238" i="29"/>
  <c r="C188" i="10"/>
  <c r="F207" i="30"/>
  <c r="F282" i="30" s="1"/>
  <c r="F197" i="30"/>
  <c r="F272" i="30" s="1"/>
  <c r="F211" i="30"/>
  <c r="F286" i="30" s="1"/>
  <c r="C199" i="30"/>
  <c r="C197" i="30"/>
  <c r="D194" i="30"/>
  <c r="D269" i="30" s="1"/>
  <c r="D294" i="30" s="1"/>
  <c r="D344" i="30" s="1"/>
  <c r="C212" i="30"/>
  <c r="C287" i="30" s="1"/>
  <c r="D200" i="30"/>
  <c r="D205" i="30"/>
  <c r="D280" i="30" s="1"/>
  <c r="G193" i="30"/>
  <c r="G268" i="30" s="1"/>
  <c r="G212" i="30"/>
  <c r="G287" i="30" s="1"/>
  <c r="C200" i="30"/>
  <c r="C275" i="30" s="1"/>
  <c r="F204" i="30"/>
  <c r="F279" i="30" s="1"/>
  <c r="F275" i="40"/>
  <c r="G281" i="41"/>
  <c r="E280" i="41"/>
  <c r="E204" i="31"/>
  <c r="E279" i="31" s="1"/>
  <c r="C203" i="31"/>
  <c r="C278" i="31" s="1"/>
  <c r="C205" i="31"/>
  <c r="D205" i="31"/>
  <c r="D280" i="31" s="1"/>
  <c r="C211" i="31"/>
  <c r="G196" i="31"/>
  <c r="G271" i="31" s="1"/>
  <c r="C207" i="31"/>
  <c r="G194" i="31"/>
  <c r="G269" i="31" s="1"/>
  <c r="C199" i="31"/>
  <c r="C274" i="31" s="1"/>
  <c r="G208" i="31"/>
  <c r="G283" i="31" s="1"/>
  <c r="F199" i="31"/>
  <c r="G200" i="31"/>
  <c r="G275" i="31" s="1"/>
  <c r="F209" i="31"/>
  <c r="F284" i="31" s="1"/>
  <c r="H187" i="25"/>
  <c r="H185" i="11"/>
  <c r="H185" i="15"/>
  <c r="H180" i="27"/>
  <c r="H178" i="11"/>
  <c r="H175" i="37"/>
  <c r="G273" i="37"/>
  <c r="E277" i="15"/>
  <c r="E302" i="15" s="1"/>
  <c r="E352" i="15" s="1"/>
  <c r="F281" i="32"/>
  <c r="F306" i="32" s="1"/>
  <c r="F356" i="32" s="1"/>
  <c r="F119" i="44"/>
  <c r="AE42" i="49"/>
  <c r="AJ42" i="49" s="1"/>
  <c r="H238" i="33"/>
  <c r="AC7" i="49"/>
  <c r="E208" i="30"/>
  <c r="E283" i="30" s="1"/>
  <c r="E308" i="30" s="1"/>
  <c r="E358" i="30" s="1"/>
  <c r="F198" i="30"/>
  <c r="F273" i="30" s="1"/>
  <c r="F201" i="30"/>
  <c r="F276" i="30" s="1"/>
  <c r="F194" i="30"/>
  <c r="F269" i="30" s="1"/>
  <c r="C198" i="30"/>
  <c r="C206" i="30"/>
  <c r="C281" i="30" s="1"/>
  <c r="C195" i="30"/>
  <c r="C270" i="30" s="1"/>
  <c r="C210" i="30"/>
  <c r="D201" i="30"/>
  <c r="D276" i="30" s="1"/>
  <c r="G196" i="30"/>
  <c r="G271" i="30" s="1"/>
  <c r="G195" i="30"/>
  <c r="G270" i="30" s="1"/>
  <c r="E203" i="30"/>
  <c r="E278" i="30" s="1"/>
  <c r="G211" i="30"/>
  <c r="G286" i="30" s="1"/>
  <c r="E198" i="31"/>
  <c r="E273" i="31" s="1"/>
  <c r="E298" i="31" s="1"/>
  <c r="E348" i="31" s="1"/>
  <c r="G198" i="31"/>
  <c r="G273" i="31" s="1"/>
  <c r="D197" i="31"/>
  <c r="D272" i="31" s="1"/>
  <c r="D297" i="31" s="1"/>
  <c r="D347" i="31" s="1"/>
  <c r="E200" i="31"/>
  <c r="E275" i="31" s="1"/>
  <c r="G203" i="31"/>
  <c r="G278" i="31" s="1"/>
  <c r="C200" i="31"/>
  <c r="C275" i="31" s="1"/>
  <c r="E195" i="31"/>
  <c r="E270" i="31" s="1"/>
  <c r="E295" i="31" s="1"/>
  <c r="E345" i="31" s="1"/>
  <c r="E212" i="31"/>
  <c r="E287" i="31" s="1"/>
  <c r="E312" i="31" s="1"/>
  <c r="E362" i="31" s="1"/>
  <c r="F207" i="31"/>
  <c r="F282" i="31" s="1"/>
  <c r="C212" i="31"/>
  <c r="C287" i="31" s="1"/>
  <c r="D194" i="31"/>
  <c r="D269" i="31" s="1"/>
  <c r="D294" i="31" s="1"/>
  <c r="D344" i="31" s="1"/>
  <c r="E210" i="31"/>
  <c r="E285" i="31" s="1"/>
  <c r="F195" i="31"/>
  <c r="F270" i="31" s="1"/>
  <c r="C129" i="44"/>
  <c r="D188" i="23"/>
  <c r="AM23" i="49" s="1"/>
  <c r="D188" i="41"/>
  <c r="AM42" i="49" s="1"/>
  <c r="H169" i="31"/>
  <c r="F188" i="25"/>
  <c r="AO25" i="49" s="1"/>
  <c r="H172" i="16"/>
  <c r="G124" i="44"/>
  <c r="H263" i="6"/>
  <c r="H238" i="31"/>
  <c r="H263" i="23"/>
  <c r="H238" i="6"/>
  <c r="H263" i="25"/>
  <c r="E198" i="30"/>
  <c r="E273" i="30" s="1"/>
  <c r="E298" i="30" s="1"/>
  <c r="E348" i="30" s="1"/>
  <c r="E202" i="30"/>
  <c r="E277" i="30" s="1"/>
  <c r="F195" i="30"/>
  <c r="F270" i="30" s="1"/>
  <c r="F200" i="30"/>
  <c r="F275" i="30" s="1"/>
  <c r="F202" i="30"/>
  <c r="F277" i="30" s="1"/>
  <c r="G200" i="30"/>
  <c r="G275" i="30" s="1"/>
  <c r="G207" i="30"/>
  <c r="G282" i="30" s="1"/>
  <c r="C204" i="30"/>
  <c r="C279" i="30" s="1"/>
  <c r="C207" i="30"/>
  <c r="C282" i="30" s="1"/>
  <c r="D203" i="30"/>
  <c r="D278" i="30" s="1"/>
  <c r="F205" i="30"/>
  <c r="F280" i="30" s="1"/>
  <c r="E204" i="30"/>
  <c r="E279" i="30" s="1"/>
  <c r="D198" i="31"/>
  <c r="D273" i="31" s="1"/>
  <c r="D298" i="31" s="1"/>
  <c r="D348" i="31" s="1"/>
  <c r="G210" i="31"/>
  <c r="G285" i="31" s="1"/>
  <c r="G205" i="31"/>
  <c r="G280" i="31" s="1"/>
  <c r="F206" i="31"/>
  <c r="F281" i="31" s="1"/>
  <c r="F212" i="31"/>
  <c r="F287" i="31" s="1"/>
  <c r="E211" i="31"/>
  <c r="E286" i="31" s="1"/>
  <c r="E311" i="31" s="1"/>
  <c r="E361" i="31" s="1"/>
  <c r="F204" i="31"/>
  <c r="F279" i="31" s="1"/>
  <c r="D212" i="31"/>
  <c r="D287" i="31" s="1"/>
  <c r="D312" i="31" s="1"/>
  <c r="D362" i="31" s="1"/>
  <c r="D195" i="31"/>
  <c r="D270" i="31" s="1"/>
  <c r="D295" i="31" s="1"/>
  <c r="D345" i="31" s="1"/>
  <c r="G195" i="31"/>
  <c r="G270" i="31" s="1"/>
  <c r="C198" i="31"/>
  <c r="D202" i="31"/>
  <c r="D277" i="31" s="1"/>
  <c r="H176" i="21"/>
  <c r="D188" i="20"/>
  <c r="AM18" i="49" s="1"/>
  <c r="D286" i="37"/>
  <c r="D311" i="37" s="1"/>
  <c r="D361" i="37" s="1"/>
  <c r="D277" i="15"/>
  <c r="D302" i="15" s="1"/>
  <c r="D352" i="15" s="1"/>
  <c r="H184" i="28"/>
  <c r="F188" i="32"/>
  <c r="AO32" i="49" s="1"/>
  <c r="AJ23" i="49"/>
  <c r="E194" i="30"/>
  <c r="E269" i="30" s="1"/>
  <c r="E294" i="30" s="1"/>
  <c r="E344" i="30" s="1"/>
  <c r="D206" i="30"/>
  <c r="D281" i="30" s="1"/>
  <c r="D306" i="30" s="1"/>
  <c r="D356" i="30" s="1"/>
  <c r="E201" i="30"/>
  <c r="E276" i="30" s="1"/>
  <c r="E207" i="30"/>
  <c r="E282" i="30" s="1"/>
  <c r="E206" i="30"/>
  <c r="E281" i="30" s="1"/>
  <c r="E306" i="30" s="1"/>
  <c r="E356" i="30" s="1"/>
  <c r="F199" i="30"/>
  <c r="F274" i="30" s="1"/>
  <c r="F212" i="30"/>
  <c r="F287" i="30" s="1"/>
  <c r="G206" i="30"/>
  <c r="G281" i="30" s="1"/>
  <c r="C201" i="30"/>
  <c r="C276" i="30" s="1"/>
  <c r="E209" i="30"/>
  <c r="E284" i="30" s="1"/>
  <c r="G194" i="30"/>
  <c r="G269" i="30" s="1"/>
  <c r="C195" i="31"/>
  <c r="D201" i="31"/>
  <c r="D276" i="31" s="1"/>
  <c r="D301" i="31" s="1"/>
  <c r="D351" i="31" s="1"/>
  <c r="E197" i="31"/>
  <c r="E272" i="31" s="1"/>
  <c r="C206" i="31"/>
  <c r="G204" i="31"/>
  <c r="G279" i="31" s="1"/>
  <c r="E201" i="31"/>
  <c r="E276" i="31" s="1"/>
  <c r="E202" i="31"/>
  <c r="E277" i="31" s="1"/>
  <c r="F201" i="31"/>
  <c r="F276" i="31" s="1"/>
  <c r="C208" i="31"/>
  <c r="C283" i="31" s="1"/>
  <c r="D208" i="31"/>
  <c r="D283" i="31" s="1"/>
  <c r="D308" i="31" s="1"/>
  <c r="D358" i="31" s="1"/>
  <c r="G211" i="31"/>
  <c r="G286" i="31" s="1"/>
  <c r="H169" i="24"/>
  <c r="G188" i="29"/>
  <c r="AP29" i="49" s="1"/>
  <c r="H176" i="25"/>
  <c r="D188" i="18"/>
  <c r="AM16" i="49" s="1"/>
  <c r="H187" i="30"/>
  <c r="H175" i="26"/>
  <c r="H181" i="41"/>
  <c r="H238" i="16"/>
  <c r="E209" i="44"/>
  <c r="C188" i="29"/>
  <c r="F130" i="44"/>
  <c r="H172" i="30"/>
  <c r="H181" i="17"/>
  <c r="H176" i="57"/>
  <c r="H180" i="21"/>
  <c r="H186" i="9"/>
  <c r="F202" i="20"/>
  <c r="F277" i="20" s="1"/>
  <c r="D200" i="20"/>
  <c r="D275" i="20" s="1"/>
  <c r="G209" i="40"/>
  <c r="G284" i="40" s="1"/>
  <c r="C206" i="40"/>
  <c r="C281" i="40" s="1"/>
  <c r="E202" i="40"/>
  <c r="E277" i="40" s="1"/>
  <c r="G197" i="40"/>
  <c r="G272" i="40" s="1"/>
  <c r="D206" i="40"/>
  <c r="D281" i="40" s="1"/>
  <c r="D306" i="40" s="1"/>
  <c r="D356" i="40" s="1"/>
  <c r="E205" i="40"/>
  <c r="E280" i="40" s="1"/>
  <c r="F208" i="40"/>
  <c r="F283" i="40" s="1"/>
  <c r="F308" i="40" s="1"/>
  <c r="F358" i="40" s="1"/>
  <c r="D196" i="40"/>
  <c r="D271" i="40" s="1"/>
  <c r="D296" i="40" s="1"/>
  <c r="D346" i="40" s="1"/>
  <c r="E209" i="40"/>
  <c r="E284" i="40" s="1"/>
  <c r="F211" i="40"/>
  <c r="F286" i="40" s="1"/>
  <c r="C212" i="40"/>
  <c r="C287" i="40" s="1"/>
  <c r="C312" i="40" s="1"/>
  <c r="C362" i="40" s="1"/>
  <c r="F195" i="40"/>
  <c r="F270" i="40" s="1"/>
  <c r="E134" i="44"/>
  <c r="H238" i="34"/>
  <c r="H171" i="17"/>
  <c r="H172" i="28"/>
  <c r="D188" i="30"/>
  <c r="AM30" i="49" s="1"/>
  <c r="G188" i="59"/>
  <c r="AP33" i="49" s="1"/>
  <c r="E130" i="44"/>
  <c r="H177" i="15"/>
  <c r="H170" i="39"/>
  <c r="E119" i="44"/>
  <c r="F188" i="30"/>
  <c r="AO30" i="49" s="1"/>
  <c r="H169" i="59"/>
  <c r="AE10" i="49"/>
  <c r="AJ10" i="49" s="1"/>
  <c r="H182" i="10"/>
  <c r="C188" i="17"/>
  <c r="F129" i="44"/>
  <c r="H171" i="41"/>
  <c r="F194" i="20"/>
  <c r="F269" i="20" s="1"/>
  <c r="D201" i="20"/>
  <c r="D276" i="20" s="1"/>
  <c r="D301" i="20" s="1"/>
  <c r="D351" i="20" s="1"/>
  <c r="C127" i="44"/>
  <c r="D209" i="40"/>
  <c r="D284" i="40" s="1"/>
  <c r="E211" i="40"/>
  <c r="E286" i="40" s="1"/>
  <c r="E311" i="40" s="1"/>
  <c r="E361" i="40" s="1"/>
  <c r="F201" i="40"/>
  <c r="F276" i="40" s="1"/>
  <c r="C201" i="40"/>
  <c r="C276" i="40" s="1"/>
  <c r="G200" i="40"/>
  <c r="G275" i="40" s="1"/>
  <c r="G203" i="40"/>
  <c r="G278" i="40" s="1"/>
  <c r="F205" i="40"/>
  <c r="F280" i="40" s="1"/>
  <c r="G208" i="40"/>
  <c r="G283" i="40" s="1"/>
  <c r="F193" i="40"/>
  <c r="C209" i="40"/>
  <c r="C284" i="40" s="1"/>
  <c r="F196" i="40"/>
  <c r="F271" i="40" s="1"/>
  <c r="F296" i="40" s="1"/>
  <c r="F346" i="40" s="1"/>
  <c r="G205" i="40"/>
  <c r="G280" i="40" s="1"/>
  <c r="H183" i="16"/>
  <c r="F208" i="20"/>
  <c r="F283" i="20" s="1"/>
  <c r="C206" i="20"/>
  <c r="G197" i="20"/>
  <c r="G272" i="20" s="1"/>
  <c r="H183" i="26"/>
  <c r="H186" i="16"/>
  <c r="H179" i="25"/>
  <c r="F277" i="15"/>
  <c r="H188" i="12"/>
  <c r="D124" i="44"/>
  <c r="AC25" i="49"/>
  <c r="H238" i="14"/>
  <c r="H263" i="16"/>
  <c r="H238" i="10"/>
  <c r="G280" i="30"/>
  <c r="E188" i="38"/>
  <c r="AN39" i="49" s="1"/>
  <c r="F269" i="31"/>
  <c r="E188" i="37"/>
  <c r="AN38" i="49" s="1"/>
  <c r="AC41" i="49"/>
  <c r="D188" i="39"/>
  <c r="AM40" i="49" s="1"/>
  <c r="H174" i="37"/>
  <c r="H177" i="27"/>
  <c r="H173" i="29"/>
  <c r="H180" i="14"/>
  <c r="C131" i="44"/>
  <c r="D127" i="44"/>
  <c r="X14" i="49"/>
  <c r="H263" i="39"/>
  <c r="H263" i="18"/>
  <c r="H172" i="59"/>
  <c r="E188" i="29"/>
  <c r="AN29" i="49" s="1"/>
  <c r="H177" i="25"/>
  <c r="F188" i="41"/>
  <c r="AO42" i="49" s="1"/>
  <c r="C209" i="44"/>
  <c r="E188" i="20"/>
  <c r="AN18" i="49" s="1"/>
  <c r="G125" i="44"/>
  <c r="H238" i="23"/>
  <c r="H182" i="26"/>
  <c r="F188" i="14"/>
  <c r="AO12" i="49" s="1"/>
  <c r="H182" i="25"/>
  <c r="H179" i="17"/>
  <c r="H180" i="9"/>
  <c r="H181" i="20"/>
  <c r="H238" i="27"/>
  <c r="E185" i="44"/>
  <c r="H185" i="34"/>
  <c r="H171" i="37"/>
  <c r="AC27" i="49"/>
  <c r="C188" i="30"/>
  <c r="G188" i="25"/>
  <c r="AP25" i="49" s="1"/>
  <c r="H172" i="25"/>
  <c r="F188" i="31"/>
  <c r="AO31" i="49" s="1"/>
  <c r="E121" i="44"/>
  <c r="G135" i="44"/>
  <c r="C122" i="44"/>
  <c r="H263" i="33"/>
  <c r="H238" i="28"/>
  <c r="H238" i="17"/>
  <c r="D278" i="41"/>
  <c r="H168" i="14"/>
  <c r="H180" i="29"/>
  <c r="H180" i="15"/>
  <c r="H170" i="14"/>
  <c r="H184" i="26"/>
  <c r="G127" i="44"/>
  <c r="G278" i="6"/>
  <c r="AJ34" i="49"/>
  <c r="H263" i="36"/>
  <c r="H238" i="59"/>
  <c r="AC15" i="49"/>
  <c r="H263" i="10"/>
  <c r="D188" i="38"/>
  <c r="AM39" i="49" s="1"/>
  <c r="E188" i="25"/>
  <c r="AN25" i="49" s="1"/>
  <c r="H186" i="17"/>
  <c r="G280" i="15"/>
  <c r="G129" i="44"/>
  <c r="AC31" i="49"/>
  <c r="X10" i="49"/>
  <c r="AC10" i="49" s="1"/>
  <c r="H238" i="11"/>
  <c r="H177" i="11"/>
  <c r="E188" i="11"/>
  <c r="AN10" i="49" s="1"/>
  <c r="H173" i="37"/>
  <c r="AC33" i="49"/>
  <c r="AC16" i="49"/>
  <c r="AJ35" i="49"/>
  <c r="AC29" i="49"/>
  <c r="AJ37" i="49"/>
  <c r="AJ25" i="49"/>
  <c r="AC42" i="49"/>
  <c r="AC32" i="49"/>
  <c r="AC17" i="49"/>
  <c r="AJ32" i="49"/>
  <c r="AC9" i="49"/>
  <c r="AJ41" i="49"/>
  <c r="AC30" i="49"/>
  <c r="AJ33" i="49"/>
  <c r="AJ31" i="49"/>
  <c r="AJ39" i="49"/>
  <c r="AC23" i="49"/>
  <c r="AJ40" i="49"/>
  <c r="AJ16" i="49"/>
  <c r="AJ29" i="49"/>
  <c r="AC28" i="49"/>
  <c r="H238" i="21"/>
  <c r="H263" i="14"/>
  <c r="C188" i="59"/>
  <c r="AL33" i="49" s="1"/>
  <c r="G188" i="30"/>
  <c r="AP30" i="49" s="1"/>
  <c r="F274" i="31"/>
  <c r="H238" i="62"/>
  <c r="H170" i="24"/>
  <c r="H168" i="27"/>
  <c r="F204" i="20"/>
  <c r="F279" i="20" s="1"/>
  <c r="E202" i="20"/>
  <c r="E277" i="20" s="1"/>
  <c r="E209" i="20"/>
  <c r="E284" i="20" s="1"/>
  <c r="F195" i="20"/>
  <c r="F270" i="20" s="1"/>
  <c r="E204" i="20"/>
  <c r="E279" i="20" s="1"/>
  <c r="D193" i="20"/>
  <c r="G199" i="20"/>
  <c r="G274" i="20" s="1"/>
  <c r="C211" i="20"/>
  <c r="C286" i="20" s="1"/>
  <c r="E194" i="20"/>
  <c r="E269" i="20" s="1"/>
  <c r="E294" i="20" s="1"/>
  <c r="E344" i="20" s="1"/>
  <c r="C209" i="20"/>
  <c r="C284" i="20" s="1"/>
  <c r="E199" i="20"/>
  <c r="E274" i="20" s="1"/>
  <c r="E299" i="20" s="1"/>
  <c r="E349" i="20" s="1"/>
  <c r="E200" i="20"/>
  <c r="E275" i="20" s="1"/>
  <c r="G193" i="20"/>
  <c r="G268" i="20" s="1"/>
  <c r="D133" i="44"/>
  <c r="F134" i="44"/>
  <c r="AC20" i="49"/>
  <c r="H238" i="9"/>
  <c r="AJ12" i="49"/>
  <c r="H263" i="20"/>
  <c r="H238" i="22"/>
  <c r="H180" i="11"/>
  <c r="H175" i="38"/>
  <c r="H172" i="23"/>
  <c r="G195" i="20"/>
  <c r="G270" i="20" s="1"/>
  <c r="D205" i="20"/>
  <c r="D280" i="20" s="1"/>
  <c r="D203" i="20"/>
  <c r="D278" i="20" s="1"/>
  <c r="G206" i="20"/>
  <c r="G281" i="20" s="1"/>
  <c r="F207" i="20"/>
  <c r="F282" i="20" s="1"/>
  <c r="C208" i="20"/>
  <c r="C283" i="20" s="1"/>
  <c r="D210" i="20"/>
  <c r="D285" i="20" s="1"/>
  <c r="D310" i="20" s="1"/>
  <c r="D360" i="20" s="1"/>
  <c r="G207" i="20"/>
  <c r="G282" i="20" s="1"/>
  <c r="D212" i="20"/>
  <c r="D287" i="20" s="1"/>
  <c r="D312" i="20" s="1"/>
  <c r="D362" i="20" s="1"/>
  <c r="D195" i="20"/>
  <c r="D270" i="20" s="1"/>
  <c r="D295" i="20" s="1"/>
  <c r="D345" i="20" s="1"/>
  <c r="G201" i="20"/>
  <c r="G276" i="20" s="1"/>
  <c r="E281" i="32"/>
  <c r="E306" i="32" s="1"/>
  <c r="E356" i="32" s="1"/>
  <c r="E275" i="6"/>
  <c r="H263" i="57"/>
  <c r="H238" i="32"/>
  <c r="AJ18" i="49"/>
  <c r="F281" i="30"/>
  <c r="H180" i="41"/>
  <c r="H169" i="29"/>
  <c r="H168" i="25"/>
  <c r="H171" i="30"/>
  <c r="H187" i="18"/>
  <c r="G208" i="24"/>
  <c r="G283" i="24" s="1"/>
  <c r="D195" i="24"/>
  <c r="D270" i="24" s="1"/>
  <c r="D295" i="24" s="1"/>
  <c r="D345" i="24" s="1"/>
  <c r="D211" i="24"/>
  <c r="D286" i="24" s="1"/>
  <c r="D311" i="24" s="1"/>
  <c r="D361" i="24" s="1"/>
  <c r="C194" i="24"/>
  <c r="F210" i="24"/>
  <c r="F285" i="24" s="1"/>
  <c r="C207" i="24"/>
  <c r="D200" i="24"/>
  <c r="D275" i="24" s="1"/>
  <c r="E211" i="24"/>
  <c r="E286" i="24" s="1"/>
  <c r="E311" i="24" s="1"/>
  <c r="E361" i="24" s="1"/>
  <c r="E203" i="24"/>
  <c r="E278" i="24" s="1"/>
  <c r="D196" i="24"/>
  <c r="D271" i="24" s="1"/>
  <c r="D296" i="24" s="1"/>
  <c r="D346" i="24" s="1"/>
  <c r="E209" i="24"/>
  <c r="E284" i="24" s="1"/>
  <c r="D194" i="24"/>
  <c r="D269" i="24" s="1"/>
  <c r="D294" i="24" s="1"/>
  <c r="D344" i="24" s="1"/>
  <c r="E197" i="24"/>
  <c r="E272" i="24" s="1"/>
  <c r="E297" i="24" s="1"/>
  <c r="E347" i="24" s="1"/>
  <c r="F212" i="24"/>
  <c r="F287" i="24" s="1"/>
  <c r="G203" i="24"/>
  <c r="G278" i="24" s="1"/>
  <c r="F201" i="24"/>
  <c r="F276" i="24" s="1"/>
  <c r="D204" i="24"/>
  <c r="D279" i="24" s="1"/>
  <c r="D304" i="24" s="1"/>
  <c r="D354" i="24" s="1"/>
  <c r="C203" i="24"/>
  <c r="C196" i="24"/>
  <c r="G196" i="24"/>
  <c r="G271" i="24" s="1"/>
  <c r="D198" i="24"/>
  <c r="D273" i="24" s="1"/>
  <c r="D298" i="24" s="1"/>
  <c r="D348" i="24" s="1"/>
  <c r="F194" i="24"/>
  <c r="F269" i="24" s="1"/>
  <c r="F294" i="24" s="1"/>
  <c r="F344" i="24" s="1"/>
  <c r="G195" i="24"/>
  <c r="G270" i="24" s="1"/>
  <c r="G210" i="24"/>
  <c r="G285" i="24" s="1"/>
  <c r="C206" i="24"/>
  <c r="G204" i="24"/>
  <c r="G279" i="24" s="1"/>
  <c r="F200" i="24"/>
  <c r="F275" i="24" s="1"/>
  <c r="E210" i="24"/>
  <c r="E285" i="24" s="1"/>
  <c r="F206" i="24"/>
  <c r="F281" i="24" s="1"/>
  <c r="D203" i="24"/>
  <c r="D278" i="24" s="1"/>
  <c r="F193" i="24"/>
  <c r="C208" i="24"/>
  <c r="G198" i="24"/>
  <c r="G273" i="24" s="1"/>
  <c r="C204" i="24"/>
  <c r="E207" i="24"/>
  <c r="E282" i="24" s="1"/>
  <c r="C205" i="24"/>
  <c r="G201" i="24"/>
  <c r="G276" i="24" s="1"/>
  <c r="F205" i="24"/>
  <c r="F280" i="24" s="1"/>
  <c r="F195" i="24"/>
  <c r="F270" i="24" s="1"/>
  <c r="F203" i="24"/>
  <c r="F278" i="24" s="1"/>
  <c r="F196" i="24"/>
  <c r="F271" i="24" s="1"/>
  <c r="F296" i="24" s="1"/>
  <c r="F346" i="24" s="1"/>
  <c r="D207" i="24"/>
  <c r="D282" i="24" s="1"/>
  <c r="E212" i="24"/>
  <c r="E287" i="24" s="1"/>
  <c r="E312" i="24" s="1"/>
  <c r="E362" i="24" s="1"/>
  <c r="E206" i="24"/>
  <c r="E281" i="24" s="1"/>
  <c r="E306" i="24" s="1"/>
  <c r="E356" i="24" s="1"/>
  <c r="F197" i="24"/>
  <c r="F272" i="24" s="1"/>
  <c r="F297" i="24" s="1"/>
  <c r="F347" i="24" s="1"/>
  <c r="C210" i="24"/>
  <c r="G209" i="24"/>
  <c r="G284" i="24" s="1"/>
  <c r="G207" i="24"/>
  <c r="G282" i="24" s="1"/>
  <c r="F207" i="24"/>
  <c r="F282" i="24" s="1"/>
  <c r="G211" i="24"/>
  <c r="G286" i="24" s="1"/>
  <c r="E194" i="24"/>
  <c r="E269" i="24" s="1"/>
  <c r="E294" i="24" s="1"/>
  <c r="E344" i="24" s="1"/>
  <c r="G205" i="24"/>
  <c r="G280" i="24" s="1"/>
  <c r="E195" i="24"/>
  <c r="E270" i="24" s="1"/>
  <c r="E295" i="24" s="1"/>
  <c r="E345" i="24" s="1"/>
  <c r="C212" i="24"/>
  <c r="D206" i="24"/>
  <c r="D281" i="24" s="1"/>
  <c r="D306" i="24" s="1"/>
  <c r="D356" i="24" s="1"/>
  <c r="C202" i="24"/>
  <c r="C277" i="24" s="1"/>
  <c r="E196" i="24"/>
  <c r="E271" i="24" s="1"/>
  <c r="E296" i="24" s="1"/>
  <c r="E346" i="24" s="1"/>
  <c r="G206" i="24"/>
  <c r="G281" i="24" s="1"/>
  <c r="G194" i="24"/>
  <c r="G269" i="24" s="1"/>
  <c r="E208" i="24"/>
  <c r="E283" i="24" s="1"/>
  <c r="E308" i="24" s="1"/>
  <c r="E358" i="24" s="1"/>
  <c r="C195" i="24"/>
  <c r="E202" i="24"/>
  <c r="E277" i="24" s="1"/>
  <c r="E302" i="24" s="1"/>
  <c r="E352" i="24" s="1"/>
  <c r="G193" i="24"/>
  <c r="E200" i="24"/>
  <c r="E275" i="24" s="1"/>
  <c r="G212" i="24"/>
  <c r="G287" i="24" s="1"/>
  <c r="E198" i="24"/>
  <c r="E273" i="24" s="1"/>
  <c r="E298" i="24" s="1"/>
  <c r="E348" i="24" s="1"/>
  <c r="E204" i="24"/>
  <c r="E279" i="24" s="1"/>
  <c r="F208" i="24"/>
  <c r="F283" i="24" s="1"/>
  <c r="F209" i="24"/>
  <c r="F284" i="24" s="1"/>
  <c r="D202" i="24"/>
  <c r="F198" i="24"/>
  <c r="F273" i="24" s="1"/>
  <c r="F298" i="24" s="1"/>
  <c r="F348" i="24" s="1"/>
  <c r="C200" i="24"/>
  <c r="D212" i="24"/>
  <c r="D287" i="24" s="1"/>
  <c r="D312" i="24" s="1"/>
  <c r="D362" i="24" s="1"/>
  <c r="D197" i="24"/>
  <c r="D272" i="24" s="1"/>
  <c r="D297" i="24" s="1"/>
  <c r="D347" i="24" s="1"/>
  <c r="F202" i="24"/>
  <c r="F277" i="24" s="1"/>
  <c r="E205" i="24"/>
  <c r="E280" i="24" s="1"/>
  <c r="D210" i="24"/>
  <c r="D285" i="24" s="1"/>
  <c r="D310" i="24" s="1"/>
  <c r="D360" i="24" s="1"/>
  <c r="F204" i="24"/>
  <c r="F279" i="24" s="1"/>
  <c r="D201" i="24"/>
  <c r="G199" i="24"/>
  <c r="G274" i="24" s="1"/>
  <c r="D209" i="24"/>
  <c r="D284" i="24" s="1"/>
  <c r="E199" i="24"/>
  <c r="E274" i="24" s="1"/>
  <c r="C201" i="24"/>
  <c r="C193" i="24"/>
  <c r="G200" i="24"/>
  <c r="G275" i="24" s="1"/>
  <c r="D205" i="24"/>
  <c r="D280" i="24" s="1"/>
  <c r="G197" i="24"/>
  <c r="G272" i="24" s="1"/>
  <c r="E201" i="24"/>
  <c r="E276" i="24" s="1"/>
  <c r="E301" i="24" s="1"/>
  <c r="E351" i="24" s="1"/>
  <c r="F211" i="24"/>
  <c r="F286" i="24" s="1"/>
  <c r="F311" i="24" s="1"/>
  <c r="F361" i="24" s="1"/>
  <c r="C211" i="24"/>
  <c r="C198" i="24"/>
  <c r="D199" i="24"/>
  <c r="D274" i="24" s="1"/>
  <c r="C209" i="24"/>
  <c r="E193" i="24"/>
  <c r="G202" i="24"/>
  <c r="G277" i="24" s="1"/>
  <c r="D208" i="24"/>
  <c r="D283" i="24" s="1"/>
  <c r="D308" i="24" s="1"/>
  <c r="D358" i="24" s="1"/>
  <c r="C197" i="24"/>
  <c r="C199" i="24"/>
  <c r="D193" i="24"/>
  <c r="D268" i="24" s="1"/>
  <c r="F199" i="24"/>
  <c r="F274" i="24" s="1"/>
  <c r="G200" i="20"/>
  <c r="G275" i="20" s="1"/>
  <c r="E212" i="20"/>
  <c r="E287" i="20" s="1"/>
  <c r="E312" i="20" s="1"/>
  <c r="E362" i="20" s="1"/>
  <c r="F206" i="20"/>
  <c r="F281" i="20" s="1"/>
  <c r="C198" i="20"/>
  <c r="D207" i="20"/>
  <c r="D282" i="20" s="1"/>
  <c r="E198" i="20"/>
  <c r="E273" i="20" s="1"/>
  <c r="E298" i="20" s="1"/>
  <c r="E348" i="20" s="1"/>
  <c r="D209" i="20"/>
  <c r="D284" i="20" s="1"/>
  <c r="C212" i="20"/>
  <c r="G212" i="20"/>
  <c r="G287" i="20" s="1"/>
  <c r="H100" i="46"/>
  <c r="H263" i="30"/>
  <c r="AJ19" i="49"/>
  <c r="H263" i="24"/>
  <c r="H185" i="38"/>
  <c r="H170" i="29"/>
  <c r="H185" i="22"/>
  <c r="F124" i="44"/>
  <c r="F278" i="41"/>
  <c r="F208" i="22"/>
  <c r="F283" i="22" s="1"/>
  <c r="E204" i="22"/>
  <c r="E279" i="22" s="1"/>
  <c r="D203" i="22"/>
  <c r="D278" i="22" s="1"/>
  <c r="C206" i="22"/>
  <c r="F205" i="22"/>
  <c r="F280" i="22" s="1"/>
  <c r="C204" i="22"/>
  <c r="C279" i="22" s="1"/>
  <c r="C196" i="22"/>
  <c r="C271" i="22" s="1"/>
  <c r="D200" i="22"/>
  <c r="D275" i="22" s="1"/>
  <c r="F198" i="22"/>
  <c r="F273" i="22" s="1"/>
  <c r="F298" i="22" s="1"/>
  <c r="F348" i="22" s="1"/>
  <c r="D202" i="22"/>
  <c r="D277" i="22" s="1"/>
  <c r="F193" i="22"/>
  <c r="G207" i="22"/>
  <c r="G282" i="22" s="1"/>
  <c r="E203" i="22"/>
  <c r="E278" i="22" s="1"/>
  <c r="C212" i="22"/>
  <c r="G193" i="22"/>
  <c r="F202" i="22"/>
  <c r="F277" i="22" s="1"/>
  <c r="E194" i="22"/>
  <c r="E269" i="22" s="1"/>
  <c r="E294" i="22" s="1"/>
  <c r="E344" i="22" s="1"/>
  <c r="F209" i="22"/>
  <c r="F284" i="22" s="1"/>
  <c r="G201" i="22"/>
  <c r="G276" i="22" s="1"/>
  <c r="D206" i="22"/>
  <c r="D281" i="22" s="1"/>
  <c r="D306" i="22" s="1"/>
  <c r="D356" i="22" s="1"/>
  <c r="C193" i="22"/>
  <c r="G208" i="22"/>
  <c r="G283" i="22" s="1"/>
  <c r="C195" i="22"/>
  <c r="C270" i="22" s="1"/>
  <c r="C295" i="22" s="1"/>
  <c r="C345" i="22" s="1"/>
  <c r="G200" i="22"/>
  <c r="G275" i="22" s="1"/>
  <c r="F203" i="22"/>
  <c r="F278" i="22" s="1"/>
  <c r="G197" i="22"/>
  <c r="G272" i="22" s="1"/>
  <c r="G210" i="22"/>
  <c r="G285" i="22" s="1"/>
  <c r="D193" i="22"/>
  <c r="D199" i="22"/>
  <c r="D274" i="22" s="1"/>
  <c r="D299" i="22" s="1"/>
  <c r="D349" i="22" s="1"/>
  <c r="C202" i="22"/>
  <c r="C211" i="22"/>
  <c r="C286" i="22" s="1"/>
  <c r="D211" i="22"/>
  <c r="D286" i="22" s="1"/>
  <c r="D311" i="22" s="1"/>
  <c r="D361" i="22" s="1"/>
  <c r="C207" i="22"/>
  <c r="E202" i="22"/>
  <c r="E277" i="22" s="1"/>
  <c r="D208" i="22"/>
  <c r="D283" i="22" s="1"/>
  <c r="D308" i="22" s="1"/>
  <c r="D358" i="22" s="1"/>
  <c r="C198" i="22"/>
  <c r="C209" i="22"/>
  <c r="F195" i="22"/>
  <c r="F270" i="22" s="1"/>
  <c r="F201" i="22"/>
  <c r="F276" i="22" s="1"/>
  <c r="C194" i="22"/>
  <c r="E211" i="22"/>
  <c r="G202" i="22"/>
  <c r="G277" i="22" s="1"/>
  <c r="G198" i="22"/>
  <c r="G273" i="22" s="1"/>
  <c r="E201" i="22"/>
  <c r="E276" i="22" s="1"/>
  <c r="E301" i="22" s="1"/>
  <c r="E351" i="22" s="1"/>
  <c r="C201" i="22"/>
  <c r="C199" i="22"/>
  <c r="C274" i="22" s="1"/>
  <c r="F199" i="22"/>
  <c r="F274" i="22" s="1"/>
  <c r="E209" i="22"/>
  <c r="E284" i="22" s="1"/>
  <c r="F206" i="22"/>
  <c r="F281" i="22" s="1"/>
  <c r="C203" i="22"/>
  <c r="E207" i="22"/>
  <c r="E282" i="22" s="1"/>
  <c r="F207" i="22"/>
  <c r="F282" i="22" s="1"/>
  <c r="E208" i="22"/>
  <c r="E283" i="22" s="1"/>
  <c r="E308" i="22" s="1"/>
  <c r="E358" i="22" s="1"/>
  <c r="G203" i="22"/>
  <c r="G278" i="22" s="1"/>
  <c r="G211" i="22"/>
  <c r="G286" i="22" s="1"/>
  <c r="G212" i="22"/>
  <c r="G287" i="22" s="1"/>
  <c r="E206" i="22"/>
  <c r="E281" i="22" s="1"/>
  <c r="E306" i="22" s="1"/>
  <c r="E356" i="22" s="1"/>
  <c r="D196" i="22"/>
  <c r="D271" i="22" s="1"/>
  <c r="D296" i="22" s="1"/>
  <c r="D346" i="22" s="1"/>
  <c r="E197" i="22"/>
  <c r="E272" i="22" s="1"/>
  <c r="E297" i="22" s="1"/>
  <c r="E347" i="22" s="1"/>
  <c r="E193" i="22"/>
  <c r="G194" i="22"/>
  <c r="G269" i="22" s="1"/>
  <c r="F200" i="22"/>
  <c r="F275" i="22" s="1"/>
  <c r="E212" i="22"/>
  <c r="E287" i="22" s="1"/>
  <c r="D205" i="22"/>
  <c r="D280" i="22" s="1"/>
  <c r="G195" i="22"/>
  <c r="G270" i="22" s="1"/>
  <c r="F196" i="22"/>
  <c r="F271" i="22" s="1"/>
  <c r="F296" i="22" s="1"/>
  <c r="F346" i="22" s="1"/>
  <c r="D201" i="22"/>
  <c r="D276" i="22" s="1"/>
  <c r="D301" i="22" s="1"/>
  <c r="D351" i="22" s="1"/>
  <c r="C205" i="22"/>
  <c r="D207" i="22"/>
  <c r="D282" i="22" s="1"/>
  <c r="F211" i="22"/>
  <c r="F286" i="22" s="1"/>
  <c r="G196" i="22"/>
  <c r="G271" i="22" s="1"/>
  <c r="E210" i="22"/>
  <c r="E285" i="22" s="1"/>
  <c r="D209" i="22"/>
  <c r="D284" i="22" s="1"/>
  <c r="G199" i="22"/>
  <c r="G274" i="22" s="1"/>
  <c r="G204" i="22"/>
  <c r="G279" i="22" s="1"/>
  <c r="F194" i="22"/>
  <c r="F269" i="22" s="1"/>
  <c r="E200" i="22"/>
  <c r="E275" i="22" s="1"/>
  <c r="F212" i="22"/>
  <c r="F287" i="22" s="1"/>
  <c r="D212" i="22"/>
  <c r="D287" i="22" s="1"/>
  <c r="D195" i="22"/>
  <c r="D270" i="22" s="1"/>
  <c r="D295" i="22" s="1"/>
  <c r="D345" i="22" s="1"/>
  <c r="D204" i="22"/>
  <c r="D279" i="22" s="1"/>
  <c r="D304" i="22" s="1"/>
  <c r="D354" i="22" s="1"/>
  <c r="E198" i="22"/>
  <c r="E273" i="22" s="1"/>
  <c r="E298" i="22" s="1"/>
  <c r="E348" i="22" s="1"/>
  <c r="E205" i="22"/>
  <c r="E280" i="22" s="1"/>
  <c r="D210" i="22"/>
  <c r="D285" i="22" s="1"/>
  <c r="D310" i="22" s="1"/>
  <c r="D360" i="22" s="1"/>
  <c r="G209" i="22"/>
  <c r="G284" i="22" s="1"/>
  <c r="C197" i="22"/>
  <c r="C272" i="22" s="1"/>
  <c r="C208" i="22"/>
  <c r="D194" i="22"/>
  <c r="D269" i="22" s="1"/>
  <c r="D294" i="22" s="1"/>
  <c r="D344" i="22" s="1"/>
  <c r="E195" i="22"/>
  <c r="D197" i="22"/>
  <c r="E199" i="22"/>
  <c r="F197" i="22"/>
  <c r="F272" i="22" s="1"/>
  <c r="F297" i="22" s="1"/>
  <c r="F347" i="22" s="1"/>
  <c r="E196" i="22"/>
  <c r="F204" i="22"/>
  <c r="F210" i="22"/>
  <c r="F285" i="22" s="1"/>
  <c r="G206" i="22"/>
  <c r="G281" i="22" s="1"/>
  <c r="C200" i="22"/>
  <c r="C210" i="22"/>
  <c r="D198" i="22"/>
  <c r="D273" i="22" s="1"/>
  <c r="D298" i="22" s="1"/>
  <c r="D348" i="22" s="1"/>
  <c r="G205" i="22"/>
  <c r="G280" i="22" s="1"/>
  <c r="H177" i="16"/>
  <c r="H168" i="31"/>
  <c r="F212" i="59"/>
  <c r="F287" i="59" s="1"/>
  <c r="F210" i="59"/>
  <c r="F285" i="59" s="1"/>
  <c r="F197" i="59"/>
  <c r="F272" i="59" s="1"/>
  <c r="G208" i="59"/>
  <c r="G283" i="59" s="1"/>
  <c r="D205" i="59"/>
  <c r="D280" i="59" s="1"/>
  <c r="G199" i="59"/>
  <c r="G274" i="59" s="1"/>
  <c r="D201" i="59"/>
  <c r="D276" i="59" s="1"/>
  <c r="E211" i="59"/>
  <c r="E286" i="59" s="1"/>
  <c r="E311" i="59" s="1"/>
  <c r="E361" i="59" s="1"/>
  <c r="D208" i="59"/>
  <c r="D283" i="59" s="1"/>
  <c r="D308" i="59" s="1"/>
  <c r="D358" i="59" s="1"/>
  <c r="G209" i="59"/>
  <c r="G284" i="59" s="1"/>
  <c r="E198" i="59"/>
  <c r="E273" i="59" s="1"/>
  <c r="D210" i="59"/>
  <c r="D285" i="59" s="1"/>
  <c r="D310" i="59" s="1"/>
  <c r="D360" i="59" s="1"/>
  <c r="D199" i="59"/>
  <c r="D274" i="59" s="1"/>
  <c r="D299" i="59" s="1"/>
  <c r="D349" i="59" s="1"/>
  <c r="C212" i="59"/>
  <c r="D194" i="59"/>
  <c r="D269" i="59" s="1"/>
  <c r="D294" i="59" s="1"/>
  <c r="D344" i="59" s="1"/>
  <c r="G204" i="59"/>
  <c r="G279" i="59" s="1"/>
  <c r="G212" i="59"/>
  <c r="G287" i="59" s="1"/>
  <c r="E197" i="59"/>
  <c r="E272" i="59" s="1"/>
  <c r="E209" i="59"/>
  <c r="E284" i="59" s="1"/>
  <c r="C202" i="59"/>
  <c r="E204" i="59"/>
  <c r="E279" i="59" s="1"/>
  <c r="D200" i="59"/>
  <c r="D275" i="59" s="1"/>
  <c r="D206" i="59"/>
  <c r="D281" i="59" s="1"/>
  <c r="D306" i="59" s="1"/>
  <c r="D356" i="59" s="1"/>
  <c r="G195" i="59"/>
  <c r="G270" i="59" s="1"/>
  <c r="E205" i="59"/>
  <c r="E280" i="59" s="1"/>
  <c r="C198" i="59"/>
  <c r="E201" i="59"/>
  <c r="E276" i="59" s="1"/>
  <c r="F205" i="59"/>
  <c r="F280" i="59" s="1"/>
  <c r="E203" i="59"/>
  <c r="E278" i="59" s="1"/>
  <c r="F211" i="59"/>
  <c r="F286" i="59" s="1"/>
  <c r="G205" i="59"/>
  <c r="G280" i="59" s="1"/>
  <c r="C209" i="59"/>
  <c r="D193" i="59"/>
  <c r="F199" i="59"/>
  <c r="F274" i="59" s="1"/>
  <c r="G203" i="59"/>
  <c r="G278" i="59" s="1"/>
  <c r="C207" i="59"/>
  <c r="G210" i="59"/>
  <c r="G285" i="59" s="1"/>
  <c r="F204" i="59"/>
  <c r="F279" i="59" s="1"/>
  <c r="E193" i="59"/>
  <c r="E196" i="59"/>
  <c r="E271" i="59" s="1"/>
  <c r="E296" i="59" s="1"/>
  <c r="E346" i="59" s="1"/>
  <c r="D209" i="59"/>
  <c r="D284" i="59" s="1"/>
  <c r="F196" i="59"/>
  <c r="F271" i="59" s="1"/>
  <c r="C199" i="59"/>
  <c r="C206" i="59"/>
  <c r="D204" i="59"/>
  <c r="D279" i="59" s="1"/>
  <c r="D211" i="59"/>
  <c r="D286" i="59" s="1"/>
  <c r="D311" i="59" s="1"/>
  <c r="D361" i="59" s="1"/>
  <c r="C203" i="59"/>
  <c r="D207" i="59"/>
  <c r="D282" i="59" s="1"/>
  <c r="F207" i="59"/>
  <c r="F282" i="59" s="1"/>
  <c r="D203" i="59"/>
  <c r="D278" i="59" s="1"/>
  <c r="C195" i="59"/>
  <c r="F209" i="59"/>
  <c r="F284" i="59" s="1"/>
  <c r="F194" i="59"/>
  <c r="F269" i="59" s="1"/>
  <c r="E210" i="59"/>
  <c r="E285" i="59" s="1"/>
  <c r="E206" i="59"/>
  <c r="E281" i="59" s="1"/>
  <c r="G202" i="59"/>
  <c r="G277" i="59" s="1"/>
  <c r="C200" i="59"/>
  <c r="F206" i="59"/>
  <c r="F281" i="59" s="1"/>
  <c r="C205" i="59"/>
  <c r="E208" i="59"/>
  <c r="E283" i="59" s="1"/>
  <c r="E308" i="59" s="1"/>
  <c r="E358" i="59" s="1"/>
  <c r="F208" i="59"/>
  <c r="F283" i="59" s="1"/>
  <c r="F200" i="59"/>
  <c r="F275" i="59" s="1"/>
  <c r="G197" i="59"/>
  <c r="G272" i="59" s="1"/>
  <c r="G211" i="59"/>
  <c r="G286" i="59" s="1"/>
  <c r="C196" i="59"/>
  <c r="D197" i="59"/>
  <c r="D272" i="59" s="1"/>
  <c r="D297" i="59" s="1"/>
  <c r="D347" i="59" s="1"/>
  <c r="G206" i="59"/>
  <c r="G281" i="59" s="1"/>
  <c r="E202" i="59"/>
  <c r="E277" i="59" s="1"/>
  <c r="F201" i="59"/>
  <c r="F276" i="59" s="1"/>
  <c r="C208" i="59"/>
  <c r="F198" i="59"/>
  <c r="F273" i="59" s="1"/>
  <c r="C204" i="59"/>
  <c r="E199" i="59"/>
  <c r="E274" i="59" s="1"/>
  <c r="E212" i="59"/>
  <c r="E287" i="59" s="1"/>
  <c r="D195" i="59"/>
  <c r="D270" i="59" s="1"/>
  <c r="D295" i="59" s="1"/>
  <c r="D345" i="59" s="1"/>
  <c r="E200" i="59"/>
  <c r="E275" i="59" s="1"/>
  <c r="E300" i="59" s="1"/>
  <c r="E350" i="59" s="1"/>
  <c r="G201" i="59"/>
  <c r="G276" i="59" s="1"/>
  <c r="G207" i="59"/>
  <c r="G282" i="59" s="1"/>
  <c r="G193" i="59"/>
  <c r="G198" i="59"/>
  <c r="G273" i="59" s="1"/>
  <c r="E195" i="59"/>
  <c r="E270" i="59" s="1"/>
  <c r="E207" i="59"/>
  <c r="E282" i="59" s="1"/>
  <c r="G194" i="59"/>
  <c r="G269" i="59" s="1"/>
  <c r="C197" i="59"/>
  <c r="D198" i="59"/>
  <c r="D273" i="59" s="1"/>
  <c r="D298" i="59" s="1"/>
  <c r="D348" i="59" s="1"/>
  <c r="C201" i="59"/>
  <c r="G200" i="59"/>
  <c r="G275" i="59" s="1"/>
  <c r="G300" i="59" s="1"/>
  <c r="G350" i="59" s="1"/>
  <c r="F202" i="59"/>
  <c r="F277" i="59" s="1"/>
  <c r="F193" i="59"/>
  <c r="E194" i="59"/>
  <c r="E269" i="59" s="1"/>
  <c r="C211" i="59"/>
  <c r="G196" i="59"/>
  <c r="G271" i="59" s="1"/>
  <c r="F203" i="59"/>
  <c r="F278" i="59" s="1"/>
  <c r="C194" i="59"/>
  <c r="D202" i="59"/>
  <c r="D277" i="59" s="1"/>
  <c r="C210" i="59"/>
  <c r="D196" i="59"/>
  <c r="D271" i="59" s="1"/>
  <c r="D296" i="59" s="1"/>
  <c r="D346" i="59" s="1"/>
  <c r="D212" i="59"/>
  <c r="D287" i="59" s="1"/>
  <c r="F195" i="59"/>
  <c r="F270" i="59" s="1"/>
  <c r="C193" i="59"/>
  <c r="D204" i="20"/>
  <c r="D279" i="20" s="1"/>
  <c r="G198" i="20"/>
  <c r="G273" i="20" s="1"/>
  <c r="F199" i="20"/>
  <c r="F274" i="20" s="1"/>
  <c r="C193" i="20"/>
  <c r="C201" i="20"/>
  <c r="C276" i="20" s="1"/>
  <c r="D211" i="20"/>
  <c r="D286" i="20" s="1"/>
  <c r="D311" i="20" s="1"/>
  <c r="D361" i="20" s="1"/>
  <c r="D198" i="20"/>
  <c r="D273" i="20" s="1"/>
  <c r="D298" i="20" s="1"/>
  <c r="D348" i="20" s="1"/>
  <c r="F193" i="20"/>
  <c r="F268" i="20" s="1"/>
  <c r="E210" i="20"/>
  <c r="E285" i="20" s="1"/>
  <c r="F188" i="35"/>
  <c r="AO36" i="49" s="1"/>
  <c r="C126" i="44"/>
  <c r="E124" i="44"/>
  <c r="H238" i="39"/>
  <c r="D188" i="25"/>
  <c r="AM25" i="49" s="1"/>
  <c r="D281" i="41"/>
  <c r="D306" i="41" s="1"/>
  <c r="D356" i="41" s="1"/>
  <c r="F280" i="41"/>
  <c r="F188" i="29"/>
  <c r="AO29" i="49" s="1"/>
  <c r="H185" i="27"/>
  <c r="H180" i="18"/>
  <c r="H178" i="41"/>
  <c r="H181" i="10"/>
  <c r="H186" i="39"/>
  <c r="H181" i="32"/>
  <c r="G203" i="25"/>
  <c r="G278" i="25" s="1"/>
  <c r="D210" i="25"/>
  <c r="D285" i="25" s="1"/>
  <c r="D310" i="25" s="1"/>
  <c r="D360" i="25" s="1"/>
  <c r="D209" i="25"/>
  <c r="D284" i="25" s="1"/>
  <c r="E198" i="25"/>
  <c r="E273" i="25" s="1"/>
  <c r="E298" i="25" s="1"/>
  <c r="E348" i="25" s="1"/>
  <c r="D200" i="25"/>
  <c r="D275" i="25" s="1"/>
  <c r="D198" i="25"/>
  <c r="D273" i="25" s="1"/>
  <c r="D298" i="25" s="1"/>
  <c r="D348" i="25" s="1"/>
  <c r="F199" i="25"/>
  <c r="F274" i="25" s="1"/>
  <c r="F194" i="25"/>
  <c r="F269" i="25" s="1"/>
  <c r="D206" i="25"/>
  <c r="D281" i="25" s="1"/>
  <c r="D306" i="25" s="1"/>
  <c r="D356" i="25" s="1"/>
  <c r="G198" i="25"/>
  <c r="G273" i="25" s="1"/>
  <c r="C208" i="25"/>
  <c r="F209" i="25"/>
  <c r="F284" i="25" s="1"/>
  <c r="G200" i="25"/>
  <c r="G275" i="25" s="1"/>
  <c r="C200" i="25"/>
  <c r="C201" i="25"/>
  <c r="D205" i="25"/>
  <c r="D280" i="25" s="1"/>
  <c r="G202" i="25"/>
  <c r="G277" i="25" s="1"/>
  <c r="E211" i="25"/>
  <c r="E286" i="25" s="1"/>
  <c r="E311" i="25" s="1"/>
  <c r="E361" i="25" s="1"/>
  <c r="C206" i="25"/>
  <c r="D212" i="25"/>
  <c r="D287" i="25" s="1"/>
  <c r="D312" i="25" s="1"/>
  <c r="D362" i="25" s="1"/>
  <c r="F206" i="25"/>
  <c r="F281" i="25" s="1"/>
  <c r="F306" i="25" s="1"/>
  <c r="F356" i="25" s="1"/>
  <c r="D195" i="25"/>
  <c r="D270" i="25" s="1"/>
  <c r="D295" i="25" s="1"/>
  <c r="D345" i="25" s="1"/>
  <c r="G194" i="25"/>
  <c r="G269" i="25" s="1"/>
  <c r="F193" i="25"/>
  <c r="C197" i="25"/>
  <c r="C210" i="25"/>
  <c r="D199" i="25"/>
  <c r="D274" i="25" s="1"/>
  <c r="D299" i="25" s="1"/>
  <c r="D349" i="25" s="1"/>
  <c r="F210" i="25"/>
  <c r="F285" i="25" s="1"/>
  <c r="E196" i="25"/>
  <c r="E271" i="25" s="1"/>
  <c r="E296" i="25" s="1"/>
  <c r="E346" i="25" s="1"/>
  <c r="E204" i="25"/>
  <c r="E279" i="25" s="1"/>
  <c r="F204" i="25"/>
  <c r="F279" i="25" s="1"/>
  <c r="F195" i="25"/>
  <c r="F270" i="25" s="1"/>
  <c r="F295" i="25" s="1"/>
  <c r="F345" i="25" s="1"/>
  <c r="E207" i="25"/>
  <c r="E282" i="25" s="1"/>
  <c r="D194" i="25"/>
  <c r="D269" i="25" s="1"/>
  <c r="D294" i="25" s="1"/>
  <c r="D344" i="25" s="1"/>
  <c r="F201" i="25"/>
  <c r="F276" i="25" s="1"/>
  <c r="D204" i="25"/>
  <c r="D279" i="25" s="1"/>
  <c r="D304" i="25" s="1"/>
  <c r="D354" i="25" s="1"/>
  <c r="D196" i="25"/>
  <c r="D271" i="25" s="1"/>
  <c r="D296" i="25" s="1"/>
  <c r="D346" i="25" s="1"/>
  <c r="E193" i="25"/>
  <c r="G199" i="25"/>
  <c r="G274" i="25" s="1"/>
  <c r="G196" i="25"/>
  <c r="G271" i="25" s="1"/>
  <c r="E202" i="25"/>
  <c r="E277" i="25" s="1"/>
  <c r="E302" i="25" s="1"/>
  <c r="E352" i="25" s="1"/>
  <c r="G193" i="25"/>
  <c r="F203" i="25"/>
  <c r="F278" i="25" s="1"/>
  <c r="E210" i="25"/>
  <c r="E285" i="25" s="1"/>
  <c r="C202" i="25"/>
  <c r="D197" i="25"/>
  <c r="D272" i="25" s="1"/>
  <c r="D297" i="25" s="1"/>
  <c r="D347" i="25" s="1"/>
  <c r="D208" i="25"/>
  <c r="D283" i="25" s="1"/>
  <c r="D308" i="25" s="1"/>
  <c r="D358" i="25" s="1"/>
  <c r="E197" i="25"/>
  <c r="E272" i="25" s="1"/>
  <c r="E297" i="25" s="1"/>
  <c r="E347" i="25" s="1"/>
  <c r="C195" i="25"/>
  <c r="E203" i="25"/>
  <c r="E278" i="25" s="1"/>
  <c r="F208" i="25"/>
  <c r="F283" i="25" s="1"/>
  <c r="D207" i="25"/>
  <c r="D282" i="25" s="1"/>
  <c r="G195" i="25"/>
  <c r="G270" i="25" s="1"/>
  <c r="G211" i="25"/>
  <c r="G286" i="25" s="1"/>
  <c r="E201" i="25"/>
  <c r="E276" i="25" s="1"/>
  <c r="E301" i="25" s="1"/>
  <c r="E351" i="25" s="1"/>
  <c r="E208" i="25"/>
  <c r="E283" i="25" s="1"/>
  <c r="E308" i="25" s="1"/>
  <c r="E358" i="25" s="1"/>
  <c r="F207" i="25"/>
  <c r="F282" i="25" s="1"/>
  <c r="F205" i="25"/>
  <c r="F280" i="25" s="1"/>
  <c r="D203" i="25"/>
  <c r="D278" i="25" s="1"/>
  <c r="D201" i="25"/>
  <c r="D276" i="25" s="1"/>
  <c r="D301" i="25" s="1"/>
  <c r="D351" i="25" s="1"/>
  <c r="C209" i="25"/>
  <c r="C205" i="25"/>
  <c r="G210" i="25"/>
  <c r="G285" i="25" s="1"/>
  <c r="D193" i="25"/>
  <c r="E195" i="25"/>
  <c r="E270" i="25" s="1"/>
  <c r="E295" i="25" s="1"/>
  <c r="E345" i="25" s="1"/>
  <c r="E205" i="25"/>
  <c r="E280" i="25" s="1"/>
  <c r="G206" i="25"/>
  <c r="G281" i="25" s="1"/>
  <c r="F196" i="25"/>
  <c r="F271" i="25" s="1"/>
  <c r="F296" i="25" s="1"/>
  <c r="F346" i="25" s="1"/>
  <c r="F202" i="25"/>
  <c r="F277" i="25" s="1"/>
  <c r="G212" i="25"/>
  <c r="G287" i="25" s="1"/>
  <c r="F211" i="25"/>
  <c r="F286" i="25" s="1"/>
  <c r="C207" i="25"/>
  <c r="C199" i="25"/>
  <c r="G209" i="25"/>
  <c r="G284" i="25" s="1"/>
  <c r="E199" i="25"/>
  <c r="E274" i="25" s="1"/>
  <c r="E209" i="25"/>
  <c r="E284" i="25" s="1"/>
  <c r="E212" i="25"/>
  <c r="E287" i="25" s="1"/>
  <c r="E312" i="25" s="1"/>
  <c r="E362" i="25" s="1"/>
  <c r="G197" i="25"/>
  <c r="G272" i="25" s="1"/>
  <c r="C196" i="25"/>
  <c r="G207" i="25"/>
  <c r="G282" i="25" s="1"/>
  <c r="E200" i="25"/>
  <c r="E275" i="25" s="1"/>
  <c r="C198" i="25"/>
  <c r="C212" i="25"/>
  <c r="C211" i="25"/>
  <c r="G201" i="25"/>
  <c r="G276" i="25" s="1"/>
  <c r="F197" i="25"/>
  <c r="F272" i="25" s="1"/>
  <c r="E206" i="25"/>
  <c r="E281" i="25" s="1"/>
  <c r="E306" i="25" s="1"/>
  <c r="E356" i="25" s="1"/>
  <c r="D202" i="25"/>
  <c r="D277" i="25" s="1"/>
  <c r="C203" i="25"/>
  <c r="C204" i="25"/>
  <c r="G204" i="25"/>
  <c r="G279" i="25" s="1"/>
  <c r="D211" i="25"/>
  <c r="D286" i="25" s="1"/>
  <c r="D311" i="25" s="1"/>
  <c r="D361" i="25" s="1"/>
  <c r="F198" i="25"/>
  <c r="F273" i="25" s="1"/>
  <c r="G208" i="25"/>
  <c r="G283" i="25" s="1"/>
  <c r="E194" i="25"/>
  <c r="E269" i="25" s="1"/>
  <c r="E294" i="25" s="1"/>
  <c r="E344" i="25" s="1"/>
  <c r="C194" i="25"/>
  <c r="G205" i="25"/>
  <c r="G280" i="25" s="1"/>
  <c r="F200" i="25"/>
  <c r="F275" i="25" s="1"/>
  <c r="F212" i="25"/>
  <c r="F287" i="25" s="1"/>
  <c r="C193" i="25"/>
  <c r="G211" i="20"/>
  <c r="G286" i="20" s="1"/>
  <c r="F203" i="20"/>
  <c r="F278" i="20" s="1"/>
  <c r="F197" i="20"/>
  <c r="F272" i="20" s="1"/>
  <c r="F196" i="20"/>
  <c r="F271" i="20" s="1"/>
  <c r="F296" i="20" s="1"/>
  <c r="F346" i="20" s="1"/>
  <c r="C199" i="20"/>
  <c r="D208" i="20"/>
  <c r="D283" i="20" s="1"/>
  <c r="D308" i="20" s="1"/>
  <c r="D358" i="20" s="1"/>
  <c r="C204" i="20"/>
  <c r="C279" i="20" s="1"/>
  <c r="E206" i="20"/>
  <c r="E281" i="20" s="1"/>
  <c r="E306" i="20" s="1"/>
  <c r="E356" i="20" s="1"/>
  <c r="F212" i="20"/>
  <c r="F287" i="20" s="1"/>
  <c r="AC40" i="49"/>
  <c r="G188" i="24"/>
  <c r="AP24" i="49" s="1"/>
  <c r="C188" i="31"/>
  <c r="AL31" i="49" s="1"/>
  <c r="D275" i="40"/>
  <c r="H185" i="29"/>
  <c r="H175" i="40"/>
  <c r="H181" i="30"/>
  <c r="H184" i="23"/>
  <c r="H180" i="30"/>
  <c r="H171" i="59"/>
  <c r="H174" i="31"/>
  <c r="AC35" i="49"/>
  <c r="AJ11" i="49"/>
  <c r="AG43" i="49"/>
  <c r="AJ20" i="49"/>
  <c r="AJ21" i="49"/>
  <c r="H169" i="44"/>
  <c r="AJ30" i="49"/>
  <c r="Z43" i="49"/>
  <c r="AJ27" i="49"/>
  <c r="AJ22" i="49"/>
  <c r="H176" i="44"/>
  <c r="AC12" i="49"/>
  <c r="AJ17" i="49"/>
  <c r="AC24" i="49"/>
  <c r="AJ28" i="49"/>
  <c r="AC19" i="49"/>
  <c r="H238" i="20"/>
  <c r="AC18" i="49"/>
  <c r="AH43" i="49"/>
  <c r="Y43" i="49"/>
  <c r="AC21" i="49"/>
  <c r="AJ24" i="49"/>
  <c r="AJ14" i="49"/>
  <c r="AJ9" i="49"/>
  <c r="AJ36" i="49"/>
  <c r="AI43" i="49"/>
  <c r="AA43" i="49"/>
  <c r="AC22" i="49"/>
  <c r="H196" i="44"/>
  <c r="H207" i="44"/>
  <c r="AB43" i="49"/>
  <c r="H238" i="57"/>
  <c r="AC37" i="49"/>
  <c r="H167" i="44"/>
  <c r="H238" i="36"/>
  <c r="D120" i="44"/>
  <c r="D188" i="11"/>
  <c r="AM10" i="49" s="1"/>
  <c r="C283" i="40"/>
  <c r="C280" i="40"/>
  <c r="C283" i="41"/>
  <c r="H208" i="41"/>
  <c r="H207" i="41"/>
  <c r="C282" i="41"/>
  <c r="H282" i="41" s="1"/>
  <c r="C287" i="41"/>
  <c r="H212" i="41"/>
  <c r="C272" i="41"/>
  <c r="H197" i="41"/>
  <c r="H203" i="41"/>
  <c r="C280" i="31"/>
  <c r="C286" i="31"/>
  <c r="G200" i="14"/>
  <c r="G275" i="14" s="1"/>
  <c r="F201" i="14"/>
  <c r="F276" i="14" s="1"/>
  <c r="D204" i="14"/>
  <c r="D279" i="14" s="1"/>
  <c r="C194" i="14"/>
  <c r="C269" i="14" s="1"/>
  <c r="C294" i="14" s="1"/>
  <c r="C344" i="14" s="1"/>
  <c r="E205" i="14"/>
  <c r="E280" i="14" s="1"/>
  <c r="D203" i="14"/>
  <c r="D278" i="14" s="1"/>
  <c r="D199" i="14"/>
  <c r="D274" i="14" s="1"/>
  <c r="D299" i="14" s="1"/>
  <c r="D349" i="14" s="1"/>
  <c r="C203" i="14"/>
  <c r="C278" i="14" s="1"/>
  <c r="G206" i="14"/>
  <c r="G281" i="14" s="1"/>
  <c r="E199" i="14"/>
  <c r="E274" i="14" s="1"/>
  <c r="G210" i="14"/>
  <c r="G285" i="14" s="1"/>
  <c r="G196" i="14"/>
  <c r="G271" i="14" s="1"/>
  <c r="G201" i="14"/>
  <c r="G276" i="14" s="1"/>
  <c r="D198" i="14"/>
  <c r="D273" i="14" s="1"/>
  <c r="D298" i="14" s="1"/>
  <c r="D348" i="14" s="1"/>
  <c r="D207" i="14"/>
  <c r="D282" i="14" s="1"/>
  <c r="E200" i="14"/>
  <c r="E275" i="14" s="1"/>
  <c r="D209" i="14"/>
  <c r="D284" i="14" s="1"/>
  <c r="D206" i="14"/>
  <c r="D281" i="14" s="1"/>
  <c r="D306" i="14" s="1"/>
  <c r="D356" i="14" s="1"/>
  <c r="E193" i="14"/>
  <c r="E268" i="14" s="1"/>
  <c r="E293" i="14" s="1"/>
  <c r="E343" i="14" s="1"/>
  <c r="G199" i="14"/>
  <c r="G274" i="14" s="1"/>
  <c r="E195" i="14"/>
  <c r="E270" i="14" s="1"/>
  <c r="E295" i="14" s="1"/>
  <c r="E345" i="14" s="1"/>
  <c r="G197" i="14"/>
  <c r="G272" i="14" s="1"/>
  <c r="G209" i="14"/>
  <c r="G284" i="14" s="1"/>
  <c r="C202" i="14"/>
  <c r="C277" i="14" s="1"/>
  <c r="F212" i="14"/>
  <c r="F287" i="14" s="1"/>
  <c r="F208" i="14"/>
  <c r="F283" i="14" s="1"/>
  <c r="D193" i="14"/>
  <c r="F207" i="14"/>
  <c r="F282" i="14" s="1"/>
  <c r="E203" i="14"/>
  <c r="C211" i="14"/>
  <c r="E206" i="14"/>
  <c r="E281" i="14" s="1"/>
  <c r="E306" i="14" s="1"/>
  <c r="E356" i="14" s="1"/>
  <c r="D195" i="14"/>
  <c r="D270" i="14" s="1"/>
  <c r="D295" i="14" s="1"/>
  <c r="D345" i="14" s="1"/>
  <c r="E197" i="14"/>
  <c r="E272" i="14" s="1"/>
  <c r="C208" i="14"/>
  <c r="D210" i="14"/>
  <c r="D285" i="14" s="1"/>
  <c r="D310" i="14" s="1"/>
  <c r="D360" i="14" s="1"/>
  <c r="G205" i="14"/>
  <c r="G280" i="14" s="1"/>
  <c r="D194" i="14"/>
  <c r="D201" i="14"/>
  <c r="D276" i="14" s="1"/>
  <c r="D301" i="14" s="1"/>
  <c r="D351" i="14" s="1"/>
  <c r="F204" i="14"/>
  <c r="F279" i="14" s="1"/>
  <c r="C195" i="14"/>
  <c r="E209" i="14"/>
  <c r="E284" i="14" s="1"/>
  <c r="E194" i="14"/>
  <c r="C193" i="14"/>
  <c r="D208" i="14"/>
  <c r="D283" i="14" s="1"/>
  <c r="D308" i="14" s="1"/>
  <c r="D358" i="14" s="1"/>
  <c r="F198" i="14"/>
  <c r="F273" i="14" s="1"/>
  <c r="C206" i="14"/>
  <c r="F194" i="14"/>
  <c r="F269" i="14" s="1"/>
  <c r="G207" i="14"/>
  <c r="G282" i="14" s="1"/>
  <c r="C204" i="14"/>
  <c r="D196" i="14"/>
  <c r="D271" i="14" s="1"/>
  <c r="D296" i="14" s="1"/>
  <c r="D346" i="14" s="1"/>
  <c r="E202" i="14"/>
  <c r="E277" i="14" s="1"/>
  <c r="D205" i="14"/>
  <c r="D280" i="14" s="1"/>
  <c r="G211" i="14"/>
  <c r="G286" i="14" s="1"/>
  <c r="E211" i="14"/>
  <c r="E286" i="14" s="1"/>
  <c r="F210" i="14"/>
  <c r="F285" i="14" s="1"/>
  <c r="F195" i="14"/>
  <c r="F270" i="14" s="1"/>
  <c r="F196" i="14"/>
  <c r="F271" i="14" s="1"/>
  <c r="C197" i="14"/>
  <c r="G203" i="14"/>
  <c r="G278" i="14" s="1"/>
  <c r="D200" i="14"/>
  <c r="D197" i="14"/>
  <c r="D272" i="14" s="1"/>
  <c r="E204" i="14"/>
  <c r="E279" i="14" s="1"/>
  <c r="E201" i="14"/>
  <c r="E276" i="14" s="1"/>
  <c r="G193" i="14"/>
  <c r="E198" i="14"/>
  <c r="E273" i="14" s="1"/>
  <c r="E298" i="14" s="1"/>
  <c r="E348" i="14" s="1"/>
  <c r="G212" i="14"/>
  <c r="G287" i="14" s="1"/>
  <c r="C210" i="14"/>
  <c r="F211" i="14"/>
  <c r="F286" i="14" s="1"/>
  <c r="C207" i="14"/>
  <c r="C200" i="14"/>
  <c r="C275" i="14" s="1"/>
  <c r="G204" i="14"/>
  <c r="G279" i="14" s="1"/>
  <c r="F199" i="14"/>
  <c r="F274" i="14" s="1"/>
  <c r="C196" i="14"/>
  <c r="E208" i="14"/>
  <c r="E283" i="14" s="1"/>
  <c r="E308" i="14" s="1"/>
  <c r="E358" i="14" s="1"/>
  <c r="F202" i="14"/>
  <c r="F277" i="14" s="1"/>
  <c r="G195" i="14"/>
  <c r="G270" i="14" s="1"/>
  <c r="C209" i="14"/>
  <c r="F200" i="14"/>
  <c r="F275" i="14" s="1"/>
  <c r="D202" i="14"/>
  <c r="C212" i="14"/>
  <c r="G198" i="14"/>
  <c r="G273" i="14" s="1"/>
  <c r="G194" i="14"/>
  <c r="G269" i="14" s="1"/>
  <c r="F193" i="14"/>
  <c r="E196" i="14"/>
  <c r="E271" i="14" s="1"/>
  <c r="E296" i="14" s="1"/>
  <c r="E346" i="14" s="1"/>
  <c r="F205" i="14"/>
  <c r="F280" i="14" s="1"/>
  <c r="G208" i="14"/>
  <c r="G283" i="14" s="1"/>
  <c r="D211" i="14"/>
  <c r="D286" i="14" s="1"/>
  <c r="D311" i="14" s="1"/>
  <c r="D361" i="14" s="1"/>
  <c r="G202" i="14"/>
  <c r="G277" i="14" s="1"/>
  <c r="F206" i="14"/>
  <c r="F281" i="14" s="1"/>
  <c r="C205" i="14"/>
  <c r="F197" i="14"/>
  <c r="F272" i="14" s="1"/>
  <c r="E210" i="14"/>
  <c r="E285" i="14" s="1"/>
  <c r="F209" i="14"/>
  <c r="F284" i="14" s="1"/>
  <c r="F203" i="14"/>
  <c r="F278" i="14" s="1"/>
  <c r="C199" i="14"/>
  <c r="C198" i="14"/>
  <c r="E212" i="14"/>
  <c r="E287" i="14" s="1"/>
  <c r="D212" i="14"/>
  <c r="D287" i="14" s="1"/>
  <c r="D312" i="14" s="1"/>
  <c r="D362" i="14" s="1"/>
  <c r="E207" i="14"/>
  <c r="E282" i="14" s="1"/>
  <c r="C201" i="14"/>
  <c r="D213" i="41"/>
  <c r="R42" i="49" s="1"/>
  <c r="D268" i="41"/>
  <c r="D293" i="41" s="1"/>
  <c r="D343" i="41" s="1"/>
  <c r="G213" i="41"/>
  <c r="U42" i="49" s="1"/>
  <c r="F188" i="33"/>
  <c r="AO34" i="49" s="1"/>
  <c r="F188" i="26"/>
  <c r="AO26" i="49" s="1"/>
  <c r="C278" i="40"/>
  <c r="D287" i="40"/>
  <c r="C272" i="40"/>
  <c r="H195" i="41"/>
  <c r="C270" i="41"/>
  <c r="H200" i="41"/>
  <c r="F188" i="57"/>
  <c r="AO19" i="49" s="1"/>
  <c r="C285" i="40"/>
  <c r="H205" i="41"/>
  <c r="C280" i="41"/>
  <c r="D196" i="38"/>
  <c r="D271" i="38" s="1"/>
  <c r="D296" i="38" s="1"/>
  <c r="D346" i="38" s="1"/>
  <c r="C204" i="38"/>
  <c r="E207" i="38"/>
  <c r="E282" i="38" s="1"/>
  <c r="F203" i="38"/>
  <c r="F278" i="38" s="1"/>
  <c r="F202" i="38"/>
  <c r="F277" i="38" s="1"/>
  <c r="E206" i="38"/>
  <c r="E281" i="38" s="1"/>
  <c r="E306" i="38" s="1"/>
  <c r="E356" i="38" s="1"/>
  <c r="E210" i="38"/>
  <c r="E285" i="38" s="1"/>
  <c r="E201" i="38"/>
  <c r="E276" i="38" s="1"/>
  <c r="E209" i="38"/>
  <c r="E199" i="38"/>
  <c r="C203" i="38"/>
  <c r="E198" i="38"/>
  <c r="E273" i="38" s="1"/>
  <c r="E298" i="38" s="1"/>
  <c r="E348" i="38" s="1"/>
  <c r="C199" i="38"/>
  <c r="C274" i="38" s="1"/>
  <c r="C299" i="38" s="1"/>
  <c r="C349" i="38" s="1"/>
  <c r="E204" i="38"/>
  <c r="E279" i="38" s="1"/>
  <c r="F193" i="38"/>
  <c r="D195" i="38"/>
  <c r="D270" i="38" s="1"/>
  <c r="D295" i="38" s="1"/>
  <c r="D345" i="38" s="1"/>
  <c r="G204" i="38"/>
  <c r="G279" i="38" s="1"/>
  <c r="G200" i="38"/>
  <c r="G275" i="38" s="1"/>
  <c r="D194" i="38"/>
  <c r="D269" i="38" s="1"/>
  <c r="D294" i="38" s="1"/>
  <c r="D344" i="38" s="1"/>
  <c r="C200" i="38"/>
  <c r="G202" i="38"/>
  <c r="G277" i="38" s="1"/>
  <c r="F210" i="38"/>
  <c r="F285" i="38" s="1"/>
  <c r="G205" i="38"/>
  <c r="G280" i="38" s="1"/>
  <c r="F206" i="38"/>
  <c r="G196" i="38"/>
  <c r="G271" i="38" s="1"/>
  <c r="C207" i="38"/>
  <c r="C282" i="38" s="1"/>
  <c r="E208" i="38"/>
  <c r="E283" i="38" s="1"/>
  <c r="E308" i="38" s="1"/>
  <c r="E358" i="38" s="1"/>
  <c r="G206" i="38"/>
  <c r="G281" i="38" s="1"/>
  <c r="G306" i="38" s="1"/>
  <c r="G356" i="38" s="1"/>
  <c r="D193" i="38"/>
  <c r="C210" i="38"/>
  <c r="F212" i="38"/>
  <c r="F287" i="38" s="1"/>
  <c r="D210" i="38"/>
  <c r="D285" i="38" s="1"/>
  <c r="D310" i="38" s="1"/>
  <c r="D360" i="38" s="1"/>
  <c r="C211" i="38"/>
  <c r="G207" i="38"/>
  <c r="G282" i="38" s="1"/>
  <c r="D197" i="38"/>
  <c r="D272" i="38" s="1"/>
  <c r="F209" i="38"/>
  <c r="F284" i="38" s="1"/>
  <c r="C208" i="38"/>
  <c r="C198" i="38"/>
  <c r="C212" i="38"/>
  <c r="C287" i="38" s="1"/>
  <c r="C312" i="38" s="1"/>
  <c r="C362" i="38" s="1"/>
  <c r="E200" i="38"/>
  <c r="E275" i="38" s="1"/>
  <c r="D205" i="38"/>
  <c r="D280" i="38" s="1"/>
  <c r="D199" i="38"/>
  <c r="D274" i="38" s="1"/>
  <c r="D299" i="38" s="1"/>
  <c r="D349" i="38" s="1"/>
  <c r="G212" i="38"/>
  <c r="G287" i="38" s="1"/>
  <c r="E194" i="38"/>
  <c r="E269" i="38" s="1"/>
  <c r="E294" i="38" s="1"/>
  <c r="E344" i="38" s="1"/>
  <c r="G193" i="38"/>
  <c r="D200" i="38"/>
  <c r="D275" i="38" s="1"/>
  <c r="G210" i="38"/>
  <c r="G285" i="38" s="1"/>
  <c r="F204" i="38"/>
  <c r="F279" i="38" s="1"/>
  <c r="C193" i="38"/>
  <c r="C202" i="38"/>
  <c r="E197" i="38"/>
  <c r="E272" i="38" s="1"/>
  <c r="C205" i="38"/>
  <c r="G195" i="38"/>
  <c r="G270" i="38" s="1"/>
  <c r="F195" i="38"/>
  <c r="F270" i="38" s="1"/>
  <c r="D201" i="38"/>
  <c r="D276" i="38" s="1"/>
  <c r="D301" i="38" s="1"/>
  <c r="D351" i="38" s="1"/>
  <c r="G198" i="38"/>
  <c r="G273" i="38" s="1"/>
  <c r="E202" i="38"/>
  <c r="E277" i="38" s="1"/>
  <c r="D204" i="38"/>
  <c r="D279" i="38" s="1"/>
  <c r="E205" i="38"/>
  <c r="E280" i="38" s="1"/>
  <c r="F196" i="38"/>
  <c r="F271" i="38" s="1"/>
  <c r="F296" i="38" s="1"/>
  <c r="F346" i="38" s="1"/>
  <c r="E203" i="38"/>
  <c r="E278" i="38" s="1"/>
  <c r="F207" i="38"/>
  <c r="F282" i="38" s="1"/>
  <c r="D207" i="38"/>
  <c r="C197" i="38"/>
  <c r="D209" i="38"/>
  <c r="D284" i="38" s="1"/>
  <c r="G199" i="38"/>
  <c r="G274" i="38" s="1"/>
  <c r="F194" i="38"/>
  <c r="F269" i="38" s="1"/>
  <c r="F208" i="38"/>
  <c r="F283" i="38" s="1"/>
  <c r="F308" i="38" s="1"/>
  <c r="F358" i="38" s="1"/>
  <c r="D206" i="38"/>
  <c r="D281" i="38" s="1"/>
  <c r="D306" i="38" s="1"/>
  <c r="D356" i="38" s="1"/>
  <c r="C201" i="38"/>
  <c r="D198" i="38"/>
  <c r="D273" i="38" s="1"/>
  <c r="D298" i="38" s="1"/>
  <c r="D348" i="38" s="1"/>
  <c r="G194" i="38"/>
  <c r="G269" i="38" s="1"/>
  <c r="G211" i="38"/>
  <c r="G286" i="38" s="1"/>
  <c r="C194" i="38"/>
  <c r="D211" i="38"/>
  <c r="D286" i="38" s="1"/>
  <c r="D311" i="38" s="1"/>
  <c r="D361" i="38" s="1"/>
  <c r="F198" i="38"/>
  <c r="F273" i="38" s="1"/>
  <c r="F298" i="38" s="1"/>
  <c r="F348" i="38" s="1"/>
  <c r="D208" i="38"/>
  <c r="D283" i="38" s="1"/>
  <c r="D308" i="38" s="1"/>
  <c r="D358" i="38" s="1"/>
  <c r="G197" i="38"/>
  <c r="G272" i="38" s="1"/>
  <c r="E212" i="38"/>
  <c r="E287" i="38" s="1"/>
  <c r="E312" i="38" s="1"/>
  <c r="E362" i="38" s="1"/>
  <c r="E193" i="38"/>
  <c r="G201" i="38"/>
  <c r="G276" i="38" s="1"/>
  <c r="F201" i="38"/>
  <c r="F276" i="38" s="1"/>
  <c r="D202" i="38"/>
  <c r="D277" i="38" s="1"/>
  <c r="G208" i="38"/>
  <c r="G283" i="38" s="1"/>
  <c r="E211" i="38"/>
  <c r="E286" i="38" s="1"/>
  <c r="E311" i="38" s="1"/>
  <c r="E361" i="38" s="1"/>
  <c r="C206" i="38"/>
  <c r="C281" i="38" s="1"/>
  <c r="C306" i="38" s="1"/>
  <c r="C356" i="38" s="1"/>
  <c r="F197" i="38"/>
  <c r="F272" i="38" s="1"/>
  <c r="C195" i="38"/>
  <c r="G209" i="38"/>
  <c r="G284" i="38" s="1"/>
  <c r="F200" i="38"/>
  <c r="F275" i="38" s="1"/>
  <c r="D203" i="38"/>
  <c r="D278" i="38" s="1"/>
  <c r="E196" i="38"/>
  <c r="E271" i="38" s="1"/>
  <c r="E296" i="38" s="1"/>
  <c r="E346" i="38" s="1"/>
  <c r="G203" i="38"/>
  <c r="G278" i="38" s="1"/>
  <c r="F211" i="38"/>
  <c r="F286" i="38" s="1"/>
  <c r="D212" i="38"/>
  <c r="E195" i="38"/>
  <c r="E270" i="38" s="1"/>
  <c r="E295" i="38" s="1"/>
  <c r="E345" i="38" s="1"/>
  <c r="C209" i="38"/>
  <c r="C284" i="38" s="1"/>
  <c r="F199" i="38"/>
  <c r="F274" i="38" s="1"/>
  <c r="F205" i="38"/>
  <c r="F280" i="38" s="1"/>
  <c r="C196" i="38"/>
  <c r="C275" i="41"/>
  <c r="H275" i="41" s="1"/>
  <c r="E188" i="27"/>
  <c r="AN27" i="49" s="1"/>
  <c r="C188" i="11"/>
  <c r="F268" i="40"/>
  <c r="F268" i="41"/>
  <c r="F213" i="41"/>
  <c r="T42" i="49" s="1"/>
  <c r="H196" i="41"/>
  <c r="C271" i="41"/>
  <c r="E268" i="41"/>
  <c r="E213" i="41"/>
  <c r="S42" i="49" s="1"/>
  <c r="C271" i="31"/>
  <c r="D268" i="31"/>
  <c r="C277" i="40"/>
  <c r="C279" i="40"/>
  <c r="H209" i="41"/>
  <c r="D284" i="41"/>
  <c r="H284" i="41" s="1"/>
  <c r="C281" i="41"/>
  <c r="H206" i="41"/>
  <c r="D211" i="39"/>
  <c r="D286" i="39" s="1"/>
  <c r="D311" i="39" s="1"/>
  <c r="D361" i="39" s="1"/>
  <c r="D200" i="39"/>
  <c r="D275" i="39" s="1"/>
  <c r="G199" i="39"/>
  <c r="G274" i="39" s="1"/>
  <c r="D208" i="39"/>
  <c r="D283" i="39" s="1"/>
  <c r="D308" i="39" s="1"/>
  <c r="D358" i="39" s="1"/>
  <c r="C211" i="39"/>
  <c r="E204" i="39"/>
  <c r="E279" i="39" s="1"/>
  <c r="F199" i="39"/>
  <c r="F274" i="39" s="1"/>
  <c r="C204" i="39"/>
  <c r="G195" i="39"/>
  <c r="G270" i="39" s="1"/>
  <c r="F200" i="39"/>
  <c r="D205" i="39"/>
  <c r="D280" i="39" s="1"/>
  <c r="F212" i="39"/>
  <c r="F287" i="39" s="1"/>
  <c r="E195" i="39"/>
  <c r="E270" i="39" s="1"/>
  <c r="E295" i="39" s="1"/>
  <c r="E345" i="39" s="1"/>
  <c r="D207" i="39"/>
  <c r="D282" i="39" s="1"/>
  <c r="E210" i="39"/>
  <c r="E285" i="39" s="1"/>
  <c r="E197" i="39"/>
  <c r="E272" i="39" s="1"/>
  <c r="E297" i="39" s="1"/>
  <c r="E347" i="39" s="1"/>
  <c r="C212" i="39"/>
  <c r="E208" i="39"/>
  <c r="E283" i="39" s="1"/>
  <c r="E308" i="39" s="1"/>
  <c r="E358" i="39" s="1"/>
  <c r="F193" i="39"/>
  <c r="D209" i="39"/>
  <c r="D284" i="39" s="1"/>
  <c r="G203" i="39"/>
  <c r="G278" i="39" s="1"/>
  <c r="D201" i="39"/>
  <c r="D276" i="39" s="1"/>
  <c r="D212" i="39"/>
  <c r="D287" i="39" s="1"/>
  <c r="D312" i="39" s="1"/>
  <c r="D362" i="39" s="1"/>
  <c r="C201" i="39"/>
  <c r="G202" i="39"/>
  <c r="G277" i="39" s="1"/>
  <c r="F206" i="39"/>
  <c r="F281" i="39" s="1"/>
  <c r="E201" i="39"/>
  <c r="E276" i="39" s="1"/>
  <c r="E200" i="39"/>
  <c r="E275" i="39" s="1"/>
  <c r="F203" i="39"/>
  <c r="F278" i="39" s="1"/>
  <c r="G211" i="39"/>
  <c r="G286" i="39" s="1"/>
  <c r="G200" i="39"/>
  <c r="G275" i="39" s="1"/>
  <c r="F196" i="39"/>
  <c r="F271" i="39" s="1"/>
  <c r="F296" i="39" s="1"/>
  <c r="F346" i="39" s="1"/>
  <c r="D196" i="39"/>
  <c r="D271" i="39" s="1"/>
  <c r="D296" i="39" s="1"/>
  <c r="D346" i="39" s="1"/>
  <c r="G205" i="39"/>
  <c r="G280" i="39" s="1"/>
  <c r="D194" i="39"/>
  <c r="D269" i="39" s="1"/>
  <c r="D294" i="39" s="1"/>
  <c r="D344" i="39" s="1"/>
  <c r="E202" i="39"/>
  <c r="E277" i="39" s="1"/>
  <c r="E302" i="39" s="1"/>
  <c r="E352" i="39" s="1"/>
  <c r="G209" i="39"/>
  <c r="G284" i="39" s="1"/>
  <c r="E211" i="39"/>
  <c r="E286" i="39" s="1"/>
  <c r="E311" i="39" s="1"/>
  <c r="E361" i="39" s="1"/>
  <c r="F201" i="39"/>
  <c r="F276" i="39" s="1"/>
  <c r="D204" i="39"/>
  <c r="D279" i="39" s="1"/>
  <c r="D304" i="39" s="1"/>
  <c r="D354" i="39" s="1"/>
  <c r="G198" i="39"/>
  <c r="G273" i="39" s="1"/>
  <c r="G207" i="39"/>
  <c r="G282" i="39" s="1"/>
  <c r="C200" i="39"/>
  <c r="C275" i="39" s="1"/>
  <c r="E206" i="39"/>
  <c r="E281" i="39" s="1"/>
  <c r="E306" i="39" s="1"/>
  <c r="E356" i="39" s="1"/>
  <c r="D203" i="39"/>
  <c r="D278" i="39" s="1"/>
  <c r="F211" i="39"/>
  <c r="F286" i="39" s="1"/>
  <c r="F311" i="39" s="1"/>
  <c r="F361" i="39" s="1"/>
  <c r="E199" i="39"/>
  <c r="E274" i="39" s="1"/>
  <c r="E299" i="39" s="1"/>
  <c r="E349" i="39" s="1"/>
  <c r="F197" i="39"/>
  <c r="F272" i="39" s="1"/>
  <c r="E203" i="39"/>
  <c r="E278" i="39" s="1"/>
  <c r="F198" i="39"/>
  <c r="F273" i="39" s="1"/>
  <c r="F298" i="39" s="1"/>
  <c r="F348" i="39" s="1"/>
  <c r="F208" i="39"/>
  <c r="F283" i="39" s="1"/>
  <c r="F308" i="39" s="1"/>
  <c r="F358" i="39" s="1"/>
  <c r="E198" i="39"/>
  <c r="E273" i="39" s="1"/>
  <c r="E298" i="39" s="1"/>
  <c r="E348" i="39" s="1"/>
  <c r="C199" i="39"/>
  <c r="C274" i="39" s="1"/>
  <c r="C299" i="39" s="1"/>
  <c r="C349" i="39" s="1"/>
  <c r="C203" i="39"/>
  <c r="C195" i="39"/>
  <c r="C270" i="39" s="1"/>
  <c r="C295" i="39" s="1"/>
  <c r="C345" i="39" s="1"/>
  <c r="G210" i="39"/>
  <c r="G285" i="39" s="1"/>
  <c r="E196" i="39"/>
  <c r="E271" i="39" s="1"/>
  <c r="E296" i="39" s="1"/>
  <c r="E346" i="39" s="1"/>
  <c r="F207" i="39"/>
  <c r="F282" i="39" s="1"/>
  <c r="G208" i="39"/>
  <c r="G283" i="39" s="1"/>
  <c r="G201" i="39"/>
  <c r="G276" i="39" s="1"/>
  <c r="F209" i="39"/>
  <c r="F284" i="39" s="1"/>
  <c r="G212" i="39"/>
  <c r="G287" i="39" s="1"/>
  <c r="G194" i="39"/>
  <c r="G269" i="39" s="1"/>
  <c r="E212" i="39"/>
  <c r="E287" i="39" s="1"/>
  <c r="D195" i="39"/>
  <c r="G193" i="39"/>
  <c r="D198" i="39"/>
  <c r="D273" i="39" s="1"/>
  <c r="D298" i="39" s="1"/>
  <c r="D348" i="39" s="1"/>
  <c r="G206" i="39"/>
  <c r="C209" i="39"/>
  <c r="C197" i="39"/>
  <c r="G196" i="39"/>
  <c r="G271" i="39" s="1"/>
  <c r="F210" i="39"/>
  <c r="F285" i="39" s="1"/>
  <c r="E207" i="39"/>
  <c r="E282" i="39" s="1"/>
  <c r="C206" i="39"/>
  <c r="C281" i="39" s="1"/>
  <c r="C306" i="39" s="1"/>
  <c r="C356" i="39" s="1"/>
  <c r="C207" i="39"/>
  <c r="F195" i="39"/>
  <c r="F270" i="39" s="1"/>
  <c r="C210" i="39"/>
  <c r="C198" i="39"/>
  <c r="G197" i="39"/>
  <c r="G272" i="39" s="1"/>
  <c r="F204" i="39"/>
  <c r="F279" i="39" s="1"/>
  <c r="F202" i="39"/>
  <c r="F277" i="39" s="1"/>
  <c r="D199" i="39"/>
  <c r="C194" i="39"/>
  <c r="D210" i="39"/>
  <c r="D285" i="39" s="1"/>
  <c r="D310" i="39" s="1"/>
  <c r="D360" i="39" s="1"/>
  <c r="D206" i="39"/>
  <c r="D281" i="39" s="1"/>
  <c r="D306" i="39" s="1"/>
  <c r="D356" i="39" s="1"/>
  <c r="F194" i="39"/>
  <c r="F269" i="39" s="1"/>
  <c r="F294" i="39" s="1"/>
  <c r="F344" i="39" s="1"/>
  <c r="C202" i="39"/>
  <c r="E205" i="39"/>
  <c r="E280" i="39" s="1"/>
  <c r="D202" i="39"/>
  <c r="D277" i="39" s="1"/>
  <c r="D197" i="39"/>
  <c r="D272" i="39" s="1"/>
  <c r="D297" i="39" s="1"/>
  <c r="D347" i="39" s="1"/>
  <c r="C205" i="39"/>
  <c r="G204" i="39"/>
  <c r="G279" i="39" s="1"/>
  <c r="E193" i="39"/>
  <c r="E194" i="39"/>
  <c r="E269" i="39" s="1"/>
  <c r="E294" i="39" s="1"/>
  <c r="E344" i="39" s="1"/>
  <c r="E209" i="39"/>
  <c r="E284" i="39" s="1"/>
  <c r="C208" i="39"/>
  <c r="D193" i="39"/>
  <c r="C196" i="39"/>
  <c r="C193" i="39"/>
  <c r="F205" i="39"/>
  <c r="F280" i="39" s="1"/>
  <c r="F268" i="31"/>
  <c r="H198" i="41"/>
  <c r="C273" i="41"/>
  <c r="H194" i="41"/>
  <c r="C269" i="41"/>
  <c r="C285" i="41"/>
  <c r="H285" i="41" s="1"/>
  <c r="H360" i="41" s="1"/>
  <c r="H210" i="41"/>
  <c r="C277" i="41"/>
  <c r="H277" i="41" s="1"/>
  <c r="H202" i="41"/>
  <c r="H168" i="29"/>
  <c r="C285" i="31"/>
  <c r="G203" i="23"/>
  <c r="G278" i="23" s="1"/>
  <c r="C208" i="23"/>
  <c r="C206" i="23"/>
  <c r="C281" i="23" s="1"/>
  <c r="C306" i="23" s="1"/>
  <c r="C356" i="23" s="1"/>
  <c r="G195" i="23"/>
  <c r="G270" i="23" s="1"/>
  <c r="G205" i="23"/>
  <c r="G280" i="23" s="1"/>
  <c r="C200" i="23"/>
  <c r="G204" i="23"/>
  <c r="G279" i="23" s="1"/>
  <c r="E210" i="23"/>
  <c r="E285" i="23" s="1"/>
  <c r="C195" i="23"/>
  <c r="C204" i="23"/>
  <c r="C279" i="23" s="1"/>
  <c r="F209" i="23"/>
  <c r="F284" i="23" s="1"/>
  <c r="E209" i="23"/>
  <c r="E284" i="23" s="1"/>
  <c r="F198" i="23"/>
  <c r="F273" i="23" s="1"/>
  <c r="D212" i="23"/>
  <c r="D287" i="23" s="1"/>
  <c r="D312" i="23" s="1"/>
  <c r="D362" i="23" s="1"/>
  <c r="D197" i="23"/>
  <c r="D272" i="23" s="1"/>
  <c r="E195" i="23"/>
  <c r="E270" i="23" s="1"/>
  <c r="G212" i="23"/>
  <c r="G287" i="23" s="1"/>
  <c r="F211" i="23"/>
  <c r="F286" i="23" s="1"/>
  <c r="G197" i="23"/>
  <c r="G272" i="23" s="1"/>
  <c r="C209" i="23"/>
  <c r="C284" i="23" s="1"/>
  <c r="F204" i="23"/>
  <c r="F279" i="23" s="1"/>
  <c r="D209" i="23"/>
  <c r="D284" i="23" s="1"/>
  <c r="G202" i="23"/>
  <c r="G277" i="23" s="1"/>
  <c r="C193" i="23"/>
  <c r="D211" i="23"/>
  <c r="D286" i="23" s="1"/>
  <c r="C205" i="23"/>
  <c r="C280" i="23" s="1"/>
  <c r="C194" i="23"/>
  <c r="C207" i="23"/>
  <c r="C282" i="23" s="1"/>
  <c r="C211" i="23"/>
  <c r="F194" i="23"/>
  <c r="F269" i="23" s="1"/>
  <c r="E203" i="23"/>
  <c r="E278" i="23" s="1"/>
  <c r="E205" i="23"/>
  <c r="E280" i="23" s="1"/>
  <c r="G196" i="23"/>
  <c r="G271" i="23" s="1"/>
  <c r="G194" i="23"/>
  <c r="G269" i="23" s="1"/>
  <c r="C202" i="23"/>
  <c r="D196" i="23"/>
  <c r="D271" i="23" s="1"/>
  <c r="D296" i="23" s="1"/>
  <c r="D346" i="23" s="1"/>
  <c r="C198" i="23"/>
  <c r="C273" i="23" s="1"/>
  <c r="C298" i="23" s="1"/>
  <c r="C348" i="23" s="1"/>
  <c r="C203" i="23"/>
  <c r="C197" i="23"/>
  <c r="C272" i="23" s="1"/>
  <c r="F199" i="23"/>
  <c r="F274" i="23" s="1"/>
  <c r="E201" i="23"/>
  <c r="E276" i="23" s="1"/>
  <c r="G206" i="23"/>
  <c r="G281" i="23" s="1"/>
  <c r="D202" i="23"/>
  <c r="D277" i="23" s="1"/>
  <c r="D198" i="23"/>
  <c r="D273" i="23" s="1"/>
  <c r="D298" i="23" s="1"/>
  <c r="D348" i="23" s="1"/>
  <c r="D208" i="23"/>
  <c r="D283" i="23" s="1"/>
  <c r="D308" i="23" s="1"/>
  <c r="D358" i="23" s="1"/>
  <c r="G193" i="23"/>
  <c r="D200" i="23"/>
  <c r="D275" i="23" s="1"/>
  <c r="F206" i="23"/>
  <c r="F281" i="23" s="1"/>
  <c r="D201" i="23"/>
  <c r="D276" i="23" s="1"/>
  <c r="D301" i="23" s="1"/>
  <c r="D351" i="23" s="1"/>
  <c r="D210" i="23"/>
  <c r="D285" i="23" s="1"/>
  <c r="D310" i="23" s="1"/>
  <c r="D360" i="23" s="1"/>
  <c r="D194" i="23"/>
  <c r="D269" i="23" s="1"/>
  <c r="D294" i="23" s="1"/>
  <c r="D344" i="23" s="1"/>
  <c r="D204" i="23"/>
  <c r="F210" i="23"/>
  <c r="F285" i="23" s="1"/>
  <c r="C210" i="23"/>
  <c r="E207" i="23"/>
  <c r="E282" i="23" s="1"/>
  <c r="C212" i="23"/>
  <c r="C196" i="23"/>
  <c r="G209" i="23"/>
  <c r="F203" i="23"/>
  <c r="F278" i="23" s="1"/>
  <c r="G207" i="23"/>
  <c r="G282" i="23" s="1"/>
  <c r="E196" i="23"/>
  <c r="E271" i="23" s="1"/>
  <c r="E296" i="23" s="1"/>
  <c r="E346" i="23" s="1"/>
  <c r="F193" i="23"/>
  <c r="G199" i="23"/>
  <c r="G274" i="23" s="1"/>
  <c r="E212" i="23"/>
  <c r="E287" i="23" s="1"/>
  <c r="E312" i="23" s="1"/>
  <c r="E362" i="23" s="1"/>
  <c r="G211" i="23"/>
  <c r="G286" i="23" s="1"/>
  <c r="C199" i="23"/>
  <c r="D195" i="23"/>
  <c r="D270" i="23" s="1"/>
  <c r="D295" i="23" s="1"/>
  <c r="D345" i="23" s="1"/>
  <c r="E208" i="23"/>
  <c r="E283" i="23" s="1"/>
  <c r="E308" i="23" s="1"/>
  <c r="E358" i="23" s="1"/>
  <c r="F196" i="23"/>
  <c r="F271" i="23" s="1"/>
  <c r="E211" i="23"/>
  <c r="E286" i="23" s="1"/>
  <c r="E311" i="23" s="1"/>
  <c r="E361" i="23" s="1"/>
  <c r="E197" i="23"/>
  <c r="E272" i="23" s="1"/>
  <c r="D203" i="23"/>
  <c r="D278" i="23" s="1"/>
  <c r="D205" i="23"/>
  <c r="E199" i="23"/>
  <c r="E274" i="23" s="1"/>
  <c r="F207" i="23"/>
  <c r="F282" i="23" s="1"/>
  <c r="F205" i="23"/>
  <c r="F280" i="23" s="1"/>
  <c r="D193" i="23"/>
  <c r="E206" i="23"/>
  <c r="E281" i="23" s="1"/>
  <c r="E306" i="23" s="1"/>
  <c r="E356" i="23" s="1"/>
  <c r="E202" i="23"/>
  <c r="E277" i="23" s="1"/>
  <c r="D206" i="23"/>
  <c r="G208" i="23"/>
  <c r="G283" i="23" s="1"/>
  <c r="E200" i="23"/>
  <c r="E275" i="23" s="1"/>
  <c r="F208" i="23"/>
  <c r="F283" i="23" s="1"/>
  <c r="F308" i="23" s="1"/>
  <c r="F358" i="23" s="1"/>
  <c r="G200" i="23"/>
  <c r="G275" i="23" s="1"/>
  <c r="E198" i="23"/>
  <c r="F200" i="23"/>
  <c r="F275" i="23" s="1"/>
  <c r="F202" i="23"/>
  <c r="F277" i="23" s="1"/>
  <c r="F212" i="23"/>
  <c r="F287" i="23" s="1"/>
  <c r="G198" i="23"/>
  <c r="G273" i="23" s="1"/>
  <c r="G201" i="23"/>
  <c r="G276" i="23" s="1"/>
  <c r="D207" i="23"/>
  <c r="C201" i="23"/>
  <c r="D199" i="23"/>
  <c r="D274" i="23" s="1"/>
  <c r="D299" i="23" s="1"/>
  <c r="D349" i="23" s="1"/>
  <c r="F195" i="23"/>
  <c r="F270" i="23" s="1"/>
  <c r="E193" i="23"/>
  <c r="E204" i="23"/>
  <c r="E279" i="23" s="1"/>
  <c r="F201" i="23"/>
  <c r="F276" i="23" s="1"/>
  <c r="E194" i="23"/>
  <c r="E269" i="23" s="1"/>
  <c r="E294" i="23" s="1"/>
  <c r="E344" i="23" s="1"/>
  <c r="G210" i="23"/>
  <c r="G285" i="23" s="1"/>
  <c r="F197" i="23"/>
  <c r="E188" i="18"/>
  <c r="AN16" i="49" s="1"/>
  <c r="D188" i="34"/>
  <c r="AM35" i="49" s="1"/>
  <c r="G121" i="44"/>
  <c r="F275" i="6"/>
  <c r="H172" i="57"/>
  <c r="H200" i="40"/>
  <c r="D268" i="40"/>
  <c r="C271" i="40"/>
  <c r="C279" i="41"/>
  <c r="H204" i="41"/>
  <c r="H199" i="41"/>
  <c r="C274" i="41"/>
  <c r="H211" i="41"/>
  <c r="C286" i="41"/>
  <c r="C213" i="41"/>
  <c r="C268" i="41"/>
  <c r="C293" i="41" s="1"/>
  <c r="E327" i="41" s="1"/>
  <c r="H193" i="41"/>
  <c r="C276" i="41"/>
  <c r="H276" i="41" s="1"/>
  <c r="H201" i="41"/>
  <c r="D208" i="29"/>
  <c r="D283" i="29" s="1"/>
  <c r="D308" i="29" s="1"/>
  <c r="D358" i="29" s="1"/>
  <c r="D197" i="29"/>
  <c r="D272" i="29" s="1"/>
  <c r="F207" i="29"/>
  <c r="F282" i="29" s="1"/>
  <c r="G194" i="29"/>
  <c r="G269" i="29" s="1"/>
  <c r="C208" i="29"/>
  <c r="C283" i="29" s="1"/>
  <c r="C308" i="29" s="1"/>
  <c r="C358" i="29" s="1"/>
  <c r="E200" i="29"/>
  <c r="E275" i="29" s="1"/>
  <c r="G211" i="29"/>
  <c r="G286" i="29" s="1"/>
  <c r="D203" i="29"/>
  <c r="D278" i="29" s="1"/>
  <c r="D201" i="29"/>
  <c r="D276" i="29" s="1"/>
  <c r="D301" i="29" s="1"/>
  <c r="D351" i="29" s="1"/>
  <c r="D212" i="29"/>
  <c r="D287" i="29" s="1"/>
  <c r="D312" i="29" s="1"/>
  <c r="D362" i="29" s="1"/>
  <c r="C209" i="29"/>
  <c r="C193" i="29"/>
  <c r="D200" i="29"/>
  <c r="D275" i="29" s="1"/>
  <c r="D202" i="29"/>
  <c r="D277" i="29" s="1"/>
  <c r="D210" i="29"/>
  <c r="D285" i="29" s="1"/>
  <c r="D310" i="29" s="1"/>
  <c r="D360" i="29" s="1"/>
  <c r="F199" i="29"/>
  <c r="F274" i="29" s="1"/>
  <c r="G197" i="29"/>
  <c r="G272" i="29" s="1"/>
  <c r="F209" i="29"/>
  <c r="F284" i="29" s="1"/>
  <c r="F212" i="29"/>
  <c r="F287" i="29" s="1"/>
  <c r="F193" i="29"/>
  <c r="E194" i="29"/>
  <c r="E269" i="29" s="1"/>
  <c r="E294" i="29" s="1"/>
  <c r="E344" i="29" s="1"/>
  <c r="G212" i="29"/>
  <c r="G287" i="29" s="1"/>
  <c r="C196" i="29"/>
  <c r="F211" i="29"/>
  <c r="F286" i="29" s="1"/>
  <c r="E195" i="29"/>
  <c r="E270" i="29" s="1"/>
  <c r="F206" i="29"/>
  <c r="F281" i="29" s="1"/>
  <c r="F208" i="29"/>
  <c r="F283" i="29" s="1"/>
  <c r="C212" i="29"/>
  <c r="C287" i="29" s="1"/>
  <c r="C312" i="29" s="1"/>
  <c r="C362" i="29" s="1"/>
  <c r="C194" i="29"/>
  <c r="C201" i="29"/>
  <c r="G198" i="29"/>
  <c r="G273" i="29" s="1"/>
  <c r="G195" i="29"/>
  <c r="G270" i="29" s="1"/>
  <c r="F203" i="29"/>
  <c r="F278" i="29" s="1"/>
  <c r="E199" i="29"/>
  <c r="E274" i="29" s="1"/>
  <c r="F210" i="29"/>
  <c r="F285" i="29" s="1"/>
  <c r="C210" i="29"/>
  <c r="E209" i="29"/>
  <c r="E284" i="29" s="1"/>
  <c r="G193" i="29"/>
  <c r="E212" i="29"/>
  <c r="C200" i="29"/>
  <c r="D195" i="29"/>
  <c r="D270" i="29" s="1"/>
  <c r="D295" i="29" s="1"/>
  <c r="D345" i="29" s="1"/>
  <c r="G202" i="29"/>
  <c r="G277" i="29" s="1"/>
  <c r="D209" i="29"/>
  <c r="D284" i="29" s="1"/>
  <c r="D207" i="29"/>
  <c r="D282" i="29" s="1"/>
  <c r="C207" i="29"/>
  <c r="F195" i="29"/>
  <c r="F270" i="29" s="1"/>
  <c r="E208" i="29"/>
  <c r="D196" i="29"/>
  <c r="D271" i="29" s="1"/>
  <c r="D296" i="29" s="1"/>
  <c r="D346" i="29" s="1"/>
  <c r="E193" i="29"/>
  <c r="E202" i="29"/>
  <c r="G204" i="29"/>
  <c r="G279" i="29" s="1"/>
  <c r="E197" i="29"/>
  <c r="E272" i="29" s="1"/>
  <c r="G201" i="29"/>
  <c r="G276" i="29" s="1"/>
  <c r="E198" i="29"/>
  <c r="E273" i="29" s="1"/>
  <c r="E298" i="29" s="1"/>
  <c r="E348" i="29" s="1"/>
  <c r="G203" i="29"/>
  <c r="G278" i="29" s="1"/>
  <c r="F201" i="29"/>
  <c r="F276" i="29" s="1"/>
  <c r="C199" i="29"/>
  <c r="E211" i="29"/>
  <c r="E286" i="29" s="1"/>
  <c r="E311" i="29" s="1"/>
  <c r="E361" i="29" s="1"/>
  <c r="D199" i="29"/>
  <c r="C195" i="29"/>
  <c r="C202" i="29"/>
  <c r="C277" i="29" s="1"/>
  <c r="C211" i="29"/>
  <c r="G210" i="29"/>
  <c r="G285" i="29" s="1"/>
  <c r="G205" i="29"/>
  <c r="G280" i="29" s="1"/>
  <c r="D211" i="29"/>
  <c r="D286" i="29" s="1"/>
  <c r="D311" i="29" s="1"/>
  <c r="D361" i="29" s="1"/>
  <c r="D198" i="29"/>
  <c r="D273" i="29" s="1"/>
  <c r="D298" i="29" s="1"/>
  <c r="D348" i="29" s="1"/>
  <c r="G206" i="29"/>
  <c r="G281" i="29" s="1"/>
  <c r="F204" i="29"/>
  <c r="F279" i="29" s="1"/>
  <c r="F194" i="29"/>
  <c r="F269" i="29" s="1"/>
  <c r="G209" i="29"/>
  <c r="G284" i="29" s="1"/>
  <c r="F200" i="29"/>
  <c r="F275" i="29" s="1"/>
  <c r="D194" i="29"/>
  <c r="D269" i="29" s="1"/>
  <c r="D294" i="29" s="1"/>
  <c r="D344" i="29" s="1"/>
  <c r="D204" i="29"/>
  <c r="D279" i="29" s="1"/>
  <c r="G199" i="29"/>
  <c r="G274" i="29" s="1"/>
  <c r="C197" i="29"/>
  <c r="C204" i="29"/>
  <c r="F197" i="29"/>
  <c r="F272" i="29" s="1"/>
  <c r="F202" i="29"/>
  <c r="F277" i="29" s="1"/>
  <c r="C205" i="29"/>
  <c r="C203" i="29"/>
  <c r="E207" i="29"/>
  <c r="E282" i="29" s="1"/>
  <c r="G207" i="29"/>
  <c r="G282" i="29" s="1"/>
  <c r="E204" i="29"/>
  <c r="E279" i="29" s="1"/>
  <c r="C198" i="29"/>
  <c r="F196" i="29"/>
  <c r="F271" i="29" s="1"/>
  <c r="G208" i="29"/>
  <c r="G283" i="29" s="1"/>
  <c r="C206" i="29"/>
  <c r="D206" i="29"/>
  <c r="D281" i="29" s="1"/>
  <c r="D306" i="29" s="1"/>
  <c r="D356" i="29" s="1"/>
  <c r="G200" i="29"/>
  <c r="G275" i="29" s="1"/>
  <c r="D193" i="29"/>
  <c r="D268" i="29" s="1"/>
  <c r="D293" i="29" s="1"/>
  <c r="D343" i="29" s="1"/>
  <c r="F198" i="29"/>
  <c r="F273" i="29" s="1"/>
  <c r="E201" i="29"/>
  <c r="E276" i="29" s="1"/>
  <c r="E210" i="29"/>
  <c r="E285" i="29" s="1"/>
  <c r="D205" i="29"/>
  <c r="D280" i="29" s="1"/>
  <c r="F205" i="29"/>
  <c r="F280" i="29" s="1"/>
  <c r="E205" i="29"/>
  <c r="E280" i="29" s="1"/>
  <c r="E206" i="29"/>
  <c r="E281" i="29" s="1"/>
  <c r="E196" i="29"/>
  <c r="E271" i="29" s="1"/>
  <c r="E296" i="29" s="1"/>
  <c r="E346" i="29" s="1"/>
  <c r="E203" i="29"/>
  <c r="E278" i="29" s="1"/>
  <c r="G196" i="29"/>
  <c r="G271" i="29" s="1"/>
  <c r="C279" i="31"/>
  <c r="C194" i="10"/>
  <c r="C269" i="10" s="1"/>
  <c r="C294" i="10" s="1"/>
  <c r="C344" i="10" s="1"/>
  <c r="D194" i="10"/>
  <c r="D269" i="10" s="1"/>
  <c r="D294" i="10" s="1"/>
  <c r="D344" i="10" s="1"/>
  <c r="E201" i="10"/>
  <c r="E276" i="10" s="1"/>
  <c r="G205" i="10"/>
  <c r="G280" i="10" s="1"/>
  <c r="C203" i="10"/>
  <c r="E209" i="10"/>
  <c r="E284" i="10" s="1"/>
  <c r="E208" i="10"/>
  <c r="E283" i="10" s="1"/>
  <c r="E308" i="10" s="1"/>
  <c r="E358" i="10" s="1"/>
  <c r="D199" i="10"/>
  <c r="D274" i="10" s="1"/>
  <c r="F202" i="10"/>
  <c r="F277" i="10" s="1"/>
  <c r="E199" i="10"/>
  <c r="E274" i="10" s="1"/>
  <c r="G212" i="10"/>
  <c r="G287" i="10" s="1"/>
  <c r="E193" i="10"/>
  <c r="D212" i="10"/>
  <c r="D287" i="10" s="1"/>
  <c r="G197" i="10"/>
  <c r="G272" i="10" s="1"/>
  <c r="G203" i="10"/>
  <c r="G278" i="10" s="1"/>
  <c r="F210" i="10"/>
  <c r="F285" i="10" s="1"/>
  <c r="G206" i="10"/>
  <c r="G281" i="10" s="1"/>
  <c r="G306" i="10" s="1"/>
  <c r="G356" i="10" s="1"/>
  <c r="G196" i="10"/>
  <c r="G271" i="10" s="1"/>
  <c r="D207" i="10"/>
  <c r="D282" i="10" s="1"/>
  <c r="C208" i="10"/>
  <c r="C283" i="10" s="1"/>
  <c r="C308" i="10" s="1"/>
  <c r="C358" i="10" s="1"/>
  <c r="E195" i="10"/>
  <c r="E270" i="10" s="1"/>
  <c r="E295" i="10" s="1"/>
  <c r="E345" i="10" s="1"/>
  <c r="F204" i="10"/>
  <c r="F279" i="10" s="1"/>
  <c r="C199" i="10"/>
  <c r="C274" i="10" s="1"/>
  <c r="G210" i="10"/>
  <c r="G285" i="10" s="1"/>
  <c r="G202" i="10"/>
  <c r="G277" i="10" s="1"/>
  <c r="F195" i="10"/>
  <c r="F270" i="10" s="1"/>
  <c r="F295" i="10" s="1"/>
  <c r="F345" i="10" s="1"/>
  <c r="C205" i="10"/>
  <c r="C280" i="10" s="1"/>
  <c r="E205" i="10"/>
  <c r="E280" i="10" s="1"/>
  <c r="G195" i="10"/>
  <c r="G270" i="10" s="1"/>
  <c r="F196" i="10"/>
  <c r="F271" i="10" s="1"/>
  <c r="F296" i="10" s="1"/>
  <c r="F346" i="10" s="1"/>
  <c r="E202" i="10"/>
  <c r="E277" i="10" s="1"/>
  <c r="E302" i="10" s="1"/>
  <c r="E352" i="10" s="1"/>
  <c r="C200" i="10"/>
  <c r="F197" i="10"/>
  <c r="F272" i="10" s="1"/>
  <c r="F212" i="10"/>
  <c r="F287" i="10" s="1"/>
  <c r="D204" i="10"/>
  <c r="D279" i="10" s="1"/>
  <c r="F199" i="10"/>
  <c r="F274" i="10" s="1"/>
  <c r="G200" i="10"/>
  <c r="G275" i="10" s="1"/>
  <c r="E194" i="10"/>
  <c r="E269" i="10" s="1"/>
  <c r="E294" i="10" s="1"/>
  <c r="E344" i="10" s="1"/>
  <c r="D198" i="10"/>
  <c r="D273" i="10" s="1"/>
  <c r="D298" i="10" s="1"/>
  <c r="D348" i="10" s="1"/>
  <c r="C202" i="10"/>
  <c r="D202" i="10"/>
  <c r="D277" i="10" s="1"/>
  <c r="D302" i="10" s="1"/>
  <c r="D352" i="10" s="1"/>
  <c r="F211" i="10"/>
  <c r="F286" i="10" s="1"/>
  <c r="F311" i="10" s="1"/>
  <c r="F361" i="10" s="1"/>
  <c r="F201" i="10"/>
  <c r="F276" i="10" s="1"/>
  <c r="E211" i="10"/>
  <c r="E286" i="10" s="1"/>
  <c r="E311" i="10" s="1"/>
  <c r="E361" i="10" s="1"/>
  <c r="G211" i="10"/>
  <c r="G286" i="10" s="1"/>
  <c r="D210" i="10"/>
  <c r="D285" i="10" s="1"/>
  <c r="D310" i="10" s="1"/>
  <c r="D360" i="10" s="1"/>
  <c r="F194" i="10"/>
  <c r="C209" i="10"/>
  <c r="D200" i="10"/>
  <c r="D275" i="10" s="1"/>
  <c r="C211" i="10"/>
  <c r="G194" i="10"/>
  <c r="G269" i="10" s="1"/>
  <c r="D195" i="10"/>
  <c r="D270" i="10" s="1"/>
  <c r="D295" i="10" s="1"/>
  <c r="D345" i="10" s="1"/>
  <c r="E197" i="10"/>
  <c r="E272" i="10" s="1"/>
  <c r="E196" i="10"/>
  <c r="E271" i="10" s="1"/>
  <c r="E296" i="10" s="1"/>
  <c r="E346" i="10" s="1"/>
  <c r="D197" i="10"/>
  <c r="D272" i="10" s="1"/>
  <c r="G201" i="10"/>
  <c r="G276" i="10" s="1"/>
  <c r="F209" i="10"/>
  <c r="F284" i="10" s="1"/>
  <c r="D193" i="10"/>
  <c r="E198" i="10"/>
  <c r="E273" i="10" s="1"/>
  <c r="E298" i="10" s="1"/>
  <c r="E348" i="10" s="1"/>
  <c r="F206" i="10"/>
  <c r="F281" i="10" s="1"/>
  <c r="F306" i="10" s="1"/>
  <c r="F356" i="10" s="1"/>
  <c r="G207" i="10"/>
  <c r="G282" i="10" s="1"/>
  <c r="G193" i="10"/>
  <c r="F208" i="10"/>
  <c r="F283" i="10" s="1"/>
  <c r="F308" i="10" s="1"/>
  <c r="F358" i="10" s="1"/>
  <c r="D203" i="10"/>
  <c r="D278" i="10" s="1"/>
  <c r="G209" i="10"/>
  <c r="G284" i="10" s="1"/>
  <c r="F203" i="10"/>
  <c r="F278" i="10" s="1"/>
  <c r="D209" i="10"/>
  <c r="D284" i="10" s="1"/>
  <c r="D196" i="10"/>
  <c r="D271" i="10" s="1"/>
  <c r="D296" i="10" s="1"/>
  <c r="D346" i="10" s="1"/>
  <c r="G199" i="10"/>
  <c r="E200" i="10"/>
  <c r="E275" i="10" s="1"/>
  <c r="E204" i="10"/>
  <c r="E279" i="10" s="1"/>
  <c r="C201" i="10"/>
  <c r="D201" i="10"/>
  <c r="D276" i="10" s="1"/>
  <c r="D205" i="10"/>
  <c r="C212" i="10"/>
  <c r="G198" i="10"/>
  <c r="G273" i="10" s="1"/>
  <c r="E210" i="10"/>
  <c r="E285" i="10" s="1"/>
  <c r="C198" i="10"/>
  <c r="E207" i="10"/>
  <c r="E282" i="10" s="1"/>
  <c r="E203" i="10"/>
  <c r="E278" i="10" s="1"/>
  <c r="D211" i="10"/>
  <c r="D286" i="10" s="1"/>
  <c r="D311" i="10" s="1"/>
  <c r="D361" i="10" s="1"/>
  <c r="C195" i="10"/>
  <c r="F198" i="10"/>
  <c r="F273" i="10" s="1"/>
  <c r="F298" i="10" s="1"/>
  <c r="F348" i="10" s="1"/>
  <c r="D206" i="10"/>
  <c r="D281" i="10" s="1"/>
  <c r="D306" i="10" s="1"/>
  <c r="D356" i="10" s="1"/>
  <c r="C204" i="10"/>
  <c r="E206" i="10"/>
  <c r="E281" i="10" s="1"/>
  <c r="E306" i="10" s="1"/>
  <c r="E356" i="10" s="1"/>
  <c r="C197" i="10"/>
  <c r="E212" i="10"/>
  <c r="E287" i="10" s="1"/>
  <c r="G208" i="10"/>
  <c r="G283" i="10" s="1"/>
  <c r="F193" i="10"/>
  <c r="F207" i="10"/>
  <c r="F282" i="10" s="1"/>
  <c r="D208" i="10"/>
  <c r="G204" i="10"/>
  <c r="G279" i="10" s="1"/>
  <c r="F200" i="10"/>
  <c r="F275" i="10" s="1"/>
  <c r="F205" i="10"/>
  <c r="F280" i="10" s="1"/>
  <c r="C206" i="10"/>
  <c r="C210" i="10"/>
  <c r="C196" i="10"/>
  <c r="C207" i="10"/>
  <c r="C193" i="10"/>
  <c r="AL42" i="49"/>
  <c r="C285" i="30"/>
  <c r="C188" i="18"/>
  <c r="AL16" i="49" s="1"/>
  <c r="H180" i="44"/>
  <c r="D119" i="44"/>
  <c r="AL30" i="49"/>
  <c r="F188" i="18"/>
  <c r="AO16" i="49" s="1"/>
  <c r="E188" i="26"/>
  <c r="AN26" i="49" s="1"/>
  <c r="H184" i="44"/>
  <c r="H193" i="44"/>
  <c r="H189" i="44"/>
  <c r="E286" i="32"/>
  <c r="E311" i="32" s="1"/>
  <c r="E361" i="32" s="1"/>
  <c r="H175" i="6"/>
  <c r="AL25" i="49"/>
  <c r="F188" i="6"/>
  <c r="AO7" i="49" s="1"/>
  <c r="AL23" i="49"/>
  <c r="G208" i="20"/>
  <c r="G283" i="20" s="1"/>
  <c r="E188" i="35"/>
  <c r="AN36" i="49" s="1"/>
  <c r="H174" i="18"/>
  <c r="D188" i="33"/>
  <c r="AM34" i="49" s="1"/>
  <c r="D123" i="44"/>
  <c r="D286" i="32"/>
  <c r="D311" i="32" s="1"/>
  <c r="D361" i="32" s="1"/>
  <c r="G188" i="11"/>
  <c r="AP10" i="49" s="1"/>
  <c r="D188" i="57"/>
  <c r="AM19" i="49" s="1"/>
  <c r="H188" i="40"/>
  <c r="AL41" i="49"/>
  <c r="C271" i="30"/>
  <c r="C277" i="30"/>
  <c r="D268" i="30"/>
  <c r="D293" i="30" s="1"/>
  <c r="D343" i="30" s="1"/>
  <c r="C280" i="30"/>
  <c r="H188" i="14"/>
  <c r="C195" i="20"/>
  <c r="E201" i="20"/>
  <c r="E276" i="20" s="1"/>
  <c r="E301" i="20" s="1"/>
  <c r="E351" i="20" s="1"/>
  <c r="G204" i="20"/>
  <c r="G279" i="20" s="1"/>
  <c r="E196" i="20"/>
  <c r="E271" i="20" s="1"/>
  <c r="E296" i="20" s="1"/>
  <c r="E346" i="20" s="1"/>
  <c r="F200" i="20"/>
  <c r="F275" i="20" s="1"/>
  <c r="D206" i="20"/>
  <c r="D281" i="20" s="1"/>
  <c r="D306" i="20" s="1"/>
  <c r="D356" i="20" s="1"/>
  <c r="D197" i="20"/>
  <c r="D272" i="20" s="1"/>
  <c r="D297" i="20" s="1"/>
  <c r="D347" i="20" s="1"/>
  <c r="D196" i="20"/>
  <c r="D271" i="20" s="1"/>
  <c r="D296" i="20" s="1"/>
  <c r="D346" i="20" s="1"/>
  <c r="C210" i="20"/>
  <c r="F210" i="20"/>
  <c r="F285" i="20" s="1"/>
  <c r="C197" i="20"/>
  <c r="C272" i="20" s="1"/>
  <c r="G210" i="20"/>
  <c r="G285" i="20" s="1"/>
  <c r="D202" i="20"/>
  <c r="D277" i="20" s="1"/>
  <c r="G209" i="20"/>
  <c r="G284" i="20" s="1"/>
  <c r="E193" i="20"/>
  <c r="F198" i="20"/>
  <c r="F273" i="20" s="1"/>
  <c r="C207" i="20"/>
  <c r="G205" i="20"/>
  <c r="G280" i="20" s="1"/>
  <c r="C196" i="20"/>
  <c r="C271" i="20" s="1"/>
  <c r="D194" i="20"/>
  <c r="D269" i="20" s="1"/>
  <c r="D294" i="20" s="1"/>
  <c r="D344" i="20" s="1"/>
  <c r="C205" i="20"/>
  <c r="C280" i="20" s="1"/>
  <c r="C203" i="20"/>
  <c r="C278" i="20" s="1"/>
  <c r="F269" i="33"/>
  <c r="F294" i="33" s="1"/>
  <c r="F344" i="33" s="1"/>
  <c r="D269" i="33"/>
  <c r="D294" i="33" s="1"/>
  <c r="D344" i="33" s="1"/>
  <c r="E188" i="57"/>
  <c r="AN19" i="49" s="1"/>
  <c r="C268" i="30"/>
  <c r="C293" i="30" s="1"/>
  <c r="C322" i="30" s="1"/>
  <c r="H199" i="44"/>
  <c r="F188" i="27"/>
  <c r="AO27" i="49" s="1"/>
  <c r="D188" i="27"/>
  <c r="AM27" i="49" s="1"/>
  <c r="AL40" i="49"/>
  <c r="AL9" i="49"/>
  <c r="C274" i="30"/>
  <c r="C272" i="30"/>
  <c r="D275" i="30"/>
  <c r="AF43" i="49"/>
  <c r="H197" i="44"/>
  <c r="H198" i="44"/>
  <c r="H204" i="44"/>
  <c r="H182" i="44"/>
  <c r="H190" i="44"/>
  <c r="H174" i="44"/>
  <c r="H203" i="44"/>
  <c r="H177" i="44"/>
  <c r="H178" i="44"/>
  <c r="H208" i="44"/>
  <c r="H200" i="44"/>
  <c r="H183" i="44"/>
  <c r="H195" i="44"/>
  <c r="H168" i="44"/>
  <c r="H194" i="44"/>
  <c r="C328" i="41"/>
  <c r="D320" i="41"/>
  <c r="E324" i="41"/>
  <c r="E321" i="41"/>
  <c r="F325" i="41"/>
  <c r="G336" i="41"/>
  <c r="E332" i="41"/>
  <c r="F336" i="41"/>
  <c r="G323" i="41"/>
  <c r="G320" i="41"/>
  <c r="G337" i="41"/>
  <c r="H326" i="41"/>
  <c r="H191" i="44"/>
  <c r="H201" i="44"/>
  <c r="H192" i="44"/>
  <c r="F185" i="44"/>
  <c r="H175" i="44"/>
  <c r="H172" i="44"/>
  <c r="H205" i="44"/>
  <c r="H202" i="44"/>
  <c r="H206" i="44"/>
  <c r="H171" i="57"/>
  <c r="C121" i="44"/>
  <c r="O19" i="49"/>
  <c r="C188" i="57"/>
  <c r="C208" i="57"/>
  <c r="D198" i="57"/>
  <c r="D273" i="57" s="1"/>
  <c r="D298" i="57" s="1"/>
  <c r="D348" i="57" s="1"/>
  <c r="D204" i="57"/>
  <c r="D279" i="57" s="1"/>
  <c r="F193" i="57"/>
  <c r="F196" i="57"/>
  <c r="F271" i="57" s="1"/>
  <c r="G206" i="57"/>
  <c r="G281" i="57" s="1"/>
  <c r="G198" i="57"/>
  <c r="G273" i="57" s="1"/>
  <c r="G211" i="57"/>
  <c r="G286" i="57" s="1"/>
  <c r="C207" i="57"/>
  <c r="C210" i="57"/>
  <c r="D200" i="57"/>
  <c r="D275" i="57" s="1"/>
  <c r="D210" i="57"/>
  <c r="D285" i="57" s="1"/>
  <c r="D310" i="57" s="1"/>
  <c r="D360" i="57" s="1"/>
  <c r="E196" i="57"/>
  <c r="E271" i="57" s="1"/>
  <c r="E296" i="57" s="1"/>
  <c r="E346" i="57" s="1"/>
  <c r="E200" i="57"/>
  <c r="E275" i="57" s="1"/>
  <c r="E207" i="57"/>
  <c r="E282" i="57" s="1"/>
  <c r="F195" i="57"/>
  <c r="F270" i="57" s="1"/>
  <c r="G203" i="57"/>
  <c r="G278" i="57" s="1"/>
  <c r="G209" i="57"/>
  <c r="G284" i="57" s="1"/>
  <c r="F204" i="57"/>
  <c r="F279" i="57" s="1"/>
  <c r="G204" i="57"/>
  <c r="G279" i="57" s="1"/>
  <c r="F209" i="57"/>
  <c r="F284" i="57" s="1"/>
  <c r="E205" i="57"/>
  <c r="E280" i="57" s="1"/>
  <c r="C197" i="57"/>
  <c r="C201" i="57"/>
  <c r="D206" i="57"/>
  <c r="D281" i="57" s="1"/>
  <c r="D212" i="57"/>
  <c r="D287" i="57" s="1"/>
  <c r="D312" i="57" s="1"/>
  <c r="D362" i="57" s="1"/>
  <c r="E195" i="57"/>
  <c r="E270" i="57" s="1"/>
  <c r="E198" i="57"/>
  <c r="E273" i="57" s="1"/>
  <c r="E298" i="57" s="1"/>
  <c r="E348" i="57" s="1"/>
  <c r="E201" i="57"/>
  <c r="E276" i="57" s="1"/>
  <c r="E211" i="57"/>
  <c r="E286" i="57" s="1"/>
  <c r="E311" i="57" s="1"/>
  <c r="E361" i="57" s="1"/>
  <c r="F198" i="57"/>
  <c r="F273" i="57" s="1"/>
  <c r="F201" i="57"/>
  <c r="F276" i="57" s="1"/>
  <c r="F206" i="57"/>
  <c r="F281" i="57" s="1"/>
  <c r="F211" i="57"/>
  <c r="F286" i="57" s="1"/>
  <c r="G208" i="57"/>
  <c r="G283" i="57" s="1"/>
  <c r="G210" i="57"/>
  <c r="G285" i="57" s="1"/>
  <c r="F203" i="57"/>
  <c r="F278" i="57" s="1"/>
  <c r="G194" i="57"/>
  <c r="G269" i="57" s="1"/>
  <c r="C211" i="57"/>
  <c r="D194" i="57"/>
  <c r="D269" i="57" s="1"/>
  <c r="D294" i="57" s="1"/>
  <c r="D344" i="57" s="1"/>
  <c r="D202" i="57"/>
  <c r="D277" i="57" s="1"/>
  <c r="D208" i="57"/>
  <c r="D283" i="57" s="1"/>
  <c r="D308" i="57" s="1"/>
  <c r="D358" i="57" s="1"/>
  <c r="F200" i="57"/>
  <c r="F275" i="57" s="1"/>
  <c r="G207" i="57"/>
  <c r="G282" i="57" s="1"/>
  <c r="F210" i="57"/>
  <c r="F285" i="57" s="1"/>
  <c r="G205" i="57"/>
  <c r="G280" i="57" s="1"/>
  <c r="C202" i="57"/>
  <c r="C204" i="57"/>
  <c r="D197" i="57"/>
  <c r="D272" i="57" s="1"/>
  <c r="E193" i="57"/>
  <c r="F208" i="57"/>
  <c r="F283" i="57" s="1"/>
  <c r="D203" i="57"/>
  <c r="D278" i="57" s="1"/>
  <c r="G197" i="57"/>
  <c r="G272" i="57" s="1"/>
  <c r="C193" i="57"/>
  <c r="C195" i="57"/>
  <c r="C198" i="57"/>
  <c r="C205" i="57"/>
  <c r="C212" i="57"/>
  <c r="D199" i="57"/>
  <c r="D274" i="57" s="1"/>
  <c r="D211" i="57"/>
  <c r="D286" i="57" s="1"/>
  <c r="D311" i="57" s="1"/>
  <c r="D361" i="57" s="1"/>
  <c r="E199" i="57"/>
  <c r="E274" i="57" s="1"/>
  <c r="E202" i="57"/>
  <c r="E277" i="57" s="1"/>
  <c r="E206" i="57"/>
  <c r="E281" i="57" s="1"/>
  <c r="E306" i="57" s="1"/>
  <c r="E356" i="57" s="1"/>
  <c r="F202" i="57"/>
  <c r="F277" i="57" s="1"/>
  <c r="F205" i="57"/>
  <c r="F280" i="57" s="1"/>
  <c r="C203" i="57"/>
  <c r="G199" i="57"/>
  <c r="G274" i="57" s="1"/>
  <c r="G201" i="57"/>
  <c r="G276" i="57" s="1"/>
  <c r="C209" i="57"/>
  <c r="C194" i="57"/>
  <c r="D196" i="57"/>
  <c r="D271" i="57" s="1"/>
  <c r="D296" i="57" s="1"/>
  <c r="D346" i="57" s="1"/>
  <c r="D205" i="57"/>
  <c r="D280" i="57" s="1"/>
  <c r="D209" i="57"/>
  <c r="D284" i="57" s="1"/>
  <c r="E194" i="57"/>
  <c r="E269" i="57" s="1"/>
  <c r="E294" i="57" s="1"/>
  <c r="E344" i="57" s="1"/>
  <c r="E208" i="57"/>
  <c r="E283" i="57" s="1"/>
  <c r="E308" i="57" s="1"/>
  <c r="E358" i="57" s="1"/>
  <c r="F194" i="57"/>
  <c r="F269" i="57" s="1"/>
  <c r="F197" i="57"/>
  <c r="F272" i="57" s="1"/>
  <c r="F212" i="57"/>
  <c r="F287" i="57" s="1"/>
  <c r="C200" i="57"/>
  <c r="G195" i="57"/>
  <c r="G270" i="57" s="1"/>
  <c r="C199" i="57"/>
  <c r="G200" i="57"/>
  <c r="G275" i="57" s="1"/>
  <c r="C206" i="57"/>
  <c r="D207" i="57"/>
  <c r="D282" i="57" s="1"/>
  <c r="E210" i="57"/>
  <c r="E285" i="57" s="1"/>
  <c r="C196" i="57"/>
  <c r="F207" i="57"/>
  <c r="F282" i="57" s="1"/>
  <c r="E203" i="57"/>
  <c r="E278" i="57" s="1"/>
  <c r="E204" i="57"/>
  <c r="E279" i="57" s="1"/>
  <c r="D193" i="57"/>
  <c r="E209" i="57"/>
  <c r="E284" i="57" s="1"/>
  <c r="G202" i="57"/>
  <c r="G277" i="57" s="1"/>
  <c r="F199" i="57"/>
  <c r="F274" i="57" s="1"/>
  <c r="G193" i="57"/>
  <c r="D201" i="57"/>
  <c r="D276" i="57" s="1"/>
  <c r="D301" i="57" s="1"/>
  <c r="D351" i="57" s="1"/>
  <c r="E197" i="57"/>
  <c r="E272" i="57" s="1"/>
  <c r="G212" i="57"/>
  <c r="G287" i="57" s="1"/>
  <c r="D195" i="57"/>
  <c r="D270" i="57" s="1"/>
  <c r="D295" i="57" s="1"/>
  <c r="D345" i="57" s="1"/>
  <c r="E212" i="57"/>
  <c r="E287" i="57" s="1"/>
  <c r="G196" i="57"/>
  <c r="G271" i="57" s="1"/>
  <c r="G119" i="44"/>
  <c r="F188" i="11"/>
  <c r="AO10" i="49" s="1"/>
  <c r="H175" i="11"/>
  <c r="D209" i="11"/>
  <c r="D284" i="11" s="1"/>
  <c r="C196" i="11"/>
  <c r="F210" i="11"/>
  <c r="F285" i="11" s="1"/>
  <c r="D202" i="11"/>
  <c r="D277" i="11" s="1"/>
  <c r="G196" i="11"/>
  <c r="G271" i="11" s="1"/>
  <c r="E194" i="11"/>
  <c r="E269" i="11" s="1"/>
  <c r="E294" i="11" s="1"/>
  <c r="E344" i="11" s="1"/>
  <c r="C209" i="11"/>
  <c r="E209" i="11"/>
  <c r="E284" i="11" s="1"/>
  <c r="C206" i="11"/>
  <c r="E197" i="11"/>
  <c r="E272" i="11" s="1"/>
  <c r="D203" i="11"/>
  <c r="D278" i="11" s="1"/>
  <c r="G194" i="11"/>
  <c r="G269" i="11" s="1"/>
  <c r="C211" i="11"/>
  <c r="F196" i="11"/>
  <c r="F271" i="11" s="1"/>
  <c r="F296" i="11" s="1"/>
  <c r="F346" i="11" s="1"/>
  <c r="D205" i="11"/>
  <c r="D280" i="11" s="1"/>
  <c r="G201" i="11"/>
  <c r="G276" i="11" s="1"/>
  <c r="E196" i="11"/>
  <c r="E271" i="11" s="1"/>
  <c r="E296" i="11" s="1"/>
  <c r="E346" i="11" s="1"/>
  <c r="D194" i="11"/>
  <c r="D269" i="11" s="1"/>
  <c r="D294" i="11" s="1"/>
  <c r="D344" i="11" s="1"/>
  <c r="F201" i="11"/>
  <c r="F276" i="11" s="1"/>
  <c r="F197" i="11"/>
  <c r="F272" i="11" s="1"/>
  <c r="G210" i="11"/>
  <c r="G285" i="11" s="1"/>
  <c r="E206" i="11"/>
  <c r="E281" i="11" s="1"/>
  <c r="E306" i="11" s="1"/>
  <c r="E356" i="11" s="1"/>
  <c r="C202" i="11"/>
  <c r="C199" i="11"/>
  <c r="C208" i="11"/>
  <c r="E200" i="11"/>
  <c r="E275" i="11" s="1"/>
  <c r="D196" i="11"/>
  <c r="D271" i="11" s="1"/>
  <c r="D296" i="11" s="1"/>
  <c r="D346" i="11" s="1"/>
  <c r="E202" i="11"/>
  <c r="E277" i="11" s="1"/>
  <c r="E208" i="11"/>
  <c r="E283" i="11" s="1"/>
  <c r="E308" i="11" s="1"/>
  <c r="E358" i="11" s="1"/>
  <c r="G209" i="11"/>
  <c r="G284" i="11" s="1"/>
  <c r="D212" i="11"/>
  <c r="D287" i="11" s="1"/>
  <c r="D312" i="11" s="1"/>
  <c r="D362" i="11" s="1"/>
  <c r="F209" i="11"/>
  <c r="F284" i="11" s="1"/>
  <c r="F195" i="11"/>
  <c r="F270" i="11" s="1"/>
  <c r="F198" i="11"/>
  <c r="F273" i="11" s="1"/>
  <c r="F298" i="11" s="1"/>
  <c r="F348" i="11" s="1"/>
  <c r="D208" i="11"/>
  <c r="D283" i="11" s="1"/>
  <c r="D308" i="11" s="1"/>
  <c r="D358" i="11" s="1"/>
  <c r="C194" i="11"/>
  <c r="C200" i="11"/>
  <c r="E193" i="11"/>
  <c r="G195" i="11"/>
  <c r="G270" i="11" s="1"/>
  <c r="G205" i="11"/>
  <c r="G280" i="11" s="1"/>
  <c r="G203" i="11"/>
  <c r="G278" i="11" s="1"/>
  <c r="F207" i="11"/>
  <c r="F282" i="11" s="1"/>
  <c r="G211" i="11"/>
  <c r="G286" i="11" s="1"/>
  <c r="C198" i="11"/>
  <c r="E211" i="11"/>
  <c r="E286" i="11" s="1"/>
  <c r="E311" i="11" s="1"/>
  <c r="E361" i="11" s="1"/>
  <c r="D198" i="11"/>
  <c r="D273" i="11" s="1"/>
  <c r="D298" i="11" s="1"/>
  <c r="D348" i="11" s="1"/>
  <c r="E198" i="11"/>
  <c r="E273" i="11" s="1"/>
  <c r="E298" i="11" s="1"/>
  <c r="E348" i="11" s="1"/>
  <c r="E207" i="11"/>
  <c r="E282" i="11" s="1"/>
  <c r="E307" i="11" s="1"/>
  <c r="E357" i="11" s="1"/>
  <c r="C195" i="11"/>
  <c r="E212" i="11"/>
  <c r="E287" i="11" s="1"/>
  <c r="E312" i="11" s="1"/>
  <c r="E362" i="11" s="1"/>
  <c r="G200" i="11"/>
  <c r="G275" i="11" s="1"/>
  <c r="D193" i="11"/>
  <c r="F206" i="11"/>
  <c r="F281" i="11" s="1"/>
  <c r="F306" i="11" s="1"/>
  <c r="F356" i="11" s="1"/>
  <c r="E199" i="11"/>
  <c r="E274" i="11" s="1"/>
  <c r="G202" i="11"/>
  <c r="G277" i="11" s="1"/>
  <c r="G197" i="11"/>
  <c r="G272" i="11" s="1"/>
  <c r="F212" i="11"/>
  <c r="F287" i="11" s="1"/>
  <c r="F312" i="11" s="1"/>
  <c r="F362" i="11" s="1"/>
  <c r="C204" i="11"/>
  <c r="D195" i="11"/>
  <c r="D270" i="11" s="1"/>
  <c r="D295" i="11" s="1"/>
  <c r="D345" i="11" s="1"/>
  <c r="E203" i="11"/>
  <c r="E278" i="11" s="1"/>
  <c r="F202" i="11"/>
  <c r="F277" i="11" s="1"/>
  <c r="D204" i="11"/>
  <c r="D279" i="11" s="1"/>
  <c r="E204" i="11"/>
  <c r="E279" i="11" s="1"/>
  <c r="D207" i="11"/>
  <c r="D282" i="11" s="1"/>
  <c r="D199" i="11"/>
  <c r="D274" i="11" s="1"/>
  <c r="F211" i="11"/>
  <c r="F286" i="11" s="1"/>
  <c r="G199" i="11"/>
  <c r="G274" i="11" s="1"/>
  <c r="D206" i="11"/>
  <c r="D281" i="11" s="1"/>
  <c r="D306" i="11" s="1"/>
  <c r="D356" i="11" s="1"/>
  <c r="F193" i="11"/>
  <c r="E201" i="11"/>
  <c r="E276" i="11" s="1"/>
  <c r="E301" i="11" s="1"/>
  <c r="E351" i="11" s="1"/>
  <c r="F208" i="11"/>
  <c r="F283" i="11" s="1"/>
  <c r="F308" i="11" s="1"/>
  <c r="F358" i="11" s="1"/>
  <c r="G193" i="11"/>
  <c r="C201" i="11"/>
  <c r="G207" i="11"/>
  <c r="G282" i="11" s="1"/>
  <c r="G307" i="11" s="1"/>
  <c r="G357" i="11" s="1"/>
  <c r="F205" i="11"/>
  <c r="F280" i="11" s="1"/>
  <c r="C193" i="11"/>
  <c r="E210" i="11"/>
  <c r="E285" i="11" s="1"/>
  <c r="D210" i="11"/>
  <c r="D285" i="11" s="1"/>
  <c r="D310" i="11" s="1"/>
  <c r="D360" i="11" s="1"/>
  <c r="F194" i="11"/>
  <c r="F269" i="11" s="1"/>
  <c r="F294" i="11" s="1"/>
  <c r="F344" i="11" s="1"/>
  <c r="C207" i="11"/>
  <c r="G206" i="11"/>
  <c r="G281" i="11" s="1"/>
  <c r="G306" i="11" s="1"/>
  <c r="G356" i="11" s="1"/>
  <c r="E205" i="11"/>
  <c r="E280" i="11" s="1"/>
  <c r="D200" i="11"/>
  <c r="D275" i="11" s="1"/>
  <c r="F204" i="11"/>
  <c r="F279" i="11" s="1"/>
  <c r="C197" i="11"/>
  <c r="C210" i="11"/>
  <c r="G212" i="11"/>
  <c r="G287" i="11" s="1"/>
  <c r="D197" i="11"/>
  <c r="D272" i="11" s="1"/>
  <c r="F203" i="11"/>
  <c r="F278" i="11" s="1"/>
  <c r="D201" i="11"/>
  <c r="D276" i="11" s="1"/>
  <c r="D301" i="11" s="1"/>
  <c r="D351" i="11" s="1"/>
  <c r="F200" i="11"/>
  <c r="F275" i="11" s="1"/>
  <c r="G198" i="11"/>
  <c r="G273" i="11" s="1"/>
  <c r="D211" i="11"/>
  <c r="D286" i="11" s="1"/>
  <c r="D311" i="11" s="1"/>
  <c r="D361" i="11" s="1"/>
  <c r="C203" i="11"/>
  <c r="F199" i="11"/>
  <c r="F274" i="11" s="1"/>
  <c r="C212" i="11"/>
  <c r="C205" i="11"/>
  <c r="G204" i="11"/>
  <c r="G279" i="11" s="1"/>
  <c r="G208" i="11"/>
  <c r="G283" i="11" s="1"/>
  <c r="E195" i="11"/>
  <c r="E270" i="11" s="1"/>
  <c r="E295" i="11" s="1"/>
  <c r="E345" i="11" s="1"/>
  <c r="H170" i="11"/>
  <c r="O10" i="49"/>
  <c r="AL10" i="49"/>
  <c r="E188" i="6"/>
  <c r="AN7" i="49" s="1"/>
  <c r="H178" i="6"/>
  <c r="E278" i="6"/>
  <c r="D278" i="6"/>
  <c r="C273" i="6"/>
  <c r="H198" i="6"/>
  <c r="C280" i="6"/>
  <c r="H280" i="6" s="1"/>
  <c r="H205" i="6"/>
  <c r="H211" i="6"/>
  <c r="C286" i="6"/>
  <c r="H210" i="6"/>
  <c r="C285" i="6"/>
  <c r="H200" i="6"/>
  <c r="C275" i="6"/>
  <c r="C268" i="6"/>
  <c r="H193" i="6"/>
  <c r="C213" i="6"/>
  <c r="C270" i="6"/>
  <c r="H195" i="6"/>
  <c r="H203" i="6"/>
  <c r="C278" i="6"/>
  <c r="C282" i="6"/>
  <c r="H282" i="6" s="1"/>
  <c r="H207" i="6"/>
  <c r="C284" i="6"/>
  <c r="H284" i="6" s="1"/>
  <c r="H209" i="6"/>
  <c r="G213" i="6"/>
  <c r="U7" i="49" s="1"/>
  <c r="F51" i="49" s="1"/>
  <c r="G268" i="6"/>
  <c r="C277" i="6"/>
  <c r="H202" i="6"/>
  <c r="C271" i="6"/>
  <c r="H196" i="6"/>
  <c r="C274" i="6"/>
  <c r="H199" i="6"/>
  <c r="F213" i="6"/>
  <c r="T7" i="49" s="1"/>
  <c r="F268" i="6"/>
  <c r="E268" i="6"/>
  <c r="E213" i="6"/>
  <c r="S7" i="49" s="1"/>
  <c r="H201" i="6"/>
  <c r="C276" i="6"/>
  <c r="AL7" i="49"/>
  <c r="C281" i="6"/>
  <c r="H206" i="6"/>
  <c r="H197" i="6"/>
  <c r="C272" i="6"/>
  <c r="H272" i="6" s="1"/>
  <c r="C283" i="6"/>
  <c r="H208" i="6"/>
  <c r="C287" i="6"/>
  <c r="H212" i="6"/>
  <c r="H204" i="6"/>
  <c r="C279" i="6"/>
  <c r="H279" i="6" s="1"/>
  <c r="D268" i="6"/>
  <c r="D213" i="6"/>
  <c r="R7" i="49" s="1"/>
  <c r="C269" i="6"/>
  <c r="H194" i="6"/>
  <c r="D121" i="44"/>
  <c r="H168" i="9"/>
  <c r="C188" i="9"/>
  <c r="O8" i="49"/>
  <c r="C202" i="9"/>
  <c r="C204" i="9"/>
  <c r="C206" i="9"/>
  <c r="D208" i="9"/>
  <c r="D283" i="9" s="1"/>
  <c r="D308" i="9" s="1"/>
  <c r="D358" i="9" s="1"/>
  <c r="E200" i="9"/>
  <c r="E275" i="9" s="1"/>
  <c r="F198" i="9"/>
  <c r="F273" i="9" s="1"/>
  <c r="F298" i="9" s="1"/>
  <c r="F348" i="9" s="1"/>
  <c r="F201" i="9"/>
  <c r="F276" i="9" s="1"/>
  <c r="F301" i="9" s="1"/>
  <c r="F351" i="9" s="1"/>
  <c r="F207" i="9"/>
  <c r="F282" i="9" s="1"/>
  <c r="F307" i="9" s="1"/>
  <c r="F357" i="9" s="1"/>
  <c r="C200" i="9"/>
  <c r="C193" i="9"/>
  <c r="C197" i="9"/>
  <c r="C199" i="9"/>
  <c r="D194" i="9"/>
  <c r="D269" i="9" s="1"/>
  <c r="D294" i="9" s="1"/>
  <c r="D344" i="9" s="1"/>
  <c r="D196" i="9"/>
  <c r="D271" i="9" s="1"/>
  <c r="D296" i="9" s="1"/>
  <c r="D346" i="9" s="1"/>
  <c r="D200" i="9"/>
  <c r="D275" i="9" s="1"/>
  <c r="D205" i="9"/>
  <c r="D280" i="9" s="1"/>
  <c r="E194" i="9"/>
  <c r="E269" i="9" s="1"/>
  <c r="E294" i="9" s="1"/>
  <c r="E344" i="9" s="1"/>
  <c r="E196" i="9"/>
  <c r="E271" i="9" s="1"/>
  <c r="E296" i="9" s="1"/>
  <c r="E346" i="9" s="1"/>
  <c r="E207" i="9"/>
  <c r="E282" i="9" s="1"/>
  <c r="E307" i="9" s="1"/>
  <c r="E357" i="9" s="1"/>
  <c r="G203" i="9"/>
  <c r="G278" i="9" s="1"/>
  <c r="G207" i="9"/>
  <c r="G282" i="9" s="1"/>
  <c r="G307" i="9" s="1"/>
  <c r="G357" i="9" s="1"/>
  <c r="F203" i="9"/>
  <c r="F278" i="9" s="1"/>
  <c r="E209" i="9"/>
  <c r="E284" i="9" s="1"/>
  <c r="G194" i="9"/>
  <c r="G269" i="9" s="1"/>
  <c r="C210" i="9"/>
  <c r="D209" i="9"/>
  <c r="D284" i="9" s="1"/>
  <c r="E202" i="9"/>
  <c r="E277" i="9" s="1"/>
  <c r="E302" i="9" s="1"/>
  <c r="E352" i="9" s="1"/>
  <c r="E212" i="9"/>
  <c r="E287" i="9" s="1"/>
  <c r="E312" i="9" s="1"/>
  <c r="E362" i="9" s="1"/>
  <c r="F194" i="9"/>
  <c r="F269" i="9" s="1"/>
  <c r="F294" i="9" s="1"/>
  <c r="F344" i="9" s="1"/>
  <c r="F199" i="9"/>
  <c r="F274" i="9" s="1"/>
  <c r="F299" i="9" s="1"/>
  <c r="F349" i="9" s="1"/>
  <c r="C196" i="9"/>
  <c r="C208" i="9"/>
  <c r="D193" i="9"/>
  <c r="D197" i="9"/>
  <c r="D272" i="9" s="1"/>
  <c r="D202" i="9"/>
  <c r="D277" i="9" s="1"/>
  <c r="D302" i="9" s="1"/>
  <c r="D352" i="9" s="1"/>
  <c r="E197" i="9"/>
  <c r="E272" i="9" s="1"/>
  <c r="E208" i="9"/>
  <c r="E283" i="9" s="1"/>
  <c r="E308" i="9" s="1"/>
  <c r="E358" i="9" s="1"/>
  <c r="F196" i="9"/>
  <c r="F271" i="9" s="1"/>
  <c r="F296" i="9" s="1"/>
  <c r="F346" i="9" s="1"/>
  <c r="F202" i="9"/>
  <c r="F277" i="9" s="1"/>
  <c r="F302" i="9" s="1"/>
  <c r="F352" i="9" s="1"/>
  <c r="F212" i="9"/>
  <c r="F287" i="9" s="1"/>
  <c r="F312" i="9" s="1"/>
  <c r="F362" i="9" s="1"/>
  <c r="G209" i="9"/>
  <c r="G284" i="9" s="1"/>
  <c r="C203" i="9"/>
  <c r="E204" i="9"/>
  <c r="E279" i="9" s="1"/>
  <c r="E210" i="9"/>
  <c r="E285" i="9" s="1"/>
  <c r="G205" i="9"/>
  <c r="G280" i="9" s="1"/>
  <c r="C209" i="9"/>
  <c r="C198" i="9"/>
  <c r="D206" i="9"/>
  <c r="D281" i="9" s="1"/>
  <c r="D306" i="9" s="1"/>
  <c r="D356" i="9" s="1"/>
  <c r="D210" i="9"/>
  <c r="D285" i="9" s="1"/>
  <c r="D212" i="9"/>
  <c r="D287" i="9" s="1"/>
  <c r="D312" i="9" s="1"/>
  <c r="D362" i="9" s="1"/>
  <c r="E198" i="9"/>
  <c r="E273" i="9" s="1"/>
  <c r="E298" i="9" s="1"/>
  <c r="E348" i="9" s="1"/>
  <c r="F200" i="9"/>
  <c r="F275" i="9" s="1"/>
  <c r="F208" i="9"/>
  <c r="F283" i="9" s="1"/>
  <c r="F308" i="9" s="1"/>
  <c r="F358" i="9" s="1"/>
  <c r="G193" i="9"/>
  <c r="C205" i="9"/>
  <c r="C207" i="9"/>
  <c r="C212" i="9"/>
  <c r="D195" i="9"/>
  <c r="D270" i="9" s="1"/>
  <c r="D295" i="9" s="1"/>
  <c r="D345" i="9" s="1"/>
  <c r="F193" i="9"/>
  <c r="F197" i="9"/>
  <c r="F272" i="9" s="1"/>
  <c r="F206" i="9"/>
  <c r="F281" i="9" s="1"/>
  <c r="F306" i="9" s="1"/>
  <c r="F356" i="9" s="1"/>
  <c r="G197" i="9"/>
  <c r="G272" i="9" s="1"/>
  <c r="G198" i="9"/>
  <c r="G273" i="9" s="1"/>
  <c r="G208" i="9"/>
  <c r="G283" i="9" s="1"/>
  <c r="F209" i="9"/>
  <c r="F284" i="9" s="1"/>
  <c r="F205" i="9"/>
  <c r="F280" i="9" s="1"/>
  <c r="G201" i="9"/>
  <c r="G276" i="9" s="1"/>
  <c r="G195" i="9"/>
  <c r="G270" i="9" s="1"/>
  <c r="G202" i="9"/>
  <c r="G277" i="9" s="1"/>
  <c r="C194" i="9"/>
  <c r="C195" i="9"/>
  <c r="C201" i="9"/>
  <c r="D198" i="9"/>
  <c r="D273" i="9" s="1"/>
  <c r="D298" i="9" s="1"/>
  <c r="D348" i="9" s="1"/>
  <c r="D207" i="9"/>
  <c r="D282" i="9" s="1"/>
  <c r="D307" i="9" s="1"/>
  <c r="D357" i="9" s="1"/>
  <c r="D211" i="9"/>
  <c r="D286" i="9" s="1"/>
  <c r="E193" i="9"/>
  <c r="E195" i="9"/>
  <c r="E270" i="9" s="1"/>
  <c r="E295" i="9" s="1"/>
  <c r="E345" i="9" s="1"/>
  <c r="E199" i="9"/>
  <c r="E274" i="9" s="1"/>
  <c r="E299" i="9" s="1"/>
  <c r="E349" i="9" s="1"/>
  <c r="E201" i="9"/>
  <c r="E276" i="9" s="1"/>
  <c r="E301" i="9" s="1"/>
  <c r="E351" i="9" s="1"/>
  <c r="E206" i="9"/>
  <c r="E281" i="9" s="1"/>
  <c r="E306" i="9" s="1"/>
  <c r="E356" i="9" s="1"/>
  <c r="E211" i="9"/>
  <c r="E286" i="9" s="1"/>
  <c r="E311" i="9" s="1"/>
  <c r="E361" i="9" s="1"/>
  <c r="G200" i="9"/>
  <c r="G275" i="9" s="1"/>
  <c r="G300" i="9" s="1"/>
  <c r="G350" i="9" s="1"/>
  <c r="D199" i="9"/>
  <c r="D274" i="9" s="1"/>
  <c r="D299" i="9" s="1"/>
  <c r="D349" i="9" s="1"/>
  <c r="G210" i="9"/>
  <c r="G285" i="9" s="1"/>
  <c r="G196" i="9"/>
  <c r="G271" i="9" s="1"/>
  <c r="F204" i="9"/>
  <c r="F279" i="9" s="1"/>
  <c r="D201" i="9"/>
  <c r="D276" i="9" s="1"/>
  <c r="D301" i="9" s="1"/>
  <c r="D351" i="9" s="1"/>
  <c r="G206" i="9"/>
  <c r="G281" i="9" s="1"/>
  <c r="G306" i="9" s="1"/>
  <c r="G356" i="9" s="1"/>
  <c r="G199" i="9"/>
  <c r="G274" i="9" s="1"/>
  <c r="F195" i="9"/>
  <c r="F270" i="9" s="1"/>
  <c r="F295" i="9" s="1"/>
  <c r="F345" i="9" s="1"/>
  <c r="D203" i="9"/>
  <c r="D278" i="9" s="1"/>
  <c r="F210" i="9"/>
  <c r="F285" i="9" s="1"/>
  <c r="D204" i="9"/>
  <c r="D279" i="9" s="1"/>
  <c r="E205" i="9"/>
  <c r="E280" i="9" s="1"/>
  <c r="F211" i="9"/>
  <c r="F286" i="9" s="1"/>
  <c r="F311" i="9" s="1"/>
  <c r="F361" i="9" s="1"/>
  <c r="G212" i="9"/>
  <c r="G287" i="9" s="1"/>
  <c r="C211" i="9"/>
  <c r="E203" i="9"/>
  <c r="E278" i="9" s="1"/>
  <c r="G204" i="9"/>
  <c r="G279" i="9" s="1"/>
  <c r="G211" i="9"/>
  <c r="G286" i="9" s="1"/>
  <c r="G188" i="27"/>
  <c r="AP27" i="49" s="1"/>
  <c r="H170" i="27"/>
  <c r="H171" i="27"/>
  <c r="H172" i="27"/>
  <c r="C188" i="27"/>
  <c r="C199" i="27"/>
  <c r="C204" i="27"/>
  <c r="C206" i="27"/>
  <c r="C212" i="27"/>
  <c r="D197" i="27"/>
  <c r="D272" i="27" s="1"/>
  <c r="D206" i="27"/>
  <c r="D281" i="27" s="1"/>
  <c r="D306" i="27" s="1"/>
  <c r="D356" i="27" s="1"/>
  <c r="F201" i="27"/>
  <c r="F276" i="27" s="1"/>
  <c r="F301" i="27" s="1"/>
  <c r="F351" i="27" s="1"/>
  <c r="G203" i="27"/>
  <c r="G278" i="27" s="1"/>
  <c r="E209" i="27"/>
  <c r="E284" i="27" s="1"/>
  <c r="C201" i="27"/>
  <c r="D196" i="27"/>
  <c r="D271" i="27" s="1"/>
  <c r="D296" i="27" s="1"/>
  <c r="D346" i="27" s="1"/>
  <c r="D200" i="27"/>
  <c r="D275" i="27" s="1"/>
  <c r="D201" i="27"/>
  <c r="D276" i="27" s="1"/>
  <c r="D301" i="27" s="1"/>
  <c r="D351" i="27" s="1"/>
  <c r="E201" i="27"/>
  <c r="E276" i="27" s="1"/>
  <c r="E301" i="27" s="1"/>
  <c r="E351" i="27" s="1"/>
  <c r="E208" i="27"/>
  <c r="E283" i="27" s="1"/>
  <c r="E308" i="27" s="1"/>
  <c r="E358" i="27" s="1"/>
  <c r="F197" i="27"/>
  <c r="F272" i="27" s="1"/>
  <c r="F200" i="27"/>
  <c r="F275" i="27" s="1"/>
  <c r="F207" i="27"/>
  <c r="F282" i="27" s="1"/>
  <c r="F307" i="27" s="1"/>
  <c r="F357" i="27" s="1"/>
  <c r="G204" i="27"/>
  <c r="G279" i="27" s="1"/>
  <c r="G195" i="27"/>
  <c r="G270" i="27" s="1"/>
  <c r="G212" i="27"/>
  <c r="G287" i="27" s="1"/>
  <c r="E203" i="27"/>
  <c r="E278" i="27" s="1"/>
  <c r="F210" i="27"/>
  <c r="F285" i="27" s="1"/>
  <c r="G194" i="27"/>
  <c r="G269" i="27" s="1"/>
  <c r="G197" i="27"/>
  <c r="G272" i="27" s="1"/>
  <c r="C208" i="27"/>
  <c r="D195" i="27"/>
  <c r="D270" i="27" s="1"/>
  <c r="D295" i="27" s="1"/>
  <c r="D345" i="27" s="1"/>
  <c r="D199" i="27"/>
  <c r="D274" i="27" s="1"/>
  <c r="D299" i="27" s="1"/>
  <c r="D349" i="27" s="1"/>
  <c r="D208" i="27"/>
  <c r="D283" i="27" s="1"/>
  <c r="D308" i="27" s="1"/>
  <c r="D358" i="27" s="1"/>
  <c r="D212" i="27"/>
  <c r="D287" i="27" s="1"/>
  <c r="D312" i="27" s="1"/>
  <c r="D362" i="27" s="1"/>
  <c r="E193" i="27"/>
  <c r="E197" i="27"/>
  <c r="E272" i="27" s="1"/>
  <c r="F196" i="27"/>
  <c r="F271" i="27" s="1"/>
  <c r="F296" i="27" s="1"/>
  <c r="F346" i="27" s="1"/>
  <c r="G211" i="27"/>
  <c r="G286" i="27" s="1"/>
  <c r="G198" i="27"/>
  <c r="G273" i="27" s="1"/>
  <c r="C195" i="27"/>
  <c r="C196" i="27"/>
  <c r="D205" i="27"/>
  <c r="D280" i="27" s="1"/>
  <c r="D211" i="27"/>
  <c r="D286" i="27" s="1"/>
  <c r="D311" i="27" s="1"/>
  <c r="D361" i="27" s="1"/>
  <c r="E196" i="27"/>
  <c r="E271" i="27" s="1"/>
  <c r="E296" i="27" s="1"/>
  <c r="E346" i="27" s="1"/>
  <c r="E199" i="27"/>
  <c r="E274" i="27" s="1"/>
  <c r="E299" i="27" s="1"/>
  <c r="E349" i="27" s="1"/>
  <c r="F195" i="27"/>
  <c r="F270" i="27" s="1"/>
  <c r="F295" i="27" s="1"/>
  <c r="F345" i="27" s="1"/>
  <c r="F206" i="27"/>
  <c r="F281" i="27" s="1"/>
  <c r="F306" i="27" s="1"/>
  <c r="F356" i="27" s="1"/>
  <c r="F212" i="27"/>
  <c r="F287" i="27" s="1"/>
  <c r="F312" i="27" s="1"/>
  <c r="F362" i="27" s="1"/>
  <c r="G200" i="27"/>
  <c r="G275" i="27" s="1"/>
  <c r="G300" i="27" s="1"/>
  <c r="G350" i="27" s="1"/>
  <c r="G206" i="27"/>
  <c r="G281" i="27" s="1"/>
  <c r="G306" i="27" s="1"/>
  <c r="G356" i="27" s="1"/>
  <c r="F205" i="27"/>
  <c r="F280" i="27" s="1"/>
  <c r="C200" i="27"/>
  <c r="G193" i="27"/>
  <c r="C211" i="27"/>
  <c r="D194" i="27"/>
  <c r="D269" i="27" s="1"/>
  <c r="D294" i="27" s="1"/>
  <c r="D344" i="27" s="1"/>
  <c r="D210" i="27"/>
  <c r="D285" i="27" s="1"/>
  <c r="D310" i="27" s="1"/>
  <c r="D360" i="27" s="1"/>
  <c r="E207" i="27"/>
  <c r="E282" i="27" s="1"/>
  <c r="E307" i="27" s="1"/>
  <c r="E357" i="27" s="1"/>
  <c r="F199" i="27"/>
  <c r="F274" i="27" s="1"/>
  <c r="F202" i="27"/>
  <c r="F277" i="27" s="1"/>
  <c r="C209" i="27"/>
  <c r="G210" i="27"/>
  <c r="G285" i="27" s="1"/>
  <c r="G205" i="27"/>
  <c r="G280" i="27" s="1"/>
  <c r="F209" i="27"/>
  <c r="F284" i="27" s="1"/>
  <c r="C205" i="27"/>
  <c r="C207" i="27"/>
  <c r="D198" i="27"/>
  <c r="D273" i="27" s="1"/>
  <c r="D298" i="27" s="1"/>
  <c r="D348" i="27" s="1"/>
  <c r="D202" i="27"/>
  <c r="D277" i="27" s="1"/>
  <c r="D207" i="27"/>
  <c r="D282" i="27" s="1"/>
  <c r="D307" i="27" s="1"/>
  <c r="D357" i="27" s="1"/>
  <c r="E194" i="27"/>
  <c r="E269" i="27" s="1"/>
  <c r="E294" i="27" s="1"/>
  <c r="E344" i="27" s="1"/>
  <c r="E198" i="27"/>
  <c r="E273" i="27" s="1"/>
  <c r="E298" i="27" s="1"/>
  <c r="E348" i="27" s="1"/>
  <c r="E202" i="27"/>
  <c r="E277" i="27" s="1"/>
  <c r="E212" i="27"/>
  <c r="E287" i="27" s="1"/>
  <c r="E312" i="27" s="1"/>
  <c r="E362" i="27" s="1"/>
  <c r="F208" i="27"/>
  <c r="F283" i="27" s="1"/>
  <c r="F308" i="27" s="1"/>
  <c r="F358" i="27" s="1"/>
  <c r="D203" i="27"/>
  <c r="D278" i="27" s="1"/>
  <c r="G208" i="27"/>
  <c r="G283" i="27" s="1"/>
  <c r="C203" i="27"/>
  <c r="F204" i="27"/>
  <c r="F279" i="27" s="1"/>
  <c r="G201" i="27"/>
  <c r="G276" i="27" s="1"/>
  <c r="G199" i="27"/>
  <c r="G274" i="27" s="1"/>
  <c r="F211" i="27"/>
  <c r="F286" i="27" s="1"/>
  <c r="F311" i="27" s="1"/>
  <c r="F361" i="27" s="1"/>
  <c r="G209" i="27"/>
  <c r="G284" i="27" s="1"/>
  <c r="G309" i="27" s="1"/>
  <c r="G359" i="27" s="1"/>
  <c r="G202" i="27"/>
  <c r="G277" i="27" s="1"/>
  <c r="E195" i="27"/>
  <c r="E270" i="27" s="1"/>
  <c r="E295" i="27" s="1"/>
  <c r="E345" i="27" s="1"/>
  <c r="E200" i="27"/>
  <c r="E275" i="27" s="1"/>
  <c r="E206" i="27"/>
  <c r="E281" i="27" s="1"/>
  <c r="E306" i="27" s="1"/>
  <c r="E356" i="27" s="1"/>
  <c r="E211" i="27"/>
  <c r="E286" i="27" s="1"/>
  <c r="E311" i="27" s="1"/>
  <c r="E361" i="27" s="1"/>
  <c r="F194" i="27"/>
  <c r="F269" i="27" s="1"/>
  <c r="F294" i="27" s="1"/>
  <c r="F344" i="27" s="1"/>
  <c r="G196" i="27"/>
  <c r="G271" i="27" s="1"/>
  <c r="C202" i="27"/>
  <c r="D204" i="27"/>
  <c r="D279" i="27" s="1"/>
  <c r="D304" i="27" s="1"/>
  <c r="D354" i="27" s="1"/>
  <c r="D209" i="27"/>
  <c r="D284" i="27" s="1"/>
  <c r="D309" i="27" s="1"/>
  <c r="D359" i="27" s="1"/>
  <c r="F193" i="27"/>
  <c r="F203" i="27"/>
  <c r="F278" i="27" s="1"/>
  <c r="C198" i="27"/>
  <c r="F198" i="27"/>
  <c r="F273" i="27" s="1"/>
  <c r="F298" i="27" s="1"/>
  <c r="F348" i="27" s="1"/>
  <c r="E205" i="27"/>
  <c r="E280" i="27" s="1"/>
  <c r="G207" i="27"/>
  <c r="G282" i="27" s="1"/>
  <c r="G307" i="27" s="1"/>
  <c r="G357" i="27" s="1"/>
  <c r="C193" i="27"/>
  <c r="C197" i="27"/>
  <c r="C210" i="27"/>
  <c r="E210" i="27"/>
  <c r="E285" i="27" s="1"/>
  <c r="C194" i="27"/>
  <c r="E204" i="27"/>
  <c r="E279" i="27" s="1"/>
  <c r="D193" i="27"/>
  <c r="G286" i="32"/>
  <c r="F135" i="44"/>
  <c r="H200" i="32"/>
  <c r="C275" i="32"/>
  <c r="H275" i="32" s="1"/>
  <c r="C283" i="32"/>
  <c r="H208" i="32"/>
  <c r="C270" i="32"/>
  <c r="C271" i="32"/>
  <c r="H196" i="32"/>
  <c r="D268" i="32"/>
  <c r="H194" i="32"/>
  <c r="C269" i="32"/>
  <c r="F286" i="32"/>
  <c r="F311" i="32" s="1"/>
  <c r="F361" i="32" s="1"/>
  <c r="H212" i="32"/>
  <c r="C287" i="32"/>
  <c r="H287" i="32" s="1"/>
  <c r="G268" i="32"/>
  <c r="C285" i="32"/>
  <c r="H285" i="32" s="1"/>
  <c r="H210" i="32"/>
  <c r="H211" i="32"/>
  <c r="C286" i="32"/>
  <c r="E135" i="44"/>
  <c r="C274" i="32"/>
  <c r="H199" i="32"/>
  <c r="C278" i="32"/>
  <c r="H278" i="32" s="1"/>
  <c r="H203" i="32"/>
  <c r="C284" i="32"/>
  <c r="H206" i="32"/>
  <c r="C281" i="32"/>
  <c r="F268" i="32"/>
  <c r="C280" i="32"/>
  <c r="H280" i="32" s="1"/>
  <c r="H205" i="32"/>
  <c r="C277" i="32"/>
  <c r="C282" i="32"/>
  <c r="H282" i="32" s="1"/>
  <c r="H207" i="32"/>
  <c r="C273" i="32"/>
  <c r="H186" i="32"/>
  <c r="C276" i="32"/>
  <c r="H204" i="32"/>
  <c r="C279" i="32"/>
  <c r="C188" i="32"/>
  <c r="C213" i="32"/>
  <c r="C268" i="32"/>
  <c r="C272" i="32"/>
  <c r="H272" i="32" s="1"/>
  <c r="H197" i="32"/>
  <c r="G123" i="44"/>
  <c r="E118" i="44"/>
  <c r="D188" i="26"/>
  <c r="AM26" i="49" s="1"/>
  <c r="G188" i="26"/>
  <c r="AP26" i="49" s="1"/>
  <c r="H169" i="26"/>
  <c r="O26" i="49"/>
  <c r="H174" i="26"/>
  <c r="AJ26" i="49"/>
  <c r="K43" i="49"/>
  <c r="H173" i="44"/>
  <c r="C47" i="49"/>
  <c r="G47" i="49" s="1"/>
  <c r="H43" i="49"/>
  <c r="H238" i="26"/>
  <c r="H171" i="26"/>
  <c r="AC26" i="49"/>
  <c r="C123" i="44"/>
  <c r="G209" i="44"/>
  <c r="G43" i="49"/>
  <c r="C188" i="26"/>
  <c r="H181" i="44"/>
  <c r="G185" i="44"/>
  <c r="H165" i="44"/>
  <c r="F120" i="44"/>
  <c r="F123" i="44"/>
  <c r="F209" i="44"/>
  <c r="G202" i="26"/>
  <c r="G277" i="26" s="1"/>
  <c r="C209" i="26"/>
  <c r="C201" i="26"/>
  <c r="F210" i="26"/>
  <c r="F285" i="26" s="1"/>
  <c r="C202" i="26"/>
  <c r="D210" i="26"/>
  <c r="D285" i="26" s="1"/>
  <c r="D310" i="26" s="1"/>
  <c r="D360" i="26" s="1"/>
  <c r="F193" i="26"/>
  <c r="C193" i="26"/>
  <c r="F194" i="26"/>
  <c r="F269" i="26" s="1"/>
  <c r="G198" i="26"/>
  <c r="G273" i="26" s="1"/>
  <c r="D200" i="26"/>
  <c r="D275" i="26" s="1"/>
  <c r="G209" i="26"/>
  <c r="G284" i="26" s="1"/>
  <c r="G197" i="26"/>
  <c r="G272" i="26" s="1"/>
  <c r="D201" i="26"/>
  <c r="D276" i="26" s="1"/>
  <c r="D301" i="26" s="1"/>
  <c r="D351" i="26" s="1"/>
  <c r="E196" i="26"/>
  <c r="E271" i="26" s="1"/>
  <c r="E296" i="26" s="1"/>
  <c r="E346" i="26" s="1"/>
  <c r="F198" i="26"/>
  <c r="F273" i="26" s="1"/>
  <c r="G212" i="26"/>
  <c r="G287" i="26" s="1"/>
  <c r="G194" i="26"/>
  <c r="G269" i="26" s="1"/>
  <c r="C211" i="26"/>
  <c r="E194" i="26"/>
  <c r="E269" i="26" s="1"/>
  <c r="E294" i="26" s="1"/>
  <c r="E344" i="26" s="1"/>
  <c r="E202" i="26"/>
  <c r="E277" i="26" s="1"/>
  <c r="F211" i="26"/>
  <c r="F286" i="26" s="1"/>
  <c r="D198" i="26"/>
  <c r="D273" i="26" s="1"/>
  <c r="D298" i="26" s="1"/>
  <c r="D348" i="26" s="1"/>
  <c r="E207" i="26"/>
  <c r="E282" i="26" s="1"/>
  <c r="E204" i="26"/>
  <c r="E279" i="26" s="1"/>
  <c r="E195" i="26"/>
  <c r="E270" i="26" s="1"/>
  <c r="F205" i="26"/>
  <c r="F280" i="26" s="1"/>
  <c r="G204" i="26"/>
  <c r="G279" i="26" s="1"/>
  <c r="G199" i="26"/>
  <c r="G274" i="26" s="1"/>
  <c r="C204" i="26"/>
  <c r="D206" i="26"/>
  <c r="D281" i="26" s="1"/>
  <c r="D306" i="26" s="1"/>
  <c r="D356" i="26" s="1"/>
  <c r="E206" i="26"/>
  <c r="E281" i="26" s="1"/>
  <c r="E306" i="26" s="1"/>
  <c r="E356" i="26" s="1"/>
  <c r="F206" i="26"/>
  <c r="F281" i="26" s="1"/>
  <c r="C212" i="26"/>
  <c r="F207" i="26"/>
  <c r="F282" i="26" s="1"/>
  <c r="C197" i="26"/>
  <c r="D193" i="26"/>
  <c r="F208" i="26"/>
  <c r="F283" i="26" s="1"/>
  <c r="E209" i="26"/>
  <c r="E284" i="26" s="1"/>
  <c r="D203" i="26"/>
  <c r="D278" i="26" s="1"/>
  <c r="G203" i="26"/>
  <c r="G278" i="26" s="1"/>
  <c r="D204" i="26"/>
  <c r="D279" i="26" s="1"/>
  <c r="F196" i="26"/>
  <c r="F271" i="26" s="1"/>
  <c r="F296" i="26" s="1"/>
  <c r="F346" i="26" s="1"/>
  <c r="G207" i="26"/>
  <c r="G282" i="26" s="1"/>
  <c r="E212" i="26"/>
  <c r="E287" i="26" s="1"/>
  <c r="E312" i="26" s="1"/>
  <c r="E362" i="26" s="1"/>
  <c r="E203" i="26"/>
  <c r="E278" i="26" s="1"/>
  <c r="D205" i="26"/>
  <c r="D280" i="26" s="1"/>
  <c r="C199" i="26"/>
  <c r="G208" i="26"/>
  <c r="G283" i="26" s="1"/>
  <c r="E208" i="26"/>
  <c r="E283" i="26" s="1"/>
  <c r="E308" i="26" s="1"/>
  <c r="E358" i="26" s="1"/>
  <c r="E210" i="26"/>
  <c r="E285" i="26" s="1"/>
  <c r="E199" i="26"/>
  <c r="E274" i="26" s="1"/>
  <c r="E299" i="26" s="1"/>
  <c r="E349" i="26" s="1"/>
  <c r="D194" i="26"/>
  <c r="D269" i="26" s="1"/>
  <c r="D294" i="26" s="1"/>
  <c r="D344" i="26" s="1"/>
  <c r="E197" i="26"/>
  <c r="E272" i="26" s="1"/>
  <c r="F203" i="26"/>
  <c r="F278" i="26" s="1"/>
  <c r="G210" i="26"/>
  <c r="G285" i="26" s="1"/>
  <c r="G196" i="26"/>
  <c r="G271" i="26" s="1"/>
  <c r="G205" i="26"/>
  <c r="G280" i="26" s="1"/>
  <c r="C196" i="26"/>
  <c r="F209" i="26"/>
  <c r="F284" i="26" s="1"/>
  <c r="G206" i="26"/>
  <c r="G281" i="26" s="1"/>
  <c r="D207" i="26"/>
  <c r="D282" i="26" s="1"/>
  <c r="E198" i="26"/>
  <c r="E273" i="26" s="1"/>
  <c r="E298" i="26" s="1"/>
  <c r="E348" i="26" s="1"/>
  <c r="C195" i="26"/>
  <c r="D212" i="26"/>
  <c r="D287" i="26" s="1"/>
  <c r="D312" i="26" s="1"/>
  <c r="D362" i="26" s="1"/>
  <c r="C206" i="26"/>
  <c r="D208" i="26"/>
  <c r="D283" i="26" s="1"/>
  <c r="D308" i="26" s="1"/>
  <c r="D358" i="26" s="1"/>
  <c r="G195" i="26"/>
  <c r="G270" i="26" s="1"/>
  <c r="E205" i="26"/>
  <c r="E280" i="26" s="1"/>
  <c r="E193" i="26"/>
  <c r="D202" i="26"/>
  <c r="D277" i="26" s="1"/>
  <c r="E201" i="26"/>
  <c r="E276" i="26" s="1"/>
  <c r="E301" i="26" s="1"/>
  <c r="E351" i="26" s="1"/>
  <c r="E211" i="26"/>
  <c r="E286" i="26" s="1"/>
  <c r="F204" i="26"/>
  <c r="F279" i="26" s="1"/>
  <c r="C198" i="26"/>
  <c r="C210" i="26"/>
  <c r="F202" i="26"/>
  <c r="F277" i="26" s="1"/>
  <c r="G211" i="26"/>
  <c r="G286" i="26" s="1"/>
  <c r="E200" i="26"/>
  <c r="E275" i="26" s="1"/>
  <c r="G201" i="26"/>
  <c r="G276" i="26" s="1"/>
  <c r="C194" i="26"/>
  <c r="D195" i="26"/>
  <c r="D270" i="26" s="1"/>
  <c r="D295" i="26" s="1"/>
  <c r="D345" i="26" s="1"/>
  <c r="D209" i="26"/>
  <c r="D284" i="26" s="1"/>
  <c r="F199" i="26"/>
  <c r="F274" i="26" s="1"/>
  <c r="C205" i="26"/>
  <c r="F201" i="26"/>
  <c r="F276" i="26" s="1"/>
  <c r="D196" i="26"/>
  <c r="D271" i="26" s="1"/>
  <c r="D296" i="26" s="1"/>
  <c r="D346" i="26" s="1"/>
  <c r="D199" i="26"/>
  <c r="D274" i="26" s="1"/>
  <c r="D299" i="26" s="1"/>
  <c r="D349" i="26" s="1"/>
  <c r="F197" i="26"/>
  <c r="F272" i="26" s="1"/>
  <c r="G193" i="26"/>
  <c r="F212" i="26"/>
  <c r="F287" i="26" s="1"/>
  <c r="D197" i="26"/>
  <c r="D272" i="26" s="1"/>
  <c r="D211" i="26"/>
  <c r="D286" i="26" s="1"/>
  <c r="D311" i="26" s="1"/>
  <c r="D361" i="26" s="1"/>
  <c r="F195" i="26"/>
  <c r="F270" i="26" s="1"/>
  <c r="C200" i="26"/>
  <c r="C207" i="26"/>
  <c r="C208" i="26"/>
  <c r="C203" i="26"/>
  <c r="F200" i="26"/>
  <c r="F275" i="26" s="1"/>
  <c r="G200" i="26"/>
  <c r="G275" i="26" s="1"/>
  <c r="H263" i="26"/>
  <c r="H168" i="19"/>
  <c r="AL14" i="49"/>
  <c r="O14" i="49"/>
  <c r="C199" i="16"/>
  <c r="C205" i="16"/>
  <c r="C207" i="16"/>
  <c r="D193" i="16"/>
  <c r="D195" i="16"/>
  <c r="D270" i="16" s="1"/>
  <c r="D295" i="16" s="1"/>
  <c r="D345" i="16" s="1"/>
  <c r="D205" i="16"/>
  <c r="D280" i="16" s="1"/>
  <c r="D208" i="16"/>
  <c r="D283" i="16" s="1"/>
  <c r="D308" i="16" s="1"/>
  <c r="D358" i="16" s="1"/>
  <c r="E207" i="16"/>
  <c r="E282" i="16" s="1"/>
  <c r="F195" i="16"/>
  <c r="F270" i="16" s="1"/>
  <c r="F196" i="16"/>
  <c r="F271" i="16" s="1"/>
  <c r="F296" i="16" s="1"/>
  <c r="F346" i="16" s="1"/>
  <c r="F200" i="16"/>
  <c r="F275" i="16" s="1"/>
  <c r="F201" i="16"/>
  <c r="F276" i="16" s="1"/>
  <c r="F207" i="16"/>
  <c r="F282" i="16" s="1"/>
  <c r="G203" i="16"/>
  <c r="G278" i="16" s="1"/>
  <c r="G202" i="16"/>
  <c r="G277" i="16" s="1"/>
  <c r="E209" i="16"/>
  <c r="E284" i="16" s="1"/>
  <c r="G208" i="16"/>
  <c r="G283" i="16" s="1"/>
  <c r="C200" i="16"/>
  <c r="C193" i="16"/>
  <c r="C195" i="16"/>
  <c r="D200" i="16"/>
  <c r="D275" i="16" s="1"/>
  <c r="D209" i="16"/>
  <c r="D284" i="16" s="1"/>
  <c r="D210" i="16"/>
  <c r="D285" i="16" s="1"/>
  <c r="D310" i="16" s="1"/>
  <c r="D360" i="16" s="1"/>
  <c r="E198" i="16"/>
  <c r="E273" i="16" s="1"/>
  <c r="E298" i="16" s="1"/>
  <c r="E348" i="16" s="1"/>
  <c r="E202" i="16"/>
  <c r="E277" i="16" s="1"/>
  <c r="F209" i="16"/>
  <c r="F284" i="16" s="1"/>
  <c r="G205" i="16"/>
  <c r="G280" i="16" s="1"/>
  <c r="E205" i="16"/>
  <c r="E280" i="16" s="1"/>
  <c r="G210" i="16"/>
  <c r="G285" i="16" s="1"/>
  <c r="E210" i="16"/>
  <c r="E285" i="16" s="1"/>
  <c r="C203" i="16"/>
  <c r="F204" i="16"/>
  <c r="F279" i="16" s="1"/>
  <c r="C196" i="16"/>
  <c r="C208" i="16"/>
  <c r="C210" i="16"/>
  <c r="D199" i="16"/>
  <c r="D274" i="16" s="1"/>
  <c r="D299" i="16" s="1"/>
  <c r="D349" i="16" s="1"/>
  <c r="D204" i="16"/>
  <c r="D279" i="16" s="1"/>
  <c r="E194" i="16"/>
  <c r="E269" i="16" s="1"/>
  <c r="E294" i="16" s="1"/>
  <c r="E344" i="16" s="1"/>
  <c r="E212" i="16"/>
  <c r="E287" i="16" s="1"/>
  <c r="E312" i="16" s="1"/>
  <c r="E362" i="16" s="1"/>
  <c r="F193" i="16"/>
  <c r="F206" i="16"/>
  <c r="F281" i="16" s="1"/>
  <c r="G200" i="16"/>
  <c r="G275" i="16" s="1"/>
  <c r="G195" i="16"/>
  <c r="G270" i="16" s="1"/>
  <c r="G199" i="16"/>
  <c r="G274" i="16" s="1"/>
  <c r="G212" i="16"/>
  <c r="G287" i="16" s="1"/>
  <c r="C197" i="16"/>
  <c r="C206" i="16"/>
  <c r="C211" i="16"/>
  <c r="D194" i="16"/>
  <c r="D269" i="16" s="1"/>
  <c r="D294" i="16" s="1"/>
  <c r="D344" i="16" s="1"/>
  <c r="D198" i="16"/>
  <c r="D273" i="16" s="1"/>
  <c r="D298" i="16" s="1"/>
  <c r="D348" i="16" s="1"/>
  <c r="D207" i="16"/>
  <c r="D282" i="16" s="1"/>
  <c r="D212" i="16"/>
  <c r="D287" i="16" s="1"/>
  <c r="D312" i="16" s="1"/>
  <c r="D362" i="16" s="1"/>
  <c r="E200" i="16"/>
  <c r="E275" i="16" s="1"/>
  <c r="E206" i="16"/>
  <c r="E281" i="16" s="1"/>
  <c r="E306" i="16" s="1"/>
  <c r="E356" i="16" s="1"/>
  <c r="F199" i="16"/>
  <c r="F274" i="16" s="1"/>
  <c r="G206" i="16"/>
  <c r="G281" i="16" s="1"/>
  <c r="G201" i="16"/>
  <c r="G276" i="16" s="1"/>
  <c r="G197" i="16"/>
  <c r="G272" i="16" s="1"/>
  <c r="C194" i="16"/>
  <c r="C198" i="16"/>
  <c r="C201" i="16"/>
  <c r="C204" i="16"/>
  <c r="C212" i="16"/>
  <c r="D202" i="16"/>
  <c r="D277" i="16" s="1"/>
  <c r="E193" i="16"/>
  <c r="E211" i="16"/>
  <c r="E286" i="16" s="1"/>
  <c r="E311" i="16" s="1"/>
  <c r="E361" i="16" s="1"/>
  <c r="F194" i="16"/>
  <c r="F269" i="16" s="1"/>
  <c r="F294" i="16" s="1"/>
  <c r="F344" i="16" s="1"/>
  <c r="F198" i="16"/>
  <c r="F273" i="16" s="1"/>
  <c r="F202" i="16"/>
  <c r="F277" i="16" s="1"/>
  <c r="F212" i="16"/>
  <c r="F287" i="16" s="1"/>
  <c r="F312" i="16" s="1"/>
  <c r="F362" i="16" s="1"/>
  <c r="E204" i="16"/>
  <c r="E279" i="16" s="1"/>
  <c r="G204" i="16"/>
  <c r="G279" i="16" s="1"/>
  <c r="D197" i="16"/>
  <c r="D272" i="16" s="1"/>
  <c r="D211" i="16"/>
  <c r="D286" i="16" s="1"/>
  <c r="D311" i="16" s="1"/>
  <c r="D361" i="16" s="1"/>
  <c r="E199" i="16"/>
  <c r="E274" i="16" s="1"/>
  <c r="G207" i="16"/>
  <c r="G282" i="16" s="1"/>
  <c r="G307" i="16" s="1"/>
  <c r="G357" i="16" s="1"/>
  <c r="G193" i="16"/>
  <c r="G196" i="16"/>
  <c r="G271" i="16" s="1"/>
  <c r="F205" i="16"/>
  <c r="F280" i="16" s="1"/>
  <c r="C202" i="16"/>
  <c r="G194" i="16"/>
  <c r="G269" i="16" s="1"/>
  <c r="E196" i="16"/>
  <c r="E271" i="16" s="1"/>
  <c r="E296" i="16" s="1"/>
  <c r="E346" i="16" s="1"/>
  <c r="F211" i="16"/>
  <c r="F286" i="16" s="1"/>
  <c r="G209" i="16"/>
  <c r="G284" i="16" s="1"/>
  <c r="G211" i="16"/>
  <c r="G286" i="16" s="1"/>
  <c r="D201" i="16"/>
  <c r="D276" i="16" s="1"/>
  <c r="D301" i="16" s="1"/>
  <c r="D351" i="16" s="1"/>
  <c r="C209" i="16"/>
  <c r="E195" i="16"/>
  <c r="E270" i="16" s="1"/>
  <c r="E295" i="16" s="1"/>
  <c r="E345" i="16" s="1"/>
  <c r="F208" i="16"/>
  <c r="F283" i="16" s="1"/>
  <c r="F308" i="16" s="1"/>
  <c r="F358" i="16" s="1"/>
  <c r="E201" i="16"/>
  <c r="E276" i="16" s="1"/>
  <c r="F203" i="16"/>
  <c r="F278" i="16" s="1"/>
  <c r="E203" i="16"/>
  <c r="E278" i="16" s="1"/>
  <c r="E197" i="16"/>
  <c r="E272" i="16" s="1"/>
  <c r="F197" i="16"/>
  <c r="F272" i="16" s="1"/>
  <c r="F210" i="16"/>
  <c r="F285" i="16" s="1"/>
  <c r="E208" i="16"/>
  <c r="E283" i="16" s="1"/>
  <c r="E308" i="16" s="1"/>
  <c r="E358" i="16" s="1"/>
  <c r="D203" i="16"/>
  <c r="D278" i="16" s="1"/>
  <c r="D196" i="16"/>
  <c r="D271" i="16" s="1"/>
  <c r="D296" i="16" s="1"/>
  <c r="D346" i="16" s="1"/>
  <c r="D206" i="16"/>
  <c r="D281" i="16" s="1"/>
  <c r="D306" i="16" s="1"/>
  <c r="D356" i="16" s="1"/>
  <c r="G198" i="16"/>
  <c r="G273" i="16" s="1"/>
  <c r="C281" i="33"/>
  <c r="H206" i="33"/>
  <c r="G213" i="33"/>
  <c r="U34" i="49" s="1"/>
  <c r="G268" i="33"/>
  <c r="C280" i="33"/>
  <c r="H280" i="33" s="1"/>
  <c r="H205" i="33"/>
  <c r="G188" i="33"/>
  <c r="AP34" i="49" s="1"/>
  <c r="C271" i="33"/>
  <c r="H196" i="33"/>
  <c r="C273" i="33"/>
  <c r="H198" i="33"/>
  <c r="C283" i="33"/>
  <c r="H208" i="33"/>
  <c r="H204" i="33"/>
  <c r="C279" i="33"/>
  <c r="H169" i="33"/>
  <c r="C276" i="33"/>
  <c r="H201" i="33"/>
  <c r="H207" i="33"/>
  <c r="C282" i="33"/>
  <c r="H282" i="33" s="1"/>
  <c r="C268" i="33"/>
  <c r="C213" i="33"/>
  <c r="H193" i="33"/>
  <c r="C272" i="33"/>
  <c r="H197" i="33"/>
  <c r="H168" i="33"/>
  <c r="C188" i="33"/>
  <c r="G269" i="33"/>
  <c r="C287" i="33"/>
  <c r="H212" i="33"/>
  <c r="H194" i="33"/>
  <c r="C269" i="33"/>
  <c r="C275" i="33"/>
  <c r="H275" i="33" s="1"/>
  <c r="H200" i="33"/>
  <c r="H199" i="33"/>
  <c r="C274" i="33"/>
  <c r="G118" i="44"/>
  <c r="C270" i="33"/>
  <c r="H195" i="33"/>
  <c r="E269" i="33"/>
  <c r="E294" i="33" s="1"/>
  <c r="E344" i="33" s="1"/>
  <c r="C278" i="33"/>
  <c r="H278" i="33" s="1"/>
  <c r="H203" i="33"/>
  <c r="C277" i="33"/>
  <c r="H277" i="33" s="1"/>
  <c r="H202" i="33"/>
  <c r="E268" i="33"/>
  <c r="E213" i="33"/>
  <c r="S34" i="49" s="1"/>
  <c r="H209" i="33"/>
  <c r="C284" i="33"/>
  <c r="H284" i="33" s="1"/>
  <c r="C286" i="33"/>
  <c r="H211" i="33"/>
  <c r="C285" i="33"/>
  <c r="H285" i="33" s="1"/>
  <c r="H210" i="33"/>
  <c r="D268" i="33"/>
  <c r="D213" i="33"/>
  <c r="R34" i="49" s="1"/>
  <c r="F213" i="33"/>
  <c r="T34" i="49" s="1"/>
  <c r="F268" i="33"/>
  <c r="E188" i="33"/>
  <c r="AN34" i="49" s="1"/>
  <c r="F188" i="34"/>
  <c r="AO35" i="49" s="1"/>
  <c r="G188" i="34"/>
  <c r="AP35" i="49" s="1"/>
  <c r="O35" i="49"/>
  <c r="E188" i="34"/>
  <c r="AN35" i="49" s="1"/>
  <c r="F204" i="34"/>
  <c r="F279" i="34" s="1"/>
  <c r="F206" i="34"/>
  <c r="F281" i="34" s="1"/>
  <c r="F306" i="34" s="1"/>
  <c r="F356" i="34" s="1"/>
  <c r="G206" i="34"/>
  <c r="G281" i="34" s="1"/>
  <c r="E195" i="34"/>
  <c r="E270" i="34" s="1"/>
  <c r="E194" i="34"/>
  <c r="E269" i="34" s="1"/>
  <c r="E294" i="34" s="1"/>
  <c r="E344" i="34" s="1"/>
  <c r="G199" i="34"/>
  <c r="G274" i="34" s="1"/>
  <c r="C193" i="34"/>
  <c r="D201" i="34"/>
  <c r="D276" i="34" s="1"/>
  <c r="D301" i="34" s="1"/>
  <c r="D351" i="34" s="1"/>
  <c r="C205" i="34"/>
  <c r="G209" i="34"/>
  <c r="G284" i="34" s="1"/>
  <c r="G210" i="34"/>
  <c r="G285" i="34" s="1"/>
  <c r="E198" i="34"/>
  <c r="E273" i="34" s="1"/>
  <c r="E298" i="34" s="1"/>
  <c r="E348" i="34" s="1"/>
  <c r="G202" i="34"/>
  <c r="G277" i="34" s="1"/>
  <c r="C203" i="34"/>
  <c r="D200" i="34"/>
  <c r="D275" i="34" s="1"/>
  <c r="G212" i="34"/>
  <c r="G287" i="34" s="1"/>
  <c r="C204" i="34"/>
  <c r="C211" i="34"/>
  <c r="C195" i="34"/>
  <c r="F198" i="34"/>
  <c r="F273" i="34" s="1"/>
  <c r="F298" i="34" s="1"/>
  <c r="F348" i="34" s="1"/>
  <c r="E208" i="34"/>
  <c r="E283" i="34" s="1"/>
  <c r="E308" i="34" s="1"/>
  <c r="E358" i="34" s="1"/>
  <c r="C194" i="34"/>
  <c r="D205" i="34"/>
  <c r="D280" i="34" s="1"/>
  <c r="D193" i="34"/>
  <c r="G193" i="34"/>
  <c r="E210" i="34"/>
  <c r="E285" i="34" s="1"/>
  <c r="G194" i="34"/>
  <c r="G269" i="34" s="1"/>
  <c r="E205" i="34"/>
  <c r="E280" i="34" s="1"/>
  <c r="F207" i="34"/>
  <c r="F282" i="34" s="1"/>
  <c r="F307" i="34" s="1"/>
  <c r="F357" i="34" s="1"/>
  <c r="G204" i="34"/>
  <c r="G279" i="34" s="1"/>
  <c r="D206" i="34"/>
  <c r="D281" i="34" s="1"/>
  <c r="D306" i="34" s="1"/>
  <c r="D356" i="34" s="1"/>
  <c r="D199" i="34"/>
  <c r="D274" i="34" s="1"/>
  <c r="D299" i="34" s="1"/>
  <c r="D349" i="34" s="1"/>
  <c r="D198" i="34"/>
  <c r="D273" i="34" s="1"/>
  <c r="D298" i="34" s="1"/>
  <c r="D348" i="34" s="1"/>
  <c r="C207" i="34"/>
  <c r="F212" i="34"/>
  <c r="F287" i="34" s="1"/>
  <c r="F197" i="34"/>
  <c r="F272" i="34" s="1"/>
  <c r="D195" i="34"/>
  <c r="D270" i="34" s="1"/>
  <c r="D295" i="34" s="1"/>
  <c r="D345" i="34" s="1"/>
  <c r="C208" i="34"/>
  <c r="D204" i="34"/>
  <c r="D279" i="34" s="1"/>
  <c r="D304" i="34" s="1"/>
  <c r="D354" i="34" s="1"/>
  <c r="G201" i="34"/>
  <c r="G276" i="34" s="1"/>
  <c r="E212" i="34"/>
  <c r="E287" i="34" s="1"/>
  <c r="D211" i="34"/>
  <c r="D286" i="34" s="1"/>
  <c r="D311" i="34" s="1"/>
  <c r="D361" i="34" s="1"/>
  <c r="C200" i="34"/>
  <c r="D210" i="34"/>
  <c r="D285" i="34" s="1"/>
  <c r="D310" i="34" s="1"/>
  <c r="D360" i="34" s="1"/>
  <c r="E196" i="34"/>
  <c r="E271" i="34" s="1"/>
  <c r="E296" i="34" s="1"/>
  <c r="E346" i="34" s="1"/>
  <c r="G207" i="34"/>
  <c r="G282" i="34" s="1"/>
  <c r="G307" i="34" s="1"/>
  <c r="G357" i="34" s="1"/>
  <c r="F211" i="34"/>
  <c r="F286" i="34" s="1"/>
  <c r="F208" i="34"/>
  <c r="F283" i="34" s="1"/>
  <c r="F308" i="34" s="1"/>
  <c r="F358" i="34" s="1"/>
  <c r="E202" i="34"/>
  <c r="E277" i="34" s="1"/>
  <c r="D212" i="34"/>
  <c r="D287" i="34" s="1"/>
  <c r="C206" i="34"/>
  <c r="G196" i="34"/>
  <c r="G271" i="34" s="1"/>
  <c r="F210" i="34"/>
  <c r="F285" i="34" s="1"/>
  <c r="C209" i="34"/>
  <c r="E197" i="34"/>
  <c r="E272" i="34" s="1"/>
  <c r="C212" i="34"/>
  <c r="D202" i="34"/>
  <c r="D277" i="34" s="1"/>
  <c r="G208" i="34"/>
  <c r="G283" i="34" s="1"/>
  <c r="E201" i="34"/>
  <c r="E276" i="34" s="1"/>
  <c r="G211" i="34"/>
  <c r="G286" i="34" s="1"/>
  <c r="D203" i="34"/>
  <c r="D278" i="34" s="1"/>
  <c r="G197" i="34"/>
  <c r="G272" i="34" s="1"/>
  <c r="G195" i="34"/>
  <c r="G270" i="34" s="1"/>
  <c r="G198" i="34"/>
  <c r="G273" i="34" s="1"/>
  <c r="E199" i="34"/>
  <c r="E274" i="34" s="1"/>
  <c r="E299" i="34" s="1"/>
  <c r="E349" i="34" s="1"/>
  <c r="F199" i="34"/>
  <c r="F274" i="34" s="1"/>
  <c r="D197" i="34"/>
  <c r="D272" i="34" s="1"/>
  <c r="D196" i="34"/>
  <c r="D271" i="34" s="1"/>
  <c r="D296" i="34" s="1"/>
  <c r="D346" i="34" s="1"/>
  <c r="G203" i="34"/>
  <c r="G278" i="34" s="1"/>
  <c r="E206" i="34"/>
  <c r="E281" i="34" s="1"/>
  <c r="E306" i="34" s="1"/>
  <c r="E356" i="34" s="1"/>
  <c r="F205" i="34"/>
  <c r="F280" i="34" s="1"/>
  <c r="G205" i="34"/>
  <c r="G280" i="34" s="1"/>
  <c r="D209" i="34"/>
  <c r="D284" i="34" s="1"/>
  <c r="F202" i="34"/>
  <c r="F277" i="34" s="1"/>
  <c r="C199" i="34"/>
  <c r="F194" i="34"/>
  <c r="F269" i="34" s="1"/>
  <c r="F294" i="34" s="1"/>
  <c r="F344" i="34" s="1"/>
  <c r="C201" i="34"/>
  <c r="F201" i="34"/>
  <c r="F276" i="34" s="1"/>
  <c r="E207" i="34"/>
  <c r="E282" i="34" s="1"/>
  <c r="E307" i="34" s="1"/>
  <c r="E357" i="34" s="1"/>
  <c r="E204" i="34"/>
  <c r="E279" i="34" s="1"/>
  <c r="E203" i="34"/>
  <c r="E278" i="34" s="1"/>
  <c r="G200" i="34"/>
  <c r="G275" i="34" s="1"/>
  <c r="G300" i="34" s="1"/>
  <c r="G350" i="34" s="1"/>
  <c r="F196" i="34"/>
  <c r="F271" i="34" s="1"/>
  <c r="F296" i="34" s="1"/>
  <c r="F346" i="34" s="1"/>
  <c r="E200" i="34"/>
  <c r="E275" i="34" s="1"/>
  <c r="D208" i="34"/>
  <c r="D283" i="34" s="1"/>
  <c r="D308" i="34" s="1"/>
  <c r="D358" i="34" s="1"/>
  <c r="C210" i="34"/>
  <c r="F203" i="34"/>
  <c r="F278" i="34" s="1"/>
  <c r="C196" i="34"/>
  <c r="D194" i="34"/>
  <c r="D269" i="34" s="1"/>
  <c r="D294" i="34" s="1"/>
  <c r="D344" i="34" s="1"/>
  <c r="C202" i="34"/>
  <c r="F200" i="34"/>
  <c r="F275" i="34" s="1"/>
  <c r="D207" i="34"/>
  <c r="D282" i="34" s="1"/>
  <c r="D307" i="34" s="1"/>
  <c r="D357" i="34" s="1"/>
  <c r="F195" i="34"/>
  <c r="F270" i="34" s="1"/>
  <c r="F209" i="34"/>
  <c r="F284" i="34" s="1"/>
  <c r="E193" i="34"/>
  <c r="C197" i="34"/>
  <c r="E209" i="34"/>
  <c r="E284" i="34" s="1"/>
  <c r="E211" i="34"/>
  <c r="E286" i="34" s="1"/>
  <c r="E311" i="34" s="1"/>
  <c r="E361" i="34" s="1"/>
  <c r="C198" i="34"/>
  <c r="F193" i="34"/>
  <c r="H168" i="34"/>
  <c r="C188" i="34"/>
  <c r="H172" i="34"/>
  <c r="AL15" i="49"/>
  <c r="C199" i="17"/>
  <c r="C208" i="17"/>
  <c r="C212" i="17"/>
  <c r="D205" i="17"/>
  <c r="D280" i="17" s="1"/>
  <c r="E208" i="17"/>
  <c r="E283" i="17" s="1"/>
  <c r="E308" i="17" s="1"/>
  <c r="E358" i="17" s="1"/>
  <c r="F201" i="17"/>
  <c r="F276" i="17" s="1"/>
  <c r="F206" i="17"/>
  <c r="F281" i="17" s="1"/>
  <c r="F306" i="17" s="1"/>
  <c r="F356" i="17" s="1"/>
  <c r="G203" i="17"/>
  <c r="G278" i="17" s="1"/>
  <c r="G303" i="17" s="1"/>
  <c r="G353" i="17" s="1"/>
  <c r="G209" i="17"/>
  <c r="G284" i="17" s="1"/>
  <c r="G195" i="17"/>
  <c r="G270" i="17" s="1"/>
  <c r="G210" i="17"/>
  <c r="G285" i="17" s="1"/>
  <c r="C195" i="17"/>
  <c r="C202" i="17"/>
  <c r="C204" i="17"/>
  <c r="D194" i="17"/>
  <c r="D269" i="17" s="1"/>
  <c r="D294" i="17" s="1"/>
  <c r="D344" i="17" s="1"/>
  <c r="D197" i="17"/>
  <c r="D272" i="17" s="1"/>
  <c r="D297" i="17" s="1"/>
  <c r="D347" i="17" s="1"/>
  <c r="D207" i="17"/>
  <c r="D282" i="17" s="1"/>
  <c r="D210" i="17"/>
  <c r="D285" i="17" s="1"/>
  <c r="D310" i="17" s="1"/>
  <c r="D360" i="17" s="1"/>
  <c r="D212" i="17"/>
  <c r="D287" i="17" s="1"/>
  <c r="E196" i="17"/>
  <c r="E271" i="17" s="1"/>
  <c r="E296" i="17" s="1"/>
  <c r="E346" i="17" s="1"/>
  <c r="E198" i="17"/>
  <c r="E273" i="17" s="1"/>
  <c r="E298" i="17" s="1"/>
  <c r="E348" i="17" s="1"/>
  <c r="E200" i="17"/>
  <c r="E275" i="17" s="1"/>
  <c r="E212" i="17"/>
  <c r="E287" i="17" s="1"/>
  <c r="F194" i="17"/>
  <c r="F269" i="17" s="1"/>
  <c r="F294" i="17" s="1"/>
  <c r="F344" i="17" s="1"/>
  <c r="F197" i="17"/>
  <c r="F272" i="17" s="1"/>
  <c r="F297" i="17" s="1"/>
  <c r="F347" i="17" s="1"/>
  <c r="G206" i="17"/>
  <c r="G281" i="17" s="1"/>
  <c r="C194" i="17"/>
  <c r="C198" i="17"/>
  <c r="C210" i="17"/>
  <c r="D209" i="17"/>
  <c r="D284" i="17" s="1"/>
  <c r="E195" i="17"/>
  <c r="E270" i="17" s="1"/>
  <c r="E295" i="17" s="1"/>
  <c r="E345" i="17" s="1"/>
  <c r="F193" i="17"/>
  <c r="F211" i="17"/>
  <c r="F286" i="17" s="1"/>
  <c r="F311" i="17" s="1"/>
  <c r="F361" i="17" s="1"/>
  <c r="G207" i="17"/>
  <c r="G282" i="17" s="1"/>
  <c r="G205" i="17"/>
  <c r="G280" i="17" s="1"/>
  <c r="G204" i="17"/>
  <c r="G279" i="17" s="1"/>
  <c r="G201" i="17"/>
  <c r="G276" i="17" s="1"/>
  <c r="G199" i="17"/>
  <c r="G274" i="17" s="1"/>
  <c r="E210" i="17"/>
  <c r="E285" i="17" s="1"/>
  <c r="D193" i="17"/>
  <c r="D196" i="17"/>
  <c r="D271" i="17" s="1"/>
  <c r="D296" i="17" s="1"/>
  <c r="D346" i="17" s="1"/>
  <c r="D199" i="17"/>
  <c r="D274" i="17" s="1"/>
  <c r="D299" i="17" s="1"/>
  <c r="D349" i="17" s="1"/>
  <c r="D201" i="17"/>
  <c r="D276" i="17" s="1"/>
  <c r="E193" i="17"/>
  <c r="E201" i="17"/>
  <c r="E276" i="17" s="1"/>
  <c r="E207" i="17"/>
  <c r="E282" i="17" s="1"/>
  <c r="F196" i="17"/>
  <c r="F271" i="17" s="1"/>
  <c r="F296" i="17" s="1"/>
  <c r="F346" i="17" s="1"/>
  <c r="F199" i="17"/>
  <c r="F274" i="17" s="1"/>
  <c r="F299" i="17" s="1"/>
  <c r="F349" i="17" s="1"/>
  <c r="F202" i="17"/>
  <c r="F277" i="17" s="1"/>
  <c r="F208" i="17"/>
  <c r="F283" i="17" s="1"/>
  <c r="F308" i="17" s="1"/>
  <c r="F358" i="17" s="1"/>
  <c r="E204" i="17"/>
  <c r="E279" i="17" s="1"/>
  <c r="F203" i="17"/>
  <c r="F278" i="17" s="1"/>
  <c r="E203" i="17"/>
  <c r="E278" i="17" s="1"/>
  <c r="G193" i="17"/>
  <c r="G196" i="17"/>
  <c r="G271" i="17" s="1"/>
  <c r="C193" i="17"/>
  <c r="C196" i="17"/>
  <c r="C207" i="17"/>
  <c r="D204" i="17"/>
  <c r="D279" i="17" s="1"/>
  <c r="D206" i="17"/>
  <c r="D281" i="17" s="1"/>
  <c r="D306" i="17" s="1"/>
  <c r="D356" i="17" s="1"/>
  <c r="E211" i="17"/>
  <c r="E286" i="17" s="1"/>
  <c r="E311" i="17" s="1"/>
  <c r="E361" i="17" s="1"/>
  <c r="F195" i="17"/>
  <c r="F270" i="17" s="1"/>
  <c r="F295" i="17" s="1"/>
  <c r="F345" i="17" s="1"/>
  <c r="F204" i="17"/>
  <c r="F279" i="17" s="1"/>
  <c r="E205" i="17"/>
  <c r="E280" i="17" s="1"/>
  <c r="D203" i="17"/>
  <c r="D278" i="17" s="1"/>
  <c r="G208" i="17"/>
  <c r="G283" i="17" s="1"/>
  <c r="G194" i="17"/>
  <c r="G269" i="17" s="1"/>
  <c r="G202" i="17"/>
  <c r="G277" i="17" s="1"/>
  <c r="C206" i="17"/>
  <c r="C211" i="17"/>
  <c r="D195" i="17"/>
  <c r="D270" i="17" s="1"/>
  <c r="D295" i="17" s="1"/>
  <c r="D345" i="17" s="1"/>
  <c r="D198" i="17"/>
  <c r="D273" i="17" s="1"/>
  <c r="D298" i="17" s="1"/>
  <c r="D348" i="17" s="1"/>
  <c r="D208" i="17"/>
  <c r="D283" i="17" s="1"/>
  <c r="D308" i="17" s="1"/>
  <c r="D358" i="17" s="1"/>
  <c r="D211" i="17"/>
  <c r="D286" i="17" s="1"/>
  <c r="D311" i="17" s="1"/>
  <c r="D361" i="17" s="1"/>
  <c r="E199" i="17"/>
  <c r="E274" i="17" s="1"/>
  <c r="E299" i="17" s="1"/>
  <c r="E349" i="17" s="1"/>
  <c r="F198" i="17"/>
  <c r="F273" i="17" s="1"/>
  <c r="F298" i="17" s="1"/>
  <c r="F348" i="17" s="1"/>
  <c r="F207" i="17"/>
  <c r="F282" i="17" s="1"/>
  <c r="G200" i="17"/>
  <c r="G275" i="17" s="1"/>
  <c r="G300" i="17" s="1"/>
  <c r="G350" i="17" s="1"/>
  <c r="C197" i="17"/>
  <c r="C201" i="17"/>
  <c r="E194" i="17"/>
  <c r="E269" i="17" s="1"/>
  <c r="E294" i="17" s="1"/>
  <c r="E344" i="17" s="1"/>
  <c r="E197" i="17"/>
  <c r="E272" i="17" s="1"/>
  <c r="E297" i="17" s="1"/>
  <c r="E347" i="17" s="1"/>
  <c r="E202" i="17"/>
  <c r="E277" i="17" s="1"/>
  <c r="F212" i="17"/>
  <c r="F287" i="17" s="1"/>
  <c r="C200" i="17"/>
  <c r="F205" i="17"/>
  <c r="F280" i="17" s="1"/>
  <c r="C203" i="17"/>
  <c r="E209" i="17"/>
  <c r="E284" i="17" s="1"/>
  <c r="G212" i="17"/>
  <c r="G287" i="17" s="1"/>
  <c r="C209" i="17"/>
  <c r="F210" i="17"/>
  <c r="F285" i="17" s="1"/>
  <c r="G197" i="17"/>
  <c r="G272" i="17" s="1"/>
  <c r="F209" i="17"/>
  <c r="F284" i="17" s="1"/>
  <c r="G211" i="17"/>
  <c r="G286" i="17" s="1"/>
  <c r="D200" i="17"/>
  <c r="D275" i="17" s="1"/>
  <c r="D300" i="17" s="1"/>
  <c r="D350" i="17" s="1"/>
  <c r="G198" i="17"/>
  <c r="G273" i="17" s="1"/>
  <c r="F200" i="17"/>
  <c r="F275" i="17" s="1"/>
  <c r="C205" i="17"/>
  <c r="D202" i="17"/>
  <c r="D277" i="17" s="1"/>
  <c r="D302" i="17" s="1"/>
  <c r="D352" i="17" s="1"/>
  <c r="E206" i="17"/>
  <c r="E281" i="17" s="1"/>
  <c r="E306" i="17" s="1"/>
  <c r="E356" i="17" s="1"/>
  <c r="H203" i="21"/>
  <c r="C278" i="21"/>
  <c r="H278" i="21" s="1"/>
  <c r="C277" i="21"/>
  <c r="H277" i="21" s="1"/>
  <c r="H202" i="21"/>
  <c r="G268" i="21"/>
  <c r="G288" i="21" s="1"/>
  <c r="G213" i="21"/>
  <c r="U20" i="49" s="1"/>
  <c r="F65" i="49" s="1"/>
  <c r="C285" i="21"/>
  <c r="H285" i="21" s="1"/>
  <c r="H210" i="21"/>
  <c r="H212" i="21"/>
  <c r="C287" i="21"/>
  <c r="C274" i="21"/>
  <c r="H274" i="21" s="1"/>
  <c r="H199" i="21"/>
  <c r="C279" i="21"/>
  <c r="H279" i="21" s="1"/>
  <c r="H204" i="21"/>
  <c r="C286" i="21"/>
  <c r="H211" i="21"/>
  <c r="F268" i="21"/>
  <c r="F213" i="21"/>
  <c r="T20" i="49" s="1"/>
  <c r="E65" i="49" s="1"/>
  <c r="E104" i="49" s="1"/>
  <c r="C282" i="21"/>
  <c r="H282" i="21" s="1"/>
  <c r="H207" i="21"/>
  <c r="H198" i="21"/>
  <c r="C273" i="21"/>
  <c r="AL20" i="49"/>
  <c r="AQ20" i="49" s="1"/>
  <c r="H188" i="21"/>
  <c r="C281" i="21"/>
  <c r="H206" i="21"/>
  <c r="C271" i="21"/>
  <c r="H196" i="21"/>
  <c r="C269" i="21"/>
  <c r="H194" i="21"/>
  <c r="C272" i="21"/>
  <c r="H197" i="21"/>
  <c r="C284" i="21"/>
  <c r="H284" i="21" s="1"/>
  <c r="H209" i="21"/>
  <c r="E268" i="21"/>
  <c r="E213" i="21"/>
  <c r="S20" i="49" s="1"/>
  <c r="D65" i="49" s="1"/>
  <c r="D104" i="49" s="1"/>
  <c r="C276" i="21"/>
  <c r="H201" i="21"/>
  <c r="C268" i="21"/>
  <c r="C213" i="21"/>
  <c r="H193" i="21"/>
  <c r="H200" i="21"/>
  <c r="C275" i="21"/>
  <c r="H275" i="21" s="1"/>
  <c r="C270" i="21"/>
  <c r="H195" i="21"/>
  <c r="C283" i="21"/>
  <c r="H208" i="21"/>
  <c r="D213" i="21"/>
  <c r="R20" i="49" s="1"/>
  <c r="C65" i="49" s="1"/>
  <c r="C104" i="49" s="1"/>
  <c r="D268" i="21"/>
  <c r="C280" i="21"/>
  <c r="H280" i="21" s="1"/>
  <c r="H205" i="21"/>
  <c r="C276" i="62"/>
  <c r="H276" i="62" s="1"/>
  <c r="H201" i="62"/>
  <c r="C286" i="62"/>
  <c r="H211" i="62"/>
  <c r="C274" i="62"/>
  <c r="H199" i="62"/>
  <c r="C271" i="62"/>
  <c r="H196" i="62"/>
  <c r="C287" i="62"/>
  <c r="H287" i="62" s="1"/>
  <c r="H212" i="62"/>
  <c r="C281" i="62"/>
  <c r="H206" i="62"/>
  <c r="C272" i="62"/>
  <c r="H197" i="62"/>
  <c r="C280" i="62"/>
  <c r="H280" i="62" s="1"/>
  <c r="H205" i="62"/>
  <c r="C283" i="62"/>
  <c r="H208" i="62"/>
  <c r="C278" i="62"/>
  <c r="H278" i="62" s="1"/>
  <c r="H203" i="62"/>
  <c r="C270" i="62"/>
  <c r="H195" i="62"/>
  <c r="C282" i="62"/>
  <c r="H282" i="62" s="1"/>
  <c r="H207" i="62"/>
  <c r="AL22" i="49"/>
  <c r="AQ22" i="49" s="1"/>
  <c r="H188" i="62"/>
  <c r="D268" i="62"/>
  <c r="D213" i="62"/>
  <c r="R22" i="49" s="1"/>
  <c r="C67" i="49" s="1"/>
  <c r="C106" i="49" s="1"/>
  <c r="C268" i="62"/>
  <c r="H193" i="62"/>
  <c r="C213" i="62"/>
  <c r="C277" i="62"/>
  <c r="H277" i="62" s="1"/>
  <c r="H202" i="62"/>
  <c r="C285" i="62"/>
  <c r="H285" i="62" s="1"/>
  <c r="H210" i="62"/>
  <c r="H209" i="62"/>
  <c r="C284" i="62"/>
  <c r="H284" i="62" s="1"/>
  <c r="G268" i="62"/>
  <c r="G288" i="62" s="1"/>
  <c r="G213" i="62"/>
  <c r="U22" i="49" s="1"/>
  <c r="F67" i="49" s="1"/>
  <c r="C273" i="62"/>
  <c r="H198" i="62"/>
  <c r="C275" i="62"/>
  <c r="H275" i="62" s="1"/>
  <c r="H200" i="62"/>
  <c r="C279" i="62"/>
  <c r="H279" i="62" s="1"/>
  <c r="H204" i="62"/>
  <c r="F268" i="62"/>
  <c r="F213" i="62"/>
  <c r="T22" i="49" s="1"/>
  <c r="E67" i="49" s="1"/>
  <c r="E268" i="62"/>
  <c r="E213" i="62"/>
  <c r="S22" i="49" s="1"/>
  <c r="D67" i="49" s="1"/>
  <c r="D106" i="49" s="1"/>
  <c r="C269" i="62"/>
  <c r="H194" i="62"/>
  <c r="F118" i="44"/>
  <c r="D118" i="44"/>
  <c r="G188" i="18"/>
  <c r="AP16" i="49" s="1"/>
  <c r="O16" i="49"/>
  <c r="C210" i="18"/>
  <c r="D196" i="18"/>
  <c r="D271" i="18" s="1"/>
  <c r="D201" i="18"/>
  <c r="D276" i="18" s="1"/>
  <c r="D205" i="18"/>
  <c r="D280" i="18" s="1"/>
  <c r="D208" i="18"/>
  <c r="D283" i="18" s="1"/>
  <c r="D308" i="18" s="1"/>
  <c r="D358" i="18" s="1"/>
  <c r="E193" i="18"/>
  <c r="F195" i="18"/>
  <c r="F270" i="18" s="1"/>
  <c r="F196" i="18"/>
  <c r="F271" i="18" s="1"/>
  <c r="F200" i="18"/>
  <c r="F275" i="18" s="1"/>
  <c r="F208" i="18"/>
  <c r="F283" i="18" s="1"/>
  <c r="F211" i="18"/>
  <c r="F286" i="18" s="1"/>
  <c r="G193" i="18"/>
  <c r="C207" i="18"/>
  <c r="D193" i="18"/>
  <c r="D195" i="18"/>
  <c r="D270" i="18" s="1"/>
  <c r="D295" i="18" s="1"/>
  <c r="D345" i="18" s="1"/>
  <c r="D210" i="18"/>
  <c r="D285" i="18" s="1"/>
  <c r="E198" i="18"/>
  <c r="E273" i="18" s="1"/>
  <c r="E298" i="18" s="1"/>
  <c r="E348" i="18" s="1"/>
  <c r="E207" i="18"/>
  <c r="E282" i="18" s="1"/>
  <c r="F201" i="18"/>
  <c r="F276" i="18" s="1"/>
  <c r="F207" i="18"/>
  <c r="F282" i="18" s="1"/>
  <c r="G210" i="18"/>
  <c r="G285" i="18" s="1"/>
  <c r="G201" i="18"/>
  <c r="G276" i="18" s="1"/>
  <c r="G195" i="18"/>
  <c r="G270" i="18" s="1"/>
  <c r="F210" i="18"/>
  <c r="F285" i="18" s="1"/>
  <c r="G208" i="18"/>
  <c r="G283" i="18" s="1"/>
  <c r="C204" i="18"/>
  <c r="C208" i="18"/>
  <c r="E194" i="18"/>
  <c r="E269" i="18" s="1"/>
  <c r="E294" i="18" s="1"/>
  <c r="E344" i="18" s="1"/>
  <c r="E202" i="18"/>
  <c r="E277" i="18" s="1"/>
  <c r="E212" i="18"/>
  <c r="E287" i="18" s="1"/>
  <c r="G197" i="18"/>
  <c r="G272" i="18" s="1"/>
  <c r="G202" i="18"/>
  <c r="G277" i="18" s="1"/>
  <c r="D199" i="18"/>
  <c r="D274" i="18" s="1"/>
  <c r="D204" i="18"/>
  <c r="D279" i="18" s="1"/>
  <c r="D304" i="18" s="1"/>
  <c r="D354" i="18" s="1"/>
  <c r="D207" i="18"/>
  <c r="D282" i="18" s="1"/>
  <c r="D209" i="18"/>
  <c r="D284" i="18" s="1"/>
  <c r="D212" i="18"/>
  <c r="D287" i="18" s="1"/>
  <c r="E200" i="18"/>
  <c r="E275" i="18" s="1"/>
  <c r="F199" i="18"/>
  <c r="F274" i="18" s="1"/>
  <c r="F206" i="18"/>
  <c r="F281" i="18" s="1"/>
  <c r="G206" i="18"/>
  <c r="G281" i="18" s="1"/>
  <c r="C203" i="18"/>
  <c r="C194" i="18"/>
  <c r="C197" i="18"/>
  <c r="C198" i="18"/>
  <c r="D194" i="18"/>
  <c r="D269" i="18" s="1"/>
  <c r="D294" i="18" s="1"/>
  <c r="D344" i="18" s="1"/>
  <c r="D198" i="18"/>
  <c r="D273" i="18" s="1"/>
  <c r="D298" i="18" s="1"/>
  <c r="D348" i="18" s="1"/>
  <c r="E206" i="18"/>
  <c r="E281" i="18" s="1"/>
  <c r="E211" i="18"/>
  <c r="E286" i="18" s="1"/>
  <c r="F194" i="18"/>
  <c r="F269" i="18" s="1"/>
  <c r="F294" i="18" s="1"/>
  <c r="F344" i="18" s="1"/>
  <c r="F198" i="18"/>
  <c r="F273" i="18" s="1"/>
  <c r="F298" i="18" s="1"/>
  <c r="F348" i="18" s="1"/>
  <c r="G204" i="18"/>
  <c r="G279" i="18" s="1"/>
  <c r="G212" i="18"/>
  <c r="G287" i="18" s="1"/>
  <c r="E209" i="18"/>
  <c r="E284" i="18" s="1"/>
  <c r="C196" i="18"/>
  <c r="C199" i="18"/>
  <c r="D200" i="18"/>
  <c r="D275" i="18" s="1"/>
  <c r="D211" i="18"/>
  <c r="D286" i="18" s="1"/>
  <c r="D311" i="18" s="1"/>
  <c r="D361" i="18" s="1"/>
  <c r="E199" i="18"/>
  <c r="E274" i="18" s="1"/>
  <c r="E201" i="18"/>
  <c r="E276" i="18" s="1"/>
  <c r="F193" i="18"/>
  <c r="G200" i="18"/>
  <c r="G275" i="18" s="1"/>
  <c r="G207" i="18"/>
  <c r="G282" i="18" s="1"/>
  <c r="G209" i="18"/>
  <c r="G284" i="18" s="1"/>
  <c r="G199" i="18"/>
  <c r="G274" i="18" s="1"/>
  <c r="G198" i="18"/>
  <c r="G273" i="18" s="1"/>
  <c r="C193" i="18"/>
  <c r="C202" i="18"/>
  <c r="C206" i="18"/>
  <c r="E197" i="18"/>
  <c r="E272" i="18" s="1"/>
  <c r="E297" i="18" s="1"/>
  <c r="E347" i="18" s="1"/>
  <c r="F202" i="18"/>
  <c r="F277" i="18" s="1"/>
  <c r="G194" i="18"/>
  <c r="G269" i="18" s="1"/>
  <c r="C205" i="18"/>
  <c r="F209" i="18"/>
  <c r="F284" i="18" s="1"/>
  <c r="F203" i="18"/>
  <c r="F278" i="18" s="1"/>
  <c r="D206" i="18"/>
  <c r="D281" i="18" s="1"/>
  <c r="D306" i="18" s="1"/>
  <c r="D356" i="18" s="1"/>
  <c r="E205" i="18"/>
  <c r="E280" i="18" s="1"/>
  <c r="C211" i="18"/>
  <c r="D197" i="18"/>
  <c r="D272" i="18" s="1"/>
  <c r="D297" i="18" s="1"/>
  <c r="D347" i="18" s="1"/>
  <c r="G205" i="18"/>
  <c r="G280" i="18" s="1"/>
  <c r="F204" i="18"/>
  <c r="F279" i="18" s="1"/>
  <c r="C195" i="18"/>
  <c r="C201" i="18"/>
  <c r="F205" i="18"/>
  <c r="F280" i="18" s="1"/>
  <c r="D202" i="18"/>
  <c r="D277" i="18" s="1"/>
  <c r="D302" i="18" s="1"/>
  <c r="D352" i="18" s="1"/>
  <c r="E196" i="18"/>
  <c r="E271" i="18" s="1"/>
  <c r="G211" i="18"/>
  <c r="G286" i="18" s="1"/>
  <c r="C209" i="18"/>
  <c r="C212" i="18"/>
  <c r="G203" i="18"/>
  <c r="G278" i="18" s="1"/>
  <c r="D203" i="18"/>
  <c r="D278" i="18" s="1"/>
  <c r="C200" i="18"/>
  <c r="E203" i="18"/>
  <c r="E278" i="18" s="1"/>
  <c r="E195" i="18"/>
  <c r="E270" i="18" s="1"/>
  <c r="E208" i="18"/>
  <c r="E283" i="18" s="1"/>
  <c r="E308" i="18" s="1"/>
  <c r="E358" i="18" s="1"/>
  <c r="F197" i="18"/>
  <c r="F272" i="18" s="1"/>
  <c r="F297" i="18" s="1"/>
  <c r="F347" i="18" s="1"/>
  <c r="F212" i="18"/>
  <c r="F287" i="18" s="1"/>
  <c r="E204" i="18"/>
  <c r="E279" i="18" s="1"/>
  <c r="E210" i="18"/>
  <c r="E285" i="18" s="1"/>
  <c r="G196" i="18"/>
  <c r="G271" i="18" s="1"/>
  <c r="H183" i="18"/>
  <c r="H169" i="18"/>
  <c r="C118" i="44"/>
  <c r="C188" i="35"/>
  <c r="H168" i="35"/>
  <c r="G188" i="35"/>
  <c r="AP36" i="49" s="1"/>
  <c r="D188" i="35"/>
  <c r="AM36" i="49" s="1"/>
  <c r="H173" i="35"/>
  <c r="O36" i="49"/>
  <c r="C196" i="35"/>
  <c r="E203" i="35"/>
  <c r="E278" i="35" s="1"/>
  <c r="C212" i="35"/>
  <c r="D199" i="35"/>
  <c r="D274" i="35" s="1"/>
  <c r="D299" i="35" s="1"/>
  <c r="D349" i="35" s="1"/>
  <c r="G203" i="35"/>
  <c r="G278" i="35" s="1"/>
  <c r="G303" i="35" s="1"/>
  <c r="G353" i="35" s="1"/>
  <c r="G198" i="35"/>
  <c r="G273" i="35" s="1"/>
  <c r="C193" i="35"/>
  <c r="F209" i="35"/>
  <c r="F284" i="35" s="1"/>
  <c r="G199" i="35"/>
  <c r="G274" i="35" s="1"/>
  <c r="C198" i="35"/>
  <c r="E193" i="35"/>
  <c r="E199" i="35"/>
  <c r="E274" i="35" s="1"/>
  <c r="E299" i="35" s="1"/>
  <c r="E349" i="35" s="1"/>
  <c r="F206" i="35"/>
  <c r="F281" i="35" s="1"/>
  <c r="F306" i="35" s="1"/>
  <c r="F356" i="35" s="1"/>
  <c r="E205" i="35"/>
  <c r="E280" i="35" s="1"/>
  <c r="D196" i="35"/>
  <c r="D271" i="35" s="1"/>
  <c r="D296" i="35" s="1"/>
  <c r="D346" i="35" s="1"/>
  <c r="D209" i="35"/>
  <c r="D284" i="35" s="1"/>
  <c r="E208" i="35"/>
  <c r="E283" i="35" s="1"/>
  <c r="E308" i="35" s="1"/>
  <c r="E358" i="35" s="1"/>
  <c r="F198" i="35"/>
  <c r="F273" i="35" s="1"/>
  <c r="F298" i="35" s="1"/>
  <c r="F348" i="35" s="1"/>
  <c r="C199" i="35"/>
  <c r="E195" i="35"/>
  <c r="E270" i="35" s="1"/>
  <c r="E295" i="35" s="1"/>
  <c r="E345" i="35" s="1"/>
  <c r="E211" i="35"/>
  <c r="E286" i="35" s="1"/>
  <c r="E311" i="35" s="1"/>
  <c r="E361" i="35" s="1"/>
  <c r="F205" i="35"/>
  <c r="F280" i="35" s="1"/>
  <c r="C195" i="35"/>
  <c r="F199" i="35"/>
  <c r="F274" i="35" s="1"/>
  <c r="F299" i="35" s="1"/>
  <c r="F349" i="35" s="1"/>
  <c r="G209" i="35"/>
  <c r="G284" i="35" s="1"/>
  <c r="C202" i="35"/>
  <c r="E196" i="35"/>
  <c r="E271" i="35" s="1"/>
  <c r="E296" i="35" s="1"/>
  <c r="E346" i="35" s="1"/>
  <c r="E212" i="35"/>
  <c r="E287" i="35" s="1"/>
  <c r="E210" i="35"/>
  <c r="E285" i="35" s="1"/>
  <c r="F195" i="35"/>
  <c r="F270" i="35" s="1"/>
  <c r="F295" i="35" s="1"/>
  <c r="F345" i="35" s="1"/>
  <c r="G196" i="35"/>
  <c r="G271" i="35" s="1"/>
  <c r="C204" i="35"/>
  <c r="C206" i="35"/>
  <c r="E198" i="35"/>
  <c r="E273" i="35" s="1"/>
  <c r="E298" i="35" s="1"/>
  <c r="E348" i="35" s="1"/>
  <c r="C200" i="35"/>
  <c r="G211" i="35"/>
  <c r="G286" i="35" s="1"/>
  <c r="F194" i="35"/>
  <c r="F269" i="35" s="1"/>
  <c r="F294" i="35" s="1"/>
  <c r="F344" i="35" s="1"/>
  <c r="G202" i="35"/>
  <c r="G277" i="35" s="1"/>
  <c r="D205" i="35"/>
  <c r="D280" i="35" s="1"/>
  <c r="G206" i="35"/>
  <c r="G281" i="35" s="1"/>
  <c r="C194" i="35"/>
  <c r="D200" i="35"/>
  <c r="D275" i="35" s="1"/>
  <c r="F197" i="35"/>
  <c r="F272" i="35" s="1"/>
  <c r="F297" i="35" s="1"/>
  <c r="F347" i="35" s="1"/>
  <c r="E209" i="35"/>
  <c r="E284" i="35" s="1"/>
  <c r="G201" i="35"/>
  <c r="G276" i="35" s="1"/>
  <c r="D201" i="35"/>
  <c r="D276" i="35" s="1"/>
  <c r="D301" i="35" s="1"/>
  <c r="D351" i="35" s="1"/>
  <c r="E194" i="35"/>
  <c r="E269" i="35" s="1"/>
  <c r="E294" i="35" s="1"/>
  <c r="E344" i="35" s="1"/>
  <c r="F200" i="35"/>
  <c r="F275" i="35" s="1"/>
  <c r="G205" i="35"/>
  <c r="G280" i="35" s="1"/>
  <c r="C197" i="35"/>
  <c r="E206" i="35"/>
  <c r="E281" i="35" s="1"/>
  <c r="E306" i="35" s="1"/>
  <c r="E356" i="35" s="1"/>
  <c r="F207" i="35"/>
  <c r="F282" i="35" s="1"/>
  <c r="G194" i="35"/>
  <c r="G269" i="35" s="1"/>
  <c r="E201" i="35"/>
  <c r="E276" i="35" s="1"/>
  <c r="E301" i="35" s="1"/>
  <c r="E351" i="35" s="1"/>
  <c r="F212" i="35"/>
  <c r="F287" i="35" s="1"/>
  <c r="G210" i="35"/>
  <c r="G285" i="35" s="1"/>
  <c r="C205" i="35"/>
  <c r="F208" i="35"/>
  <c r="F283" i="35" s="1"/>
  <c r="F308" i="35" s="1"/>
  <c r="F358" i="35" s="1"/>
  <c r="G193" i="35"/>
  <c r="F204" i="35"/>
  <c r="F279" i="35" s="1"/>
  <c r="D197" i="35"/>
  <c r="D272" i="35" s="1"/>
  <c r="D297" i="35" s="1"/>
  <c r="D347" i="35" s="1"/>
  <c r="F203" i="35"/>
  <c r="F278" i="35" s="1"/>
  <c r="F193" i="35"/>
  <c r="D211" i="35"/>
  <c r="D286" i="35" s="1"/>
  <c r="D311" i="35" s="1"/>
  <c r="D361" i="35" s="1"/>
  <c r="D204" i="35"/>
  <c r="D279" i="35" s="1"/>
  <c r="D193" i="35"/>
  <c r="G208" i="35"/>
  <c r="G283" i="35" s="1"/>
  <c r="E197" i="35"/>
  <c r="E272" i="35" s="1"/>
  <c r="E297" i="35" s="1"/>
  <c r="E347" i="35" s="1"/>
  <c r="E204" i="35"/>
  <c r="E279" i="35" s="1"/>
  <c r="F196" i="35"/>
  <c r="F271" i="35" s="1"/>
  <c r="F296" i="35" s="1"/>
  <c r="F346" i="35" s="1"/>
  <c r="D207" i="35"/>
  <c r="D282" i="35" s="1"/>
  <c r="C201" i="35"/>
  <c r="D202" i="35"/>
  <c r="D277" i="35" s="1"/>
  <c r="F202" i="35"/>
  <c r="F277" i="35" s="1"/>
  <c r="F302" i="35" s="1"/>
  <c r="F352" i="35" s="1"/>
  <c r="E207" i="35"/>
  <c r="E282" i="35" s="1"/>
  <c r="E202" i="35"/>
  <c r="E277" i="35" s="1"/>
  <c r="E302" i="35" s="1"/>
  <c r="E352" i="35" s="1"/>
  <c r="C210" i="35"/>
  <c r="D194" i="35"/>
  <c r="D269" i="35" s="1"/>
  <c r="D294" i="35" s="1"/>
  <c r="D344" i="35" s="1"/>
  <c r="C209" i="35"/>
  <c r="F211" i="35"/>
  <c r="F286" i="35" s="1"/>
  <c r="F311" i="35" s="1"/>
  <c r="F361" i="35" s="1"/>
  <c r="F201" i="35"/>
  <c r="F276" i="35" s="1"/>
  <c r="D208" i="35"/>
  <c r="D283" i="35" s="1"/>
  <c r="D308" i="35" s="1"/>
  <c r="D358" i="35" s="1"/>
  <c r="G200" i="35"/>
  <c r="G275" i="35" s="1"/>
  <c r="G300" i="35" s="1"/>
  <c r="G350" i="35" s="1"/>
  <c r="C207" i="35"/>
  <c r="C203" i="35"/>
  <c r="G212" i="35"/>
  <c r="G287" i="35" s="1"/>
  <c r="G207" i="35"/>
  <c r="G282" i="35" s="1"/>
  <c r="D206" i="35"/>
  <c r="D281" i="35" s="1"/>
  <c r="D306" i="35" s="1"/>
  <c r="D356" i="35" s="1"/>
  <c r="G197" i="35"/>
  <c r="G272" i="35" s="1"/>
  <c r="D210" i="35"/>
  <c r="D285" i="35" s="1"/>
  <c r="D310" i="35" s="1"/>
  <c r="D360" i="35" s="1"/>
  <c r="C208" i="35"/>
  <c r="G195" i="35"/>
  <c r="G270" i="35" s="1"/>
  <c r="D198" i="35"/>
  <c r="D273" i="35" s="1"/>
  <c r="D298" i="35" s="1"/>
  <c r="D348" i="35" s="1"/>
  <c r="D212" i="35"/>
  <c r="D287" i="35" s="1"/>
  <c r="C211" i="35"/>
  <c r="D203" i="35"/>
  <c r="D278" i="35" s="1"/>
  <c r="E200" i="35"/>
  <c r="E275" i="35" s="1"/>
  <c r="F210" i="35"/>
  <c r="F285" i="35" s="1"/>
  <c r="D195" i="35"/>
  <c r="D270" i="35" s="1"/>
  <c r="D295" i="35" s="1"/>
  <c r="D345" i="35" s="1"/>
  <c r="G204" i="35"/>
  <c r="G279" i="35" s="1"/>
  <c r="D188" i="28"/>
  <c r="AM28" i="49" s="1"/>
  <c r="F121" i="44"/>
  <c r="C272" i="19"/>
  <c r="H197" i="19"/>
  <c r="H200" i="19"/>
  <c r="C275" i="19"/>
  <c r="H275" i="19" s="1"/>
  <c r="H212" i="19"/>
  <c r="C287" i="19"/>
  <c r="C286" i="19"/>
  <c r="H211" i="19"/>
  <c r="H207" i="19"/>
  <c r="C282" i="19"/>
  <c r="H282" i="19" s="1"/>
  <c r="C279" i="19"/>
  <c r="H204" i="19"/>
  <c r="H196" i="19"/>
  <c r="C271" i="19"/>
  <c r="C274" i="19"/>
  <c r="H199" i="19"/>
  <c r="C281" i="19"/>
  <c r="H206" i="19"/>
  <c r="C213" i="19"/>
  <c r="C268" i="19"/>
  <c r="H193" i="19"/>
  <c r="C276" i="19"/>
  <c r="H201" i="19"/>
  <c r="C278" i="19"/>
  <c r="H278" i="19" s="1"/>
  <c r="H203" i="19"/>
  <c r="F213" i="19"/>
  <c r="T17" i="49" s="1"/>
  <c r="E61" i="49" s="1"/>
  <c r="E100" i="49" s="1"/>
  <c r="F268" i="19"/>
  <c r="H209" i="19"/>
  <c r="C284" i="19"/>
  <c r="H284" i="19" s="1"/>
  <c r="G268" i="19"/>
  <c r="G288" i="19" s="1"/>
  <c r="G213" i="19"/>
  <c r="U17" i="49" s="1"/>
  <c r="F61" i="49" s="1"/>
  <c r="AL17" i="49"/>
  <c r="E268" i="19"/>
  <c r="E213" i="19"/>
  <c r="S17" i="49" s="1"/>
  <c r="D61" i="49" s="1"/>
  <c r="D100" i="49" s="1"/>
  <c r="H210" i="19"/>
  <c r="C285" i="19"/>
  <c r="H285" i="19" s="1"/>
  <c r="H198" i="19"/>
  <c r="C273" i="19"/>
  <c r="C277" i="19"/>
  <c r="H277" i="19" s="1"/>
  <c r="H202" i="19"/>
  <c r="H208" i="19"/>
  <c r="C283" i="19"/>
  <c r="C280" i="19"/>
  <c r="H280" i="19" s="1"/>
  <c r="H205" i="19"/>
  <c r="D268" i="19"/>
  <c r="D213" i="19"/>
  <c r="R17" i="49" s="1"/>
  <c r="C269" i="19"/>
  <c r="H194" i="19"/>
  <c r="H195" i="19"/>
  <c r="C270" i="19"/>
  <c r="O28" i="49"/>
  <c r="C193" i="28"/>
  <c r="C197" i="28"/>
  <c r="C205" i="28"/>
  <c r="D193" i="28"/>
  <c r="D200" i="28"/>
  <c r="D275" i="28" s="1"/>
  <c r="D211" i="28"/>
  <c r="D286" i="28" s="1"/>
  <c r="D311" i="28" s="1"/>
  <c r="D361" i="28" s="1"/>
  <c r="E199" i="28"/>
  <c r="E274" i="28" s="1"/>
  <c r="E299" i="28" s="1"/>
  <c r="E349" i="28" s="1"/>
  <c r="E211" i="28"/>
  <c r="E286" i="28" s="1"/>
  <c r="E311" i="28" s="1"/>
  <c r="E361" i="28" s="1"/>
  <c r="F201" i="28"/>
  <c r="F276" i="28" s="1"/>
  <c r="F208" i="28"/>
  <c r="F283" i="28" s="1"/>
  <c r="G194" i="28"/>
  <c r="G269" i="28" s="1"/>
  <c r="G204" i="28"/>
  <c r="G279" i="28" s="1"/>
  <c r="C208" i="28"/>
  <c r="D194" i="28"/>
  <c r="D269" i="28" s="1"/>
  <c r="D294" i="28" s="1"/>
  <c r="D344" i="28" s="1"/>
  <c r="D201" i="28"/>
  <c r="D276" i="28" s="1"/>
  <c r="D301" i="28" s="1"/>
  <c r="D351" i="28" s="1"/>
  <c r="D204" i="28"/>
  <c r="D279" i="28" s="1"/>
  <c r="D304" i="28" s="1"/>
  <c r="D354" i="28" s="1"/>
  <c r="F194" i="28"/>
  <c r="F269" i="28" s="1"/>
  <c r="F200" i="28"/>
  <c r="F275" i="28" s="1"/>
  <c r="F212" i="28"/>
  <c r="F287" i="28" s="1"/>
  <c r="G203" i="28"/>
  <c r="G278" i="28" s="1"/>
  <c r="G209" i="28"/>
  <c r="G284" i="28" s="1"/>
  <c r="F204" i="28"/>
  <c r="F279" i="28" s="1"/>
  <c r="G199" i="28"/>
  <c r="G274" i="28" s="1"/>
  <c r="E205" i="28"/>
  <c r="E280" i="28" s="1"/>
  <c r="C194" i="28"/>
  <c r="C204" i="28"/>
  <c r="C212" i="28"/>
  <c r="D196" i="28"/>
  <c r="D271" i="28" s="1"/>
  <c r="D296" i="28" s="1"/>
  <c r="D346" i="28" s="1"/>
  <c r="E195" i="28"/>
  <c r="E270" i="28" s="1"/>
  <c r="E295" i="28" s="1"/>
  <c r="E345" i="28" s="1"/>
  <c r="E197" i="28"/>
  <c r="E272" i="28" s="1"/>
  <c r="E200" i="28"/>
  <c r="E275" i="28" s="1"/>
  <c r="E207" i="28"/>
  <c r="E282" i="28" s="1"/>
  <c r="F196" i="28"/>
  <c r="F271" i="28" s="1"/>
  <c r="F296" i="28" s="1"/>
  <c r="F346" i="28" s="1"/>
  <c r="F202" i="28"/>
  <c r="F277" i="28" s="1"/>
  <c r="G195" i="28"/>
  <c r="G270" i="28" s="1"/>
  <c r="E204" i="28"/>
  <c r="E279" i="28" s="1"/>
  <c r="C203" i="28"/>
  <c r="C198" i="28"/>
  <c r="C201" i="28"/>
  <c r="D207" i="28"/>
  <c r="D282" i="28" s="1"/>
  <c r="D210" i="28"/>
  <c r="D285" i="28" s="1"/>
  <c r="D310" i="28" s="1"/>
  <c r="D360" i="28" s="1"/>
  <c r="E201" i="28"/>
  <c r="E276" i="28" s="1"/>
  <c r="G206" i="28"/>
  <c r="G281" i="28" s="1"/>
  <c r="G198" i="28"/>
  <c r="G273" i="28" s="1"/>
  <c r="G201" i="28"/>
  <c r="G276" i="28" s="1"/>
  <c r="E210" i="28"/>
  <c r="E285" i="28" s="1"/>
  <c r="G205" i="28"/>
  <c r="G280" i="28" s="1"/>
  <c r="G211" i="28"/>
  <c r="G286" i="28" s="1"/>
  <c r="D203" i="28"/>
  <c r="D278" i="28" s="1"/>
  <c r="G196" i="28"/>
  <c r="G271" i="28" s="1"/>
  <c r="F209" i="28"/>
  <c r="F284" i="28" s="1"/>
  <c r="C207" i="28"/>
  <c r="D198" i="28"/>
  <c r="D273" i="28" s="1"/>
  <c r="D298" i="28" s="1"/>
  <c r="D348" i="28" s="1"/>
  <c r="D202" i="28"/>
  <c r="D277" i="28" s="1"/>
  <c r="D205" i="28"/>
  <c r="D280" i="28" s="1"/>
  <c r="D212" i="28"/>
  <c r="D287" i="28" s="1"/>
  <c r="D312" i="28" s="1"/>
  <c r="D362" i="28" s="1"/>
  <c r="E208" i="28"/>
  <c r="E283" i="28" s="1"/>
  <c r="E308" i="28" s="1"/>
  <c r="E358" i="28" s="1"/>
  <c r="F198" i="28"/>
  <c r="F273" i="28" s="1"/>
  <c r="F207" i="28"/>
  <c r="F282" i="28" s="1"/>
  <c r="C209" i="28"/>
  <c r="E209" i="28"/>
  <c r="E284" i="28" s="1"/>
  <c r="C210" i="28"/>
  <c r="D195" i="28"/>
  <c r="D270" i="28" s="1"/>
  <c r="D295" i="28" s="1"/>
  <c r="D345" i="28" s="1"/>
  <c r="C202" i="28"/>
  <c r="C206" i="28"/>
  <c r="C211" i="28"/>
  <c r="D199" i="28"/>
  <c r="D274" i="28" s="1"/>
  <c r="D299" i="28" s="1"/>
  <c r="D349" i="28" s="1"/>
  <c r="D208" i="28"/>
  <c r="D283" i="28" s="1"/>
  <c r="D308" i="28" s="1"/>
  <c r="D358" i="28" s="1"/>
  <c r="D209" i="28"/>
  <c r="D284" i="28" s="1"/>
  <c r="E196" i="28"/>
  <c r="E271" i="28" s="1"/>
  <c r="E296" i="28" s="1"/>
  <c r="E346" i="28" s="1"/>
  <c r="E202" i="28"/>
  <c r="E277" i="28" s="1"/>
  <c r="E302" i="28" s="1"/>
  <c r="E352" i="28" s="1"/>
  <c r="E206" i="28"/>
  <c r="E281" i="28" s="1"/>
  <c r="E306" i="28" s="1"/>
  <c r="E356" i="28" s="1"/>
  <c r="E203" i="28"/>
  <c r="E278" i="28" s="1"/>
  <c r="E193" i="28"/>
  <c r="F199" i="28"/>
  <c r="F274" i="28" s="1"/>
  <c r="F205" i="28"/>
  <c r="F280" i="28" s="1"/>
  <c r="C199" i="28"/>
  <c r="G208" i="28"/>
  <c r="G283" i="28" s="1"/>
  <c r="D197" i="28"/>
  <c r="D272" i="28" s="1"/>
  <c r="F193" i="28"/>
  <c r="C200" i="28"/>
  <c r="C196" i="28"/>
  <c r="D206" i="28"/>
  <c r="D281" i="28" s="1"/>
  <c r="D306" i="28" s="1"/>
  <c r="D356" i="28" s="1"/>
  <c r="E212" i="28"/>
  <c r="E287" i="28" s="1"/>
  <c r="G207" i="28"/>
  <c r="G282" i="28" s="1"/>
  <c r="F210" i="28"/>
  <c r="F285" i="28" s="1"/>
  <c r="G200" i="28"/>
  <c r="G275" i="28" s="1"/>
  <c r="F197" i="28"/>
  <c r="F272" i="28" s="1"/>
  <c r="G210" i="28"/>
  <c r="G285" i="28" s="1"/>
  <c r="G202" i="28"/>
  <c r="G277" i="28" s="1"/>
  <c r="G197" i="28"/>
  <c r="G272" i="28" s="1"/>
  <c r="C195" i="28"/>
  <c r="F195" i="28"/>
  <c r="F270" i="28" s="1"/>
  <c r="F211" i="28"/>
  <c r="F286" i="28" s="1"/>
  <c r="G212" i="28"/>
  <c r="G287" i="28" s="1"/>
  <c r="E194" i="28"/>
  <c r="E269" i="28" s="1"/>
  <c r="E294" i="28" s="1"/>
  <c r="E344" i="28" s="1"/>
  <c r="E198" i="28"/>
  <c r="E273" i="28" s="1"/>
  <c r="E298" i="28" s="1"/>
  <c r="E348" i="28" s="1"/>
  <c r="F206" i="28"/>
  <c r="F281" i="28" s="1"/>
  <c r="G193" i="28"/>
  <c r="F203" i="28"/>
  <c r="F278" i="28" s="1"/>
  <c r="AL28" i="49"/>
  <c r="O11" i="49"/>
  <c r="G198" i="12"/>
  <c r="G273" i="12" s="1"/>
  <c r="F197" i="12"/>
  <c r="F272" i="12" s="1"/>
  <c r="D203" i="12"/>
  <c r="D278" i="12" s="1"/>
  <c r="C203" i="12"/>
  <c r="G205" i="12"/>
  <c r="G280" i="12" s="1"/>
  <c r="C206" i="12"/>
  <c r="E205" i="12"/>
  <c r="E280" i="12" s="1"/>
  <c r="F198" i="12"/>
  <c r="F273" i="12" s="1"/>
  <c r="F298" i="12" s="1"/>
  <c r="F348" i="12" s="1"/>
  <c r="G193" i="12"/>
  <c r="C202" i="12"/>
  <c r="G208" i="12"/>
  <c r="G283" i="12" s="1"/>
  <c r="E199" i="12"/>
  <c r="E274" i="12" s="1"/>
  <c r="C210" i="12"/>
  <c r="C211" i="12"/>
  <c r="F210" i="12"/>
  <c r="F285" i="12" s="1"/>
  <c r="D193" i="12"/>
  <c r="F194" i="12"/>
  <c r="F269" i="12" s="1"/>
  <c r="F294" i="12" s="1"/>
  <c r="F344" i="12" s="1"/>
  <c r="G194" i="12"/>
  <c r="G269" i="12" s="1"/>
  <c r="D201" i="12"/>
  <c r="D276" i="12" s="1"/>
  <c r="D301" i="12" s="1"/>
  <c r="D351" i="12" s="1"/>
  <c r="G211" i="12"/>
  <c r="G286" i="12" s="1"/>
  <c r="C208" i="12"/>
  <c r="D209" i="12"/>
  <c r="D284" i="12" s="1"/>
  <c r="E202" i="12"/>
  <c r="E277" i="12" s="1"/>
  <c r="G204" i="12"/>
  <c r="G279" i="12" s="1"/>
  <c r="D202" i="12"/>
  <c r="D277" i="12" s="1"/>
  <c r="D302" i="12" s="1"/>
  <c r="D352" i="12" s="1"/>
  <c r="F199" i="12"/>
  <c r="F274" i="12" s="1"/>
  <c r="C198" i="12"/>
  <c r="E207" i="12"/>
  <c r="E282" i="12" s="1"/>
  <c r="D197" i="12"/>
  <c r="D272" i="12" s="1"/>
  <c r="D297" i="12" s="1"/>
  <c r="D347" i="12" s="1"/>
  <c r="E194" i="12"/>
  <c r="E269" i="12" s="1"/>
  <c r="E294" i="12" s="1"/>
  <c r="E344" i="12" s="1"/>
  <c r="F207" i="12"/>
  <c r="F282" i="12" s="1"/>
  <c r="C194" i="12"/>
  <c r="E193" i="12"/>
  <c r="E204" i="12"/>
  <c r="E279" i="12" s="1"/>
  <c r="D206" i="12"/>
  <c r="D281" i="12" s="1"/>
  <c r="D306" i="12" s="1"/>
  <c r="D356" i="12" s="1"/>
  <c r="D210" i="12"/>
  <c r="D285" i="12" s="1"/>
  <c r="D310" i="12" s="1"/>
  <c r="D360" i="12" s="1"/>
  <c r="E206" i="12"/>
  <c r="E281" i="12" s="1"/>
  <c r="E306" i="12" s="1"/>
  <c r="E356" i="12" s="1"/>
  <c r="F201" i="12"/>
  <c r="F276" i="12" s="1"/>
  <c r="D198" i="12"/>
  <c r="D273" i="12" s="1"/>
  <c r="D298" i="12" s="1"/>
  <c r="D348" i="12" s="1"/>
  <c r="E212" i="12"/>
  <c r="E287" i="12" s="1"/>
  <c r="E312" i="12" s="1"/>
  <c r="E362" i="12" s="1"/>
  <c r="F208" i="12"/>
  <c r="F283" i="12" s="1"/>
  <c r="F308" i="12" s="1"/>
  <c r="F358" i="12" s="1"/>
  <c r="C209" i="12"/>
  <c r="C197" i="12"/>
  <c r="F195" i="12"/>
  <c r="F270" i="12" s="1"/>
  <c r="C205" i="12"/>
  <c r="F204" i="12"/>
  <c r="F279" i="12" s="1"/>
  <c r="C199" i="12"/>
  <c r="E198" i="12"/>
  <c r="E273" i="12" s="1"/>
  <c r="E298" i="12" s="1"/>
  <c r="E348" i="12" s="1"/>
  <c r="E201" i="12"/>
  <c r="E276" i="12" s="1"/>
  <c r="E301" i="12" s="1"/>
  <c r="E351" i="12" s="1"/>
  <c r="G209" i="12"/>
  <c r="G284" i="12" s="1"/>
  <c r="C193" i="12"/>
  <c r="G199" i="12"/>
  <c r="G274" i="12" s="1"/>
  <c r="D200" i="12"/>
  <c r="D275" i="12" s="1"/>
  <c r="C201" i="12"/>
  <c r="G203" i="12"/>
  <c r="G278" i="12" s="1"/>
  <c r="C195" i="12"/>
  <c r="F203" i="12"/>
  <c r="F278" i="12" s="1"/>
  <c r="D207" i="12"/>
  <c r="D282" i="12" s="1"/>
  <c r="F202" i="12"/>
  <c r="F277" i="12" s="1"/>
  <c r="F211" i="12"/>
  <c r="F286" i="12" s="1"/>
  <c r="E210" i="12"/>
  <c r="E285" i="12" s="1"/>
  <c r="C196" i="12"/>
  <c r="F200" i="12"/>
  <c r="F275" i="12" s="1"/>
  <c r="C204" i="12"/>
  <c r="G206" i="12"/>
  <c r="G281" i="12" s="1"/>
  <c r="E197" i="12"/>
  <c r="E272" i="12" s="1"/>
  <c r="E297" i="12" s="1"/>
  <c r="E347" i="12" s="1"/>
  <c r="G210" i="12"/>
  <c r="G285" i="12" s="1"/>
  <c r="C212" i="12"/>
  <c r="E196" i="12"/>
  <c r="E271" i="12" s="1"/>
  <c r="E296" i="12" s="1"/>
  <c r="E346" i="12" s="1"/>
  <c r="F209" i="12"/>
  <c r="F284" i="12" s="1"/>
  <c r="G212" i="12"/>
  <c r="G287" i="12" s="1"/>
  <c r="D194" i="12"/>
  <c r="D269" i="12" s="1"/>
  <c r="D294" i="12" s="1"/>
  <c r="D344" i="12" s="1"/>
  <c r="D204" i="12"/>
  <c r="D279" i="12" s="1"/>
  <c r="C207" i="12"/>
  <c r="G201" i="12"/>
  <c r="G276" i="12" s="1"/>
  <c r="G207" i="12"/>
  <c r="G282" i="12" s="1"/>
  <c r="D195" i="12"/>
  <c r="D270" i="12" s="1"/>
  <c r="D295" i="12" s="1"/>
  <c r="D345" i="12" s="1"/>
  <c r="D205" i="12"/>
  <c r="D280" i="12" s="1"/>
  <c r="G202" i="12"/>
  <c r="G277" i="12" s="1"/>
  <c r="D211" i="12"/>
  <c r="D286" i="12" s="1"/>
  <c r="D311" i="12" s="1"/>
  <c r="D361" i="12" s="1"/>
  <c r="G196" i="12"/>
  <c r="G271" i="12" s="1"/>
  <c r="D199" i="12"/>
  <c r="D274" i="12" s="1"/>
  <c r="D299" i="12" s="1"/>
  <c r="D349" i="12" s="1"/>
  <c r="E211" i="12"/>
  <c r="E286" i="12" s="1"/>
  <c r="E311" i="12" s="1"/>
  <c r="E361" i="12" s="1"/>
  <c r="G197" i="12"/>
  <c r="G272" i="12" s="1"/>
  <c r="F205" i="12"/>
  <c r="F280" i="12" s="1"/>
  <c r="G200" i="12"/>
  <c r="G275" i="12" s="1"/>
  <c r="D196" i="12"/>
  <c r="D271" i="12" s="1"/>
  <c r="D296" i="12" s="1"/>
  <c r="D346" i="12" s="1"/>
  <c r="D208" i="12"/>
  <c r="D283" i="12" s="1"/>
  <c r="D308" i="12" s="1"/>
  <c r="D358" i="12" s="1"/>
  <c r="D212" i="12"/>
  <c r="D287" i="12" s="1"/>
  <c r="D312" i="12" s="1"/>
  <c r="D362" i="12" s="1"/>
  <c r="E208" i="12"/>
  <c r="E283" i="12" s="1"/>
  <c r="E308" i="12" s="1"/>
  <c r="E358" i="12" s="1"/>
  <c r="E203" i="12"/>
  <c r="E278" i="12" s="1"/>
  <c r="E195" i="12"/>
  <c r="E270" i="12" s="1"/>
  <c r="E295" i="12" s="1"/>
  <c r="E345" i="12" s="1"/>
  <c r="F206" i="12"/>
  <c r="F281" i="12" s="1"/>
  <c r="F306" i="12" s="1"/>
  <c r="F356" i="12" s="1"/>
  <c r="F212" i="12"/>
  <c r="F287" i="12" s="1"/>
  <c r="F312" i="12" s="1"/>
  <c r="F362" i="12" s="1"/>
  <c r="F193" i="12"/>
  <c r="E200" i="12"/>
  <c r="E275" i="12" s="1"/>
  <c r="E209" i="12"/>
  <c r="E284" i="12" s="1"/>
  <c r="G195" i="12"/>
  <c r="G270" i="12" s="1"/>
  <c r="F196" i="12"/>
  <c r="F271" i="12" s="1"/>
  <c r="F296" i="12" s="1"/>
  <c r="F346" i="12" s="1"/>
  <c r="C200" i="12"/>
  <c r="F209" i="20"/>
  <c r="F284" i="20" s="1"/>
  <c r="G202" i="20"/>
  <c r="G277" i="20" s="1"/>
  <c r="E205" i="20"/>
  <c r="E280" i="20" s="1"/>
  <c r="F201" i="20"/>
  <c r="F276" i="20" s="1"/>
  <c r="G203" i="20"/>
  <c r="G278" i="20" s="1"/>
  <c r="F211" i="20"/>
  <c r="F286" i="20" s="1"/>
  <c r="F311" i="20" s="1"/>
  <c r="F361" i="20" s="1"/>
  <c r="C200" i="20"/>
  <c r="C275" i="20" s="1"/>
  <c r="H275" i="20" s="1"/>
  <c r="C271" i="15"/>
  <c r="H196" i="15"/>
  <c r="C268" i="15"/>
  <c r="H193" i="15"/>
  <c r="C213" i="15"/>
  <c r="C284" i="15"/>
  <c r="H284" i="15" s="1"/>
  <c r="H209" i="15"/>
  <c r="H198" i="15"/>
  <c r="C273" i="15"/>
  <c r="H201" i="15"/>
  <c r="C276" i="15"/>
  <c r="H276" i="15" s="1"/>
  <c r="D213" i="15"/>
  <c r="R13" i="49" s="1"/>
  <c r="D268" i="15"/>
  <c r="H113" i="44"/>
  <c r="F146" i="44" s="1"/>
  <c r="H197" i="15"/>
  <c r="C272" i="15"/>
  <c r="C277" i="15"/>
  <c r="H202" i="15"/>
  <c r="H195" i="15"/>
  <c r="C270" i="15"/>
  <c r="H188" i="15"/>
  <c r="AL13" i="49"/>
  <c r="C287" i="15"/>
  <c r="H287" i="15" s="1"/>
  <c r="H212" i="15"/>
  <c r="C275" i="15"/>
  <c r="H275" i="15" s="1"/>
  <c r="H200" i="15"/>
  <c r="F213" i="15"/>
  <c r="T13" i="49" s="1"/>
  <c r="F268" i="15"/>
  <c r="H210" i="15"/>
  <c r="C285" i="15"/>
  <c r="H285" i="15" s="1"/>
  <c r="G268" i="15"/>
  <c r="G213" i="15"/>
  <c r="U13" i="49" s="1"/>
  <c r="F57" i="49" s="1"/>
  <c r="H199" i="15"/>
  <c r="C274" i="15"/>
  <c r="H274" i="15" s="1"/>
  <c r="H206" i="15"/>
  <c r="C281" i="15"/>
  <c r="H205" i="15"/>
  <c r="C280" i="15"/>
  <c r="C283" i="15"/>
  <c r="H208" i="15"/>
  <c r="C279" i="15"/>
  <c r="H279" i="15" s="1"/>
  <c r="H204" i="15"/>
  <c r="H194" i="15"/>
  <c r="C269" i="15"/>
  <c r="C282" i="15"/>
  <c r="H282" i="15" s="1"/>
  <c r="H207" i="15"/>
  <c r="H211" i="15"/>
  <c r="C286" i="15"/>
  <c r="H203" i="15"/>
  <c r="C278" i="15"/>
  <c r="H278" i="15" s="1"/>
  <c r="E213" i="15"/>
  <c r="S13" i="49" s="1"/>
  <c r="E268" i="15"/>
  <c r="G213" i="37"/>
  <c r="U38" i="49" s="1"/>
  <c r="F82" i="49" s="1"/>
  <c r="F121" i="49" s="1"/>
  <c r="G268" i="37"/>
  <c r="H199" i="37"/>
  <c r="C274" i="37"/>
  <c r="H202" i="37"/>
  <c r="C277" i="37"/>
  <c r="AL38" i="49"/>
  <c r="H205" i="37"/>
  <c r="C280" i="37"/>
  <c r="H280" i="37" s="1"/>
  <c r="F213" i="37"/>
  <c r="T38" i="49" s="1"/>
  <c r="E82" i="49" s="1"/>
  <c r="E121" i="49" s="1"/>
  <c r="F268" i="37"/>
  <c r="H204" i="37"/>
  <c r="C279" i="37"/>
  <c r="H279" i="37" s="1"/>
  <c r="H206" i="37"/>
  <c r="C281" i="37"/>
  <c r="H203" i="37"/>
  <c r="C278" i="37"/>
  <c r="H278" i="37" s="1"/>
  <c r="C269" i="37"/>
  <c r="H194" i="37"/>
  <c r="H200" i="37"/>
  <c r="C275" i="37"/>
  <c r="H275" i="37" s="1"/>
  <c r="H201" i="37"/>
  <c r="C276" i="37"/>
  <c r="D213" i="37"/>
  <c r="R38" i="49" s="1"/>
  <c r="D268" i="37"/>
  <c r="H197" i="37"/>
  <c r="C272" i="37"/>
  <c r="H210" i="37"/>
  <c r="C285" i="37"/>
  <c r="H285" i="37" s="1"/>
  <c r="E213" i="37"/>
  <c r="S38" i="49" s="1"/>
  <c r="E268" i="37"/>
  <c r="H209" i="37"/>
  <c r="C284" i="37"/>
  <c r="H284" i="37" s="1"/>
  <c r="H195" i="37"/>
  <c r="C270" i="37"/>
  <c r="H198" i="37"/>
  <c r="C273" i="37"/>
  <c r="C213" i="37"/>
  <c r="H193" i="37"/>
  <c r="C268" i="37"/>
  <c r="H212" i="37"/>
  <c r="C287" i="37"/>
  <c r="H208" i="37"/>
  <c r="C283" i="37"/>
  <c r="H196" i="37"/>
  <c r="C271" i="37"/>
  <c r="H211" i="37"/>
  <c r="C286" i="37"/>
  <c r="H207" i="37"/>
  <c r="C282" i="37"/>
  <c r="H282" i="37" s="1"/>
  <c r="C268" i="20"/>
  <c r="C270" i="20"/>
  <c r="C269" i="20"/>
  <c r="C282" i="20"/>
  <c r="C287" i="20"/>
  <c r="C285" i="20"/>
  <c r="C274" i="20"/>
  <c r="C277" i="20"/>
  <c r="D268" i="20"/>
  <c r="C188" i="20"/>
  <c r="H168" i="20"/>
  <c r="C188" i="36"/>
  <c r="H168" i="36"/>
  <c r="C117" i="44"/>
  <c r="F188" i="36"/>
  <c r="AO37" i="49" s="1"/>
  <c r="F117" i="44"/>
  <c r="H171" i="36"/>
  <c r="C120" i="44"/>
  <c r="O37" i="49"/>
  <c r="J43" i="49"/>
  <c r="E117" i="44"/>
  <c r="E188" i="36"/>
  <c r="AN37" i="49" s="1"/>
  <c r="D204" i="36"/>
  <c r="D279" i="36" s="1"/>
  <c r="E209" i="36"/>
  <c r="E284" i="36" s="1"/>
  <c r="C197" i="36"/>
  <c r="F211" i="36"/>
  <c r="F286" i="36" s="1"/>
  <c r="E203" i="36"/>
  <c r="E278" i="36" s="1"/>
  <c r="C205" i="36"/>
  <c r="G204" i="36"/>
  <c r="G279" i="36" s="1"/>
  <c r="E198" i="36"/>
  <c r="E273" i="36" s="1"/>
  <c r="C209" i="36"/>
  <c r="C204" i="36"/>
  <c r="E212" i="36"/>
  <c r="E287" i="36" s="1"/>
  <c r="G206" i="36"/>
  <c r="G281" i="36" s="1"/>
  <c r="F207" i="36"/>
  <c r="F282" i="36" s="1"/>
  <c r="D195" i="36"/>
  <c r="D270" i="36" s="1"/>
  <c r="D206" i="36"/>
  <c r="D281" i="36" s="1"/>
  <c r="D193" i="36"/>
  <c r="C195" i="36"/>
  <c r="E208" i="36"/>
  <c r="E283" i="36" s="1"/>
  <c r="G200" i="36"/>
  <c r="G275" i="36" s="1"/>
  <c r="D194" i="36"/>
  <c r="D269" i="36" s="1"/>
  <c r="F194" i="36"/>
  <c r="F269" i="36" s="1"/>
  <c r="E210" i="36"/>
  <c r="E285" i="36" s="1"/>
  <c r="G197" i="36"/>
  <c r="G272" i="36" s="1"/>
  <c r="C201" i="36"/>
  <c r="D212" i="36"/>
  <c r="D287" i="36" s="1"/>
  <c r="E207" i="36"/>
  <c r="E282" i="36" s="1"/>
  <c r="C203" i="36"/>
  <c r="F195" i="36"/>
  <c r="F270" i="36" s="1"/>
  <c r="G203" i="36"/>
  <c r="G278" i="36" s="1"/>
  <c r="G195" i="36"/>
  <c r="G270" i="36" s="1"/>
  <c r="D197" i="36"/>
  <c r="D272" i="36" s="1"/>
  <c r="D211" i="36"/>
  <c r="D286" i="36" s="1"/>
  <c r="E196" i="36"/>
  <c r="E271" i="36" s="1"/>
  <c r="C200" i="36"/>
  <c r="F199" i="36"/>
  <c r="F274" i="36" s="1"/>
  <c r="C211" i="36"/>
  <c r="D207" i="36"/>
  <c r="D282" i="36" s="1"/>
  <c r="E195" i="36"/>
  <c r="E270" i="36" s="1"/>
  <c r="G194" i="36"/>
  <c r="G269" i="36" s="1"/>
  <c r="C210" i="36"/>
  <c r="G211" i="36"/>
  <c r="G286" i="36" s="1"/>
  <c r="G208" i="36"/>
  <c r="G283" i="36" s="1"/>
  <c r="D202" i="36"/>
  <c r="D277" i="36" s="1"/>
  <c r="G210" i="36"/>
  <c r="G285" i="36" s="1"/>
  <c r="F196" i="36"/>
  <c r="F271" i="36" s="1"/>
  <c r="C199" i="36"/>
  <c r="D200" i="36"/>
  <c r="D275" i="36" s="1"/>
  <c r="G205" i="36"/>
  <c r="G280" i="36" s="1"/>
  <c r="D201" i="36"/>
  <c r="D276" i="36" s="1"/>
  <c r="F201" i="36"/>
  <c r="F276" i="36" s="1"/>
  <c r="F301" i="36" s="1"/>
  <c r="F351" i="36" s="1"/>
  <c r="F197" i="36"/>
  <c r="F272" i="36" s="1"/>
  <c r="F203" i="36"/>
  <c r="F278" i="36" s="1"/>
  <c r="G196" i="36"/>
  <c r="G271" i="36" s="1"/>
  <c r="E202" i="36"/>
  <c r="E277" i="36" s="1"/>
  <c r="F204" i="36"/>
  <c r="F279" i="36" s="1"/>
  <c r="C206" i="36"/>
  <c r="D209" i="36"/>
  <c r="D284" i="36" s="1"/>
  <c r="E197" i="36"/>
  <c r="E272" i="36" s="1"/>
  <c r="F198" i="36"/>
  <c r="F273" i="36" s="1"/>
  <c r="G212" i="36"/>
  <c r="G287" i="36" s="1"/>
  <c r="E205" i="36"/>
  <c r="E280" i="36" s="1"/>
  <c r="G198" i="36"/>
  <c r="G273" i="36" s="1"/>
  <c r="D198" i="36"/>
  <c r="D273" i="36" s="1"/>
  <c r="E193" i="36"/>
  <c r="C202" i="36"/>
  <c r="D205" i="36"/>
  <c r="D280" i="36" s="1"/>
  <c r="F202" i="36"/>
  <c r="F277" i="36" s="1"/>
  <c r="G199" i="36"/>
  <c r="G274" i="36" s="1"/>
  <c r="D199" i="36"/>
  <c r="D274" i="36" s="1"/>
  <c r="F210" i="36"/>
  <c r="F285" i="36" s="1"/>
  <c r="C208" i="36"/>
  <c r="E204" i="36"/>
  <c r="E279" i="36" s="1"/>
  <c r="F193" i="36"/>
  <c r="C196" i="36"/>
  <c r="C194" i="36"/>
  <c r="C212" i="36"/>
  <c r="E200" i="36"/>
  <c r="E275" i="36" s="1"/>
  <c r="F208" i="36"/>
  <c r="F283" i="36" s="1"/>
  <c r="C198" i="36"/>
  <c r="G201" i="36"/>
  <c r="G276" i="36" s="1"/>
  <c r="E201" i="36"/>
  <c r="E276" i="36" s="1"/>
  <c r="F200" i="36"/>
  <c r="F275" i="36" s="1"/>
  <c r="G193" i="36"/>
  <c r="F205" i="36"/>
  <c r="F280" i="36" s="1"/>
  <c r="E199" i="36"/>
  <c r="E274" i="36" s="1"/>
  <c r="D208" i="36"/>
  <c r="D283" i="36" s="1"/>
  <c r="C193" i="36"/>
  <c r="G209" i="36"/>
  <c r="G284" i="36" s="1"/>
  <c r="E194" i="36"/>
  <c r="E269" i="36" s="1"/>
  <c r="G207" i="36"/>
  <c r="G282" i="36" s="1"/>
  <c r="G202" i="36"/>
  <c r="G277" i="36" s="1"/>
  <c r="C207" i="36"/>
  <c r="D196" i="36"/>
  <c r="D271" i="36" s="1"/>
  <c r="E211" i="36"/>
  <c r="E286" i="36" s="1"/>
  <c r="E206" i="36"/>
  <c r="E281" i="36" s="1"/>
  <c r="D210" i="36"/>
  <c r="D285" i="36" s="1"/>
  <c r="F206" i="36"/>
  <c r="F281" i="36" s="1"/>
  <c r="D203" i="36"/>
  <c r="D278" i="36" s="1"/>
  <c r="F209" i="36"/>
  <c r="F284" i="36" s="1"/>
  <c r="F212" i="36"/>
  <c r="F287" i="36" s="1"/>
  <c r="D188" i="36"/>
  <c r="AM37" i="49" s="1"/>
  <c r="D117" i="44"/>
  <c r="G117" i="44"/>
  <c r="G188" i="36"/>
  <c r="AP37" i="49" s="1"/>
  <c r="AQ11" i="49" l="1"/>
  <c r="C57" i="49"/>
  <c r="C96" i="49" s="1"/>
  <c r="H125" i="44"/>
  <c r="H275" i="31"/>
  <c r="H284" i="31"/>
  <c r="H210" i="31"/>
  <c r="H134" i="44"/>
  <c r="H188" i="31"/>
  <c r="H211" i="31"/>
  <c r="H131" i="44"/>
  <c r="H132" i="44"/>
  <c r="H272" i="30"/>
  <c r="H197" i="30"/>
  <c r="H128" i="44"/>
  <c r="AQ41" i="49"/>
  <c r="F86" i="49"/>
  <c r="H207" i="20"/>
  <c r="E320" i="41"/>
  <c r="C335" i="41"/>
  <c r="E337" i="41"/>
  <c r="F334" i="41"/>
  <c r="H188" i="19"/>
  <c r="H195" i="32"/>
  <c r="G326" i="41"/>
  <c r="C326" i="41"/>
  <c r="G324" i="41"/>
  <c r="G327" i="41"/>
  <c r="H199" i="30"/>
  <c r="H193" i="40"/>
  <c r="H188" i="37"/>
  <c r="AQ17" i="49"/>
  <c r="H209" i="32"/>
  <c r="G333" i="41"/>
  <c r="C327" i="41"/>
  <c r="D327" i="41"/>
  <c r="G319" i="41"/>
  <c r="D326" i="41"/>
  <c r="H278" i="40"/>
  <c r="H206" i="40"/>
  <c r="H201" i="32"/>
  <c r="H202" i="32"/>
  <c r="H284" i="32"/>
  <c r="H188" i="10"/>
  <c r="H277" i="30"/>
  <c r="H203" i="40"/>
  <c r="F288" i="62"/>
  <c r="H272" i="62"/>
  <c r="E268" i="32"/>
  <c r="H268" i="32" s="1"/>
  <c r="D213" i="32"/>
  <c r="R32" i="49" s="1"/>
  <c r="C76" i="49" s="1"/>
  <c r="C115" i="49" s="1"/>
  <c r="F320" i="41"/>
  <c r="H327" i="41"/>
  <c r="D334" i="41"/>
  <c r="G338" i="41"/>
  <c r="H325" i="41"/>
  <c r="H202" i="30"/>
  <c r="H198" i="40"/>
  <c r="C61" i="49"/>
  <c r="C100" i="49" s="1"/>
  <c r="H208" i="20"/>
  <c r="G213" i="32"/>
  <c r="U32" i="49" s="1"/>
  <c r="F76" i="49" s="1"/>
  <c r="F115" i="49" s="1"/>
  <c r="D319" i="41"/>
  <c r="G322" i="41"/>
  <c r="F337" i="41"/>
  <c r="E334" i="41"/>
  <c r="D329" i="41"/>
  <c r="H188" i="22"/>
  <c r="H201" i="30"/>
  <c r="H209" i="31"/>
  <c r="G288" i="41"/>
  <c r="H198" i="32"/>
  <c r="F213" i="32"/>
  <c r="T32" i="49" s="1"/>
  <c r="E76" i="49" s="1"/>
  <c r="E115" i="49" s="1"/>
  <c r="C334" i="41"/>
  <c r="H276" i="30"/>
  <c r="H200" i="31"/>
  <c r="H136" i="44"/>
  <c r="H129" i="44"/>
  <c r="H130" i="44"/>
  <c r="H126" i="44"/>
  <c r="H133" i="44"/>
  <c r="AE43" i="49"/>
  <c r="AQ9" i="49"/>
  <c r="AQ21" i="49"/>
  <c r="C51" i="49"/>
  <c r="C90" i="49" s="1"/>
  <c r="E86" i="49"/>
  <c r="E57" i="49"/>
  <c r="E96" i="49" s="1"/>
  <c r="D82" i="49"/>
  <c r="D121" i="49" s="1"/>
  <c r="AQ12" i="49"/>
  <c r="C82" i="49"/>
  <c r="C121" i="49" s="1"/>
  <c r="AQ13" i="49"/>
  <c r="AQ38" i="49"/>
  <c r="D57" i="49"/>
  <c r="D96" i="49" s="1"/>
  <c r="D86" i="49"/>
  <c r="D125" i="49" s="1"/>
  <c r="AQ31" i="49"/>
  <c r="H284" i="40"/>
  <c r="H199" i="40"/>
  <c r="H207" i="40"/>
  <c r="H188" i="38"/>
  <c r="F338" i="30"/>
  <c r="H278" i="41"/>
  <c r="H334" i="41"/>
  <c r="D318" i="41"/>
  <c r="D325" i="41"/>
  <c r="G325" i="41"/>
  <c r="E326" i="41"/>
  <c r="G334" i="41"/>
  <c r="F321" i="41"/>
  <c r="D328" i="41"/>
  <c r="AQ40" i="49"/>
  <c r="F288" i="41"/>
  <c r="C282" i="40"/>
  <c r="H282" i="40" s="1"/>
  <c r="C274" i="40"/>
  <c r="C299" i="40" s="1"/>
  <c r="AL39" i="49"/>
  <c r="AQ39" i="49" s="1"/>
  <c r="H188" i="24"/>
  <c r="H212" i="40"/>
  <c r="G288" i="15"/>
  <c r="D322" i="41"/>
  <c r="F328" i="41"/>
  <c r="F329" i="41"/>
  <c r="F333" i="41"/>
  <c r="C318" i="41"/>
  <c r="D333" i="41"/>
  <c r="D336" i="41"/>
  <c r="H124" i="44"/>
  <c r="H122" i="44"/>
  <c r="H272" i="31"/>
  <c r="H297" i="31" s="1"/>
  <c r="F29" i="48" s="1"/>
  <c r="H201" i="31"/>
  <c r="H211" i="40"/>
  <c r="E213" i="32"/>
  <c r="S32" i="49" s="1"/>
  <c r="D76" i="49" s="1"/>
  <c r="D115" i="49" s="1"/>
  <c r="E333" i="41"/>
  <c r="G332" i="41"/>
  <c r="F319" i="41"/>
  <c r="F318" i="41"/>
  <c r="E323" i="41"/>
  <c r="E325" i="41"/>
  <c r="D324" i="41"/>
  <c r="D323" i="41"/>
  <c r="F323" i="30"/>
  <c r="D330" i="41"/>
  <c r="C286" i="40"/>
  <c r="H322" i="30"/>
  <c r="G325" i="30"/>
  <c r="G335" i="41"/>
  <c r="E336" i="41"/>
  <c r="E319" i="41"/>
  <c r="D337" i="41"/>
  <c r="D321" i="41"/>
  <c r="G329" i="41"/>
  <c r="F326" i="41"/>
  <c r="D332" i="41"/>
  <c r="F335" i="41"/>
  <c r="F327" i="41"/>
  <c r="E328" i="41"/>
  <c r="E330" i="41"/>
  <c r="H195" i="40"/>
  <c r="F335" i="30"/>
  <c r="F321" i="30"/>
  <c r="G328" i="41"/>
  <c r="C332" i="41"/>
  <c r="E329" i="41"/>
  <c r="F331" i="41"/>
  <c r="F338" i="41"/>
  <c r="G331" i="41"/>
  <c r="E322" i="41"/>
  <c r="F332" i="41"/>
  <c r="H332" i="41"/>
  <c r="G321" i="41"/>
  <c r="F322" i="41"/>
  <c r="F323" i="41"/>
  <c r="AQ33" i="49"/>
  <c r="X43" i="49"/>
  <c r="H206" i="20"/>
  <c r="H206" i="31"/>
  <c r="H278" i="31"/>
  <c r="H194" i="30"/>
  <c r="F213" i="30"/>
  <c r="T30" i="49" s="1"/>
  <c r="E74" i="49" s="1"/>
  <c r="H194" i="40"/>
  <c r="G288" i="37"/>
  <c r="G313" i="37" s="1"/>
  <c r="G363" i="37" s="1"/>
  <c r="D321" i="30"/>
  <c r="F320" i="30"/>
  <c r="H188" i="59"/>
  <c r="H196" i="30"/>
  <c r="C276" i="31"/>
  <c r="H276" i="31" s="1"/>
  <c r="F334" i="30"/>
  <c r="D330" i="30"/>
  <c r="H284" i="30"/>
  <c r="D336" i="30"/>
  <c r="D319" i="30"/>
  <c r="G318" i="41"/>
  <c r="E331" i="41"/>
  <c r="E335" i="41"/>
  <c r="F324" i="41"/>
  <c r="F330" i="41"/>
  <c r="G330" i="41"/>
  <c r="H328" i="41"/>
  <c r="D335" i="41"/>
  <c r="C325" i="41"/>
  <c r="C343" i="41"/>
  <c r="H209" i="30"/>
  <c r="H205" i="30"/>
  <c r="H279" i="30"/>
  <c r="H201" i="40"/>
  <c r="E329" i="30"/>
  <c r="H204" i="30"/>
  <c r="H202" i="31"/>
  <c r="H209" i="40"/>
  <c r="F319" i="40"/>
  <c r="G326" i="40"/>
  <c r="G322" i="40"/>
  <c r="G330" i="40"/>
  <c r="E337" i="40"/>
  <c r="F321" i="40"/>
  <c r="E323" i="40"/>
  <c r="D329" i="40"/>
  <c r="G329" i="40"/>
  <c r="D331" i="40"/>
  <c r="F337" i="40"/>
  <c r="H275" i="6"/>
  <c r="E333" i="30"/>
  <c r="F331" i="30"/>
  <c r="D320" i="30"/>
  <c r="H328" i="30"/>
  <c r="H325" i="30"/>
  <c r="C325" i="30"/>
  <c r="E324" i="30"/>
  <c r="G332" i="30"/>
  <c r="C334" i="30"/>
  <c r="E328" i="30"/>
  <c r="F318" i="30"/>
  <c r="E336" i="30"/>
  <c r="F322" i="30"/>
  <c r="H212" i="30"/>
  <c r="H188" i="23"/>
  <c r="H202" i="40"/>
  <c r="H199" i="31"/>
  <c r="H277" i="20"/>
  <c r="C281" i="20"/>
  <c r="AQ15" i="49"/>
  <c r="D327" i="30"/>
  <c r="D337" i="30"/>
  <c r="E330" i="30"/>
  <c r="F337" i="30"/>
  <c r="G329" i="30"/>
  <c r="E325" i="30"/>
  <c r="D334" i="30"/>
  <c r="C332" i="30"/>
  <c r="H330" i="30"/>
  <c r="F330" i="30"/>
  <c r="C335" i="30"/>
  <c r="G333" i="30"/>
  <c r="D335" i="30"/>
  <c r="H208" i="30"/>
  <c r="F268" i="30"/>
  <c r="H277" i="40"/>
  <c r="AC14" i="49"/>
  <c r="AC43" i="49" s="1"/>
  <c r="AD26" i="49" s="1"/>
  <c r="H275" i="40"/>
  <c r="H188" i="17"/>
  <c r="G326" i="30"/>
  <c r="G335" i="30"/>
  <c r="G327" i="30"/>
  <c r="G337" i="30"/>
  <c r="D332" i="30"/>
  <c r="F324" i="30"/>
  <c r="D323" i="30"/>
  <c r="E326" i="30"/>
  <c r="C329" i="30"/>
  <c r="G338" i="30"/>
  <c r="H332" i="30"/>
  <c r="D324" i="30"/>
  <c r="C318" i="30"/>
  <c r="D331" i="41"/>
  <c r="H285" i="31"/>
  <c r="F213" i="31"/>
  <c r="T31" i="49" s="1"/>
  <c r="E75" i="49" s="1"/>
  <c r="E114" i="49" s="1"/>
  <c r="H198" i="20"/>
  <c r="G288" i="40"/>
  <c r="G313" i="40" s="1"/>
  <c r="G363" i="40" s="1"/>
  <c r="H127" i="44"/>
  <c r="H188" i="29"/>
  <c r="H198" i="31"/>
  <c r="C213" i="30"/>
  <c r="Q30" i="49" s="1"/>
  <c r="H207" i="31"/>
  <c r="H287" i="30"/>
  <c r="H312" i="30" s="1"/>
  <c r="H278" i="30"/>
  <c r="H193" i="31"/>
  <c r="H193" i="30"/>
  <c r="H194" i="31"/>
  <c r="H277" i="31"/>
  <c r="H282" i="20"/>
  <c r="F336" i="30"/>
  <c r="G319" i="30"/>
  <c r="E331" i="30"/>
  <c r="H334" i="30"/>
  <c r="G320" i="30"/>
  <c r="G331" i="30"/>
  <c r="C330" i="30"/>
  <c r="C337" i="30"/>
  <c r="F325" i="30"/>
  <c r="E334" i="30"/>
  <c r="E322" i="30"/>
  <c r="C343" i="30"/>
  <c r="F333" i="30"/>
  <c r="H203" i="30"/>
  <c r="H188" i="25"/>
  <c r="H195" i="30"/>
  <c r="H197" i="31"/>
  <c r="C269" i="40"/>
  <c r="H196" i="31"/>
  <c r="H285" i="40"/>
  <c r="H360" i="40" s="1"/>
  <c r="H203" i="31"/>
  <c r="H188" i="16"/>
  <c r="G336" i="30"/>
  <c r="H326" i="30"/>
  <c r="E337" i="30"/>
  <c r="G321" i="30"/>
  <c r="F326" i="30"/>
  <c r="C327" i="30"/>
  <c r="D331" i="30"/>
  <c r="D325" i="30"/>
  <c r="F329" i="30"/>
  <c r="G323" i="30"/>
  <c r="E319" i="30"/>
  <c r="C328" i="30"/>
  <c r="E321" i="30"/>
  <c r="C269" i="30"/>
  <c r="H269" i="30" s="1"/>
  <c r="H188" i="30"/>
  <c r="F213" i="40"/>
  <c r="T41" i="49" s="1"/>
  <c r="E85" i="49" s="1"/>
  <c r="E124" i="49" s="1"/>
  <c r="H210" i="40"/>
  <c r="AQ14" i="49"/>
  <c r="D318" i="30"/>
  <c r="E320" i="30"/>
  <c r="D322" i="30"/>
  <c r="E327" i="30"/>
  <c r="D333" i="30"/>
  <c r="E335" i="30"/>
  <c r="G318" i="30"/>
  <c r="D328" i="30"/>
  <c r="E323" i="30"/>
  <c r="D329" i="30"/>
  <c r="H327" i="30"/>
  <c r="F319" i="30"/>
  <c r="F328" i="30"/>
  <c r="D213" i="30"/>
  <c r="R30" i="49" s="1"/>
  <c r="C74" i="49" s="1"/>
  <c r="C113" i="49" s="1"/>
  <c r="AQ30" i="49"/>
  <c r="C281" i="31"/>
  <c r="H281" i="31" s="1"/>
  <c r="E213" i="40"/>
  <c r="S41" i="49" s="1"/>
  <c r="D85" i="49" s="1"/>
  <c r="D124" i="49" s="1"/>
  <c r="H195" i="31"/>
  <c r="E332" i="30"/>
  <c r="G330" i="30"/>
  <c r="C336" i="30"/>
  <c r="C326" i="30"/>
  <c r="G322" i="30"/>
  <c r="G324" i="30"/>
  <c r="H329" i="30"/>
  <c r="G328" i="30"/>
  <c r="D326" i="30"/>
  <c r="G334" i="30"/>
  <c r="F327" i="30"/>
  <c r="F332" i="30"/>
  <c r="AQ23" i="49"/>
  <c r="H204" i="40"/>
  <c r="H285" i="20"/>
  <c r="H360" i="20" s="1"/>
  <c r="H200" i="30"/>
  <c r="H285" i="30"/>
  <c r="H310" i="30" s="1"/>
  <c r="H188" i="41"/>
  <c r="E213" i="31"/>
  <c r="S31" i="49" s="1"/>
  <c r="D75" i="49" s="1"/>
  <c r="D114" i="49" s="1"/>
  <c r="G213" i="31"/>
  <c r="U31" i="49" s="1"/>
  <c r="F75" i="49" s="1"/>
  <c r="D213" i="31"/>
  <c r="R31" i="49" s="1"/>
  <c r="C75" i="49" s="1"/>
  <c r="C114" i="49" s="1"/>
  <c r="H208" i="31"/>
  <c r="C213" i="40"/>
  <c r="H205" i="31"/>
  <c r="H208" i="40"/>
  <c r="C273" i="20"/>
  <c r="G288" i="6"/>
  <c r="H188" i="39"/>
  <c r="F288" i="31"/>
  <c r="F313" i="31" s="1"/>
  <c r="F363" i="31" s="1"/>
  <c r="G288" i="31"/>
  <c r="C86" i="49"/>
  <c r="C125" i="49" s="1"/>
  <c r="H188" i="6"/>
  <c r="H196" i="40"/>
  <c r="C269" i="31"/>
  <c r="H269" i="31" s="1"/>
  <c r="C270" i="31"/>
  <c r="H270" i="31" s="1"/>
  <c r="H197" i="40"/>
  <c r="C282" i="31"/>
  <c r="H282" i="31" s="1"/>
  <c r="H205" i="40"/>
  <c r="E213" i="30"/>
  <c r="S30" i="49" s="1"/>
  <c r="D74" i="49" s="1"/>
  <c r="D113" i="49" s="1"/>
  <c r="AL29" i="49"/>
  <c r="AQ29" i="49" s="1"/>
  <c r="H282" i="30"/>
  <c r="H206" i="30"/>
  <c r="G213" i="40"/>
  <c r="U41" i="49" s="1"/>
  <c r="F85" i="49" s="1"/>
  <c r="F124" i="49" s="1"/>
  <c r="H280" i="40"/>
  <c r="E268" i="30"/>
  <c r="E293" i="30" s="1"/>
  <c r="H207" i="30"/>
  <c r="C273" i="30"/>
  <c r="C298" i="30" s="1"/>
  <c r="D213" i="40"/>
  <c r="R41" i="49" s="1"/>
  <c r="C85" i="49" s="1"/>
  <c r="C124" i="49" s="1"/>
  <c r="C268" i="31"/>
  <c r="C293" i="31" s="1"/>
  <c r="C273" i="31"/>
  <c r="H273" i="31" s="1"/>
  <c r="H212" i="31"/>
  <c r="G213" i="30"/>
  <c r="U30" i="49" s="1"/>
  <c r="F74" i="49" s="1"/>
  <c r="H286" i="30"/>
  <c r="H198" i="30"/>
  <c r="H204" i="31"/>
  <c r="C213" i="31"/>
  <c r="H210" i="20"/>
  <c r="H194" i="20"/>
  <c r="H200" i="20"/>
  <c r="H275" i="30"/>
  <c r="H193" i="20"/>
  <c r="H211" i="30"/>
  <c r="H210" i="30"/>
  <c r="AQ42" i="49"/>
  <c r="H280" i="31"/>
  <c r="H204" i="20"/>
  <c r="G323" i="40"/>
  <c r="F326" i="40"/>
  <c r="C325" i="40"/>
  <c r="G325" i="40"/>
  <c r="F332" i="40"/>
  <c r="F320" i="40"/>
  <c r="D334" i="40"/>
  <c r="G320" i="40"/>
  <c r="E332" i="40"/>
  <c r="C327" i="40"/>
  <c r="D326" i="40"/>
  <c r="F334" i="40"/>
  <c r="D213" i="20"/>
  <c r="R18" i="49" s="1"/>
  <c r="C62" i="49" s="1"/>
  <c r="C101" i="49" s="1"/>
  <c r="H195" i="20"/>
  <c r="D333" i="40"/>
  <c r="C335" i="40"/>
  <c r="D322" i="40"/>
  <c r="D327" i="40"/>
  <c r="E331" i="40"/>
  <c r="D320" i="40"/>
  <c r="E333" i="40"/>
  <c r="G333" i="40"/>
  <c r="H325" i="40"/>
  <c r="F336" i="40"/>
  <c r="D335" i="40"/>
  <c r="G321" i="40"/>
  <c r="H212" i="20"/>
  <c r="F335" i="40"/>
  <c r="D323" i="40"/>
  <c r="E330" i="40"/>
  <c r="E325" i="40"/>
  <c r="G336" i="40"/>
  <c r="G318" i="40"/>
  <c r="E336" i="40"/>
  <c r="G331" i="40"/>
  <c r="E321" i="40"/>
  <c r="D330" i="40"/>
  <c r="E319" i="40"/>
  <c r="H310" i="41"/>
  <c r="F288" i="30"/>
  <c r="E320" i="40"/>
  <c r="E335" i="40"/>
  <c r="H328" i="40"/>
  <c r="G337" i="40"/>
  <c r="C318" i="40"/>
  <c r="E327" i="40"/>
  <c r="F331" i="40"/>
  <c r="G324" i="40"/>
  <c r="G332" i="40"/>
  <c r="E322" i="40"/>
  <c r="F325" i="40"/>
  <c r="C330" i="40"/>
  <c r="H280" i="30"/>
  <c r="H199" i="20"/>
  <c r="C343" i="40"/>
  <c r="D324" i="40"/>
  <c r="H327" i="40"/>
  <c r="C328" i="40"/>
  <c r="F329" i="40"/>
  <c r="E328" i="40"/>
  <c r="E329" i="40"/>
  <c r="H330" i="40"/>
  <c r="F327" i="40"/>
  <c r="E324" i="40"/>
  <c r="D336" i="40"/>
  <c r="C337" i="40"/>
  <c r="D319" i="40"/>
  <c r="D325" i="40"/>
  <c r="H334" i="40"/>
  <c r="H332" i="40"/>
  <c r="D332" i="40"/>
  <c r="F330" i="40"/>
  <c r="F328" i="40"/>
  <c r="C332" i="40"/>
  <c r="D328" i="40"/>
  <c r="G319" i="40"/>
  <c r="E334" i="40"/>
  <c r="G334" i="40"/>
  <c r="E268" i="20"/>
  <c r="E288" i="20" s="1"/>
  <c r="E313" i="20" s="1"/>
  <c r="E363" i="20" s="1"/>
  <c r="D321" i="40"/>
  <c r="F333" i="40"/>
  <c r="F322" i="40"/>
  <c r="F323" i="40"/>
  <c r="C334" i="40"/>
  <c r="G328" i="40"/>
  <c r="F324" i="40"/>
  <c r="G335" i="40"/>
  <c r="G327" i="40"/>
  <c r="E326" i="40"/>
  <c r="H119" i="44"/>
  <c r="AQ25" i="49"/>
  <c r="AQ24" i="49"/>
  <c r="H277" i="6"/>
  <c r="C302" i="6"/>
  <c r="C352" i="6" s="1"/>
  <c r="H349" i="15"/>
  <c r="H299" i="15"/>
  <c r="H11" i="48" s="1"/>
  <c r="H274" i="30"/>
  <c r="C299" i="30"/>
  <c r="H280" i="15"/>
  <c r="C305" i="15"/>
  <c r="C355" i="15" s="1"/>
  <c r="H271" i="30"/>
  <c r="C296" i="30"/>
  <c r="H279" i="31"/>
  <c r="C304" i="31"/>
  <c r="H274" i="40"/>
  <c r="H283" i="40"/>
  <c r="C308" i="40"/>
  <c r="C280" i="25"/>
  <c r="H280" i="25" s="1"/>
  <c r="H205" i="25"/>
  <c r="E268" i="25"/>
  <c r="E213" i="25"/>
  <c r="S25" i="49" s="1"/>
  <c r="D64" i="49" s="1"/>
  <c r="D103" i="49" s="1"/>
  <c r="H200" i="25"/>
  <c r="C275" i="25"/>
  <c r="H275" i="25" s="1"/>
  <c r="C273" i="59"/>
  <c r="H198" i="59"/>
  <c r="H194" i="22"/>
  <c r="C269" i="22"/>
  <c r="D213" i="24"/>
  <c r="R24" i="49" s="1"/>
  <c r="C70" i="49" s="1"/>
  <c r="C109" i="49" s="1"/>
  <c r="D276" i="24"/>
  <c r="D301" i="24" s="1"/>
  <c r="D351" i="24" s="1"/>
  <c r="G213" i="24"/>
  <c r="U24" i="49" s="1"/>
  <c r="F70" i="49" s="1"/>
  <c r="G268" i="24"/>
  <c r="G288" i="24" s="1"/>
  <c r="F268" i="24"/>
  <c r="F213" i="24"/>
  <c r="T24" i="49" s="1"/>
  <c r="E70" i="49" s="1"/>
  <c r="E109" i="49" s="1"/>
  <c r="H271" i="31"/>
  <c r="C296" i="31"/>
  <c r="H272" i="40"/>
  <c r="C297" i="40"/>
  <c r="H209" i="25"/>
  <c r="C284" i="25"/>
  <c r="H284" i="25" s="1"/>
  <c r="C277" i="25"/>
  <c r="H277" i="25" s="1"/>
  <c r="H202" i="25"/>
  <c r="F268" i="59"/>
  <c r="F288" i="59" s="1"/>
  <c r="F213" i="59"/>
  <c r="T33" i="49" s="1"/>
  <c r="E77" i="49" s="1"/>
  <c r="C271" i="59"/>
  <c r="H196" i="59"/>
  <c r="H200" i="59"/>
  <c r="C275" i="59"/>
  <c r="H275" i="59" s="1"/>
  <c r="D268" i="59"/>
  <c r="D213" i="59"/>
  <c r="R33" i="49" s="1"/>
  <c r="C77" i="49" s="1"/>
  <c r="C116" i="49" s="1"/>
  <c r="C283" i="22"/>
  <c r="H208" i="22"/>
  <c r="C311" i="22"/>
  <c r="C361" i="22" s="1"/>
  <c r="G268" i="22"/>
  <c r="G288" i="22" s="1"/>
  <c r="G213" i="22"/>
  <c r="U21" i="49" s="1"/>
  <c r="F66" i="49" s="1"/>
  <c r="C296" i="22"/>
  <c r="C346" i="22" s="1"/>
  <c r="E213" i="24"/>
  <c r="S24" i="49" s="1"/>
  <c r="D70" i="49" s="1"/>
  <c r="D109" i="49" s="1"/>
  <c r="E268" i="24"/>
  <c r="H202" i="24"/>
  <c r="D277" i="24"/>
  <c r="D302" i="24" s="1"/>
  <c r="D352" i="24" s="1"/>
  <c r="H212" i="24"/>
  <c r="C287" i="24"/>
  <c r="C285" i="24"/>
  <c r="H285" i="24" s="1"/>
  <c r="H210" i="24"/>
  <c r="H207" i="24"/>
  <c r="C282" i="24"/>
  <c r="H282" i="24" s="1"/>
  <c r="E288" i="31"/>
  <c r="E313" i="31" s="1"/>
  <c r="E293" i="31"/>
  <c r="H279" i="41"/>
  <c r="C304" i="41"/>
  <c r="F288" i="40"/>
  <c r="F313" i="40" s="1"/>
  <c r="F293" i="40"/>
  <c r="H274" i="31"/>
  <c r="C299" i="31"/>
  <c r="C268" i="25"/>
  <c r="H193" i="25"/>
  <c r="C213" i="25"/>
  <c r="C286" i="25"/>
  <c r="H211" i="25"/>
  <c r="C285" i="59"/>
  <c r="H285" i="59" s="1"/>
  <c r="H210" i="59"/>
  <c r="C279" i="59"/>
  <c r="H279" i="59" s="1"/>
  <c r="H204" i="59"/>
  <c r="C284" i="59"/>
  <c r="H284" i="59" s="1"/>
  <c r="H209" i="59"/>
  <c r="H204" i="22"/>
  <c r="F279" i="22"/>
  <c r="H279" i="22" s="1"/>
  <c r="C297" i="22"/>
  <c r="C347" i="22" s="1"/>
  <c r="C299" i="22"/>
  <c r="C349" i="22" s="1"/>
  <c r="C277" i="22"/>
  <c r="H202" i="22"/>
  <c r="C287" i="22"/>
  <c r="H287" i="22" s="1"/>
  <c r="H212" i="22"/>
  <c r="C304" i="22"/>
  <c r="C354" i="22" s="1"/>
  <c r="H209" i="24"/>
  <c r="C284" i="24"/>
  <c r="H284" i="24" s="1"/>
  <c r="C270" i="24"/>
  <c r="H195" i="24"/>
  <c r="H360" i="30"/>
  <c r="H269" i="41"/>
  <c r="C294" i="41"/>
  <c r="H270" i="40"/>
  <c r="C295" i="40"/>
  <c r="H286" i="40"/>
  <c r="C311" i="40"/>
  <c r="H280" i="41"/>
  <c r="C305" i="41"/>
  <c r="H283" i="41"/>
  <c r="C308" i="41"/>
  <c r="C287" i="25"/>
  <c r="H212" i="25"/>
  <c r="C281" i="25"/>
  <c r="H206" i="25"/>
  <c r="C283" i="25"/>
  <c r="H208" i="25"/>
  <c r="G268" i="59"/>
  <c r="G288" i="59" s="1"/>
  <c r="G313" i="59" s="1"/>
  <c r="G363" i="59" s="1"/>
  <c r="G213" i="59"/>
  <c r="U33" i="49" s="1"/>
  <c r="F77" i="49" s="1"/>
  <c r="F116" i="49" s="1"/>
  <c r="H203" i="59"/>
  <c r="C278" i="59"/>
  <c r="H278" i="59" s="1"/>
  <c r="E268" i="59"/>
  <c r="E213" i="59"/>
  <c r="S33" i="49" s="1"/>
  <c r="D77" i="49" s="1"/>
  <c r="D116" i="49" s="1"/>
  <c r="H196" i="22"/>
  <c r="E271" i="22"/>
  <c r="E296" i="22" s="1"/>
  <c r="E346" i="22" s="1"/>
  <c r="C276" i="22"/>
  <c r="H201" i="22"/>
  <c r="H209" i="22"/>
  <c r="C284" i="22"/>
  <c r="H284" i="22" s="1"/>
  <c r="H193" i="22"/>
  <c r="C268" i="22"/>
  <c r="C213" i="22"/>
  <c r="C213" i="24"/>
  <c r="C268" i="24"/>
  <c r="H193" i="24"/>
  <c r="H205" i="24"/>
  <c r="C280" i="24"/>
  <c r="H280" i="24" s="1"/>
  <c r="C269" i="24"/>
  <c r="H194" i="24"/>
  <c r="H270" i="30"/>
  <c r="C295" i="30"/>
  <c r="H281" i="41"/>
  <c r="C306" i="41"/>
  <c r="E288" i="41"/>
  <c r="E313" i="41" s="1"/>
  <c r="E293" i="41"/>
  <c r="H276" i="40"/>
  <c r="C301" i="40"/>
  <c r="C298" i="31"/>
  <c r="H281" i="40"/>
  <c r="C306" i="40"/>
  <c r="C279" i="25"/>
  <c r="H204" i="25"/>
  <c r="C273" i="25"/>
  <c r="H198" i="25"/>
  <c r="G213" i="25"/>
  <c r="U25" i="49" s="1"/>
  <c r="F64" i="49" s="1"/>
  <c r="G268" i="25"/>
  <c r="G288" i="25" s="1"/>
  <c r="C285" i="25"/>
  <c r="H285" i="25" s="1"/>
  <c r="H210" i="25"/>
  <c r="C269" i="59"/>
  <c r="H194" i="59"/>
  <c r="C276" i="59"/>
  <c r="H201" i="59"/>
  <c r="C283" i="59"/>
  <c r="H208" i="59"/>
  <c r="C287" i="59"/>
  <c r="H287" i="59" s="1"/>
  <c r="H212" i="59"/>
  <c r="C280" i="22"/>
  <c r="H280" i="22" s="1"/>
  <c r="H205" i="22"/>
  <c r="E268" i="22"/>
  <c r="E213" i="22"/>
  <c r="S21" i="49" s="1"/>
  <c r="D66" i="49" s="1"/>
  <c r="D105" i="49" s="1"/>
  <c r="C273" i="22"/>
  <c r="H198" i="22"/>
  <c r="D268" i="22"/>
  <c r="D213" i="22"/>
  <c r="R21" i="49" s="1"/>
  <c r="C66" i="49" s="1"/>
  <c r="C105" i="49" s="1"/>
  <c r="H206" i="22"/>
  <c r="C281" i="22"/>
  <c r="D293" i="24"/>
  <c r="D343" i="24" s="1"/>
  <c r="C273" i="24"/>
  <c r="H198" i="24"/>
  <c r="H201" i="24"/>
  <c r="C276" i="24"/>
  <c r="H196" i="24"/>
  <c r="C271" i="24"/>
  <c r="H283" i="30"/>
  <c r="C308" i="30"/>
  <c r="H286" i="41"/>
  <c r="C311" i="41"/>
  <c r="H271" i="40"/>
  <c r="C296" i="40"/>
  <c r="H273" i="41"/>
  <c r="C298" i="41"/>
  <c r="H269" i="40"/>
  <c r="C294" i="40"/>
  <c r="D288" i="31"/>
  <c r="D313" i="31" s="1"/>
  <c r="D293" i="31"/>
  <c r="H271" i="41"/>
  <c r="C296" i="41"/>
  <c r="H283" i="31"/>
  <c r="C308" i="31"/>
  <c r="E288" i="40"/>
  <c r="E313" i="40" s="1"/>
  <c r="E293" i="40"/>
  <c r="H287" i="31"/>
  <c r="C312" i="31"/>
  <c r="H272" i="41"/>
  <c r="C297" i="41"/>
  <c r="H203" i="25"/>
  <c r="C278" i="25"/>
  <c r="H278" i="25" s="1"/>
  <c r="C274" i="25"/>
  <c r="H199" i="25"/>
  <c r="C270" i="25"/>
  <c r="H195" i="25"/>
  <c r="C272" i="25"/>
  <c r="H197" i="25"/>
  <c r="H199" i="22"/>
  <c r="E274" i="22"/>
  <c r="E299" i="22" s="1"/>
  <c r="E349" i="22" s="1"/>
  <c r="F213" i="22"/>
  <c r="T21" i="49" s="1"/>
  <c r="E66" i="49" s="1"/>
  <c r="E105" i="49" s="1"/>
  <c r="F268" i="22"/>
  <c r="C274" i="24"/>
  <c r="H274" i="24" s="1"/>
  <c r="H199" i="24"/>
  <c r="C286" i="24"/>
  <c r="H211" i="24"/>
  <c r="H204" i="24"/>
  <c r="C279" i="24"/>
  <c r="H279" i="24" s="1"/>
  <c r="H203" i="24"/>
  <c r="C278" i="24"/>
  <c r="H278" i="24" s="1"/>
  <c r="H281" i="30"/>
  <c r="C306" i="30"/>
  <c r="H286" i="31"/>
  <c r="C311" i="31"/>
  <c r="C269" i="25"/>
  <c r="H194" i="25"/>
  <c r="C282" i="25"/>
  <c r="H282" i="25" s="1"/>
  <c r="H207" i="25"/>
  <c r="D268" i="25"/>
  <c r="D213" i="25"/>
  <c r="R25" i="49" s="1"/>
  <c r="C64" i="49" s="1"/>
  <c r="C103" i="49" s="1"/>
  <c r="F268" i="25"/>
  <c r="F213" i="25"/>
  <c r="T25" i="49" s="1"/>
  <c r="E64" i="49" s="1"/>
  <c r="E103" i="49" s="1"/>
  <c r="C268" i="59"/>
  <c r="H193" i="59"/>
  <c r="C213" i="59"/>
  <c r="C272" i="59"/>
  <c r="H197" i="59"/>
  <c r="C281" i="59"/>
  <c r="H206" i="59"/>
  <c r="C282" i="59"/>
  <c r="H282" i="59" s="1"/>
  <c r="H207" i="59"/>
  <c r="H202" i="59"/>
  <c r="C277" i="59"/>
  <c r="H277" i="59" s="1"/>
  <c r="C285" i="22"/>
  <c r="H285" i="22" s="1"/>
  <c r="H210" i="22"/>
  <c r="H197" i="22"/>
  <c r="D272" i="22"/>
  <c r="D297" i="22" s="1"/>
  <c r="D347" i="22" s="1"/>
  <c r="C278" i="22"/>
  <c r="H278" i="22" s="1"/>
  <c r="H203" i="22"/>
  <c r="H197" i="24"/>
  <c r="C272" i="24"/>
  <c r="H206" i="24"/>
  <c r="C281" i="24"/>
  <c r="H274" i="41"/>
  <c r="C299" i="41"/>
  <c r="D288" i="40"/>
  <c r="D313" i="40" s="1"/>
  <c r="D293" i="40"/>
  <c r="H279" i="40"/>
  <c r="C304" i="40"/>
  <c r="H270" i="41"/>
  <c r="C295" i="41"/>
  <c r="H287" i="41"/>
  <c r="C312" i="41"/>
  <c r="H273" i="40"/>
  <c r="C298" i="40"/>
  <c r="C271" i="25"/>
  <c r="H196" i="25"/>
  <c r="C276" i="25"/>
  <c r="H201" i="25"/>
  <c r="C286" i="59"/>
  <c r="H211" i="59"/>
  <c r="C280" i="59"/>
  <c r="H280" i="59" s="1"/>
  <c r="H205" i="59"/>
  <c r="C270" i="59"/>
  <c r="H195" i="59"/>
  <c r="C274" i="59"/>
  <c r="H199" i="59"/>
  <c r="H200" i="22"/>
  <c r="C275" i="22"/>
  <c r="H275" i="22" s="1"/>
  <c r="H195" i="22"/>
  <c r="E270" i="22"/>
  <c r="H211" i="22"/>
  <c r="E286" i="22"/>
  <c r="E311" i="22" s="1"/>
  <c r="E361" i="22" s="1"/>
  <c r="C282" i="22"/>
  <c r="H282" i="22" s="1"/>
  <c r="H207" i="22"/>
  <c r="H200" i="24"/>
  <c r="C275" i="24"/>
  <c r="H275" i="24" s="1"/>
  <c r="H208" i="24"/>
  <c r="C283" i="24"/>
  <c r="H185" i="44"/>
  <c r="H279" i="20"/>
  <c r="H211" i="20"/>
  <c r="H197" i="20"/>
  <c r="H196" i="20"/>
  <c r="E78" i="49"/>
  <c r="E117" i="49" s="1"/>
  <c r="AQ10" i="49"/>
  <c r="C78" i="49"/>
  <c r="C117" i="49" s="1"/>
  <c r="E51" i="49"/>
  <c r="E90" i="49" s="1"/>
  <c r="H202" i="20"/>
  <c r="E213" i="20"/>
  <c r="S18" i="49" s="1"/>
  <c r="D62" i="49" s="1"/>
  <c r="D101" i="49" s="1"/>
  <c r="H198" i="10"/>
  <c r="C273" i="10"/>
  <c r="G213" i="10"/>
  <c r="U9" i="49" s="1"/>
  <c r="F53" i="49" s="1"/>
  <c r="F92" i="49" s="1"/>
  <c r="G268" i="10"/>
  <c r="H211" i="29"/>
  <c r="C286" i="29"/>
  <c r="G213" i="29"/>
  <c r="U29" i="49" s="1"/>
  <c r="F73" i="49" s="1"/>
  <c r="G268" i="29"/>
  <c r="G288" i="29" s="1"/>
  <c r="H201" i="29"/>
  <c r="C276" i="29"/>
  <c r="H207" i="23"/>
  <c r="D282" i="23"/>
  <c r="H282" i="23" s="1"/>
  <c r="H202" i="23"/>
  <c r="C277" i="23"/>
  <c r="H277" i="23" s="1"/>
  <c r="H194" i="23"/>
  <c r="C269" i="23"/>
  <c r="H206" i="39"/>
  <c r="G281" i="39"/>
  <c r="H281" i="39" s="1"/>
  <c r="C213" i="38"/>
  <c r="H193" i="38"/>
  <c r="C268" i="38"/>
  <c r="C293" i="38" s="1"/>
  <c r="H211" i="38"/>
  <c r="C286" i="38"/>
  <c r="H209" i="38"/>
  <c r="E284" i="38"/>
  <c r="H284" i="38" s="1"/>
  <c r="C281" i="14"/>
  <c r="H206" i="14"/>
  <c r="H211" i="14"/>
  <c r="C286" i="14"/>
  <c r="H204" i="10"/>
  <c r="C279" i="10"/>
  <c r="H279" i="10" s="1"/>
  <c r="H199" i="10"/>
  <c r="G274" i="10"/>
  <c r="H274" i="10" s="1"/>
  <c r="H203" i="10"/>
  <c r="C278" i="10"/>
  <c r="H278" i="10" s="1"/>
  <c r="H207" i="29"/>
  <c r="C282" i="29"/>
  <c r="H282" i="29" s="1"/>
  <c r="H194" i="29"/>
  <c r="C269" i="29"/>
  <c r="C288" i="41"/>
  <c r="C313" i="41" s="1"/>
  <c r="C363" i="41" s="1"/>
  <c r="H268" i="41"/>
  <c r="C274" i="23"/>
  <c r="H199" i="23"/>
  <c r="H209" i="23"/>
  <c r="G284" i="23"/>
  <c r="H284" i="23" s="1"/>
  <c r="H208" i="23"/>
  <c r="C283" i="23"/>
  <c r="H193" i="39"/>
  <c r="C213" i="39"/>
  <c r="C268" i="39"/>
  <c r="C293" i="39" s="1"/>
  <c r="H205" i="39"/>
  <c r="C280" i="39"/>
  <c r="H280" i="39" s="1"/>
  <c r="H194" i="39"/>
  <c r="C269" i="39"/>
  <c r="H207" i="39"/>
  <c r="C282" i="39"/>
  <c r="H282" i="39" s="1"/>
  <c r="F213" i="39"/>
  <c r="T40" i="49" s="1"/>
  <c r="E84" i="49" s="1"/>
  <c r="E123" i="49" s="1"/>
  <c r="F268" i="39"/>
  <c r="F293" i="39" s="1"/>
  <c r="F343" i="39" s="1"/>
  <c r="H195" i="38"/>
  <c r="C270" i="38"/>
  <c r="E213" i="38"/>
  <c r="S39" i="49" s="1"/>
  <c r="D83" i="49" s="1"/>
  <c r="D122" i="49" s="1"/>
  <c r="E268" i="38"/>
  <c r="E293" i="38" s="1"/>
  <c r="E343" i="38" s="1"/>
  <c r="H197" i="38"/>
  <c r="C272" i="38"/>
  <c r="H272" i="38" s="1"/>
  <c r="H206" i="38"/>
  <c r="F281" i="38"/>
  <c r="F306" i="38" s="1"/>
  <c r="F356" i="38" s="1"/>
  <c r="H268" i="40"/>
  <c r="C288" i="40"/>
  <c r="H209" i="14"/>
  <c r="C284" i="14"/>
  <c r="H284" i="14" s="1"/>
  <c r="H207" i="14"/>
  <c r="C282" i="14"/>
  <c r="H282" i="14" s="1"/>
  <c r="H194" i="14"/>
  <c r="D269" i="14"/>
  <c r="D294" i="14" s="1"/>
  <c r="D344" i="14" s="1"/>
  <c r="H203" i="14"/>
  <c r="E278" i="14"/>
  <c r="H278" i="14" s="1"/>
  <c r="H193" i="10"/>
  <c r="C213" i="10"/>
  <c r="C268" i="10"/>
  <c r="C293" i="10" s="1"/>
  <c r="H208" i="10"/>
  <c r="D283" i="10"/>
  <c r="D308" i="10" s="1"/>
  <c r="D358" i="10" s="1"/>
  <c r="E213" i="10"/>
  <c r="S9" i="49" s="1"/>
  <c r="D53" i="49" s="1"/>
  <c r="D92" i="49" s="1"/>
  <c r="E268" i="10"/>
  <c r="H198" i="29"/>
  <c r="C273" i="29"/>
  <c r="H204" i="29"/>
  <c r="C279" i="29"/>
  <c r="H279" i="29" s="1"/>
  <c r="H195" i="29"/>
  <c r="C270" i="29"/>
  <c r="C285" i="29"/>
  <c r="H285" i="29" s="1"/>
  <c r="H210" i="29"/>
  <c r="F213" i="29"/>
  <c r="T29" i="49" s="1"/>
  <c r="E73" i="49" s="1"/>
  <c r="F268" i="29"/>
  <c r="F288" i="29" s="1"/>
  <c r="C213" i="29"/>
  <c r="H193" i="29"/>
  <c r="C268" i="29"/>
  <c r="C293" i="29" s="1"/>
  <c r="Q42" i="49"/>
  <c r="H213" i="41"/>
  <c r="H205" i="23"/>
  <c r="D280" i="23"/>
  <c r="H280" i="23" s="1"/>
  <c r="H196" i="23"/>
  <c r="C271" i="23"/>
  <c r="C270" i="23"/>
  <c r="H195" i="23"/>
  <c r="H196" i="39"/>
  <c r="C271" i="39"/>
  <c r="H199" i="39"/>
  <c r="D274" i="39"/>
  <c r="D299" i="39" s="1"/>
  <c r="D349" i="39" s="1"/>
  <c r="G213" i="39"/>
  <c r="U40" i="49" s="1"/>
  <c r="F84" i="49" s="1"/>
  <c r="G268" i="39"/>
  <c r="H200" i="39"/>
  <c r="F275" i="39"/>
  <c r="H275" i="39" s="1"/>
  <c r="H212" i="38"/>
  <c r="D287" i="38"/>
  <c r="D312" i="38" s="1"/>
  <c r="D362" i="38" s="1"/>
  <c r="H207" i="38"/>
  <c r="D282" i="38"/>
  <c r="H282" i="38" s="1"/>
  <c r="F213" i="38"/>
  <c r="T39" i="49" s="1"/>
  <c r="E83" i="49" s="1"/>
  <c r="E122" i="49" s="1"/>
  <c r="F268" i="38"/>
  <c r="Q41" i="49"/>
  <c r="H201" i="14"/>
  <c r="C276" i="14"/>
  <c r="H200" i="14"/>
  <c r="D275" i="14"/>
  <c r="H275" i="14" s="1"/>
  <c r="C282" i="10"/>
  <c r="H282" i="10" s="1"/>
  <c r="H207" i="10"/>
  <c r="H212" i="10"/>
  <c r="C287" i="10"/>
  <c r="H287" i="10" s="1"/>
  <c r="H197" i="29"/>
  <c r="C272" i="29"/>
  <c r="H272" i="29" s="1"/>
  <c r="D213" i="29"/>
  <c r="R29" i="49" s="1"/>
  <c r="C73" i="49" s="1"/>
  <c r="C112" i="49" s="1"/>
  <c r="D274" i="29"/>
  <c r="D299" i="29" s="1"/>
  <c r="D349" i="29" s="1"/>
  <c r="H209" i="29"/>
  <c r="C284" i="29"/>
  <c r="H284" i="29" s="1"/>
  <c r="H206" i="23"/>
  <c r="D281" i="23"/>
  <c r="D306" i="23" s="1"/>
  <c r="D356" i="23" s="1"/>
  <c r="H212" i="23"/>
  <c r="C287" i="23"/>
  <c r="H193" i="23"/>
  <c r="C213" i="23"/>
  <c r="C268" i="23"/>
  <c r="C293" i="23" s="1"/>
  <c r="D213" i="39"/>
  <c r="R40" i="49" s="1"/>
  <c r="C84" i="49" s="1"/>
  <c r="C123" i="49" s="1"/>
  <c r="D268" i="39"/>
  <c r="D293" i="39" s="1"/>
  <c r="D343" i="39" s="1"/>
  <c r="H195" i="39"/>
  <c r="D270" i="39"/>
  <c r="D295" i="39" s="1"/>
  <c r="D345" i="39" s="1"/>
  <c r="H212" i="39"/>
  <c r="C287" i="39"/>
  <c r="H201" i="38"/>
  <c r="C276" i="38"/>
  <c r="H198" i="38"/>
  <c r="C273" i="38"/>
  <c r="H210" i="38"/>
  <c r="C285" i="38"/>
  <c r="H285" i="38" s="1"/>
  <c r="F213" i="14"/>
  <c r="T12" i="49" s="1"/>
  <c r="E56" i="49" s="1"/>
  <c r="F268" i="14"/>
  <c r="F288" i="14" s="1"/>
  <c r="H210" i="14"/>
  <c r="C285" i="14"/>
  <c r="H285" i="14" s="1"/>
  <c r="H193" i="14"/>
  <c r="C213" i="14"/>
  <c r="C268" i="14"/>
  <c r="C293" i="14" s="1"/>
  <c r="D213" i="14"/>
  <c r="R12" i="49" s="1"/>
  <c r="C56" i="49" s="1"/>
  <c r="C95" i="49" s="1"/>
  <c r="D268" i="14"/>
  <c r="D293" i="14" s="1"/>
  <c r="D343" i="14" s="1"/>
  <c r="H188" i="28"/>
  <c r="H196" i="10"/>
  <c r="C271" i="10"/>
  <c r="F213" i="10"/>
  <c r="T9" i="49" s="1"/>
  <c r="E53" i="49" s="1"/>
  <c r="E92" i="49" s="1"/>
  <c r="F268" i="10"/>
  <c r="F293" i="10" s="1"/>
  <c r="F343" i="10" s="1"/>
  <c r="H195" i="10"/>
  <c r="C270" i="10"/>
  <c r="H205" i="10"/>
  <c r="D280" i="10"/>
  <c r="D213" i="10"/>
  <c r="R9" i="49" s="1"/>
  <c r="C53" i="49" s="1"/>
  <c r="C92" i="49" s="1"/>
  <c r="D268" i="10"/>
  <c r="D293" i="10" s="1"/>
  <c r="D343" i="10" s="1"/>
  <c r="H211" i="10"/>
  <c r="C286" i="10"/>
  <c r="H202" i="29"/>
  <c r="E277" i="29"/>
  <c r="H277" i="29" s="1"/>
  <c r="E213" i="23"/>
  <c r="S23" i="49" s="1"/>
  <c r="D68" i="49" s="1"/>
  <c r="D107" i="49" s="1"/>
  <c r="E268" i="23"/>
  <c r="E293" i="23" s="1"/>
  <c r="E343" i="23" s="1"/>
  <c r="Q31" i="49"/>
  <c r="H208" i="39"/>
  <c r="C283" i="39"/>
  <c r="H201" i="39"/>
  <c r="C276" i="39"/>
  <c r="H276" i="39" s="1"/>
  <c r="H204" i="39"/>
  <c r="C279" i="39"/>
  <c r="G213" i="38"/>
  <c r="U39" i="49" s="1"/>
  <c r="F83" i="49" s="1"/>
  <c r="F122" i="49" s="1"/>
  <c r="G268" i="38"/>
  <c r="G288" i="38" s="1"/>
  <c r="G313" i="38" s="1"/>
  <c r="G363" i="38" s="1"/>
  <c r="H208" i="38"/>
  <c r="C283" i="38"/>
  <c r="D213" i="38"/>
  <c r="R39" i="49" s="1"/>
  <c r="C83" i="49" s="1"/>
  <c r="C122" i="49" s="1"/>
  <c r="D268" i="38"/>
  <c r="D293" i="38" s="1"/>
  <c r="D343" i="38" s="1"/>
  <c r="H205" i="14"/>
  <c r="C280" i="14"/>
  <c r="H280" i="14" s="1"/>
  <c r="H197" i="14"/>
  <c r="C272" i="14"/>
  <c r="H272" i="14" s="1"/>
  <c r="E213" i="14"/>
  <c r="S12" i="49" s="1"/>
  <c r="D56" i="49" s="1"/>
  <c r="D95" i="49" s="1"/>
  <c r="E269" i="14"/>
  <c r="E294" i="14" s="1"/>
  <c r="E344" i="14" s="1"/>
  <c r="C283" i="14"/>
  <c r="H208" i="14"/>
  <c r="C285" i="10"/>
  <c r="H285" i="10" s="1"/>
  <c r="H210" i="10"/>
  <c r="H199" i="29"/>
  <c r="C274" i="29"/>
  <c r="C299" i="29" s="1"/>
  <c r="C349" i="29" s="1"/>
  <c r="E213" i="29"/>
  <c r="S29" i="49" s="1"/>
  <c r="D73" i="49" s="1"/>
  <c r="D112" i="49" s="1"/>
  <c r="E268" i="29"/>
  <c r="E293" i="29" s="1"/>
  <c r="E343" i="29" s="1"/>
  <c r="F213" i="23"/>
  <c r="T23" i="49" s="1"/>
  <c r="E68" i="49" s="1"/>
  <c r="E107" i="49" s="1"/>
  <c r="F268" i="23"/>
  <c r="F293" i="23" s="1"/>
  <c r="F343" i="23" s="1"/>
  <c r="H210" i="23"/>
  <c r="C285" i="23"/>
  <c r="H285" i="23" s="1"/>
  <c r="G213" i="23"/>
  <c r="U23" i="49" s="1"/>
  <c r="F68" i="49" s="1"/>
  <c r="G268" i="23"/>
  <c r="H203" i="23"/>
  <c r="C278" i="23"/>
  <c r="H278" i="23" s="1"/>
  <c r="H200" i="23"/>
  <c r="C275" i="23"/>
  <c r="H275" i="23" s="1"/>
  <c r="H202" i="39"/>
  <c r="C277" i="39"/>
  <c r="H196" i="38"/>
  <c r="C271" i="38"/>
  <c r="H205" i="38"/>
  <c r="C280" i="38"/>
  <c r="H280" i="38" s="1"/>
  <c r="H200" i="38"/>
  <c r="C275" i="38"/>
  <c r="H275" i="38" s="1"/>
  <c r="D288" i="41"/>
  <c r="D313" i="41" s="1"/>
  <c r="C271" i="14"/>
  <c r="H196" i="14"/>
  <c r="H204" i="14"/>
  <c r="C279" i="14"/>
  <c r="H279" i="14" s="1"/>
  <c r="H206" i="10"/>
  <c r="C281" i="10"/>
  <c r="H201" i="10"/>
  <c r="C276" i="10"/>
  <c r="H276" i="10" s="1"/>
  <c r="H209" i="10"/>
  <c r="C284" i="10"/>
  <c r="H284" i="10" s="1"/>
  <c r="H202" i="10"/>
  <c r="C277" i="10"/>
  <c r="H200" i="10"/>
  <c r="C275" i="10"/>
  <c r="H275" i="10" s="1"/>
  <c r="H203" i="29"/>
  <c r="C278" i="29"/>
  <c r="H278" i="29" s="1"/>
  <c r="H200" i="29"/>
  <c r="C275" i="29"/>
  <c r="H275" i="29" s="1"/>
  <c r="H198" i="23"/>
  <c r="E273" i="23"/>
  <c r="E298" i="23" s="1"/>
  <c r="E348" i="23" s="1"/>
  <c r="D213" i="23"/>
  <c r="R23" i="49" s="1"/>
  <c r="C68" i="49" s="1"/>
  <c r="C107" i="49" s="1"/>
  <c r="D268" i="23"/>
  <c r="D293" i="23" s="1"/>
  <c r="D343" i="23" s="1"/>
  <c r="C286" i="23"/>
  <c r="H211" i="23"/>
  <c r="H198" i="39"/>
  <c r="C273" i="39"/>
  <c r="H197" i="39"/>
  <c r="C272" i="39"/>
  <c r="H203" i="39"/>
  <c r="C278" i="39"/>
  <c r="H278" i="39" s="1"/>
  <c r="H203" i="38"/>
  <c r="C278" i="38"/>
  <c r="H278" i="38" s="1"/>
  <c r="C273" i="14"/>
  <c r="H198" i="14"/>
  <c r="C287" i="14"/>
  <c r="H212" i="14"/>
  <c r="G213" i="14"/>
  <c r="U12" i="49" s="1"/>
  <c r="F56" i="49" s="1"/>
  <c r="G268" i="14"/>
  <c r="G288" i="14" s="1"/>
  <c r="H195" i="14"/>
  <c r="C270" i="14"/>
  <c r="H205" i="20"/>
  <c r="H197" i="10"/>
  <c r="C272" i="10"/>
  <c r="H272" i="10" s="1"/>
  <c r="H194" i="10"/>
  <c r="F269" i="10"/>
  <c r="F294" i="10" s="1"/>
  <c r="F344" i="10" s="1"/>
  <c r="H206" i="29"/>
  <c r="C281" i="29"/>
  <c r="H205" i="29"/>
  <c r="C280" i="29"/>
  <c r="H280" i="29" s="1"/>
  <c r="H208" i="29"/>
  <c r="E283" i="29"/>
  <c r="E308" i="29" s="1"/>
  <c r="E358" i="29" s="1"/>
  <c r="H212" i="29"/>
  <c r="E287" i="29"/>
  <c r="H287" i="29" s="1"/>
  <c r="H196" i="29"/>
  <c r="C271" i="29"/>
  <c r="H197" i="23"/>
  <c r="F272" i="23"/>
  <c r="H272" i="23" s="1"/>
  <c r="C276" i="23"/>
  <c r="H201" i="23"/>
  <c r="H204" i="23"/>
  <c r="D279" i="23"/>
  <c r="H279" i="23" s="1"/>
  <c r="E213" i="39"/>
  <c r="S40" i="49" s="1"/>
  <c r="D84" i="49" s="1"/>
  <c r="D123" i="49" s="1"/>
  <c r="E268" i="39"/>
  <c r="H210" i="39"/>
  <c r="C285" i="39"/>
  <c r="H285" i="39" s="1"/>
  <c r="H209" i="39"/>
  <c r="C284" i="39"/>
  <c r="H284" i="39" s="1"/>
  <c r="H211" i="39"/>
  <c r="C286" i="39"/>
  <c r="H194" i="38"/>
  <c r="C269" i="38"/>
  <c r="H202" i="38"/>
  <c r="C277" i="38"/>
  <c r="H199" i="38"/>
  <c r="E274" i="38"/>
  <c r="E299" i="38" s="1"/>
  <c r="E349" i="38" s="1"/>
  <c r="H204" i="38"/>
  <c r="C279" i="38"/>
  <c r="H279" i="38" s="1"/>
  <c r="D312" i="40"/>
  <c r="H287" i="40"/>
  <c r="H199" i="14"/>
  <c r="C274" i="14"/>
  <c r="H202" i="14"/>
  <c r="D277" i="14"/>
  <c r="D302" i="14" s="1"/>
  <c r="D352" i="14" s="1"/>
  <c r="H209" i="20"/>
  <c r="F213" i="20"/>
  <c r="T18" i="49" s="1"/>
  <c r="E62" i="49" s="1"/>
  <c r="E101" i="49" s="1"/>
  <c r="H188" i="11"/>
  <c r="D288" i="30"/>
  <c r="D313" i="30" s="1"/>
  <c r="G288" i="30"/>
  <c r="H280" i="20"/>
  <c r="H209" i="44"/>
  <c r="H201" i="20"/>
  <c r="H203" i="20"/>
  <c r="C213" i="20"/>
  <c r="Q18" i="49" s="1"/>
  <c r="D268" i="57"/>
  <c r="D213" i="57"/>
  <c r="R19" i="49" s="1"/>
  <c r="C63" i="49" s="1"/>
  <c r="C102" i="49" s="1"/>
  <c r="H203" i="57"/>
  <c r="C278" i="57"/>
  <c r="H278" i="57" s="1"/>
  <c r="C287" i="57"/>
  <c r="H212" i="57"/>
  <c r="E213" i="57"/>
  <c r="S19" i="49" s="1"/>
  <c r="D63" i="49" s="1"/>
  <c r="D102" i="49" s="1"/>
  <c r="E268" i="57"/>
  <c r="H210" i="57"/>
  <c r="C285" i="57"/>
  <c r="H285" i="57" s="1"/>
  <c r="H199" i="57"/>
  <c r="C274" i="57"/>
  <c r="H274" i="57" s="1"/>
  <c r="C280" i="57"/>
  <c r="H280" i="57" s="1"/>
  <c r="H205" i="57"/>
  <c r="H207" i="57"/>
  <c r="C282" i="57"/>
  <c r="H282" i="57" s="1"/>
  <c r="C283" i="57"/>
  <c r="H208" i="57"/>
  <c r="C273" i="57"/>
  <c r="H198" i="57"/>
  <c r="C279" i="57"/>
  <c r="H279" i="57" s="1"/>
  <c r="H204" i="57"/>
  <c r="C276" i="57"/>
  <c r="H201" i="57"/>
  <c r="H188" i="57"/>
  <c r="AL19" i="49"/>
  <c r="AQ19" i="49" s="1"/>
  <c r="C275" i="57"/>
  <c r="H275" i="57" s="1"/>
  <c r="H200" i="57"/>
  <c r="C270" i="57"/>
  <c r="H195" i="57"/>
  <c r="H202" i="57"/>
  <c r="C277" i="57"/>
  <c r="H277" i="57" s="1"/>
  <c r="H211" i="57"/>
  <c r="C286" i="57"/>
  <c r="C272" i="57"/>
  <c r="H272" i="57" s="1"/>
  <c r="H197" i="57"/>
  <c r="H206" i="57"/>
  <c r="C281" i="57"/>
  <c r="G268" i="57"/>
  <c r="G288" i="57" s="1"/>
  <c r="G213" i="57"/>
  <c r="U19" i="49" s="1"/>
  <c r="F63" i="49" s="1"/>
  <c r="C271" i="57"/>
  <c r="H196" i="57"/>
  <c r="C269" i="57"/>
  <c r="H194" i="57"/>
  <c r="H193" i="57"/>
  <c r="C268" i="57"/>
  <c r="C213" i="57"/>
  <c r="C284" i="57"/>
  <c r="H284" i="57" s="1"/>
  <c r="H209" i="57"/>
  <c r="F213" i="57"/>
  <c r="T19" i="49" s="1"/>
  <c r="E63" i="49" s="1"/>
  <c r="F268" i="57"/>
  <c r="F288" i="57" s="1"/>
  <c r="H197" i="11"/>
  <c r="C272" i="11"/>
  <c r="H272" i="11" s="1"/>
  <c r="F268" i="11"/>
  <c r="F213" i="11"/>
  <c r="T10" i="49" s="1"/>
  <c r="E54" i="49" s="1"/>
  <c r="E93" i="49" s="1"/>
  <c r="C275" i="11"/>
  <c r="H275" i="11" s="1"/>
  <c r="H200" i="11"/>
  <c r="H211" i="11"/>
  <c r="C286" i="11"/>
  <c r="C213" i="11"/>
  <c r="H193" i="11"/>
  <c r="C268" i="11"/>
  <c r="D268" i="11"/>
  <c r="D213" i="11"/>
  <c r="R10" i="49" s="1"/>
  <c r="C54" i="49" s="1"/>
  <c r="C93" i="49" s="1"/>
  <c r="C273" i="11"/>
  <c r="H198" i="11"/>
  <c r="C269" i="11"/>
  <c r="H194" i="11"/>
  <c r="H204" i="11"/>
  <c r="C279" i="11"/>
  <c r="H279" i="11" s="1"/>
  <c r="C271" i="11"/>
  <c r="H196" i="11"/>
  <c r="C280" i="11"/>
  <c r="H280" i="11" s="1"/>
  <c r="H205" i="11"/>
  <c r="H201" i="11"/>
  <c r="C276" i="11"/>
  <c r="C270" i="11"/>
  <c r="H195" i="11"/>
  <c r="H208" i="11"/>
  <c r="C283" i="11"/>
  <c r="C281" i="11"/>
  <c r="H206" i="11"/>
  <c r="C287" i="11"/>
  <c r="H212" i="11"/>
  <c r="C282" i="11"/>
  <c r="H282" i="11" s="1"/>
  <c r="H207" i="11"/>
  <c r="G213" i="11"/>
  <c r="U10" i="49" s="1"/>
  <c r="F54" i="49" s="1"/>
  <c r="F93" i="49" s="1"/>
  <c r="G268" i="11"/>
  <c r="G288" i="11" s="1"/>
  <c r="G313" i="11" s="1"/>
  <c r="G363" i="11" s="1"/>
  <c r="C274" i="11"/>
  <c r="H274" i="11" s="1"/>
  <c r="H199" i="11"/>
  <c r="C277" i="11"/>
  <c r="H277" i="11" s="1"/>
  <c r="H202" i="11"/>
  <c r="C284" i="11"/>
  <c r="H284" i="11" s="1"/>
  <c r="H209" i="11"/>
  <c r="H203" i="11"/>
  <c r="C278" i="11"/>
  <c r="H278" i="11" s="1"/>
  <c r="H210" i="11"/>
  <c r="C285" i="11"/>
  <c r="E268" i="11"/>
  <c r="E213" i="11"/>
  <c r="S10" i="49" s="1"/>
  <c r="D54" i="49" s="1"/>
  <c r="D93" i="49" s="1"/>
  <c r="D51" i="49"/>
  <c r="D90" i="49" s="1"/>
  <c r="AQ7" i="49"/>
  <c r="H278" i="6"/>
  <c r="H120" i="44"/>
  <c r="E293" i="6"/>
  <c r="E343" i="6" s="1"/>
  <c r="E288" i="6"/>
  <c r="E313" i="6" s="1"/>
  <c r="E363" i="6" s="1"/>
  <c r="C310" i="6"/>
  <c r="C360" i="6" s="1"/>
  <c r="H285" i="6"/>
  <c r="F288" i="6"/>
  <c r="F313" i="6" s="1"/>
  <c r="F363" i="6" s="1"/>
  <c r="F293" i="6"/>
  <c r="F343" i="6" s="1"/>
  <c r="C312" i="6"/>
  <c r="C362" i="6" s="1"/>
  <c r="H287" i="6"/>
  <c r="H281" i="6"/>
  <c r="C306" i="6"/>
  <c r="C356" i="6" s="1"/>
  <c r="C295" i="6"/>
  <c r="C345" i="6" s="1"/>
  <c r="H270" i="6"/>
  <c r="H286" i="6"/>
  <c r="C311" i="6"/>
  <c r="C361" i="6" s="1"/>
  <c r="Q7" i="49"/>
  <c r="H213" i="6"/>
  <c r="H121" i="44"/>
  <c r="H269" i="6"/>
  <c r="C294" i="6"/>
  <c r="C344" i="6" s="1"/>
  <c r="H283" i="6"/>
  <c r="C308" i="6"/>
  <c r="C358" i="6" s="1"/>
  <c r="C299" i="6"/>
  <c r="C349" i="6" s="1"/>
  <c r="H274" i="6"/>
  <c r="C301" i="6"/>
  <c r="C351" i="6" s="1"/>
  <c r="H276" i="6"/>
  <c r="C288" i="6"/>
  <c r="C293" i="6"/>
  <c r="H268" i="6"/>
  <c r="D293" i="6"/>
  <c r="D343" i="6" s="1"/>
  <c r="D288" i="6"/>
  <c r="D313" i="6" s="1"/>
  <c r="D363" i="6" s="1"/>
  <c r="H271" i="6"/>
  <c r="C296" i="6"/>
  <c r="C346" i="6" s="1"/>
  <c r="H273" i="6"/>
  <c r="C298" i="6"/>
  <c r="C348" i="6" s="1"/>
  <c r="E268" i="9"/>
  <c r="E213" i="9"/>
  <c r="S8" i="49" s="1"/>
  <c r="D52" i="49" s="1"/>
  <c r="D91" i="49" s="1"/>
  <c r="F268" i="9"/>
  <c r="F213" i="9"/>
  <c r="T8" i="49" s="1"/>
  <c r="E52" i="49" s="1"/>
  <c r="E91" i="49" s="1"/>
  <c r="C272" i="9"/>
  <c r="H272" i="9" s="1"/>
  <c r="H197" i="9"/>
  <c r="C281" i="9"/>
  <c r="H206" i="9"/>
  <c r="C274" i="9"/>
  <c r="H199" i="9"/>
  <c r="C268" i="9"/>
  <c r="H193" i="9"/>
  <c r="C213" i="9"/>
  <c r="C286" i="9"/>
  <c r="H211" i="9"/>
  <c r="C287" i="9"/>
  <c r="H212" i="9"/>
  <c r="D268" i="9"/>
  <c r="D213" i="9"/>
  <c r="R8" i="49" s="1"/>
  <c r="C52" i="49" s="1"/>
  <c r="C91" i="49" s="1"/>
  <c r="C285" i="9"/>
  <c r="H285" i="9" s="1"/>
  <c r="H210" i="9"/>
  <c r="H200" i="9"/>
  <c r="C275" i="9"/>
  <c r="H275" i="9" s="1"/>
  <c r="C277" i="9"/>
  <c r="H277" i="9" s="1"/>
  <c r="H202" i="9"/>
  <c r="H203" i="9"/>
  <c r="C278" i="9"/>
  <c r="H278" i="9" s="1"/>
  <c r="H204" i="9"/>
  <c r="C279" i="9"/>
  <c r="H279" i="9" s="1"/>
  <c r="H201" i="9"/>
  <c r="C276" i="9"/>
  <c r="C282" i="9"/>
  <c r="H207" i="9"/>
  <c r="H208" i="9"/>
  <c r="C283" i="9"/>
  <c r="C270" i="9"/>
  <c r="H195" i="9"/>
  <c r="C280" i="9"/>
  <c r="H280" i="9" s="1"/>
  <c r="H205" i="9"/>
  <c r="C273" i="9"/>
  <c r="H198" i="9"/>
  <c r="C271" i="9"/>
  <c r="H196" i="9"/>
  <c r="C269" i="9"/>
  <c r="H194" i="9"/>
  <c r="G268" i="9"/>
  <c r="G288" i="9" s="1"/>
  <c r="G313" i="9" s="1"/>
  <c r="G363" i="9" s="1"/>
  <c r="G213" i="9"/>
  <c r="U8" i="49" s="1"/>
  <c r="F52" i="49" s="1"/>
  <c r="F91" i="49" s="1"/>
  <c r="H209" i="9"/>
  <c r="C284" i="9"/>
  <c r="H284" i="9" s="1"/>
  <c r="H188" i="9"/>
  <c r="AL8" i="49"/>
  <c r="AQ8" i="49" s="1"/>
  <c r="H135" i="44"/>
  <c r="C269" i="27"/>
  <c r="H194" i="27"/>
  <c r="C273" i="27"/>
  <c r="H198" i="27"/>
  <c r="C286" i="27"/>
  <c r="H211" i="27"/>
  <c r="H208" i="27"/>
  <c r="C283" i="27"/>
  <c r="H201" i="27"/>
  <c r="C276" i="27"/>
  <c r="C279" i="27"/>
  <c r="H204" i="27"/>
  <c r="G213" i="27"/>
  <c r="U27" i="49" s="1"/>
  <c r="F71" i="49" s="1"/>
  <c r="F110" i="49" s="1"/>
  <c r="G268" i="27"/>
  <c r="G288" i="27" s="1"/>
  <c r="G313" i="27" s="1"/>
  <c r="G363" i="27" s="1"/>
  <c r="H199" i="27"/>
  <c r="C274" i="27"/>
  <c r="C285" i="27"/>
  <c r="H210" i="27"/>
  <c r="F268" i="27"/>
  <c r="F213" i="27"/>
  <c r="T27" i="49" s="1"/>
  <c r="E71" i="49" s="1"/>
  <c r="E110" i="49" s="1"/>
  <c r="H203" i="27"/>
  <c r="C278" i="27"/>
  <c r="H278" i="27" s="1"/>
  <c r="C284" i="27"/>
  <c r="H284" i="27" s="1"/>
  <c r="H209" i="27"/>
  <c r="C275" i="27"/>
  <c r="H275" i="27" s="1"/>
  <c r="H200" i="27"/>
  <c r="C272" i="27"/>
  <c r="H272" i="27" s="1"/>
  <c r="H197" i="27"/>
  <c r="E268" i="27"/>
  <c r="E213" i="27"/>
  <c r="S27" i="49" s="1"/>
  <c r="D71" i="49" s="1"/>
  <c r="D110" i="49" s="1"/>
  <c r="C281" i="27"/>
  <c r="H206" i="27"/>
  <c r="C268" i="27"/>
  <c r="C213" i="27"/>
  <c r="H193" i="27"/>
  <c r="AL27" i="49"/>
  <c r="AQ27" i="49" s="1"/>
  <c r="H188" i="27"/>
  <c r="H202" i="27"/>
  <c r="C277" i="27"/>
  <c r="H277" i="27" s="1"/>
  <c r="C282" i="27"/>
  <c r="H282" i="27" s="1"/>
  <c r="H207" i="27"/>
  <c r="H196" i="27"/>
  <c r="C271" i="27"/>
  <c r="D213" i="27"/>
  <c r="R27" i="49" s="1"/>
  <c r="C71" i="49" s="1"/>
  <c r="C110" i="49" s="1"/>
  <c r="D268" i="27"/>
  <c r="C280" i="27"/>
  <c r="H280" i="27" s="1"/>
  <c r="H205" i="27"/>
  <c r="H195" i="27"/>
  <c r="C270" i="27"/>
  <c r="C287" i="27"/>
  <c r="H287" i="27" s="1"/>
  <c r="H212" i="27"/>
  <c r="C302" i="32"/>
  <c r="C352" i="32" s="1"/>
  <c r="H277" i="32"/>
  <c r="C294" i="32"/>
  <c r="C344" i="32" s="1"/>
  <c r="H269" i="32"/>
  <c r="C295" i="32"/>
  <c r="C345" i="32" s="1"/>
  <c r="H270" i="32"/>
  <c r="E288" i="32"/>
  <c r="E313" i="32" s="1"/>
  <c r="E363" i="32" s="1"/>
  <c r="H276" i="32"/>
  <c r="C301" i="32"/>
  <c r="C351" i="32" s="1"/>
  <c r="H360" i="32"/>
  <c r="H310" i="32"/>
  <c r="S30" i="48" s="1"/>
  <c r="D288" i="32"/>
  <c r="D313" i="32" s="1"/>
  <c r="D363" i="32" s="1"/>
  <c r="D293" i="32"/>
  <c r="D343" i="32" s="1"/>
  <c r="C308" i="32"/>
  <c r="C358" i="32" s="1"/>
  <c r="H283" i="32"/>
  <c r="C288" i="32"/>
  <c r="C293" i="32"/>
  <c r="G288" i="32"/>
  <c r="G313" i="32" s="1"/>
  <c r="G363" i="32" s="1"/>
  <c r="H123" i="44"/>
  <c r="H213" i="32"/>
  <c r="Q32" i="49"/>
  <c r="H273" i="32"/>
  <c r="C298" i="32"/>
  <c r="C348" i="32" s="1"/>
  <c r="F288" i="32"/>
  <c r="F313" i="32" s="1"/>
  <c r="F363" i="32" s="1"/>
  <c r="F293" i="32"/>
  <c r="F343" i="32" s="1"/>
  <c r="H274" i="32"/>
  <c r="C299" i="32"/>
  <c r="C349" i="32" s="1"/>
  <c r="C296" i="32"/>
  <c r="C346" i="32" s="1"/>
  <c r="H271" i="32"/>
  <c r="AL32" i="49"/>
  <c r="AQ32" i="49" s="1"/>
  <c r="H188" i="32"/>
  <c r="H281" i="32"/>
  <c r="C306" i="32"/>
  <c r="C356" i="32" s="1"/>
  <c r="C304" i="32"/>
  <c r="C354" i="32" s="1"/>
  <c r="H279" i="32"/>
  <c r="C311" i="32"/>
  <c r="C361" i="32" s="1"/>
  <c r="H286" i="32"/>
  <c r="AO43" i="49"/>
  <c r="E137" i="44"/>
  <c r="H211" i="26"/>
  <c r="C286" i="26"/>
  <c r="H205" i="26"/>
  <c r="C280" i="26"/>
  <c r="H280" i="26" s="1"/>
  <c r="D213" i="26"/>
  <c r="R26" i="49" s="1"/>
  <c r="C69" i="49" s="1"/>
  <c r="C108" i="49" s="1"/>
  <c r="D268" i="26"/>
  <c r="H202" i="26"/>
  <c r="C277" i="26"/>
  <c r="H277" i="26" s="1"/>
  <c r="H210" i="26"/>
  <c r="C285" i="26"/>
  <c r="H285" i="26" s="1"/>
  <c r="H197" i="26"/>
  <c r="C272" i="26"/>
  <c r="H272" i="26" s="1"/>
  <c r="AJ43" i="49"/>
  <c r="AK26" i="49" s="1"/>
  <c r="H203" i="26"/>
  <c r="C278" i="26"/>
  <c r="H278" i="26" s="1"/>
  <c r="G213" i="26"/>
  <c r="U26" i="49" s="1"/>
  <c r="F69" i="49" s="1"/>
  <c r="G268" i="26"/>
  <c r="G288" i="26" s="1"/>
  <c r="H206" i="26"/>
  <c r="C281" i="26"/>
  <c r="H212" i="26"/>
  <c r="C287" i="26"/>
  <c r="H209" i="26"/>
  <c r="C284" i="26"/>
  <c r="H284" i="26" s="1"/>
  <c r="H188" i="26"/>
  <c r="AL26" i="49"/>
  <c r="AQ26" i="49" s="1"/>
  <c r="H208" i="26"/>
  <c r="C283" i="26"/>
  <c r="H194" i="26"/>
  <c r="C269" i="26"/>
  <c r="H201" i="26"/>
  <c r="C276" i="26"/>
  <c r="H207" i="26"/>
  <c r="C282" i="26"/>
  <c r="H282" i="26" s="1"/>
  <c r="H195" i="26"/>
  <c r="C270" i="26"/>
  <c r="H199" i="26"/>
  <c r="C274" i="26"/>
  <c r="H193" i="26"/>
  <c r="C213" i="26"/>
  <c r="C268" i="26"/>
  <c r="H200" i="26"/>
  <c r="C275" i="26"/>
  <c r="H275" i="26" s="1"/>
  <c r="F213" i="26"/>
  <c r="T26" i="49" s="1"/>
  <c r="E69" i="49" s="1"/>
  <c r="E108" i="49" s="1"/>
  <c r="F268" i="26"/>
  <c r="F288" i="26" s="1"/>
  <c r="F313" i="26" s="1"/>
  <c r="F363" i="26" s="1"/>
  <c r="H198" i="26"/>
  <c r="C273" i="26"/>
  <c r="H196" i="26"/>
  <c r="C271" i="26"/>
  <c r="E213" i="26"/>
  <c r="S26" i="49" s="1"/>
  <c r="D69" i="49" s="1"/>
  <c r="D108" i="49" s="1"/>
  <c r="E268" i="26"/>
  <c r="H204" i="26"/>
  <c r="C279" i="26"/>
  <c r="H279" i="26" s="1"/>
  <c r="AN43" i="49"/>
  <c r="G137" i="44"/>
  <c r="C273" i="16"/>
  <c r="H198" i="16"/>
  <c r="H195" i="16"/>
  <c r="C270" i="16"/>
  <c r="D268" i="16"/>
  <c r="D213" i="16"/>
  <c r="R14" i="49" s="1"/>
  <c r="C58" i="49" s="1"/>
  <c r="C97" i="49" s="1"/>
  <c r="C269" i="16"/>
  <c r="H194" i="16"/>
  <c r="C285" i="16"/>
  <c r="H285" i="16" s="1"/>
  <c r="H210" i="16"/>
  <c r="C213" i="16"/>
  <c r="C268" i="16"/>
  <c r="H193" i="16"/>
  <c r="C282" i="16"/>
  <c r="H282" i="16" s="1"/>
  <c r="H207" i="16"/>
  <c r="G268" i="16"/>
  <c r="G288" i="16" s="1"/>
  <c r="G313" i="16" s="1"/>
  <c r="G363" i="16" s="1"/>
  <c r="G213" i="16"/>
  <c r="U14" i="49" s="1"/>
  <c r="F58" i="49" s="1"/>
  <c r="F97" i="49" s="1"/>
  <c r="H208" i="16"/>
  <c r="C283" i="16"/>
  <c r="C275" i="16"/>
  <c r="H275" i="16" s="1"/>
  <c r="H200" i="16"/>
  <c r="C280" i="16"/>
  <c r="H280" i="16" s="1"/>
  <c r="H205" i="16"/>
  <c r="E268" i="16"/>
  <c r="E213" i="16"/>
  <c r="S14" i="49" s="1"/>
  <c r="D58" i="49" s="1"/>
  <c r="D97" i="49" s="1"/>
  <c r="C271" i="16"/>
  <c r="H196" i="16"/>
  <c r="C274" i="16"/>
  <c r="H199" i="16"/>
  <c r="C277" i="16"/>
  <c r="H277" i="16" s="1"/>
  <c r="H202" i="16"/>
  <c r="C286" i="16"/>
  <c r="H211" i="16"/>
  <c r="F268" i="16"/>
  <c r="F213" i="16"/>
  <c r="T14" i="49" s="1"/>
  <c r="E58" i="49" s="1"/>
  <c r="E97" i="49" s="1"/>
  <c r="C284" i="16"/>
  <c r="H284" i="16" s="1"/>
  <c r="H209" i="16"/>
  <c r="C287" i="16"/>
  <c r="H212" i="16"/>
  <c r="H206" i="16"/>
  <c r="C281" i="16"/>
  <c r="C278" i="16"/>
  <c r="H278" i="16" s="1"/>
  <c r="H203" i="16"/>
  <c r="H204" i="16"/>
  <c r="C279" i="16"/>
  <c r="H279" i="16" s="1"/>
  <c r="H197" i="16"/>
  <c r="C272" i="16"/>
  <c r="H272" i="16" s="1"/>
  <c r="C276" i="16"/>
  <c r="H201" i="16"/>
  <c r="F78" i="49"/>
  <c r="H269" i="33"/>
  <c r="C294" i="33"/>
  <c r="C344" i="33" s="1"/>
  <c r="H272" i="33"/>
  <c r="C297" i="33"/>
  <c r="C347" i="33" s="1"/>
  <c r="C296" i="33"/>
  <c r="C346" i="33" s="1"/>
  <c r="H271" i="33"/>
  <c r="D293" i="33"/>
  <c r="D343" i="33" s="1"/>
  <c r="D288" i="33"/>
  <c r="D313" i="33" s="1"/>
  <c r="D363" i="33" s="1"/>
  <c r="C304" i="33"/>
  <c r="C354" i="33" s="1"/>
  <c r="H279" i="33"/>
  <c r="D78" i="49"/>
  <c r="D117" i="49" s="1"/>
  <c r="C295" i="33"/>
  <c r="C345" i="33" s="1"/>
  <c r="H270" i="33"/>
  <c r="Q34" i="49"/>
  <c r="H213" i="33"/>
  <c r="H360" i="33"/>
  <c r="H310" i="33"/>
  <c r="S32" i="48" s="1"/>
  <c r="E288" i="33"/>
  <c r="E313" i="33" s="1"/>
  <c r="E363" i="33" s="1"/>
  <c r="E293" i="33"/>
  <c r="E343" i="33" s="1"/>
  <c r="C312" i="33"/>
  <c r="C362" i="33" s="1"/>
  <c r="H287" i="33"/>
  <c r="C288" i="33"/>
  <c r="C293" i="33"/>
  <c r="H268" i="33"/>
  <c r="C299" i="33"/>
  <c r="C349" i="33" s="1"/>
  <c r="H274" i="33"/>
  <c r="C308" i="33"/>
  <c r="C358" i="33" s="1"/>
  <c r="H283" i="33"/>
  <c r="G288" i="33"/>
  <c r="H188" i="33"/>
  <c r="AL34" i="49"/>
  <c r="AQ34" i="49" s="1"/>
  <c r="F293" i="33"/>
  <c r="F343" i="33" s="1"/>
  <c r="F288" i="33"/>
  <c r="F313" i="33" s="1"/>
  <c r="F363" i="33" s="1"/>
  <c r="H273" i="33"/>
  <c r="C298" i="33"/>
  <c r="C348" i="33" s="1"/>
  <c r="H286" i="33"/>
  <c r="C311" i="33"/>
  <c r="C361" i="33" s="1"/>
  <c r="C301" i="33"/>
  <c r="C351" i="33" s="1"/>
  <c r="H276" i="33"/>
  <c r="H281" i="33"/>
  <c r="C306" i="33"/>
  <c r="C356" i="33" s="1"/>
  <c r="H198" i="34"/>
  <c r="C273" i="34"/>
  <c r="H199" i="34"/>
  <c r="C274" i="34"/>
  <c r="C281" i="34"/>
  <c r="H206" i="34"/>
  <c r="H200" i="34"/>
  <c r="C275" i="34"/>
  <c r="H275" i="34" s="1"/>
  <c r="H202" i="34"/>
  <c r="C277" i="34"/>
  <c r="H277" i="34" s="1"/>
  <c r="H207" i="34"/>
  <c r="C282" i="34"/>
  <c r="C286" i="34"/>
  <c r="H211" i="34"/>
  <c r="H195" i="34"/>
  <c r="C270" i="34"/>
  <c r="D137" i="44"/>
  <c r="G268" i="34"/>
  <c r="G288" i="34" s="1"/>
  <c r="G313" i="34" s="1"/>
  <c r="G363" i="34" s="1"/>
  <c r="G213" i="34"/>
  <c r="U35" i="49" s="1"/>
  <c r="F79" i="49" s="1"/>
  <c r="F118" i="49" s="1"/>
  <c r="C279" i="34"/>
  <c r="H204" i="34"/>
  <c r="C280" i="34"/>
  <c r="H280" i="34" s="1"/>
  <c r="H205" i="34"/>
  <c r="C272" i="34"/>
  <c r="H272" i="34" s="1"/>
  <c r="H197" i="34"/>
  <c r="C271" i="34"/>
  <c r="H196" i="34"/>
  <c r="H212" i="34"/>
  <c r="C287" i="34"/>
  <c r="H287" i="34" s="1"/>
  <c r="D268" i="34"/>
  <c r="D213" i="34"/>
  <c r="R35" i="49" s="1"/>
  <c r="C79" i="49" s="1"/>
  <c r="C118" i="49" s="1"/>
  <c r="C213" i="34"/>
  <c r="C268" i="34"/>
  <c r="H193" i="34"/>
  <c r="AL35" i="49"/>
  <c r="AQ35" i="49" s="1"/>
  <c r="H188" i="34"/>
  <c r="E268" i="34"/>
  <c r="E213" i="34"/>
  <c r="S35" i="49" s="1"/>
  <c r="D79" i="49" s="1"/>
  <c r="D118" i="49" s="1"/>
  <c r="H210" i="34"/>
  <c r="C285" i="34"/>
  <c r="H285" i="34" s="1"/>
  <c r="H209" i="34"/>
  <c r="C284" i="34"/>
  <c r="H284" i="34" s="1"/>
  <c r="H208" i="34"/>
  <c r="C283" i="34"/>
  <c r="C269" i="34"/>
  <c r="H194" i="34"/>
  <c r="C278" i="34"/>
  <c r="H278" i="34" s="1"/>
  <c r="H203" i="34"/>
  <c r="C276" i="34"/>
  <c r="H201" i="34"/>
  <c r="F268" i="34"/>
  <c r="F213" i="34"/>
  <c r="T35" i="49" s="1"/>
  <c r="E79" i="49" s="1"/>
  <c r="E118" i="49" s="1"/>
  <c r="E268" i="17"/>
  <c r="E213" i="17"/>
  <c r="S15" i="49" s="1"/>
  <c r="D59" i="49" s="1"/>
  <c r="D98" i="49" s="1"/>
  <c r="H194" i="17"/>
  <c r="C269" i="17"/>
  <c r="C287" i="17"/>
  <c r="H287" i="17" s="1"/>
  <c r="H212" i="17"/>
  <c r="H198" i="17"/>
  <c r="C273" i="17"/>
  <c r="C270" i="17"/>
  <c r="H195" i="17"/>
  <c r="C280" i="17"/>
  <c r="H280" i="17" s="1"/>
  <c r="H205" i="17"/>
  <c r="H209" i="17"/>
  <c r="C284" i="17"/>
  <c r="H284" i="17" s="1"/>
  <c r="H207" i="17"/>
  <c r="C282" i="17"/>
  <c r="H282" i="17" s="1"/>
  <c r="H208" i="17"/>
  <c r="C283" i="17"/>
  <c r="C271" i="17"/>
  <c r="H196" i="17"/>
  <c r="C274" i="17"/>
  <c r="H199" i="17"/>
  <c r="C276" i="17"/>
  <c r="H276" i="17" s="1"/>
  <c r="H201" i="17"/>
  <c r="H193" i="17"/>
  <c r="C213" i="17"/>
  <c r="C268" i="17"/>
  <c r="D268" i="17"/>
  <c r="D213" i="17"/>
  <c r="R15" i="49" s="1"/>
  <c r="C59" i="49" s="1"/>
  <c r="C98" i="49" s="1"/>
  <c r="F268" i="17"/>
  <c r="F213" i="17"/>
  <c r="T15" i="49" s="1"/>
  <c r="E59" i="49" s="1"/>
  <c r="E98" i="49" s="1"/>
  <c r="H203" i="17"/>
  <c r="C278" i="17"/>
  <c r="H278" i="17" s="1"/>
  <c r="H197" i="17"/>
  <c r="C272" i="17"/>
  <c r="C286" i="17"/>
  <c r="H211" i="17"/>
  <c r="G213" i="17"/>
  <c r="U15" i="49" s="1"/>
  <c r="F59" i="49" s="1"/>
  <c r="F98" i="49" s="1"/>
  <c r="G268" i="17"/>
  <c r="G288" i="17" s="1"/>
  <c r="G313" i="17" s="1"/>
  <c r="G363" i="17" s="1"/>
  <c r="C279" i="17"/>
  <c r="H279" i="17" s="1"/>
  <c r="H204" i="17"/>
  <c r="H200" i="17"/>
  <c r="C275" i="17"/>
  <c r="H275" i="17" s="1"/>
  <c r="C281" i="17"/>
  <c r="H206" i="17"/>
  <c r="C285" i="17"/>
  <c r="H285" i="17" s="1"/>
  <c r="H210" i="17"/>
  <c r="C277" i="17"/>
  <c r="H202" i="17"/>
  <c r="H283" i="21"/>
  <c r="C308" i="21"/>
  <c r="C358" i="21" s="1"/>
  <c r="H213" i="21"/>
  <c r="Q20" i="49"/>
  <c r="C293" i="21"/>
  <c r="H268" i="21"/>
  <c r="C288" i="21"/>
  <c r="C297" i="21"/>
  <c r="C347" i="21" s="1"/>
  <c r="H272" i="21"/>
  <c r="H286" i="21"/>
  <c r="C311" i="21"/>
  <c r="C361" i="21" s="1"/>
  <c r="H360" i="21"/>
  <c r="H310" i="21"/>
  <c r="S18" i="48" s="1"/>
  <c r="H270" i="21"/>
  <c r="C295" i="21"/>
  <c r="C345" i="21" s="1"/>
  <c r="H273" i="21"/>
  <c r="C298" i="21"/>
  <c r="C348" i="21" s="1"/>
  <c r="H276" i="21"/>
  <c r="C301" i="21"/>
  <c r="C351" i="21" s="1"/>
  <c r="H269" i="21"/>
  <c r="C294" i="21"/>
  <c r="C344" i="21" s="1"/>
  <c r="D288" i="21"/>
  <c r="D313" i="21" s="1"/>
  <c r="D363" i="21" s="1"/>
  <c r="D293" i="21"/>
  <c r="D343" i="21" s="1"/>
  <c r="E293" i="21"/>
  <c r="E343" i="21" s="1"/>
  <c r="E288" i="21"/>
  <c r="E313" i="21" s="1"/>
  <c r="E363" i="21" s="1"/>
  <c r="H271" i="21"/>
  <c r="C296" i="21"/>
  <c r="C346" i="21" s="1"/>
  <c r="C312" i="21"/>
  <c r="C362" i="21" s="1"/>
  <c r="H287" i="21"/>
  <c r="C306" i="21"/>
  <c r="C356" i="21" s="1"/>
  <c r="H281" i="21"/>
  <c r="F293" i="21"/>
  <c r="F343" i="21" s="1"/>
  <c r="F288" i="21"/>
  <c r="F313" i="21" s="1"/>
  <c r="F363" i="21" s="1"/>
  <c r="C298" i="62"/>
  <c r="C348" i="62" s="1"/>
  <c r="H273" i="62"/>
  <c r="H213" i="62"/>
  <c r="Q22" i="49"/>
  <c r="C296" i="62"/>
  <c r="C346" i="62" s="1"/>
  <c r="H271" i="62"/>
  <c r="H118" i="44"/>
  <c r="C293" i="62"/>
  <c r="H268" i="62"/>
  <c r="C288" i="62"/>
  <c r="C295" i="62"/>
  <c r="C345" i="62" s="1"/>
  <c r="H270" i="62"/>
  <c r="C299" i="62"/>
  <c r="C349" i="62" s="1"/>
  <c r="H274" i="62"/>
  <c r="H269" i="62"/>
  <c r="C294" i="62"/>
  <c r="C344" i="62" s="1"/>
  <c r="D288" i="62"/>
  <c r="D313" i="62" s="1"/>
  <c r="D363" i="62" s="1"/>
  <c r="D293" i="62"/>
  <c r="D343" i="62" s="1"/>
  <c r="C306" i="62"/>
  <c r="C356" i="62" s="1"/>
  <c r="H281" i="62"/>
  <c r="C311" i="62"/>
  <c r="C361" i="62" s="1"/>
  <c r="H286" i="62"/>
  <c r="E288" i="62"/>
  <c r="E313" i="62" s="1"/>
  <c r="E363" i="62" s="1"/>
  <c r="E293" i="62"/>
  <c r="E343" i="62" s="1"/>
  <c r="H360" i="62"/>
  <c r="H310" i="62"/>
  <c r="S20" i="48" s="1"/>
  <c r="H283" i="62"/>
  <c r="C308" i="62"/>
  <c r="C358" i="62" s="1"/>
  <c r="AP43" i="49"/>
  <c r="AQ16" i="49"/>
  <c r="C271" i="18"/>
  <c r="H271" i="18" s="1"/>
  <c r="H196" i="18"/>
  <c r="C284" i="18"/>
  <c r="H284" i="18" s="1"/>
  <c r="H209" i="18"/>
  <c r="C274" i="18"/>
  <c r="H274" i="18" s="1"/>
  <c r="H199" i="18"/>
  <c r="C286" i="18"/>
  <c r="H211" i="18"/>
  <c r="D268" i="18"/>
  <c r="D213" i="18"/>
  <c r="R16" i="49" s="1"/>
  <c r="C60" i="49" s="1"/>
  <c r="C99" i="49" s="1"/>
  <c r="E268" i="18"/>
  <c r="E213" i="18"/>
  <c r="S16" i="49" s="1"/>
  <c r="D60" i="49" s="1"/>
  <c r="D99" i="49" s="1"/>
  <c r="C281" i="18"/>
  <c r="H206" i="18"/>
  <c r="F268" i="18"/>
  <c r="F213" i="18"/>
  <c r="T16" i="49" s="1"/>
  <c r="E60" i="49" s="1"/>
  <c r="E99" i="49" s="1"/>
  <c r="C273" i="18"/>
  <c r="H198" i="18"/>
  <c r="C282" i="18"/>
  <c r="H282" i="18" s="1"/>
  <c r="H207" i="18"/>
  <c r="C275" i="18"/>
  <c r="H275" i="18" s="1"/>
  <c r="H200" i="18"/>
  <c r="C277" i="18"/>
  <c r="H202" i="18"/>
  <c r="C272" i="18"/>
  <c r="H197" i="18"/>
  <c r="G213" i="18"/>
  <c r="U16" i="49" s="1"/>
  <c r="F60" i="49" s="1"/>
  <c r="G268" i="18"/>
  <c r="G288" i="18" s="1"/>
  <c r="C276" i="18"/>
  <c r="H276" i="18" s="1"/>
  <c r="H201" i="18"/>
  <c r="C268" i="18"/>
  <c r="H193" i="18"/>
  <c r="C213" i="18"/>
  <c r="C269" i="18"/>
  <c r="H194" i="18"/>
  <c r="C283" i="18"/>
  <c r="H208" i="18"/>
  <c r="C270" i="18"/>
  <c r="H195" i="18"/>
  <c r="C279" i="18"/>
  <c r="H204" i="18"/>
  <c r="C278" i="18"/>
  <c r="H278" i="18" s="1"/>
  <c r="H203" i="18"/>
  <c r="C287" i="18"/>
  <c r="H287" i="18" s="1"/>
  <c r="H212" i="18"/>
  <c r="C280" i="18"/>
  <c r="H280" i="18" s="1"/>
  <c r="H205" i="18"/>
  <c r="C285" i="18"/>
  <c r="H285" i="18" s="1"/>
  <c r="H210" i="18"/>
  <c r="H188" i="18"/>
  <c r="C280" i="35"/>
  <c r="H280" i="35" s="1"/>
  <c r="H205" i="35"/>
  <c r="H194" i="35"/>
  <c r="C269" i="35"/>
  <c r="E144" i="44"/>
  <c r="H211" i="35"/>
  <c r="C286" i="35"/>
  <c r="H209" i="35"/>
  <c r="C284" i="35"/>
  <c r="H284" i="35" s="1"/>
  <c r="F213" i="35"/>
  <c r="T36" i="49" s="1"/>
  <c r="E80" i="49" s="1"/>
  <c r="E119" i="49" s="1"/>
  <c r="F268" i="35"/>
  <c r="H195" i="35"/>
  <c r="C270" i="35"/>
  <c r="C213" i="35"/>
  <c r="H193" i="35"/>
  <c r="C268" i="35"/>
  <c r="G157" i="44"/>
  <c r="C156" i="44"/>
  <c r="C278" i="35"/>
  <c r="H278" i="35" s="1"/>
  <c r="H203" i="35"/>
  <c r="H210" i="35"/>
  <c r="C285" i="35"/>
  <c r="C282" i="35"/>
  <c r="H282" i="35" s="1"/>
  <c r="H207" i="35"/>
  <c r="C283" i="35"/>
  <c r="H208" i="35"/>
  <c r="G213" i="35"/>
  <c r="U36" i="49" s="1"/>
  <c r="F80" i="49" s="1"/>
  <c r="F119" i="49" s="1"/>
  <c r="G268" i="35"/>
  <c r="G288" i="35" s="1"/>
  <c r="G313" i="35" s="1"/>
  <c r="G363" i="35" s="1"/>
  <c r="C275" i="35"/>
  <c r="H275" i="35" s="1"/>
  <c r="H200" i="35"/>
  <c r="C274" i="35"/>
  <c r="H199" i="35"/>
  <c r="E268" i="35"/>
  <c r="E213" i="35"/>
  <c r="S36" i="49" s="1"/>
  <c r="D80" i="49" s="1"/>
  <c r="D119" i="49" s="1"/>
  <c r="H212" i="35"/>
  <c r="C287" i="35"/>
  <c r="H287" i="35" s="1"/>
  <c r="C272" i="35"/>
  <c r="H197" i="35"/>
  <c r="C277" i="35"/>
  <c r="H202" i="35"/>
  <c r="H198" i="35"/>
  <c r="C273" i="35"/>
  <c r="D213" i="35"/>
  <c r="R36" i="49" s="1"/>
  <c r="C80" i="49" s="1"/>
  <c r="C119" i="49" s="1"/>
  <c r="D268" i="35"/>
  <c r="C148" i="44"/>
  <c r="H206" i="35"/>
  <c r="C281" i="35"/>
  <c r="H196" i="35"/>
  <c r="C271" i="35"/>
  <c r="C276" i="35"/>
  <c r="H201" i="35"/>
  <c r="C279" i="35"/>
  <c r="H279" i="35" s="1"/>
  <c r="H204" i="35"/>
  <c r="AL36" i="49"/>
  <c r="AQ36" i="49" s="1"/>
  <c r="H188" i="35"/>
  <c r="AM43" i="49"/>
  <c r="AQ28" i="49"/>
  <c r="F137" i="44"/>
  <c r="H270" i="19"/>
  <c r="C295" i="19"/>
  <c r="C345" i="19" s="1"/>
  <c r="H283" i="19"/>
  <c r="C308" i="19"/>
  <c r="C358" i="19" s="1"/>
  <c r="C293" i="19"/>
  <c r="H268" i="19"/>
  <c r="C288" i="19"/>
  <c r="C311" i="19"/>
  <c r="C361" i="19" s="1"/>
  <c r="H286" i="19"/>
  <c r="E293" i="19"/>
  <c r="E343" i="19" s="1"/>
  <c r="E288" i="19"/>
  <c r="E313" i="19" s="1"/>
  <c r="E363" i="19" s="1"/>
  <c r="F293" i="19"/>
  <c r="F343" i="19" s="1"/>
  <c r="F288" i="19"/>
  <c r="F313" i="19" s="1"/>
  <c r="F363" i="19" s="1"/>
  <c r="Q17" i="49"/>
  <c r="H213" i="19"/>
  <c r="H287" i="19"/>
  <c r="C312" i="19"/>
  <c r="C362" i="19" s="1"/>
  <c r="C294" i="19"/>
  <c r="C344" i="19" s="1"/>
  <c r="H269" i="19"/>
  <c r="C306" i="19"/>
  <c r="C356" i="19" s="1"/>
  <c r="H281" i="19"/>
  <c r="C298" i="19"/>
  <c r="C348" i="19" s="1"/>
  <c r="H273" i="19"/>
  <c r="H279" i="19"/>
  <c r="C304" i="19"/>
  <c r="C354" i="19" s="1"/>
  <c r="D293" i="19"/>
  <c r="D343" i="19" s="1"/>
  <c r="D288" i="19"/>
  <c r="D313" i="19" s="1"/>
  <c r="D363" i="19" s="1"/>
  <c r="C299" i="19"/>
  <c r="C349" i="19" s="1"/>
  <c r="H274" i="19"/>
  <c r="C301" i="19"/>
  <c r="C351" i="19" s="1"/>
  <c r="H276" i="19"/>
  <c r="H360" i="19"/>
  <c r="H310" i="19"/>
  <c r="S15" i="48" s="1"/>
  <c r="C296" i="19"/>
  <c r="C346" i="19" s="1"/>
  <c r="H271" i="19"/>
  <c r="C297" i="19"/>
  <c r="C347" i="19" s="1"/>
  <c r="H272" i="19"/>
  <c r="C154" i="44"/>
  <c r="F268" i="28"/>
  <c r="F213" i="28"/>
  <c r="T28" i="49" s="1"/>
  <c r="E72" i="49" s="1"/>
  <c r="E111" i="49" s="1"/>
  <c r="G143" i="44"/>
  <c r="D150" i="44"/>
  <c r="C144" i="44"/>
  <c r="C285" i="28"/>
  <c r="H285" i="28" s="1"/>
  <c r="H210" i="28"/>
  <c r="H198" i="28"/>
  <c r="C273" i="28"/>
  <c r="E147" i="44"/>
  <c r="G144" i="44"/>
  <c r="C155" i="44"/>
  <c r="H199" i="28"/>
  <c r="C274" i="28"/>
  <c r="C278" i="28"/>
  <c r="H278" i="28" s="1"/>
  <c r="H203" i="28"/>
  <c r="C283" i="28"/>
  <c r="H208" i="28"/>
  <c r="D141" i="44"/>
  <c r="G152" i="44"/>
  <c r="C270" i="28"/>
  <c r="H195" i="28"/>
  <c r="C284" i="28"/>
  <c r="H284" i="28" s="1"/>
  <c r="H209" i="28"/>
  <c r="H207" i="28"/>
  <c r="C282" i="28"/>
  <c r="H282" i="28" s="1"/>
  <c r="D268" i="28"/>
  <c r="D213" i="28"/>
  <c r="R28" i="49" s="1"/>
  <c r="C72" i="49" s="1"/>
  <c r="C111" i="49" s="1"/>
  <c r="E143" i="44"/>
  <c r="D149" i="44"/>
  <c r="G268" i="28"/>
  <c r="G288" i="28" s="1"/>
  <c r="G213" i="28"/>
  <c r="U28" i="49" s="1"/>
  <c r="F72" i="49" s="1"/>
  <c r="H212" i="28"/>
  <c r="C287" i="28"/>
  <c r="C280" i="28"/>
  <c r="H280" i="28" s="1"/>
  <c r="H205" i="28"/>
  <c r="C271" i="28"/>
  <c r="H196" i="28"/>
  <c r="E213" i="28"/>
  <c r="S28" i="49" s="1"/>
  <c r="D72" i="49" s="1"/>
  <c r="D111" i="49" s="1"/>
  <c r="E268" i="28"/>
  <c r="C286" i="28"/>
  <c r="H211" i="28"/>
  <c r="C279" i="28"/>
  <c r="H204" i="28"/>
  <c r="C272" i="28"/>
  <c r="H272" i="28" s="1"/>
  <c r="H197" i="28"/>
  <c r="H200" i="28"/>
  <c r="C275" i="28"/>
  <c r="H275" i="28" s="1"/>
  <c r="C281" i="28"/>
  <c r="H206" i="28"/>
  <c r="C269" i="28"/>
  <c r="H194" i="28"/>
  <c r="H193" i="28"/>
  <c r="C268" i="28"/>
  <c r="C213" i="28"/>
  <c r="H202" i="28"/>
  <c r="C277" i="28"/>
  <c r="H277" i="28" s="1"/>
  <c r="H201" i="28"/>
  <c r="C276" i="28"/>
  <c r="H199" i="12"/>
  <c r="C274" i="12"/>
  <c r="F154" i="44"/>
  <c r="F144" i="44"/>
  <c r="C280" i="12"/>
  <c r="H280" i="12" s="1"/>
  <c r="H205" i="12"/>
  <c r="H208" i="12"/>
  <c r="C283" i="12"/>
  <c r="C285" i="12"/>
  <c r="H210" i="12"/>
  <c r="C275" i="12"/>
  <c r="H275" i="12" s="1"/>
  <c r="H200" i="12"/>
  <c r="C287" i="12"/>
  <c r="H212" i="12"/>
  <c r="H203" i="12"/>
  <c r="C278" i="12"/>
  <c r="H278" i="12" s="1"/>
  <c r="H193" i="12"/>
  <c r="C213" i="12"/>
  <c r="C268" i="12"/>
  <c r="H197" i="12"/>
  <c r="C272" i="12"/>
  <c r="C273" i="12"/>
  <c r="H198" i="12"/>
  <c r="H207" i="12"/>
  <c r="C282" i="12"/>
  <c r="H282" i="12" s="1"/>
  <c r="C284" i="12"/>
  <c r="H284" i="12" s="1"/>
  <c r="H209" i="12"/>
  <c r="H202" i="12"/>
  <c r="C277" i="12"/>
  <c r="E268" i="12"/>
  <c r="E213" i="12"/>
  <c r="S11" i="49" s="1"/>
  <c r="D55" i="49" s="1"/>
  <c r="D94" i="49" s="1"/>
  <c r="G268" i="12"/>
  <c r="G288" i="12" s="1"/>
  <c r="G213" i="12"/>
  <c r="U11" i="49" s="1"/>
  <c r="F55" i="49" s="1"/>
  <c r="H204" i="12"/>
  <c r="C279" i="12"/>
  <c r="H279" i="12" s="1"/>
  <c r="C270" i="12"/>
  <c r="H195" i="12"/>
  <c r="H194" i="12"/>
  <c r="C269" i="12"/>
  <c r="D268" i="12"/>
  <c r="D213" i="12"/>
  <c r="R11" i="49" s="1"/>
  <c r="C55" i="49" s="1"/>
  <c r="C94" i="49" s="1"/>
  <c r="F268" i="12"/>
  <c r="F213" i="12"/>
  <c r="T11" i="49" s="1"/>
  <c r="E55" i="49" s="1"/>
  <c r="E94" i="49" s="1"/>
  <c r="H196" i="12"/>
  <c r="C271" i="12"/>
  <c r="C276" i="12"/>
  <c r="H201" i="12"/>
  <c r="C286" i="12"/>
  <c r="H211" i="12"/>
  <c r="H206" i="12"/>
  <c r="C281" i="12"/>
  <c r="D156" i="44"/>
  <c r="D155" i="44"/>
  <c r="D143" i="44"/>
  <c r="E151" i="44"/>
  <c r="E150" i="44"/>
  <c r="C143" i="44"/>
  <c r="F159" i="44"/>
  <c r="C146" i="44"/>
  <c r="E145" i="44"/>
  <c r="F160" i="44"/>
  <c r="G145" i="44"/>
  <c r="C147" i="44"/>
  <c r="E154" i="44"/>
  <c r="G213" i="20"/>
  <c r="U18" i="49" s="1"/>
  <c r="F62" i="49" s="1"/>
  <c r="G288" i="20"/>
  <c r="H284" i="20"/>
  <c r="G142" i="44"/>
  <c r="C150" i="44"/>
  <c r="F141" i="44"/>
  <c r="D144" i="44"/>
  <c r="D152" i="44"/>
  <c r="F152" i="44"/>
  <c r="G158" i="44"/>
  <c r="F151" i="44"/>
  <c r="D147" i="44"/>
  <c r="H278" i="20"/>
  <c r="D151" i="44"/>
  <c r="F142" i="44"/>
  <c r="E141" i="44"/>
  <c r="D160" i="44"/>
  <c r="E158" i="44"/>
  <c r="G146" i="44"/>
  <c r="E146" i="44"/>
  <c r="G156" i="44"/>
  <c r="E148" i="44"/>
  <c r="C145" i="44"/>
  <c r="F157" i="44"/>
  <c r="G160" i="44"/>
  <c r="F148" i="44"/>
  <c r="F156" i="44"/>
  <c r="C141" i="44"/>
  <c r="G153" i="44"/>
  <c r="F158" i="44"/>
  <c r="G154" i="44"/>
  <c r="C152" i="44"/>
  <c r="F153" i="44"/>
  <c r="D158" i="44"/>
  <c r="G147" i="44"/>
  <c r="F155" i="44"/>
  <c r="D153" i="44"/>
  <c r="G151" i="44"/>
  <c r="G150" i="44"/>
  <c r="E149" i="44"/>
  <c r="C157" i="44"/>
  <c r="E160" i="44"/>
  <c r="D142" i="44"/>
  <c r="E157" i="44"/>
  <c r="G149" i="44"/>
  <c r="G148" i="44"/>
  <c r="E159" i="44"/>
  <c r="E152" i="44"/>
  <c r="F150" i="44"/>
  <c r="C142" i="44"/>
  <c r="C159" i="44"/>
  <c r="E153" i="44"/>
  <c r="C151" i="44"/>
  <c r="E156" i="44"/>
  <c r="D159" i="44"/>
  <c r="E142" i="44"/>
  <c r="D154" i="44"/>
  <c r="C153" i="44"/>
  <c r="D146" i="44"/>
  <c r="C158" i="44"/>
  <c r="G155" i="44"/>
  <c r="C149" i="44"/>
  <c r="H272" i="15"/>
  <c r="C297" i="15"/>
  <c r="C347" i="15" s="1"/>
  <c r="E288" i="15"/>
  <c r="E313" i="15" s="1"/>
  <c r="E363" i="15" s="1"/>
  <c r="E293" i="15"/>
  <c r="E343" i="15" s="1"/>
  <c r="H281" i="15"/>
  <c r="C306" i="15"/>
  <c r="C356" i="15" s="1"/>
  <c r="H360" i="15"/>
  <c r="H310" i="15"/>
  <c r="S11" i="48" s="1"/>
  <c r="H269" i="15"/>
  <c r="C294" i="15"/>
  <c r="C344" i="15" s="1"/>
  <c r="D293" i="15"/>
  <c r="D343" i="15" s="1"/>
  <c r="D288" i="15"/>
  <c r="D313" i="15" s="1"/>
  <c r="D363" i="15" s="1"/>
  <c r="Q13" i="49"/>
  <c r="H213" i="15"/>
  <c r="D145" i="44"/>
  <c r="G159" i="44"/>
  <c r="E155" i="44"/>
  <c r="F145" i="44"/>
  <c r="D148" i="44"/>
  <c r="F149" i="44"/>
  <c r="C160" i="44"/>
  <c r="D157" i="44"/>
  <c r="F143" i="44"/>
  <c r="G141" i="44"/>
  <c r="F147" i="44"/>
  <c r="F293" i="15"/>
  <c r="F343" i="15" s="1"/>
  <c r="F288" i="15"/>
  <c r="F313" i="15" s="1"/>
  <c r="F363" i="15" s="1"/>
  <c r="C295" i="15"/>
  <c r="C345" i="15" s="1"/>
  <c r="H270" i="15"/>
  <c r="H304" i="15"/>
  <c r="M11" i="48" s="1"/>
  <c r="H354" i="15"/>
  <c r="H351" i="15"/>
  <c r="H301" i="15"/>
  <c r="J11" i="48" s="1"/>
  <c r="C288" i="15"/>
  <c r="C293" i="15"/>
  <c r="H268" i="15"/>
  <c r="H286" i="15"/>
  <c r="C311" i="15"/>
  <c r="C361" i="15" s="1"/>
  <c r="C308" i="15"/>
  <c r="C358" i="15" s="1"/>
  <c r="H283" i="15"/>
  <c r="C302" i="15"/>
  <c r="C352" i="15" s="1"/>
  <c r="H277" i="15"/>
  <c r="C298" i="15"/>
  <c r="C348" i="15" s="1"/>
  <c r="H273" i="15"/>
  <c r="H271" i="15"/>
  <c r="C296" i="15"/>
  <c r="C346" i="15" s="1"/>
  <c r="H287" i="37"/>
  <c r="C312" i="37"/>
  <c r="C362" i="37" s="1"/>
  <c r="H270" i="37"/>
  <c r="C295" i="37"/>
  <c r="C345" i="37" s="1"/>
  <c r="H272" i="37"/>
  <c r="C297" i="37"/>
  <c r="C347" i="37" s="1"/>
  <c r="F293" i="37"/>
  <c r="F343" i="37" s="1"/>
  <c r="F288" i="37"/>
  <c r="F313" i="37" s="1"/>
  <c r="F363" i="37" s="1"/>
  <c r="H269" i="37"/>
  <c r="C294" i="37"/>
  <c r="C344" i="37" s="1"/>
  <c r="C299" i="37"/>
  <c r="C349" i="37" s="1"/>
  <c r="H274" i="37"/>
  <c r="C311" i="37"/>
  <c r="C361" i="37" s="1"/>
  <c r="H286" i="37"/>
  <c r="D293" i="37"/>
  <c r="D343" i="37" s="1"/>
  <c r="D288" i="37"/>
  <c r="D313" i="37" s="1"/>
  <c r="D363" i="37" s="1"/>
  <c r="C288" i="37"/>
  <c r="H268" i="37"/>
  <c r="C293" i="37"/>
  <c r="H277" i="37"/>
  <c r="C302" i="37"/>
  <c r="C352" i="37" s="1"/>
  <c r="C296" i="37"/>
  <c r="C346" i="37" s="1"/>
  <c r="H271" i="37"/>
  <c r="E288" i="37"/>
  <c r="E313" i="37" s="1"/>
  <c r="E363" i="37" s="1"/>
  <c r="E293" i="37"/>
  <c r="E343" i="37" s="1"/>
  <c r="H276" i="37"/>
  <c r="C301" i="37"/>
  <c r="C351" i="37" s="1"/>
  <c r="H281" i="37"/>
  <c r="C306" i="37"/>
  <c r="C356" i="37" s="1"/>
  <c r="Q38" i="49"/>
  <c r="H213" i="37"/>
  <c r="H283" i="37"/>
  <c r="C308" i="37"/>
  <c r="C358" i="37" s="1"/>
  <c r="C298" i="37"/>
  <c r="C348" i="37" s="1"/>
  <c r="H273" i="37"/>
  <c r="H360" i="37"/>
  <c r="H310" i="37"/>
  <c r="S36" i="48" s="1"/>
  <c r="D293" i="20"/>
  <c r="D343" i="20" s="1"/>
  <c r="D288" i="20"/>
  <c r="D313" i="20" s="1"/>
  <c r="D363" i="20" s="1"/>
  <c r="C308" i="20"/>
  <c r="C358" i="20" s="1"/>
  <c r="H283" i="20"/>
  <c r="H287" i="20"/>
  <c r="C312" i="20"/>
  <c r="C362" i="20" s="1"/>
  <c r="F293" i="20"/>
  <c r="F343" i="20" s="1"/>
  <c r="F288" i="20"/>
  <c r="F313" i="20" s="1"/>
  <c r="F363" i="20" s="1"/>
  <c r="C294" i="20"/>
  <c r="C344" i="20" s="1"/>
  <c r="H269" i="20"/>
  <c r="C296" i="20"/>
  <c r="C346" i="20" s="1"/>
  <c r="H271" i="20"/>
  <c r="C297" i="20"/>
  <c r="C347" i="20" s="1"/>
  <c r="H272" i="20"/>
  <c r="C311" i="20"/>
  <c r="C361" i="20" s="1"/>
  <c r="H286" i="20"/>
  <c r="AL18" i="49"/>
  <c r="AQ18" i="49" s="1"/>
  <c r="H188" i="20"/>
  <c r="C295" i="20"/>
  <c r="C345" i="20" s="1"/>
  <c r="H270" i="20"/>
  <c r="C293" i="20"/>
  <c r="C299" i="20"/>
  <c r="C349" i="20" s="1"/>
  <c r="H274" i="20"/>
  <c r="H276" i="20"/>
  <c r="C301" i="20"/>
  <c r="C351" i="20" s="1"/>
  <c r="H281" i="20"/>
  <c r="C306" i="20"/>
  <c r="C356" i="20" s="1"/>
  <c r="E293" i="20"/>
  <c r="E343" i="20" s="1"/>
  <c r="D188" i="46"/>
  <c r="D67" i="46" s="1"/>
  <c r="D43" i="46" s="1"/>
  <c r="E180" i="46"/>
  <c r="E59" i="46" s="1"/>
  <c r="E35" i="46" s="1"/>
  <c r="E217" i="44"/>
  <c r="E241" i="44" s="1"/>
  <c r="E289" i="44" s="1"/>
  <c r="E297" i="36"/>
  <c r="E347" i="36" s="1"/>
  <c r="F221" i="44"/>
  <c r="F245" i="44" s="1"/>
  <c r="F293" i="44" s="1"/>
  <c r="F184" i="46"/>
  <c r="F63" i="46" s="1"/>
  <c r="F39" i="46" s="1"/>
  <c r="G191" i="46"/>
  <c r="G71" i="46" s="1"/>
  <c r="G228" i="44"/>
  <c r="H200" i="36"/>
  <c r="C275" i="36"/>
  <c r="E227" i="44"/>
  <c r="E251" i="44" s="1"/>
  <c r="E299" i="44" s="1"/>
  <c r="E190" i="46"/>
  <c r="E70" i="46" s="1"/>
  <c r="E45" i="46" s="1"/>
  <c r="E308" i="36"/>
  <c r="E358" i="36" s="1"/>
  <c r="E191" i="46"/>
  <c r="E71" i="46" s="1"/>
  <c r="E46" i="46" s="1"/>
  <c r="C279" i="36"/>
  <c r="H204" i="36"/>
  <c r="E229" i="44"/>
  <c r="E192" i="46"/>
  <c r="E72" i="46" s="1"/>
  <c r="E294" i="36"/>
  <c r="E344" i="36" s="1"/>
  <c r="E301" i="36"/>
  <c r="E351" i="36" s="1"/>
  <c r="E221" i="44"/>
  <c r="E245" i="44" s="1"/>
  <c r="E293" i="44" s="1"/>
  <c r="E184" i="46"/>
  <c r="E63" i="46" s="1"/>
  <c r="E39" i="46" s="1"/>
  <c r="F213" i="36"/>
  <c r="T37" i="49" s="1"/>
  <c r="F268" i="36"/>
  <c r="F293" i="36" s="1"/>
  <c r="F343" i="36" s="1"/>
  <c r="H202" i="36"/>
  <c r="C277" i="36"/>
  <c r="D229" i="44"/>
  <c r="D253" i="44" s="1"/>
  <c r="D301" i="44" s="1"/>
  <c r="D192" i="46"/>
  <c r="D72" i="46" s="1"/>
  <c r="D47" i="46" s="1"/>
  <c r="D301" i="36"/>
  <c r="D351" i="36" s="1"/>
  <c r="D184" i="46"/>
  <c r="D63" i="46" s="1"/>
  <c r="D39" i="46" s="1"/>
  <c r="D221" i="44"/>
  <c r="D245" i="44" s="1"/>
  <c r="D293" i="44" s="1"/>
  <c r="G231" i="44"/>
  <c r="G194" i="46"/>
  <c r="G74" i="46" s="1"/>
  <c r="E296" i="36"/>
  <c r="E346" i="36" s="1"/>
  <c r="D312" i="36"/>
  <c r="D362" i="36" s="1"/>
  <c r="D232" i="44"/>
  <c r="D256" i="44" s="1"/>
  <c r="D304" i="44" s="1"/>
  <c r="C270" i="36"/>
  <c r="H195" i="36"/>
  <c r="H209" i="36"/>
  <c r="C284" i="36"/>
  <c r="G222" i="44"/>
  <c r="G185" i="46"/>
  <c r="G64" i="46" s="1"/>
  <c r="H194" i="36"/>
  <c r="C269" i="36"/>
  <c r="F181" i="46"/>
  <c r="F60" i="46" s="1"/>
  <c r="F36" i="46" s="1"/>
  <c r="F218" i="44"/>
  <c r="F242" i="44" s="1"/>
  <c r="F290" i="44" s="1"/>
  <c r="E312" i="36"/>
  <c r="E362" i="36" s="1"/>
  <c r="D310" i="36"/>
  <c r="D360" i="36" s="1"/>
  <c r="D230" i="44"/>
  <c r="D254" i="44" s="1"/>
  <c r="D302" i="44" s="1"/>
  <c r="D193" i="46"/>
  <c r="D73" i="46" s="1"/>
  <c r="D48" i="46" s="1"/>
  <c r="G192" i="46"/>
  <c r="G72" i="46" s="1"/>
  <c r="G47" i="46" s="1"/>
  <c r="G229" i="44"/>
  <c r="G253" i="44" s="1"/>
  <c r="G301" i="44" s="1"/>
  <c r="G221" i="44"/>
  <c r="G184" i="46"/>
  <c r="G63" i="46" s="1"/>
  <c r="E224" i="44"/>
  <c r="E187" i="46"/>
  <c r="E66" i="46" s="1"/>
  <c r="E213" i="36"/>
  <c r="S37" i="49" s="1"/>
  <c r="E268" i="36"/>
  <c r="C281" i="36"/>
  <c r="H206" i="36"/>
  <c r="G225" i="44"/>
  <c r="G188" i="46"/>
  <c r="G67" i="46" s="1"/>
  <c r="H210" i="36"/>
  <c r="C285" i="36"/>
  <c r="C310" i="36" s="1"/>
  <c r="C360" i="36" s="1"/>
  <c r="D311" i="36"/>
  <c r="D361" i="36" s="1"/>
  <c r="D231" i="44"/>
  <c r="D255" i="44" s="1"/>
  <c r="D303" i="44" s="1"/>
  <c r="D194" i="46"/>
  <c r="D74" i="46" s="1"/>
  <c r="D49" i="46" s="1"/>
  <c r="C276" i="36"/>
  <c r="H201" i="36"/>
  <c r="D268" i="36"/>
  <c r="D213" i="36"/>
  <c r="R37" i="49" s="1"/>
  <c r="E298" i="36"/>
  <c r="E348" i="36" s="1"/>
  <c r="D186" i="46"/>
  <c r="D65" i="46" s="1"/>
  <c r="D223" i="44"/>
  <c r="E306" i="36"/>
  <c r="E356" i="36" s="1"/>
  <c r="E189" i="46"/>
  <c r="E68" i="46" s="1"/>
  <c r="E44" i="46" s="1"/>
  <c r="E226" i="44"/>
  <c r="E250" i="44" s="1"/>
  <c r="E298" i="44" s="1"/>
  <c r="C268" i="36"/>
  <c r="H193" i="36"/>
  <c r="C213" i="36"/>
  <c r="C273" i="36"/>
  <c r="H198" i="36"/>
  <c r="H208" i="36"/>
  <c r="C283" i="36"/>
  <c r="D298" i="36"/>
  <c r="D348" i="36" s="1"/>
  <c r="D181" i="46"/>
  <c r="D60" i="46" s="1"/>
  <c r="D36" i="46" s="1"/>
  <c r="D218" i="44"/>
  <c r="D242" i="44" s="1"/>
  <c r="D290" i="44" s="1"/>
  <c r="D220" i="44"/>
  <c r="D244" i="44" s="1"/>
  <c r="D292" i="44" s="1"/>
  <c r="D183" i="46"/>
  <c r="D62" i="46" s="1"/>
  <c r="D38" i="46" s="1"/>
  <c r="G214" i="44"/>
  <c r="G177" i="46"/>
  <c r="G56" i="46" s="1"/>
  <c r="D297" i="36"/>
  <c r="D347" i="36" s="1"/>
  <c r="D180" i="46"/>
  <c r="D59" i="46" s="1"/>
  <c r="D35" i="46" s="1"/>
  <c r="D217" i="44"/>
  <c r="D241" i="44" s="1"/>
  <c r="D289" i="44" s="1"/>
  <c r="G217" i="44"/>
  <c r="G180" i="46"/>
  <c r="G59" i="46" s="1"/>
  <c r="D306" i="36"/>
  <c r="D356" i="36" s="1"/>
  <c r="G224" i="44"/>
  <c r="G187" i="46"/>
  <c r="G66" i="46" s="1"/>
  <c r="G268" i="36"/>
  <c r="G213" i="36"/>
  <c r="U37" i="49" s="1"/>
  <c r="H203" i="36"/>
  <c r="C278" i="36"/>
  <c r="F220" i="44"/>
  <c r="F183" i="46"/>
  <c r="F62" i="46" s="1"/>
  <c r="D308" i="36"/>
  <c r="D358" i="36" s="1"/>
  <c r="D191" i="46"/>
  <c r="D71" i="46" s="1"/>
  <c r="D46" i="46" s="1"/>
  <c r="D228" i="44"/>
  <c r="D252" i="44" s="1"/>
  <c r="D300" i="44" s="1"/>
  <c r="F228" i="44"/>
  <c r="F252" i="44" s="1"/>
  <c r="F300" i="44" s="1"/>
  <c r="F191" i="46"/>
  <c r="F71" i="46" s="1"/>
  <c r="F46" i="46" s="1"/>
  <c r="F230" i="44"/>
  <c r="F193" i="46"/>
  <c r="F73" i="46" s="1"/>
  <c r="G218" i="44"/>
  <c r="G181" i="46"/>
  <c r="G60" i="46" s="1"/>
  <c r="E185" i="46"/>
  <c r="E64" i="46" s="1"/>
  <c r="E40" i="46" s="1"/>
  <c r="E222" i="44"/>
  <c r="E246" i="44" s="1"/>
  <c r="E294" i="44" s="1"/>
  <c r="C274" i="36"/>
  <c r="H199" i="36"/>
  <c r="E215" i="44"/>
  <c r="E239" i="44" s="1"/>
  <c r="E287" i="44" s="1"/>
  <c r="E178" i="46"/>
  <c r="E57" i="46" s="1"/>
  <c r="E33" i="46" s="1"/>
  <c r="G178" i="46"/>
  <c r="G57" i="46" s="1"/>
  <c r="G215" i="44"/>
  <c r="E230" i="44"/>
  <c r="E193" i="46"/>
  <c r="E73" i="46" s="1"/>
  <c r="D295" i="36"/>
  <c r="D345" i="36" s="1"/>
  <c r="D215" i="44"/>
  <c r="D239" i="44" s="1"/>
  <c r="D287" i="44" s="1"/>
  <c r="D178" i="46"/>
  <c r="D57" i="46" s="1"/>
  <c r="D33" i="46" s="1"/>
  <c r="H205" i="36"/>
  <c r="C280" i="36"/>
  <c r="C137" i="44"/>
  <c r="H117" i="44"/>
  <c r="F182" i="46"/>
  <c r="F61" i="46" s="1"/>
  <c r="F37" i="46" s="1"/>
  <c r="F219" i="44"/>
  <c r="F243" i="44" s="1"/>
  <c r="F291" i="44" s="1"/>
  <c r="H197" i="36"/>
  <c r="C272" i="36"/>
  <c r="G190" i="46"/>
  <c r="G70" i="46" s="1"/>
  <c r="G45" i="46" s="1"/>
  <c r="G227" i="44"/>
  <c r="G251" i="44" s="1"/>
  <c r="G299" i="44" s="1"/>
  <c r="E311" i="36"/>
  <c r="E361" i="36" s="1"/>
  <c r="D296" i="36"/>
  <c r="D346" i="36" s="1"/>
  <c r="D179" i="46"/>
  <c r="D58" i="46" s="1"/>
  <c r="D34" i="46" s="1"/>
  <c r="D216" i="44"/>
  <c r="D240" i="44" s="1"/>
  <c r="D288" i="44" s="1"/>
  <c r="E299" i="36"/>
  <c r="E349" i="36" s="1"/>
  <c r="E220" i="44"/>
  <c r="E244" i="44" s="1"/>
  <c r="E292" i="44" s="1"/>
  <c r="E183" i="46"/>
  <c r="E62" i="46" s="1"/>
  <c r="E38" i="46" s="1"/>
  <c r="D299" i="36"/>
  <c r="D349" i="36" s="1"/>
  <c r="E225" i="44"/>
  <c r="E188" i="46"/>
  <c r="E67" i="46" s="1"/>
  <c r="G179" i="46"/>
  <c r="G58" i="46" s="1"/>
  <c r="G216" i="44"/>
  <c r="F216" i="44"/>
  <c r="F240" i="44" s="1"/>
  <c r="F288" i="44" s="1"/>
  <c r="F179" i="46"/>
  <c r="F58" i="46" s="1"/>
  <c r="F34" i="46" s="1"/>
  <c r="D190" i="46"/>
  <c r="D70" i="46" s="1"/>
  <c r="D45" i="46" s="1"/>
  <c r="D227" i="44"/>
  <c r="D251" i="44" s="1"/>
  <c r="D299" i="44" s="1"/>
  <c r="G223" i="44"/>
  <c r="G247" i="44" s="1"/>
  <c r="G295" i="44" s="1"/>
  <c r="G186" i="46"/>
  <c r="G65" i="46" s="1"/>
  <c r="G41" i="46" s="1"/>
  <c r="F177" i="46"/>
  <c r="F56" i="46" s="1"/>
  <c r="F32" i="46" s="1"/>
  <c r="F214" i="44"/>
  <c r="F238" i="44" s="1"/>
  <c r="F286" i="44" s="1"/>
  <c r="F190" i="46"/>
  <c r="F70" i="46" s="1"/>
  <c r="F45" i="46" s="1"/>
  <c r="F227" i="44"/>
  <c r="F251" i="44" s="1"/>
  <c r="F299" i="44" s="1"/>
  <c r="E223" i="44"/>
  <c r="E186" i="46"/>
  <c r="E65" i="46" s="1"/>
  <c r="F192" i="46"/>
  <c r="F72" i="46" s="1"/>
  <c r="F229" i="44"/>
  <c r="F185" i="46"/>
  <c r="F64" i="46" s="1"/>
  <c r="F40" i="46" s="1"/>
  <c r="F222" i="44"/>
  <c r="F246" i="44" s="1"/>
  <c r="F294" i="44" s="1"/>
  <c r="G220" i="44"/>
  <c r="G244" i="44" s="1"/>
  <c r="G292" i="44" s="1"/>
  <c r="G183" i="46"/>
  <c r="G62" i="46" s="1"/>
  <c r="G38" i="46" s="1"/>
  <c r="C271" i="36"/>
  <c r="H196" i="36"/>
  <c r="F195" i="46"/>
  <c r="F75" i="46" s="1"/>
  <c r="F50" i="46" s="1"/>
  <c r="F232" i="44"/>
  <c r="F256" i="44" s="1"/>
  <c r="F304" i="44" s="1"/>
  <c r="H207" i="36"/>
  <c r="C282" i="36"/>
  <c r="F188" i="46"/>
  <c r="F67" i="46" s="1"/>
  <c r="F225" i="44"/>
  <c r="H212" i="36"/>
  <c r="C287" i="36"/>
  <c r="G182" i="46"/>
  <c r="G61" i="46" s="1"/>
  <c r="G219" i="44"/>
  <c r="G232" i="44"/>
  <c r="G195" i="46"/>
  <c r="G75" i="46" s="1"/>
  <c r="F186" i="46"/>
  <c r="F65" i="46" s="1"/>
  <c r="F223" i="44"/>
  <c r="G230" i="44"/>
  <c r="G193" i="46"/>
  <c r="G73" i="46" s="1"/>
  <c r="C286" i="36"/>
  <c r="H211" i="36"/>
  <c r="F215" i="44"/>
  <c r="F239" i="44" s="1"/>
  <c r="F287" i="44" s="1"/>
  <c r="F178" i="46"/>
  <c r="F57" i="46" s="1"/>
  <c r="F33" i="46" s="1"/>
  <c r="D294" i="36"/>
  <c r="D344" i="36" s="1"/>
  <c r="G306" i="36"/>
  <c r="G356" i="36" s="1"/>
  <c r="F231" i="44"/>
  <c r="F255" i="44" s="1"/>
  <c r="F303" i="44" s="1"/>
  <c r="F194" i="46"/>
  <c r="F74" i="46" s="1"/>
  <c r="F49" i="46" s="1"/>
  <c r="O43" i="49"/>
  <c r="P37" i="49" s="1"/>
  <c r="AL37" i="49"/>
  <c r="H188" i="36"/>
  <c r="D219" i="44" l="1"/>
  <c r="D243" i="44" s="1"/>
  <c r="D291" i="44" s="1"/>
  <c r="H274" i="39"/>
  <c r="D182" i="46"/>
  <c r="D61" i="46" s="1"/>
  <c r="D37" i="46" s="1"/>
  <c r="F187" i="46"/>
  <c r="F66" i="46" s="1"/>
  <c r="F224" i="44"/>
  <c r="C338" i="41"/>
  <c r="E228" i="44"/>
  <c r="E252" i="44" s="1"/>
  <c r="E300" i="44" s="1"/>
  <c r="C301" i="31"/>
  <c r="H347" i="31"/>
  <c r="H322" i="31"/>
  <c r="C294" i="31"/>
  <c r="C344" i="31" s="1"/>
  <c r="H268" i="31"/>
  <c r="H343" i="31" s="1"/>
  <c r="H362" i="30"/>
  <c r="D195" i="46"/>
  <c r="D75" i="46" s="1"/>
  <c r="D50" i="46" s="1"/>
  <c r="E293" i="32"/>
  <c r="E343" i="32" s="1"/>
  <c r="G226" i="44"/>
  <c r="G250" i="44" s="1"/>
  <c r="G298" i="44" s="1"/>
  <c r="F226" i="44"/>
  <c r="F250" i="44" s="1"/>
  <c r="F298" i="44" s="1"/>
  <c r="H268" i="30"/>
  <c r="C306" i="31"/>
  <c r="C356" i="31" s="1"/>
  <c r="E288" i="30"/>
  <c r="E313" i="30" s="1"/>
  <c r="F189" i="46"/>
  <c r="F68" i="46" s="1"/>
  <c r="F44" i="46" s="1"/>
  <c r="G189" i="46"/>
  <c r="G68" i="46" s="1"/>
  <c r="G44" i="46" s="1"/>
  <c r="F180" i="46"/>
  <c r="F59" i="46" s="1"/>
  <c r="F35" i="46" s="1"/>
  <c r="F217" i="44"/>
  <c r="F241" i="44" s="1"/>
  <c r="F289" i="44" s="1"/>
  <c r="D177" i="46"/>
  <c r="D56" i="46" s="1"/>
  <c r="D32" i="46" s="1"/>
  <c r="D214" i="44"/>
  <c r="D238" i="44" s="1"/>
  <c r="D286" i="44" s="1"/>
  <c r="C294" i="30"/>
  <c r="C288" i="20"/>
  <c r="E177" i="46"/>
  <c r="E56" i="46" s="1"/>
  <c r="E32" i="46" s="1"/>
  <c r="H213" i="31"/>
  <c r="C295" i="31"/>
  <c r="C345" i="31" s="1"/>
  <c r="E214" i="44"/>
  <c r="E238" i="44" s="1"/>
  <c r="E286" i="44" s="1"/>
  <c r="H213" i="40"/>
  <c r="E182" i="46"/>
  <c r="E61" i="46" s="1"/>
  <c r="E37" i="46" s="1"/>
  <c r="D226" i="44"/>
  <c r="D250" i="44" s="1"/>
  <c r="D298" i="44" s="1"/>
  <c r="D189" i="46"/>
  <c r="D68" i="46" s="1"/>
  <c r="D44" i="46" s="1"/>
  <c r="H273" i="30"/>
  <c r="H348" i="30" s="1"/>
  <c r="G338" i="40"/>
  <c r="E181" i="46"/>
  <c r="E60" i="46" s="1"/>
  <c r="E36" i="46" s="1"/>
  <c r="C288" i="30"/>
  <c r="C313" i="30" s="1"/>
  <c r="C363" i="30" s="1"/>
  <c r="E218" i="44"/>
  <c r="E242" i="44" s="1"/>
  <c r="E290" i="44" s="1"/>
  <c r="H310" i="40"/>
  <c r="S39" i="48" s="1"/>
  <c r="H360" i="31"/>
  <c r="H310" i="31"/>
  <c r="H310" i="20"/>
  <c r="S16" i="48" s="1"/>
  <c r="H213" i="30"/>
  <c r="C288" i="31"/>
  <c r="H288" i="31" s="1"/>
  <c r="H281" i="38"/>
  <c r="H306" i="38" s="1"/>
  <c r="G288" i="39"/>
  <c r="E323" i="31"/>
  <c r="D335" i="31"/>
  <c r="C318" i="31"/>
  <c r="D324" i="31"/>
  <c r="D331" i="31"/>
  <c r="F332" i="31"/>
  <c r="H334" i="31"/>
  <c r="C335" i="31"/>
  <c r="F328" i="31"/>
  <c r="E331" i="31"/>
  <c r="F325" i="31"/>
  <c r="F327" i="31"/>
  <c r="D321" i="31"/>
  <c r="G323" i="31"/>
  <c r="E328" i="31"/>
  <c r="D328" i="31"/>
  <c r="E324" i="31"/>
  <c r="E321" i="31"/>
  <c r="G338" i="31"/>
  <c r="E333" i="31"/>
  <c r="H332" i="31"/>
  <c r="F322" i="31"/>
  <c r="F336" i="31"/>
  <c r="C343" i="31"/>
  <c r="D333" i="31"/>
  <c r="F338" i="31"/>
  <c r="E329" i="31"/>
  <c r="E325" i="31"/>
  <c r="G318" i="31"/>
  <c r="F337" i="31"/>
  <c r="E332" i="31"/>
  <c r="G330" i="31"/>
  <c r="F321" i="31"/>
  <c r="H325" i="31"/>
  <c r="G327" i="31"/>
  <c r="D322" i="31"/>
  <c r="G320" i="31"/>
  <c r="E326" i="31"/>
  <c r="F319" i="31"/>
  <c r="D327" i="31"/>
  <c r="F335" i="31"/>
  <c r="F333" i="31"/>
  <c r="G328" i="31"/>
  <c r="E337" i="31"/>
  <c r="H330" i="31"/>
  <c r="F318" i="31"/>
  <c r="G337" i="31"/>
  <c r="G321" i="31"/>
  <c r="E330" i="31"/>
  <c r="C328" i="31"/>
  <c r="D319" i="31"/>
  <c r="D336" i="31"/>
  <c r="E336" i="31"/>
  <c r="E319" i="31"/>
  <c r="G319" i="31"/>
  <c r="G326" i="31"/>
  <c r="G324" i="31"/>
  <c r="E334" i="31"/>
  <c r="D334" i="31"/>
  <c r="G333" i="31"/>
  <c r="G335" i="31"/>
  <c r="F334" i="31"/>
  <c r="D330" i="31"/>
  <c r="D337" i="31"/>
  <c r="H327" i="31"/>
  <c r="F324" i="31"/>
  <c r="G332" i="31"/>
  <c r="C322" i="31"/>
  <c r="F326" i="31"/>
  <c r="C332" i="31"/>
  <c r="G331" i="31"/>
  <c r="C325" i="31"/>
  <c r="D323" i="31"/>
  <c r="C327" i="31"/>
  <c r="C334" i="31"/>
  <c r="H328" i="31"/>
  <c r="G329" i="31"/>
  <c r="G336" i="31"/>
  <c r="D332" i="31"/>
  <c r="F323" i="31"/>
  <c r="G334" i="31"/>
  <c r="E327" i="31"/>
  <c r="G322" i="31"/>
  <c r="F330" i="31"/>
  <c r="E322" i="31"/>
  <c r="D329" i="31"/>
  <c r="E335" i="31"/>
  <c r="D326" i="31"/>
  <c r="F329" i="31"/>
  <c r="D320" i="31"/>
  <c r="D325" i="31"/>
  <c r="G325" i="31"/>
  <c r="E320" i="31"/>
  <c r="F331" i="31"/>
  <c r="C330" i="31"/>
  <c r="F320" i="31"/>
  <c r="E179" i="46"/>
  <c r="E58" i="46" s="1"/>
  <c r="E34" i="46" s="1"/>
  <c r="C298" i="20"/>
  <c r="C348" i="20" s="1"/>
  <c r="E216" i="44"/>
  <c r="E240" i="44" s="1"/>
  <c r="E288" i="44" s="1"/>
  <c r="H273" i="20"/>
  <c r="H298" i="20" s="1"/>
  <c r="G16" i="48" s="1"/>
  <c r="H277" i="24"/>
  <c r="H352" i="24" s="1"/>
  <c r="H361" i="30"/>
  <c r="H311" i="30"/>
  <c r="U28" i="48"/>
  <c r="H337" i="30"/>
  <c r="H268" i="20"/>
  <c r="H273" i="23"/>
  <c r="H298" i="23" s="1"/>
  <c r="S40" i="48"/>
  <c r="H335" i="41"/>
  <c r="E232" i="44"/>
  <c r="E256" i="44" s="1"/>
  <c r="E304" i="44" s="1"/>
  <c r="E231" i="44"/>
  <c r="E255" i="44" s="1"/>
  <c r="E303" i="44" s="1"/>
  <c r="E195" i="46"/>
  <c r="E75" i="46" s="1"/>
  <c r="E50" i="46" s="1"/>
  <c r="D187" i="46"/>
  <c r="D66" i="46" s="1"/>
  <c r="D42" i="46" s="1"/>
  <c r="E194" i="46"/>
  <c r="E74" i="46" s="1"/>
  <c r="E49" i="46" s="1"/>
  <c r="D185" i="46"/>
  <c r="D64" i="46" s="1"/>
  <c r="D40" i="46" s="1"/>
  <c r="D224" i="44"/>
  <c r="D248" i="44" s="1"/>
  <c r="D296" i="44" s="1"/>
  <c r="E219" i="44"/>
  <c r="E243" i="44" s="1"/>
  <c r="E291" i="44" s="1"/>
  <c r="D222" i="44"/>
  <c r="D246" i="44" s="1"/>
  <c r="D294" i="44" s="1"/>
  <c r="H304" i="22"/>
  <c r="M19" i="48" s="1"/>
  <c r="H354" i="22"/>
  <c r="H304" i="24"/>
  <c r="M22" i="48" s="1"/>
  <c r="H354" i="24"/>
  <c r="H310" i="25"/>
  <c r="S23" i="48" s="1"/>
  <c r="H360" i="25"/>
  <c r="H274" i="14"/>
  <c r="C299" i="14"/>
  <c r="C349" i="14" s="1"/>
  <c r="H277" i="38"/>
  <c r="C302" i="38"/>
  <c r="C352" i="38" s="1"/>
  <c r="H281" i="10"/>
  <c r="C306" i="10"/>
  <c r="C356" i="10" s="1"/>
  <c r="H283" i="14"/>
  <c r="C308" i="14"/>
  <c r="C358" i="14" s="1"/>
  <c r="C322" i="14"/>
  <c r="D323" i="14"/>
  <c r="D337" i="14"/>
  <c r="E323" i="14"/>
  <c r="C327" i="14"/>
  <c r="G331" i="14"/>
  <c r="H330" i="14"/>
  <c r="H334" i="14"/>
  <c r="G336" i="14"/>
  <c r="C335" i="14"/>
  <c r="F331" i="14"/>
  <c r="D334" i="14"/>
  <c r="E333" i="14"/>
  <c r="F334" i="14"/>
  <c r="H329" i="14"/>
  <c r="G319" i="14"/>
  <c r="D322" i="14"/>
  <c r="D328" i="14"/>
  <c r="D319" i="14"/>
  <c r="C328" i="14"/>
  <c r="G328" i="14"/>
  <c r="F330" i="14"/>
  <c r="E318" i="14"/>
  <c r="F327" i="14"/>
  <c r="E325" i="14"/>
  <c r="E322" i="14"/>
  <c r="D336" i="14"/>
  <c r="D331" i="14"/>
  <c r="G322" i="14"/>
  <c r="G323" i="14"/>
  <c r="G337" i="14"/>
  <c r="D320" i="14"/>
  <c r="G324" i="14"/>
  <c r="H332" i="14"/>
  <c r="E329" i="14"/>
  <c r="G325" i="14"/>
  <c r="G333" i="14"/>
  <c r="C332" i="14"/>
  <c r="C329" i="14"/>
  <c r="F322" i="14"/>
  <c r="E328" i="14"/>
  <c r="E321" i="14"/>
  <c r="D324" i="14"/>
  <c r="E335" i="14"/>
  <c r="D325" i="14"/>
  <c r="F320" i="14"/>
  <c r="E330" i="14"/>
  <c r="D326" i="14"/>
  <c r="E320" i="14"/>
  <c r="F338" i="14"/>
  <c r="G334" i="14"/>
  <c r="E319" i="14"/>
  <c r="F333" i="14"/>
  <c r="E331" i="14"/>
  <c r="C325" i="14"/>
  <c r="H322" i="14"/>
  <c r="D333" i="14"/>
  <c r="D335" i="14"/>
  <c r="G320" i="14"/>
  <c r="G332" i="14"/>
  <c r="E324" i="14"/>
  <c r="G318" i="14"/>
  <c r="H328" i="14"/>
  <c r="F336" i="14"/>
  <c r="F321" i="14"/>
  <c r="G338" i="14"/>
  <c r="F324" i="14"/>
  <c r="C319" i="14"/>
  <c r="C334" i="14"/>
  <c r="D318" i="14"/>
  <c r="G327" i="14"/>
  <c r="E336" i="14"/>
  <c r="C318" i="14"/>
  <c r="H325" i="14"/>
  <c r="C330" i="14"/>
  <c r="D330" i="14"/>
  <c r="E326" i="14"/>
  <c r="F332" i="14"/>
  <c r="G326" i="14"/>
  <c r="E327" i="14"/>
  <c r="D332" i="14"/>
  <c r="E337" i="14"/>
  <c r="F337" i="14"/>
  <c r="C343" i="14"/>
  <c r="G329" i="14"/>
  <c r="G330" i="14"/>
  <c r="F323" i="14"/>
  <c r="G321" i="14"/>
  <c r="F325" i="14"/>
  <c r="F318" i="14"/>
  <c r="F328" i="14"/>
  <c r="D321" i="14"/>
  <c r="E334" i="14"/>
  <c r="E332" i="14"/>
  <c r="F329" i="14"/>
  <c r="G335" i="14"/>
  <c r="F319" i="14"/>
  <c r="F326" i="14"/>
  <c r="D329" i="14"/>
  <c r="F335" i="14"/>
  <c r="D327" i="14"/>
  <c r="H288" i="40"/>
  <c r="C313" i="40"/>
  <c r="H270" i="38"/>
  <c r="C295" i="38"/>
  <c r="C345" i="38" s="1"/>
  <c r="H302" i="24"/>
  <c r="K22" i="48" s="1"/>
  <c r="C348" i="40"/>
  <c r="C323" i="40"/>
  <c r="C354" i="40"/>
  <c r="C329" i="40"/>
  <c r="H360" i="22"/>
  <c r="H310" i="22"/>
  <c r="S19" i="48" s="1"/>
  <c r="H272" i="59"/>
  <c r="C297" i="59"/>
  <c r="C347" i="59" s="1"/>
  <c r="C295" i="25"/>
  <c r="C345" i="25" s="1"/>
  <c r="H270" i="25"/>
  <c r="H362" i="31"/>
  <c r="H312" i="31"/>
  <c r="D363" i="31"/>
  <c r="D338" i="31"/>
  <c r="H311" i="41"/>
  <c r="H361" i="41"/>
  <c r="H273" i="24"/>
  <c r="C298" i="24"/>
  <c r="C348" i="24" s="1"/>
  <c r="C298" i="22"/>
  <c r="C348" i="22" s="1"/>
  <c r="H273" i="22"/>
  <c r="C308" i="59"/>
  <c r="C358" i="59" s="1"/>
  <c r="H283" i="59"/>
  <c r="C348" i="31"/>
  <c r="C323" i="31"/>
  <c r="C345" i="30"/>
  <c r="C320" i="30"/>
  <c r="H213" i="24"/>
  <c r="Q24" i="49"/>
  <c r="C355" i="41"/>
  <c r="C330" i="41"/>
  <c r="C344" i="41"/>
  <c r="C319" i="41"/>
  <c r="E343" i="31"/>
  <c r="E318" i="31"/>
  <c r="H300" i="59"/>
  <c r="I31" i="48" s="1"/>
  <c r="H350" i="59"/>
  <c r="C319" i="31"/>
  <c r="H269" i="22"/>
  <c r="C294" i="22"/>
  <c r="C344" i="22" s="1"/>
  <c r="C348" i="30"/>
  <c r="C323" i="30"/>
  <c r="C349" i="30"/>
  <c r="C324" i="30"/>
  <c r="H287" i="28"/>
  <c r="C312" i="28"/>
  <c r="C362" i="28" s="1"/>
  <c r="H310" i="39"/>
  <c r="H360" i="39"/>
  <c r="H276" i="23"/>
  <c r="C301" i="23"/>
  <c r="C351" i="23" s="1"/>
  <c r="H272" i="39"/>
  <c r="C297" i="39"/>
  <c r="C347" i="39" s="1"/>
  <c r="H283" i="38"/>
  <c r="C308" i="38"/>
  <c r="C358" i="38" s="1"/>
  <c r="H283" i="39"/>
  <c r="C308" i="39"/>
  <c r="C358" i="39" s="1"/>
  <c r="H286" i="10"/>
  <c r="C311" i="10"/>
  <c r="C361" i="10" s="1"/>
  <c r="H273" i="38"/>
  <c r="C298" i="38"/>
  <c r="C348" i="38" s="1"/>
  <c r="H287" i="23"/>
  <c r="C312" i="23"/>
  <c r="C362" i="23" s="1"/>
  <c r="H276" i="14"/>
  <c r="C301" i="14"/>
  <c r="C351" i="14" s="1"/>
  <c r="E288" i="10"/>
  <c r="E313" i="10" s="1"/>
  <c r="E363" i="10" s="1"/>
  <c r="E293" i="10"/>
  <c r="E343" i="10" s="1"/>
  <c r="H343" i="40"/>
  <c r="H293" i="40"/>
  <c r="H298" i="40"/>
  <c r="H348" i="40"/>
  <c r="H304" i="40"/>
  <c r="H354" i="40"/>
  <c r="C297" i="24"/>
  <c r="C347" i="24" s="1"/>
  <c r="H272" i="24"/>
  <c r="Q33" i="49"/>
  <c r="H213" i="59"/>
  <c r="F293" i="22"/>
  <c r="F343" i="22" s="1"/>
  <c r="F288" i="22"/>
  <c r="F313" i="22" s="1"/>
  <c r="F363" i="22" s="1"/>
  <c r="E343" i="40"/>
  <c r="E318" i="40"/>
  <c r="C344" i="40"/>
  <c r="C319" i="40"/>
  <c r="C358" i="30"/>
  <c r="C333" i="30"/>
  <c r="H348" i="31"/>
  <c r="H298" i="31"/>
  <c r="H295" i="30"/>
  <c r="H345" i="30"/>
  <c r="Q21" i="49"/>
  <c r="H213" i="22"/>
  <c r="H283" i="25"/>
  <c r="C308" i="25"/>
  <c r="C358" i="25" s="1"/>
  <c r="H305" i="41"/>
  <c r="H355" i="41"/>
  <c r="H344" i="41"/>
  <c r="H294" i="41"/>
  <c r="H274" i="22"/>
  <c r="C293" i="25"/>
  <c r="C288" i="25"/>
  <c r="H268" i="25"/>
  <c r="E363" i="31"/>
  <c r="E338" i="31"/>
  <c r="H294" i="31"/>
  <c r="H344" i="31"/>
  <c r="H349" i="30"/>
  <c r="H299" i="30"/>
  <c r="H285" i="12"/>
  <c r="C310" i="12"/>
  <c r="C360" i="12" s="1"/>
  <c r="H285" i="35"/>
  <c r="H310" i="35" s="1"/>
  <c r="S34" i="48" s="1"/>
  <c r="C310" i="35"/>
  <c r="C360" i="35" s="1"/>
  <c r="H279" i="34"/>
  <c r="H354" i="34" s="1"/>
  <c r="C304" i="34"/>
  <c r="C354" i="34" s="1"/>
  <c r="H362" i="40"/>
  <c r="H312" i="40"/>
  <c r="H269" i="38"/>
  <c r="C294" i="38"/>
  <c r="C344" i="38" s="1"/>
  <c r="H287" i="14"/>
  <c r="C312" i="14"/>
  <c r="C362" i="14" s="1"/>
  <c r="H277" i="10"/>
  <c r="C302" i="10"/>
  <c r="C352" i="10" s="1"/>
  <c r="H271" i="39"/>
  <c r="C296" i="39"/>
  <c r="C346" i="39" s="1"/>
  <c r="H310" i="29"/>
  <c r="H360" i="29"/>
  <c r="E333" i="39"/>
  <c r="F324" i="39"/>
  <c r="E324" i="39"/>
  <c r="F328" i="39"/>
  <c r="D331" i="39"/>
  <c r="D337" i="39"/>
  <c r="F332" i="39"/>
  <c r="C343" i="39"/>
  <c r="E335" i="39"/>
  <c r="F325" i="39"/>
  <c r="F327" i="39"/>
  <c r="G337" i="39"/>
  <c r="F329" i="39"/>
  <c r="F337" i="39"/>
  <c r="G319" i="39"/>
  <c r="H326" i="39"/>
  <c r="D334" i="39"/>
  <c r="E337" i="39"/>
  <c r="F335" i="39"/>
  <c r="G331" i="39"/>
  <c r="D323" i="39"/>
  <c r="G322" i="39"/>
  <c r="C325" i="39"/>
  <c r="D318" i="39"/>
  <c r="D326" i="39"/>
  <c r="C320" i="39"/>
  <c r="C324" i="39"/>
  <c r="C332" i="39"/>
  <c r="F330" i="39"/>
  <c r="G328" i="39"/>
  <c r="H332" i="39"/>
  <c r="F323" i="39"/>
  <c r="F326" i="39"/>
  <c r="F319" i="39"/>
  <c r="C330" i="39"/>
  <c r="G334" i="39"/>
  <c r="E329" i="39"/>
  <c r="G332" i="39"/>
  <c r="G318" i="39"/>
  <c r="E332" i="39"/>
  <c r="D328" i="39"/>
  <c r="H334" i="39"/>
  <c r="E327" i="39"/>
  <c r="C326" i="39"/>
  <c r="D329" i="39"/>
  <c r="D322" i="39"/>
  <c r="F320" i="39"/>
  <c r="E320" i="39"/>
  <c r="D325" i="39"/>
  <c r="E322" i="39"/>
  <c r="G320" i="39"/>
  <c r="D324" i="39"/>
  <c r="E319" i="39"/>
  <c r="F333" i="39"/>
  <c r="G330" i="39"/>
  <c r="G338" i="39"/>
  <c r="F334" i="39"/>
  <c r="E328" i="39"/>
  <c r="H325" i="39"/>
  <c r="D320" i="39"/>
  <c r="G333" i="39"/>
  <c r="H330" i="39"/>
  <c r="E330" i="39"/>
  <c r="E326" i="39"/>
  <c r="D330" i="39"/>
  <c r="D336" i="39"/>
  <c r="H328" i="39"/>
  <c r="G321" i="39"/>
  <c r="G323" i="39"/>
  <c r="G329" i="39"/>
  <c r="F322" i="39"/>
  <c r="D333" i="39"/>
  <c r="C331" i="39"/>
  <c r="G324" i="39"/>
  <c r="E331" i="39"/>
  <c r="G327" i="39"/>
  <c r="C328" i="39"/>
  <c r="E323" i="39"/>
  <c r="E321" i="39"/>
  <c r="C335" i="39"/>
  <c r="G336" i="39"/>
  <c r="D332" i="39"/>
  <c r="F336" i="39"/>
  <c r="D327" i="39"/>
  <c r="F318" i="39"/>
  <c r="D335" i="39"/>
  <c r="D321" i="39"/>
  <c r="C318" i="39"/>
  <c r="C334" i="39"/>
  <c r="F321" i="39"/>
  <c r="E336" i="39"/>
  <c r="G325" i="39"/>
  <c r="E334" i="39"/>
  <c r="G335" i="39"/>
  <c r="D319" i="39"/>
  <c r="E325" i="39"/>
  <c r="G326" i="39"/>
  <c r="F331" i="39"/>
  <c r="H274" i="23"/>
  <c r="C299" i="23"/>
  <c r="C349" i="23" s="1"/>
  <c r="H281" i="14"/>
  <c r="C306" i="14"/>
  <c r="C356" i="14" s="1"/>
  <c r="H276" i="29"/>
  <c r="C301" i="29"/>
  <c r="C351" i="29" s="1"/>
  <c r="H273" i="10"/>
  <c r="C298" i="10"/>
  <c r="C348" i="10" s="1"/>
  <c r="H286" i="59"/>
  <c r="C311" i="59"/>
  <c r="C361" i="59" s="1"/>
  <c r="C362" i="41"/>
  <c r="C337" i="41"/>
  <c r="D343" i="40"/>
  <c r="D318" i="40"/>
  <c r="H274" i="25"/>
  <c r="C299" i="25"/>
  <c r="C349" i="25" s="1"/>
  <c r="E363" i="40"/>
  <c r="E338" i="40"/>
  <c r="H344" i="40"/>
  <c r="H294" i="40"/>
  <c r="H358" i="30"/>
  <c r="H308" i="30"/>
  <c r="D288" i="24"/>
  <c r="D313" i="24" s="1"/>
  <c r="D363" i="24" s="1"/>
  <c r="E293" i="22"/>
  <c r="E343" i="22" s="1"/>
  <c r="E288" i="22"/>
  <c r="E313" i="22" s="1"/>
  <c r="E363" i="22" s="1"/>
  <c r="H276" i="59"/>
  <c r="C301" i="59"/>
  <c r="C351" i="59" s="1"/>
  <c r="C351" i="40"/>
  <c r="C326" i="40"/>
  <c r="C293" i="22"/>
  <c r="H268" i="22"/>
  <c r="C288" i="22"/>
  <c r="C351" i="31"/>
  <c r="C326" i="31"/>
  <c r="H272" i="22"/>
  <c r="C349" i="31"/>
  <c r="C324" i="31"/>
  <c r="H286" i="22"/>
  <c r="C347" i="40"/>
  <c r="C322" i="40"/>
  <c r="C358" i="40"/>
  <c r="C333" i="40"/>
  <c r="E343" i="30"/>
  <c r="E318" i="30"/>
  <c r="H357" i="16"/>
  <c r="H307" i="16"/>
  <c r="P12" i="48" s="1"/>
  <c r="C338" i="30"/>
  <c r="D362" i="40"/>
  <c r="D337" i="40"/>
  <c r="E288" i="39"/>
  <c r="E313" i="39" s="1"/>
  <c r="E363" i="39" s="1"/>
  <c r="E293" i="39"/>
  <c r="E343" i="39" s="1"/>
  <c r="H273" i="39"/>
  <c r="C298" i="39"/>
  <c r="C348" i="39" s="1"/>
  <c r="H271" i="38"/>
  <c r="C296" i="38"/>
  <c r="C346" i="38" s="1"/>
  <c r="H271" i="10"/>
  <c r="C296" i="10"/>
  <c r="C346" i="10" s="1"/>
  <c r="H360" i="14"/>
  <c r="H310" i="14"/>
  <c r="S10" i="48" s="1"/>
  <c r="H276" i="38"/>
  <c r="C301" i="38"/>
  <c r="C351" i="38" s="1"/>
  <c r="H270" i="29"/>
  <c r="C295" i="29"/>
  <c r="C345" i="29" s="1"/>
  <c r="H293" i="41"/>
  <c r="H343" i="41"/>
  <c r="H312" i="41"/>
  <c r="H362" i="41"/>
  <c r="D363" i="40"/>
  <c r="D338" i="40"/>
  <c r="C293" i="59"/>
  <c r="H268" i="59"/>
  <c r="C288" i="59"/>
  <c r="C294" i="25"/>
  <c r="C344" i="25" s="1"/>
  <c r="H269" i="25"/>
  <c r="C358" i="31"/>
  <c r="C333" i="31"/>
  <c r="C348" i="41"/>
  <c r="C323" i="41"/>
  <c r="H271" i="24"/>
  <c r="C296" i="24"/>
  <c r="C346" i="24" s="1"/>
  <c r="H281" i="22"/>
  <c r="C306" i="22"/>
  <c r="C356" i="22" s="1"/>
  <c r="H273" i="25"/>
  <c r="C298" i="25"/>
  <c r="C348" i="25" s="1"/>
  <c r="H301" i="40"/>
  <c r="H351" i="40"/>
  <c r="C294" i="24"/>
  <c r="C344" i="24" s="1"/>
  <c r="H269" i="24"/>
  <c r="E293" i="59"/>
  <c r="E343" i="59" s="1"/>
  <c r="E288" i="59"/>
  <c r="E313" i="59" s="1"/>
  <c r="E363" i="59" s="1"/>
  <c r="H281" i="25"/>
  <c r="C306" i="25"/>
  <c r="C356" i="25" s="1"/>
  <c r="H351" i="31"/>
  <c r="H301" i="31"/>
  <c r="S28" i="48"/>
  <c r="H335" i="30"/>
  <c r="H310" i="59"/>
  <c r="S31" i="48" s="1"/>
  <c r="H360" i="59"/>
  <c r="H299" i="31"/>
  <c r="H349" i="31"/>
  <c r="E288" i="24"/>
  <c r="E313" i="24" s="1"/>
  <c r="E363" i="24" s="1"/>
  <c r="E293" i="24"/>
  <c r="E343" i="24" s="1"/>
  <c r="C296" i="59"/>
  <c r="C346" i="59" s="1"/>
  <c r="H271" i="59"/>
  <c r="H297" i="40"/>
  <c r="H347" i="40"/>
  <c r="F293" i="24"/>
  <c r="F343" i="24" s="1"/>
  <c r="F288" i="24"/>
  <c r="F313" i="24" s="1"/>
  <c r="F363" i="24" s="1"/>
  <c r="C298" i="59"/>
  <c r="C348" i="59" s="1"/>
  <c r="H273" i="59"/>
  <c r="H358" i="40"/>
  <c r="H308" i="40"/>
  <c r="E363" i="30"/>
  <c r="E338" i="30"/>
  <c r="D363" i="30"/>
  <c r="D338" i="30"/>
  <c r="H286" i="39"/>
  <c r="C311" i="39"/>
  <c r="C361" i="39" s="1"/>
  <c r="H271" i="29"/>
  <c r="C296" i="29"/>
  <c r="C346" i="29" s="1"/>
  <c r="H281" i="29"/>
  <c r="C306" i="29"/>
  <c r="C356" i="29" s="1"/>
  <c r="H273" i="14"/>
  <c r="C298" i="14"/>
  <c r="C348" i="14" s="1"/>
  <c r="C313" i="31"/>
  <c r="D321" i="29"/>
  <c r="D319" i="29"/>
  <c r="F330" i="29"/>
  <c r="E337" i="29"/>
  <c r="E320" i="29"/>
  <c r="F325" i="29"/>
  <c r="C325" i="29"/>
  <c r="D329" i="29"/>
  <c r="E326" i="29"/>
  <c r="G324" i="29"/>
  <c r="E323" i="29"/>
  <c r="G337" i="29"/>
  <c r="G319" i="29"/>
  <c r="G321" i="29"/>
  <c r="D318" i="29"/>
  <c r="C322" i="29"/>
  <c r="F323" i="29"/>
  <c r="G327" i="29"/>
  <c r="E327" i="29"/>
  <c r="D332" i="29"/>
  <c r="D333" i="29"/>
  <c r="D335" i="29"/>
  <c r="G338" i="29"/>
  <c r="E318" i="29"/>
  <c r="C330" i="29"/>
  <c r="D334" i="29"/>
  <c r="C328" i="29"/>
  <c r="F318" i="29"/>
  <c r="F338" i="29"/>
  <c r="H330" i="29"/>
  <c r="F326" i="29"/>
  <c r="H328" i="29"/>
  <c r="H327" i="29"/>
  <c r="C334" i="29"/>
  <c r="G329" i="29"/>
  <c r="E335" i="29"/>
  <c r="F332" i="29"/>
  <c r="E325" i="29"/>
  <c r="D326" i="29"/>
  <c r="D330" i="29"/>
  <c r="G335" i="29"/>
  <c r="G326" i="29"/>
  <c r="E328" i="29"/>
  <c r="G334" i="29"/>
  <c r="D324" i="29"/>
  <c r="F334" i="29"/>
  <c r="D327" i="29"/>
  <c r="F322" i="29"/>
  <c r="E331" i="29"/>
  <c r="G322" i="29"/>
  <c r="D337" i="29"/>
  <c r="F327" i="29"/>
  <c r="G331" i="29"/>
  <c r="F324" i="29"/>
  <c r="C327" i="29"/>
  <c r="E319" i="29"/>
  <c r="G332" i="29"/>
  <c r="H322" i="29"/>
  <c r="D331" i="29"/>
  <c r="E321" i="29"/>
  <c r="F333" i="29"/>
  <c r="E332" i="29"/>
  <c r="H334" i="29"/>
  <c r="H329" i="29"/>
  <c r="F320" i="29"/>
  <c r="F321" i="29"/>
  <c r="C318" i="29"/>
  <c r="E329" i="29"/>
  <c r="E330" i="29"/>
  <c r="E336" i="29"/>
  <c r="G325" i="29"/>
  <c r="D323" i="29"/>
  <c r="E324" i="29"/>
  <c r="D325" i="29"/>
  <c r="D336" i="29"/>
  <c r="C332" i="29"/>
  <c r="G336" i="29"/>
  <c r="D322" i="29"/>
  <c r="E334" i="29"/>
  <c r="C343" i="29"/>
  <c r="D320" i="29"/>
  <c r="C337" i="29"/>
  <c r="G320" i="29"/>
  <c r="E333" i="29"/>
  <c r="H325" i="29"/>
  <c r="E322" i="29"/>
  <c r="C324" i="29"/>
  <c r="F329" i="29"/>
  <c r="F335" i="29"/>
  <c r="H332" i="29"/>
  <c r="F336" i="29"/>
  <c r="C335" i="29"/>
  <c r="F319" i="29"/>
  <c r="C329" i="29"/>
  <c r="C333" i="29"/>
  <c r="G318" i="29"/>
  <c r="G330" i="29"/>
  <c r="G328" i="29"/>
  <c r="F337" i="29"/>
  <c r="F331" i="29"/>
  <c r="D328" i="29"/>
  <c r="G323" i="29"/>
  <c r="F328" i="29"/>
  <c r="G333" i="29"/>
  <c r="H269" i="23"/>
  <c r="C294" i="23"/>
  <c r="C344" i="23" s="1"/>
  <c r="C299" i="59"/>
  <c r="C349" i="59" s="1"/>
  <c r="H274" i="59"/>
  <c r="C301" i="25"/>
  <c r="C351" i="25" s="1"/>
  <c r="H276" i="25"/>
  <c r="C345" i="41"/>
  <c r="C320" i="41"/>
  <c r="C349" i="41"/>
  <c r="C324" i="41"/>
  <c r="C361" i="31"/>
  <c r="C336" i="31"/>
  <c r="H358" i="31"/>
  <c r="H308" i="31"/>
  <c r="H348" i="41"/>
  <c r="H298" i="41"/>
  <c r="H269" i="59"/>
  <c r="C294" i="59"/>
  <c r="C344" i="59" s="1"/>
  <c r="E343" i="41"/>
  <c r="E318" i="41"/>
  <c r="C361" i="40"/>
  <c r="C336" i="40"/>
  <c r="C344" i="30"/>
  <c r="C319" i="30"/>
  <c r="F343" i="40"/>
  <c r="F318" i="40"/>
  <c r="C308" i="22"/>
  <c r="C358" i="22" s="1"/>
  <c r="H283" i="22"/>
  <c r="C349" i="40"/>
  <c r="C324" i="40"/>
  <c r="C346" i="30"/>
  <c r="C321" i="30"/>
  <c r="H270" i="14"/>
  <c r="C295" i="14"/>
  <c r="C345" i="14" s="1"/>
  <c r="H271" i="14"/>
  <c r="C296" i="14"/>
  <c r="C346" i="14" s="1"/>
  <c r="H277" i="39"/>
  <c r="C302" i="39"/>
  <c r="C352" i="39" s="1"/>
  <c r="H310" i="23"/>
  <c r="S21" i="48" s="1"/>
  <c r="H360" i="23"/>
  <c r="H279" i="39"/>
  <c r="C304" i="39"/>
  <c r="C354" i="39" s="1"/>
  <c r="D225" i="44"/>
  <c r="D249" i="44" s="1"/>
  <c r="D297" i="44" s="1"/>
  <c r="H293" i="31"/>
  <c r="F288" i="38"/>
  <c r="F313" i="38" s="1"/>
  <c r="F363" i="38" s="1"/>
  <c r="F293" i="38"/>
  <c r="F343" i="38" s="1"/>
  <c r="H270" i="23"/>
  <c r="C295" i="23"/>
  <c r="C345" i="23" s="1"/>
  <c r="H322" i="10"/>
  <c r="G324" i="10"/>
  <c r="D329" i="10"/>
  <c r="E333" i="10"/>
  <c r="G327" i="10"/>
  <c r="G328" i="10"/>
  <c r="G321" i="10"/>
  <c r="E329" i="10"/>
  <c r="G330" i="10"/>
  <c r="C331" i="10"/>
  <c r="D332" i="10"/>
  <c r="E320" i="10"/>
  <c r="F326" i="10"/>
  <c r="H330" i="10"/>
  <c r="D321" i="10"/>
  <c r="F331" i="10"/>
  <c r="E331" i="10"/>
  <c r="D333" i="10"/>
  <c r="F323" i="10"/>
  <c r="D324" i="10"/>
  <c r="G323" i="10"/>
  <c r="C333" i="10"/>
  <c r="G335" i="10"/>
  <c r="G325" i="10"/>
  <c r="F332" i="10"/>
  <c r="D334" i="10"/>
  <c r="E337" i="10"/>
  <c r="F329" i="10"/>
  <c r="F334" i="10"/>
  <c r="D323" i="10"/>
  <c r="F330" i="10"/>
  <c r="G319" i="10"/>
  <c r="F336" i="10"/>
  <c r="C335" i="10"/>
  <c r="F337" i="10"/>
  <c r="D320" i="10"/>
  <c r="E319" i="10"/>
  <c r="E330" i="10"/>
  <c r="C332" i="10"/>
  <c r="G333" i="10"/>
  <c r="C325" i="10"/>
  <c r="G322" i="10"/>
  <c r="E324" i="10"/>
  <c r="C318" i="10"/>
  <c r="H329" i="10"/>
  <c r="E328" i="10"/>
  <c r="F321" i="10"/>
  <c r="F322" i="10"/>
  <c r="C322" i="10"/>
  <c r="H334" i="10"/>
  <c r="C328" i="10"/>
  <c r="C327" i="10"/>
  <c r="C334" i="10"/>
  <c r="E335" i="10"/>
  <c r="C319" i="10"/>
  <c r="F324" i="10"/>
  <c r="C329" i="10"/>
  <c r="G334" i="10"/>
  <c r="D331" i="10"/>
  <c r="D335" i="10"/>
  <c r="D330" i="10"/>
  <c r="E326" i="10"/>
  <c r="C326" i="10"/>
  <c r="F319" i="10"/>
  <c r="G318" i="10"/>
  <c r="C324" i="10"/>
  <c r="D322" i="10"/>
  <c r="C330" i="10"/>
  <c r="E334" i="10"/>
  <c r="F327" i="10"/>
  <c r="E322" i="10"/>
  <c r="G326" i="10"/>
  <c r="D337" i="10"/>
  <c r="H324" i="10"/>
  <c r="E321" i="10"/>
  <c r="D325" i="10"/>
  <c r="H325" i="10"/>
  <c r="E325" i="10"/>
  <c r="G329" i="10"/>
  <c r="G320" i="10"/>
  <c r="H328" i="10"/>
  <c r="D336" i="10"/>
  <c r="H332" i="10"/>
  <c r="F333" i="10"/>
  <c r="D326" i="10"/>
  <c r="E336" i="10"/>
  <c r="C337" i="10"/>
  <c r="D328" i="10"/>
  <c r="G332" i="10"/>
  <c r="E332" i="10"/>
  <c r="G336" i="10"/>
  <c r="H326" i="10"/>
  <c r="D318" i="10"/>
  <c r="H337" i="10"/>
  <c r="G331" i="10"/>
  <c r="F325" i="10"/>
  <c r="E323" i="10"/>
  <c r="F318" i="10"/>
  <c r="F335" i="10"/>
  <c r="F328" i="10"/>
  <c r="G337" i="10"/>
  <c r="C343" i="10"/>
  <c r="F320" i="10"/>
  <c r="D319" i="10"/>
  <c r="E327" i="10"/>
  <c r="D327" i="10"/>
  <c r="H283" i="23"/>
  <c r="C308" i="23"/>
  <c r="C358" i="23" s="1"/>
  <c r="H269" i="29"/>
  <c r="C294" i="29"/>
  <c r="C344" i="29" s="1"/>
  <c r="H286" i="38"/>
  <c r="C311" i="38"/>
  <c r="C361" i="38" s="1"/>
  <c r="H295" i="41"/>
  <c r="H345" i="41"/>
  <c r="H299" i="41"/>
  <c r="H349" i="41"/>
  <c r="F293" i="25"/>
  <c r="F343" i="25" s="1"/>
  <c r="F288" i="25"/>
  <c r="F313" i="25" s="1"/>
  <c r="F363" i="25" s="1"/>
  <c r="H361" i="31"/>
  <c r="H311" i="31"/>
  <c r="C311" i="24"/>
  <c r="C361" i="24" s="1"/>
  <c r="H286" i="24"/>
  <c r="C347" i="41"/>
  <c r="C322" i="41"/>
  <c r="C346" i="41"/>
  <c r="C321" i="41"/>
  <c r="C346" i="40"/>
  <c r="C321" i="40"/>
  <c r="C301" i="24"/>
  <c r="C351" i="24" s="1"/>
  <c r="H276" i="24"/>
  <c r="C304" i="25"/>
  <c r="C354" i="25" s="1"/>
  <c r="H279" i="25"/>
  <c r="E363" i="41"/>
  <c r="E338" i="41"/>
  <c r="H287" i="25"/>
  <c r="C312" i="25"/>
  <c r="C362" i="25" s="1"/>
  <c r="H311" i="40"/>
  <c r="H361" i="40"/>
  <c r="H344" i="30"/>
  <c r="H294" i="30"/>
  <c r="F363" i="40"/>
  <c r="F338" i="40"/>
  <c r="H310" i="24"/>
  <c r="S22" i="48" s="1"/>
  <c r="H360" i="24"/>
  <c r="H271" i="22"/>
  <c r="H345" i="31"/>
  <c r="H295" i="31"/>
  <c r="H349" i="40"/>
  <c r="H299" i="40"/>
  <c r="H346" i="30"/>
  <c r="H296" i="30"/>
  <c r="H349" i="39"/>
  <c r="H299" i="39"/>
  <c r="H312" i="29"/>
  <c r="H362" i="29"/>
  <c r="H286" i="23"/>
  <c r="C311" i="23"/>
  <c r="C361" i="23" s="1"/>
  <c r="D363" i="41"/>
  <c r="D338" i="41"/>
  <c r="H310" i="10"/>
  <c r="H360" i="10"/>
  <c r="H287" i="39"/>
  <c r="C312" i="39"/>
  <c r="C362" i="39" s="1"/>
  <c r="D335" i="23"/>
  <c r="D319" i="23"/>
  <c r="E319" i="23"/>
  <c r="E337" i="23"/>
  <c r="E323" i="23"/>
  <c r="E324" i="23"/>
  <c r="E326" i="23"/>
  <c r="G326" i="23"/>
  <c r="D318" i="23"/>
  <c r="G318" i="23"/>
  <c r="F320" i="23"/>
  <c r="C329" i="23"/>
  <c r="E318" i="23"/>
  <c r="D323" i="23"/>
  <c r="G338" i="23"/>
  <c r="E335" i="23"/>
  <c r="D321" i="23"/>
  <c r="F327" i="23"/>
  <c r="C332" i="23"/>
  <c r="G336" i="23"/>
  <c r="F325" i="23"/>
  <c r="C327" i="23"/>
  <c r="E329" i="23"/>
  <c r="D332" i="23"/>
  <c r="C322" i="23"/>
  <c r="C325" i="23"/>
  <c r="E322" i="23"/>
  <c r="F330" i="23"/>
  <c r="E333" i="23"/>
  <c r="H334" i="23"/>
  <c r="F333" i="23"/>
  <c r="C331" i="23"/>
  <c r="G332" i="23"/>
  <c r="H332" i="23"/>
  <c r="E327" i="23"/>
  <c r="F323" i="23"/>
  <c r="C330" i="23"/>
  <c r="D328" i="23"/>
  <c r="H328" i="23"/>
  <c r="G330" i="23"/>
  <c r="C323" i="23"/>
  <c r="G328" i="23"/>
  <c r="E321" i="23"/>
  <c r="E328" i="23"/>
  <c r="D337" i="23"/>
  <c r="F335" i="23"/>
  <c r="C318" i="23"/>
  <c r="D325" i="23"/>
  <c r="F332" i="23"/>
  <c r="G325" i="23"/>
  <c r="H322" i="23"/>
  <c r="E330" i="23"/>
  <c r="G327" i="23"/>
  <c r="F331" i="23"/>
  <c r="G337" i="23"/>
  <c r="C326" i="23"/>
  <c r="G335" i="23"/>
  <c r="G331" i="23"/>
  <c r="C334" i="23"/>
  <c r="H327" i="23"/>
  <c r="C337" i="23"/>
  <c r="F334" i="23"/>
  <c r="G334" i="23"/>
  <c r="G320" i="23"/>
  <c r="D326" i="23"/>
  <c r="G323" i="23"/>
  <c r="F328" i="23"/>
  <c r="F336" i="23"/>
  <c r="F322" i="23"/>
  <c r="D334" i="23"/>
  <c r="D322" i="23"/>
  <c r="C335" i="23"/>
  <c r="E320" i="23"/>
  <c r="D336" i="23"/>
  <c r="F321" i="23"/>
  <c r="G329" i="23"/>
  <c r="F324" i="23"/>
  <c r="E331" i="23"/>
  <c r="G333" i="23"/>
  <c r="H325" i="23"/>
  <c r="D324" i="23"/>
  <c r="D331" i="23"/>
  <c r="H329" i="23"/>
  <c r="D327" i="23"/>
  <c r="E332" i="23"/>
  <c r="F318" i="23"/>
  <c r="G324" i="23"/>
  <c r="G322" i="23"/>
  <c r="D329" i="23"/>
  <c r="C343" i="23"/>
  <c r="D333" i="23"/>
  <c r="F326" i="23"/>
  <c r="G319" i="23"/>
  <c r="D330" i="23"/>
  <c r="D320" i="23"/>
  <c r="E334" i="23"/>
  <c r="G321" i="23"/>
  <c r="H330" i="23"/>
  <c r="E336" i="23"/>
  <c r="E325" i="23"/>
  <c r="F329" i="23"/>
  <c r="C328" i="23"/>
  <c r="F319" i="23"/>
  <c r="F337" i="23"/>
  <c r="H271" i="23"/>
  <c r="C296" i="23"/>
  <c r="C346" i="23" s="1"/>
  <c r="H269" i="39"/>
  <c r="C294" i="39"/>
  <c r="C344" i="39" s="1"/>
  <c r="H286" i="29"/>
  <c r="C311" i="29"/>
  <c r="C361" i="29" s="1"/>
  <c r="C308" i="24"/>
  <c r="C358" i="24" s="1"/>
  <c r="H283" i="24"/>
  <c r="H270" i="59"/>
  <c r="C295" i="59"/>
  <c r="C345" i="59" s="1"/>
  <c r="C296" i="25"/>
  <c r="C346" i="25" s="1"/>
  <c r="H271" i="25"/>
  <c r="C331" i="31"/>
  <c r="C306" i="24"/>
  <c r="C356" i="24" s="1"/>
  <c r="H281" i="24"/>
  <c r="H281" i="59"/>
  <c r="C306" i="59"/>
  <c r="C356" i="59" s="1"/>
  <c r="C356" i="30"/>
  <c r="C331" i="30"/>
  <c r="H272" i="25"/>
  <c r="C297" i="25"/>
  <c r="C347" i="25" s="1"/>
  <c r="H347" i="41"/>
  <c r="H297" i="41"/>
  <c r="H346" i="41"/>
  <c r="H296" i="41"/>
  <c r="H296" i="40"/>
  <c r="H346" i="40"/>
  <c r="D293" i="22"/>
  <c r="D343" i="22" s="1"/>
  <c r="D288" i="22"/>
  <c r="D313" i="22" s="1"/>
  <c r="D363" i="22" s="1"/>
  <c r="C356" i="40"/>
  <c r="C331" i="40"/>
  <c r="C356" i="41"/>
  <c r="C331" i="41"/>
  <c r="C358" i="41"/>
  <c r="C333" i="41"/>
  <c r="C345" i="40"/>
  <c r="C320" i="40"/>
  <c r="C311" i="25"/>
  <c r="C361" i="25" s="1"/>
  <c r="H286" i="25"/>
  <c r="C354" i="41"/>
  <c r="C329" i="41"/>
  <c r="H287" i="24"/>
  <c r="C312" i="24"/>
  <c r="C362" i="24" s="1"/>
  <c r="D293" i="59"/>
  <c r="D343" i="59" s="1"/>
  <c r="D288" i="59"/>
  <c r="D313" i="59" s="1"/>
  <c r="D363" i="59" s="1"/>
  <c r="C346" i="31"/>
  <c r="C321" i="31"/>
  <c r="C354" i="31"/>
  <c r="C329" i="31"/>
  <c r="H343" i="30"/>
  <c r="H293" i="30"/>
  <c r="H270" i="10"/>
  <c r="C295" i="10"/>
  <c r="C345" i="10" s="1"/>
  <c r="H360" i="38"/>
  <c r="H310" i="38"/>
  <c r="S37" i="48" s="1"/>
  <c r="H356" i="39"/>
  <c r="H306" i="39"/>
  <c r="H273" i="29"/>
  <c r="C298" i="29"/>
  <c r="C348" i="29" s="1"/>
  <c r="H286" i="14"/>
  <c r="C311" i="14"/>
  <c r="C361" i="14" s="1"/>
  <c r="G326" i="38"/>
  <c r="E336" i="38"/>
  <c r="F329" i="38"/>
  <c r="F322" i="38"/>
  <c r="G335" i="38"/>
  <c r="C322" i="38"/>
  <c r="F333" i="38"/>
  <c r="H332" i="38"/>
  <c r="D320" i="38"/>
  <c r="E331" i="38"/>
  <c r="G336" i="38"/>
  <c r="C332" i="38"/>
  <c r="C331" i="38"/>
  <c r="E325" i="38"/>
  <c r="G334" i="38"/>
  <c r="G322" i="38"/>
  <c r="C324" i="38"/>
  <c r="H334" i="38"/>
  <c r="C329" i="38"/>
  <c r="H322" i="38"/>
  <c r="H329" i="38"/>
  <c r="F321" i="38"/>
  <c r="F332" i="38"/>
  <c r="C330" i="38"/>
  <c r="E332" i="38"/>
  <c r="E334" i="38"/>
  <c r="E320" i="38"/>
  <c r="G338" i="38"/>
  <c r="C335" i="38"/>
  <c r="D336" i="38"/>
  <c r="G328" i="38"/>
  <c r="C333" i="38"/>
  <c r="C327" i="38"/>
  <c r="F335" i="38"/>
  <c r="C318" i="38"/>
  <c r="H330" i="38"/>
  <c r="F328" i="38"/>
  <c r="D335" i="38"/>
  <c r="D334" i="38"/>
  <c r="F336" i="38"/>
  <c r="F325" i="38"/>
  <c r="E329" i="38"/>
  <c r="E324" i="38"/>
  <c r="G333" i="38"/>
  <c r="E333" i="38"/>
  <c r="C319" i="38"/>
  <c r="F337" i="38"/>
  <c r="E326" i="38"/>
  <c r="D337" i="38"/>
  <c r="G324" i="38"/>
  <c r="F330" i="38"/>
  <c r="F327" i="38"/>
  <c r="E322" i="38"/>
  <c r="G331" i="38"/>
  <c r="G337" i="38"/>
  <c r="D318" i="38"/>
  <c r="E318" i="38"/>
  <c r="F320" i="38"/>
  <c r="F334" i="38"/>
  <c r="E319" i="38"/>
  <c r="D333" i="38"/>
  <c r="E321" i="38"/>
  <c r="E323" i="38"/>
  <c r="D332" i="38"/>
  <c r="F331" i="38"/>
  <c r="G332" i="38"/>
  <c r="E330" i="38"/>
  <c r="G321" i="38"/>
  <c r="F323" i="38"/>
  <c r="D323" i="38"/>
  <c r="G323" i="38"/>
  <c r="G319" i="38"/>
  <c r="G325" i="38"/>
  <c r="E335" i="38"/>
  <c r="C325" i="38"/>
  <c r="G329" i="38"/>
  <c r="E327" i="38"/>
  <c r="G320" i="38"/>
  <c r="D330" i="38"/>
  <c r="G318" i="38"/>
  <c r="C328" i="38"/>
  <c r="D326" i="38"/>
  <c r="D322" i="38"/>
  <c r="E337" i="38"/>
  <c r="C343" i="38"/>
  <c r="F326" i="38"/>
  <c r="D324" i="38"/>
  <c r="D328" i="38"/>
  <c r="G327" i="38"/>
  <c r="C337" i="38"/>
  <c r="D319" i="38"/>
  <c r="H325" i="38"/>
  <c r="E328" i="38"/>
  <c r="F324" i="38"/>
  <c r="D327" i="38"/>
  <c r="F319" i="38"/>
  <c r="G330" i="38"/>
  <c r="H328" i="38"/>
  <c r="C334" i="38"/>
  <c r="D321" i="38"/>
  <c r="D329" i="38"/>
  <c r="D325" i="38"/>
  <c r="D331" i="38"/>
  <c r="E295" i="22"/>
  <c r="E345" i="22" s="1"/>
  <c r="H270" i="22"/>
  <c r="H356" i="31"/>
  <c r="H306" i="31"/>
  <c r="D293" i="25"/>
  <c r="D343" i="25" s="1"/>
  <c r="D288" i="25"/>
  <c r="D313" i="25" s="1"/>
  <c r="D363" i="25" s="1"/>
  <c r="H306" i="30"/>
  <c r="H356" i="30"/>
  <c r="C362" i="31"/>
  <c r="C337" i="31"/>
  <c r="D343" i="31"/>
  <c r="D318" i="31"/>
  <c r="C361" i="41"/>
  <c r="C336" i="41"/>
  <c r="H356" i="40"/>
  <c r="H306" i="40"/>
  <c r="H356" i="41"/>
  <c r="H306" i="41"/>
  <c r="C293" i="24"/>
  <c r="H268" i="24"/>
  <c r="C288" i="24"/>
  <c r="C301" i="22"/>
  <c r="C351" i="22" s="1"/>
  <c r="H276" i="22"/>
  <c r="H308" i="41"/>
  <c r="H358" i="41"/>
  <c r="H295" i="40"/>
  <c r="H345" i="40"/>
  <c r="C295" i="24"/>
  <c r="C345" i="24" s="1"/>
  <c r="H270" i="24"/>
  <c r="C302" i="22"/>
  <c r="C352" i="22" s="1"/>
  <c r="H277" i="22"/>
  <c r="Q25" i="49"/>
  <c r="H213" i="25"/>
  <c r="H354" i="41"/>
  <c r="H304" i="41"/>
  <c r="H302" i="25"/>
  <c r="K23" i="48" s="1"/>
  <c r="H352" i="25"/>
  <c r="H346" i="31"/>
  <c r="H296" i="31"/>
  <c r="E293" i="25"/>
  <c r="E343" i="25" s="1"/>
  <c r="E288" i="25"/>
  <c r="E313" i="25" s="1"/>
  <c r="E363" i="25" s="1"/>
  <c r="H304" i="31"/>
  <c r="H354" i="31"/>
  <c r="H355" i="15"/>
  <c r="H305" i="15"/>
  <c r="N11" i="48" s="1"/>
  <c r="H352" i="6"/>
  <c r="H302" i="6"/>
  <c r="K5" i="48" s="1"/>
  <c r="H270" i="39"/>
  <c r="D288" i="10"/>
  <c r="D313" i="10" s="1"/>
  <c r="D363" i="10" s="1"/>
  <c r="H280" i="10"/>
  <c r="H283" i="10"/>
  <c r="D288" i="38"/>
  <c r="D313" i="38" s="1"/>
  <c r="D363" i="38" s="1"/>
  <c r="D288" i="29"/>
  <c r="D313" i="29" s="1"/>
  <c r="D363" i="29" s="1"/>
  <c r="H287" i="38"/>
  <c r="G288" i="23"/>
  <c r="H274" i="29"/>
  <c r="E288" i="29"/>
  <c r="E313" i="29" s="1"/>
  <c r="E363" i="29" s="1"/>
  <c r="H288" i="41"/>
  <c r="Q39" i="49"/>
  <c r="H213" i="38"/>
  <c r="E288" i="14"/>
  <c r="E313" i="14" s="1"/>
  <c r="E363" i="14" s="1"/>
  <c r="H283" i="29"/>
  <c r="G288" i="10"/>
  <c r="G313" i="10" s="1"/>
  <c r="G363" i="10" s="1"/>
  <c r="H277" i="14"/>
  <c r="D288" i="14"/>
  <c r="D313" i="14" s="1"/>
  <c r="D363" i="14" s="1"/>
  <c r="C288" i="23"/>
  <c r="C313" i="23" s="1"/>
  <c r="H268" i="23"/>
  <c r="V41" i="49"/>
  <c r="B85" i="49"/>
  <c r="B124" i="49" s="1"/>
  <c r="V42" i="49"/>
  <c r="B86" i="49"/>
  <c r="B125" i="49" s="1"/>
  <c r="Q23" i="49"/>
  <c r="H213" i="23"/>
  <c r="C288" i="29"/>
  <c r="C313" i="29" s="1"/>
  <c r="H268" i="29"/>
  <c r="F288" i="39"/>
  <c r="F313" i="39" s="1"/>
  <c r="F363" i="39" s="1"/>
  <c r="H269" i="10"/>
  <c r="F288" i="10"/>
  <c r="F313" i="10" s="1"/>
  <c r="F363" i="10" s="1"/>
  <c r="H268" i="14"/>
  <c r="C288" i="14"/>
  <c r="H269" i="14"/>
  <c r="H268" i="39"/>
  <c r="C288" i="39"/>
  <c r="C313" i="39" s="1"/>
  <c r="H281" i="23"/>
  <c r="V31" i="49"/>
  <c r="B75" i="49"/>
  <c r="B114" i="49" s="1"/>
  <c r="Q12" i="49"/>
  <c r="H213" i="14"/>
  <c r="Q29" i="49"/>
  <c r="H213" i="29"/>
  <c r="Q40" i="49"/>
  <c r="H213" i="39"/>
  <c r="D288" i="23"/>
  <c r="D313" i="23" s="1"/>
  <c r="D363" i="23" s="1"/>
  <c r="F288" i="23"/>
  <c r="F313" i="23" s="1"/>
  <c r="F363" i="23" s="1"/>
  <c r="D288" i="39"/>
  <c r="D313" i="39" s="1"/>
  <c r="D363" i="39" s="1"/>
  <c r="C288" i="10"/>
  <c r="C313" i="10" s="1"/>
  <c r="H268" i="10"/>
  <c r="C288" i="38"/>
  <c r="C313" i="38" s="1"/>
  <c r="C363" i="38" s="1"/>
  <c r="H268" i="38"/>
  <c r="H274" i="38"/>
  <c r="E288" i="23"/>
  <c r="E313" i="23" s="1"/>
  <c r="E363" i="23" s="1"/>
  <c r="H213" i="10"/>
  <c r="Q9" i="49"/>
  <c r="E288" i="38"/>
  <c r="E313" i="38" s="1"/>
  <c r="E363" i="38" s="1"/>
  <c r="H288" i="30"/>
  <c r="B74" i="49"/>
  <c r="B113" i="49" s="1"/>
  <c r="V30" i="49"/>
  <c r="H213" i="20"/>
  <c r="Q19" i="49"/>
  <c r="H213" i="57"/>
  <c r="C301" i="57"/>
  <c r="C351" i="57" s="1"/>
  <c r="H276" i="57"/>
  <c r="C288" i="57"/>
  <c r="H268" i="57"/>
  <c r="C293" i="57"/>
  <c r="C306" i="57"/>
  <c r="C356" i="57" s="1"/>
  <c r="H281" i="57"/>
  <c r="E293" i="57"/>
  <c r="E343" i="57" s="1"/>
  <c r="E288" i="57"/>
  <c r="E313" i="57" s="1"/>
  <c r="E363" i="57" s="1"/>
  <c r="H270" i="57"/>
  <c r="C295" i="57"/>
  <c r="C345" i="57" s="1"/>
  <c r="H287" i="57"/>
  <c r="C312" i="57"/>
  <c r="C362" i="57" s="1"/>
  <c r="H269" i="57"/>
  <c r="C294" i="57"/>
  <c r="C344" i="57" s="1"/>
  <c r="H273" i="57"/>
  <c r="C298" i="57"/>
  <c r="C348" i="57" s="1"/>
  <c r="H286" i="57"/>
  <c r="C311" i="57"/>
  <c r="C361" i="57" s="1"/>
  <c r="H310" i="57"/>
  <c r="S17" i="48" s="1"/>
  <c r="H360" i="57"/>
  <c r="H271" i="57"/>
  <c r="C296" i="57"/>
  <c r="C346" i="57" s="1"/>
  <c r="H283" i="57"/>
  <c r="C308" i="57"/>
  <c r="C358" i="57" s="1"/>
  <c r="D293" i="57"/>
  <c r="D343" i="57" s="1"/>
  <c r="D288" i="57"/>
  <c r="D313" i="57" s="1"/>
  <c r="D363" i="57" s="1"/>
  <c r="C312" i="11"/>
  <c r="C362" i="11" s="1"/>
  <c r="H287" i="11"/>
  <c r="H269" i="11"/>
  <c r="C294" i="11"/>
  <c r="C344" i="11" s="1"/>
  <c r="C311" i="11"/>
  <c r="C361" i="11" s="1"/>
  <c r="H286" i="11"/>
  <c r="H281" i="11"/>
  <c r="C306" i="11"/>
  <c r="C356" i="11" s="1"/>
  <c r="C298" i="11"/>
  <c r="C348" i="11" s="1"/>
  <c r="H273" i="11"/>
  <c r="C308" i="11"/>
  <c r="C358" i="11" s="1"/>
  <c r="H283" i="11"/>
  <c r="H271" i="11"/>
  <c r="C296" i="11"/>
  <c r="C346" i="11" s="1"/>
  <c r="D293" i="11"/>
  <c r="D343" i="11" s="1"/>
  <c r="D288" i="11"/>
  <c r="D313" i="11" s="1"/>
  <c r="D363" i="11" s="1"/>
  <c r="H268" i="11"/>
  <c r="C293" i="11"/>
  <c r="C288" i="11"/>
  <c r="F288" i="11"/>
  <c r="F313" i="11" s="1"/>
  <c r="F363" i="11" s="1"/>
  <c r="F293" i="11"/>
  <c r="F343" i="11" s="1"/>
  <c r="E288" i="11"/>
  <c r="E313" i="11" s="1"/>
  <c r="E363" i="11" s="1"/>
  <c r="E293" i="11"/>
  <c r="E343" i="11" s="1"/>
  <c r="H307" i="11"/>
  <c r="P8" i="48" s="1"/>
  <c r="H357" i="11"/>
  <c r="C295" i="11"/>
  <c r="C345" i="11" s="1"/>
  <c r="H270" i="11"/>
  <c r="H285" i="11"/>
  <c r="C310" i="11"/>
  <c r="C360" i="11" s="1"/>
  <c r="C301" i="11"/>
  <c r="C351" i="11" s="1"/>
  <c r="H276" i="11"/>
  <c r="Q10" i="49"/>
  <c r="H213" i="11"/>
  <c r="H346" i="6"/>
  <c r="H296" i="6"/>
  <c r="E5" i="48" s="1"/>
  <c r="H349" i="6"/>
  <c r="H299" i="6"/>
  <c r="H5" i="48" s="1"/>
  <c r="V7" i="49"/>
  <c r="B51" i="49"/>
  <c r="B90" i="49" s="1"/>
  <c r="H361" i="6"/>
  <c r="H311" i="6"/>
  <c r="T5" i="48" s="1"/>
  <c r="H343" i="6"/>
  <c r="H293" i="6"/>
  <c r="B5" i="48" s="1"/>
  <c r="H358" i="6"/>
  <c r="H308" i="6"/>
  <c r="Q5" i="48" s="1"/>
  <c r="H345" i="6"/>
  <c r="H295" i="6"/>
  <c r="D5" i="48" s="1"/>
  <c r="H310" i="6"/>
  <c r="S5" i="48" s="1"/>
  <c r="H360" i="6"/>
  <c r="F320" i="6"/>
  <c r="D338" i="6"/>
  <c r="F326" i="6"/>
  <c r="C326" i="6"/>
  <c r="C335" i="6"/>
  <c r="C334" i="6"/>
  <c r="C321" i="6"/>
  <c r="D337" i="6"/>
  <c r="D335" i="6"/>
  <c r="F331" i="6"/>
  <c r="F323" i="6"/>
  <c r="D328" i="6"/>
  <c r="F319" i="6"/>
  <c r="E322" i="6"/>
  <c r="E321" i="6"/>
  <c r="C331" i="6"/>
  <c r="F321" i="6"/>
  <c r="D318" i="6"/>
  <c r="E334" i="6"/>
  <c r="C329" i="6"/>
  <c r="H325" i="6"/>
  <c r="G327" i="6"/>
  <c r="D322" i="6"/>
  <c r="C319" i="6"/>
  <c r="E338" i="6"/>
  <c r="D324" i="6"/>
  <c r="F332" i="6"/>
  <c r="G328" i="6"/>
  <c r="C343" i="6"/>
  <c r="E320" i="6"/>
  <c r="C325" i="6"/>
  <c r="E330" i="6"/>
  <c r="D332" i="6"/>
  <c r="D330" i="6"/>
  <c r="F328" i="6"/>
  <c r="F329" i="6"/>
  <c r="F324" i="6"/>
  <c r="G333" i="6"/>
  <c r="G337" i="6"/>
  <c r="G319" i="6"/>
  <c r="E337" i="6"/>
  <c r="C336" i="6"/>
  <c r="G324" i="6"/>
  <c r="F322" i="6"/>
  <c r="G326" i="6"/>
  <c r="E319" i="6"/>
  <c r="F337" i="6"/>
  <c r="E333" i="6"/>
  <c r="G335" i="6"/>
  <c r="H322" i="6"/>
  <c r="D321" i="6"/>
  <c r="G330" i="6"/>
  <c r="D334" i="6"/>
  <c r="F336" i="6"/>
  <c r="D325" i="6"/>
  <c r="G320" i="6"/>
  <c r="C328" i="6"/>
  <c r="G322" i="6"/>
  <c r="E329" i="6"/>
  <c r="E332" i="6"/>
  <c r="D336" i="6"/>
  <c r="E324" i="6"/>
  <c r="G325" i="6"/>
  <c r="G336" i="6"/>
  <c r="F330" i="6"/>
  <c r="D320" i="6"/>
  <c r="G323" i="6"/>
  <c r="D319" i="6"/>
  <c r="F335" i="6"/>
  <c r="C323" i="6"/>
  <c r="C320" i="6"/>
  <c r="C324" i="6"/>
  <c r="G318" i="6"/>
  <c r="D326" i="6"/>
  <c r="D333" i="6"/>
  <c r="G334" i="6"/>
  <c r="C330" i="6"/>
  <c r="E335" i="6"/>
  <c r="G332" i="6"/>
  <c r="H334" i="6"/>
  <c r="E331" i="6"/>
  <c r="G321" i="6"/>
  <c r="E323" i="6"/>
  <c r="G329" i="6"/>
  <c r="H328" i="6"/>
  <c r="E325" i="6"/>
  <c r="H329" i="6"/>
  <c r="C318" i="6"/>
  <c r="C322" i="6"/>
  <c r="H332" i="6"/>
  <c r="G331" i="6"/>
  <c r="F333" i="6"/>
  <c r="D331" i="6"/>
  <c r="G338" i="6"/>
  <c r="F318" i="6"/>
  <c r="F325" i="6"/>
  <c r="F327" i="6"/>
  <c r="H330" i="6"/>
  <c r="D327" i="6"/>
  <c r="C332" i="6"/>
  <c r="D323" i="6"/>
  <c r="F338" i="6"/>
  <c r="E318" i="6"/>
  <c r="C337" i="6"/>
  <c r="C327" i="6"/>
  <c r="F334" i="6"/>
  <c r="E336" i="6"/>
  <c r="C333" i="6"/>
  <c r="E327" i="6"/>
  <c r="E328" i="6"/>
  <c r="E326" i="6"/>
  <c r="D329" i="6"/>
  <c r="C313" i="6"/>
  <c r="C363" i="6" s="1"/>
  <c r="H288" i="6"/>
  <c r="H344" i="6"/>
  <c r="H294" i="6"/>
  <c r="C5" i="48" s="1"/>
  <c r="H348" i="6"/>
  <c r="H298" i="6"/>
  <c r="G5" i="48" s="1"/>
  <c r="H351" i="6"/>
  <c r="H301" i="6"/>
  <c r="J5" i="48" s="1"/>
  <c r="H356" i="6"/>
  <c r="H306" i="6"/>
  <c r="O5" i="48" s="1"/>
  <c r="H362" i="6"/>
  <c r="H312" i="6"/>
  <c r="U5" i="48" s="1"/>
  <c r="C312" i="9"/>
  <c r="C362" i="9" s="1"/>
  <c r="H287" i="9"/>
  <c r="H276" i="9"/>
  <c r="C301" i="9"/>
  <c r="C351" i="9" s="1"/>
  <c r="H350" i="9"/>
  <c r="H300" i="9"/>
  <c r="H281" i="9"/>
  <c r="C306" i="9"/>
  <c r="C356" i="9" s="1"/>
  <c r="H269" i="9"/>
  <c r="C294" i="9"/>
  <c r="C344" i="9" s="1"/>
  <c r="H270" i="9"/>
  <c r="C295" i="9"/>
  <c r="C345" i="9" s="1"/>
  <c r="C311" i="9"/>
  <c r="C361" i="9" s="1"/>
  <c r="H286" i="9"/>
  <c r="H213" i="9"/>
  <c r="Q8" i="49"/>
  <c r="H271" i="9"/>
  <c r="C296" i="9"/>
  <c r="C346" i="9" s="1"/>
  <c r="H283" i="9"/>
  <c r="C308" i="9"/>
  <c r="C358" i="9" s="1"/>
  <c r="C288" i="9"/>
  <c r="H268" i="9"/>
  <c r="C293" i="9"/>
  <c r="F293" i="9"/>
  <c r="F343" i="9" s="1"/>
  <c r="F288" i="9"/>
  <c r="F313" i="9" s="1"/>
  <c r="F363" i="9" s="1"/>
  <c r="H352" i="9"/>
  <c r="H302" i="9"/>
  <c r="H273" i="9"/>
  <c r="C298" i="9"/>
  <c r="C348" i="9" s="1"/>
  <c r="D288" i="9"/>
  <c r="D313" i="9" s="1"/>
  <c r="D363" i="9" s="1"/>
  <c r="D293" i="9"/>
  <c r="D343" i="9" s="1"/>
  <c r="C307" i="9"/>
  <c r="C357" i="9" s="1"/>
  <c r="H282" i="9"/>
  <c r="C299" i="9"/>
  <c r="C349" i="9" s="1"/>
  <c r="H274" i="9"/>
  <c r="E293" i="9"/>
  <c r="E343" i="9" s="1"/>
  <c r="E288" i="9"/>
  <c r="E313" i="9" s="1"/>
  <c r="E363" i="9" s="1"/>
  <c r="H137" i="44"/>
  <c r="H307" i="27"/>
  <c r="P25" i="48" s="1"/>
  <c r="H357" i="27"/>
  <c r="H274" i="27"/>
  <c r="C299" i="27"/>
  <c r="C349" i="27" s="1"/>
  <c r="C308" i="27"/>
  <c r="C358" i="27" s="1"/>
  <c r="H283" i="27"/>
  <c r="C306" i="27"/>
  <c r="C356" i="27" s="1"/>
  <c r="H281" i="27"/>
  <c r="H359" i="27"/>
  <c r="H309" i="27"/>
  <c r="R25" i="48" s="1"/>
  <c r="D293" i="27"/>
  <c r="D343" i="27" s="1"/>
  <c r="D288" i="27"/>
  <c r="D313" i="27" s="1"/>
  <c r="D363" i="27" s="1"/>
  <c r="E293" i="27"/>
  <c r="E343" i="27" s="1"/>
  <c r="E288" i="27"/>
  <c r="E313" i="27" s="1"/>
  <c r="E363" i="27" s="1"/>
  <c r="H286" i="27"/>
  <c r="C311" i="27"/>
  <c r="C361" i="27" s="1"/>
  <c r="H271" i="27"/>
  <c r="C296" i="27"/>
  <c r="C346" i="27" s="1"/>
  <c r="F288" i="27"/>
  <c r="F313" i="27" s="1"/>
  <c r="F363" i="27" s="1"/>
  <c r="F293" i="27"/>
  <c r="F343" i="27" s="1"/>
  <c r="C304" i="27"/>
  <c r="C354" i="27" s="1"/>
  <c r="H279" i="27"/>
  <c r="C298" i="27"/>
  <c r="C348" i="27" s="1"/>
  <c r="H273" i="27"/>
  <c r="H362" i="27"/>
  <c r="H312" i="27"/>
  <c r="U25" i="48" s="1"/>
  <c r="H213" i="27"/>
  <c r="Q27" i="49"/>
  <c r="H276" i="27"/>
  <c r="C301" i="27"/>
  <c r="C351" i="27" s="1"/>
  <c r="H270" i="27"/>
  <c r="C295" i="27"/>
  <c r="C345" i="27" s="1"/>
  <c r="C288" i="27"/>
  <c r="H268" i="27"/>
  <c r="C293" i="27"/>
  <c r="H350" i="27"/>
  <c r="H300" i="27"/>
  <c r="I25" i="48" s="1"/>
  <c r="C310" i="27"/>
  <c r="C360" i="27" s="1"/>
  <c r="H285" i="27"/>
  <c r="C294" i="27"/>
  <c r="C344" i="27" s="1"/>
  <c r="H269" i="27"/>
  <c r="H348" i="32"/>
  <c r="H298" i="32"/>
  <c r="G30" i="48" s="1"/>
  <c r="H308" i="32"/>
  <c r="Q30" i="48" s="1"/>
  <c r="H358" i="32"/>
  <c r="H361" i="32"/>
  <c r="H311" i="32"/>
  <c r="T30" i="48" s="1"/>
  <c r="H346" i="32"/>
  <c r="H296" i="32"/>
  <c r="E30" i="48" s="1"/>
  <c r="V32" i="49"/>
  <c r="B76" i="49"/>
  <c r="B115" i="49" s="1"/>
  <c r="H345" i="32"/>
  <c r="H295" i="32"/>
  <c r="D30" i="48" s="1"/>
  <c r="H304" i="32"/>
  <c r="M30" i="48" s="1"/>
  <c r="H354" i="32"/>
  <c r="H299" i="32"/>
  <c r="H30" i="48" s="1"/>
  <c r="H349" i="32"/>
  <c r="H294" i="32"/>
  <c r="C30" i="48" s="1"/>
  <c r="H344" i="32"/>
  <c r="H343" i="32"/>
  <c r="H293" i="32"/>
  <c r="B30" i="48" s="1"/>
  <c r="H356" i="32"/>
  <c r="H306" i="32"/>
  <c r="O30" i="48" s="1"/>
  <c r="F324" i="32"/>
  <c r="D328" i="32"/>
  <c r="F319" i="32"/>
  <c r="E332" i="32"/>
  <c r="G336" i="32"/>
  <c r="D330" i="32"/>
  <c r="C326" i="32"/>
  <c r="D329" i="32"/>
  <c r="D321" i="32"/>
  <c r="H335" i="32"/>
  <c r="D322" i="32"/>
  <c r="G334" i="32"/>
  <c r="E319" i="32"/>
  <c r="F336" i="32"/>
  <c r="H329" i="32"/>
  <c r="D332" i="32"/>
  <c r="H337" i="32"/>
  <c r="D337" i="32"/>
  <c r="C324" i="32"/>
  <c r="D334" i="32"/>
  <c r="F327" i="32"/>
  <c r="F326" i="32"/>
  <c r="D320" i="32"/>
  <c r="D331" i="32"/>
  <c r="G326" i="32"/>
  <c r="E330" i="32"/>
  <c r="G337" i="32"/>
  <c r="H328" i="32"/>
  <c r="F334" i="32"/>
  <c r="D338" i="32"/>
  <c r="D319" i="32"/>
  <c r="D326" i="32"/>
  <c r="G324" i="32"/>
  <c r="F320" i="32"/>
  <c r="F325" i="32"/>
  <c r="C330" i="32"/>
  <c r="G318" i="32"/>
  <c r="C318" i="32"/>
  <c r="E322" i="32"/>
  <c r="G327" i="32"/>
  <c r="E324" i="32"/>
  <c r="H322" i="32"/>
  <c r="C322" i="32"/>
  <c r="E329" i="32"/>
  <c r="F322" i="32"/>
  <c r="D323" i="32"/>
  <c r="F338" i="32"/>
  <c r="C319" i="32"/>
  <c r="H330" i="32"/>
  <c r="C332" i="32"/>
  <c r="C333" i="32"/>
  <c r="G330" i="32"/>
  <c r="E333" i="32"/>
  <c r="C328" i="32"/>
  <c r="F333" i="32"/>
  <c r="G319" i="32"/>
  <c r="F331" i="32"/>
  <c r="C334" i="32"/>
  <c r="E337" i="32"/>
  <c r="C343" i="32"/>
  <c r="G331" i="32"/>
  <c r="D327" i="32"/>
  <c r="G329" i="32"/>
  <c r="C325" i="32"/>
  <c r="G325" i="32"/>
  <c r="F318" i="32"/>
  <c r="E323" i="32"/>
  <c r="F323" i="32"/>
  <c r="G338" i="32"/>
  <c r="C323" i="32"/>
  <c r="D318" i="32"/>
  <c r="G333" i="32"/>
  <c r="D324" i="32"/>
  <c r="G332" i="32"/>
  <c r="F337" i="32"/>
  <c r="C329" i="32"/>
  <c r="D336" i="32"/>
  <c r="D335" i="32"/>
  <c r="E326" i="32"/>
  <c r="C336" i="32"/>
  <c r="E321" i="32"/>
  <c r="F330" i="32"/>
  <c r="E338" i="32"/>
  <c r="E328" i="32"/>
  <c r="G321" i="32"/>
  <c r="G328" i="32"/>
  <c r="G323" i="32"/>
  <c r="C320" i="32"/>
  <c r="C335" i="32"/>
  <c r="G320" i="32"/>
  <c r="F335" i="32"/>
  <c r="G322" i="32"/>
  <c r="F332" i="32"/>
  <c r="H325" i="32"/>
  <c r="F328" i="32"/>
  <c r="G335" i="32"/>
  <c r="E334" i="32"/>
  <c r="E318" i="32"/>
  <c r="C337" i="32"/>
  <c r="C327" i="32"/>
  <c r="H332" i="32"/>
  <c r="H334" i="32"/>
  <c r="E325" i="32"/>
  <c r="D325" i="32"/>
  <c r="C331" i="32"/>
  <c r="D333" i="32"/>
  <c r="F329" i="32"/>
  <c r="E336" i="32"/>
  <c r="C321" i="32"/>
  <c r="E335" i="32"/>
  <c r="F321" i="32"/>
  <c r="E327" i="32"/>
  <c r="E320" i="32"/>
  <c r="E331" i="32"/>
  <c r="H321" i="32"/>
  <c r="H302" i="32"/>
  <c r="K30" i="48" s="1"/>
  <c r="H352" i="32"/>
  <c r="C313" i="32"/>
  <c r="C363" i="32" s="1"/>
  <c r="H288" i="32"/>
  <c r="H351" i="32"/>
  <c r="H301" i="32"/>
  <c r="J30" i="48" s="1"/>
  <c r="AK38" i="49"/>
  <c r="AK15" i="49"/>
  <c r="AK28" i="49"/>
  <c r="AK35" i="49"/>
  <c r="AK19" i="49"/>
  <c r="AK24" i="49"/>
  <c r="AK29" i="49"/>
  <c r="AK17" i="49"/>
  <c r="AK20" i="49"/>
  <c r="AK8" i="49"/>
  <c r="AK22" i="49"/>
  <c r="AK7" i="49"/>
  <c r="AK27" i="49"/>
  <c r="AK31" i="49"/>
  <c r="AK9" i="49"/>
  <c r="AK34" i="49"/>
  <c r="AK21" i="49"/>
  <c r="AK36" i="49"/>
  <c r="AK12" i="49"/>
  <c r="AK16" i="49"/>
  <c r="AK43" i="49"/>
  <c r="AK30" i="49"/>
  <c r="AK37" i="49"/>
  <c r="AK13" i="49"/>
  <c r="AK11" i="49"/>
  <c r="AK14" i="49"/>
  <c r="AK39" i="49"/>
  <c r="AK25" i="49"/>
  <c r="AK33" i="49"/>
  <c r="AK40" i="49"/>
  <c r="AK41" i="49"/>
  <c r="AK23" i="49"/>
  <c r="AK18" i="49"/>
  <c r="AK10" i="49"/>
  <c r="AK42" i="49"/>
  <c r="AK32" i="49"/>
  <c r="E288" i="26"/>
  <c r="E313" i="26" s="1"/>
  <c r="E363" i="26" s="1"/>
  <c r="E293" i="26"/>
  <c r="E343" i="26" s="1"/>
  <c r="C295" i="26"/>
  <c r="C345" i="26" s="1"/>
  <c r="H270" i="26"/>
  <c r="H283" i="26"/>
  <c r="C308" i="26"/>
  <c r="C358" i="26" s="1"/>
  <c r="H281" i="26"/>
  <c r="C306" i="26"/>
  <c r="C356" i="26" s="1"/>
  <c r="D288" i="26"/>
  <c r="D313" i="26" s="1"/>
  <c r="D363" i="26" s="1"/>
  <c r="D293" i="26"/>
  <c r="D343" i="26" s="1"/>
  <c r="AD7" i="49"/>
  <c r="AD11" i="49"/>
  <c r="AD29" i="49"/>
  <c r="AD20" i="49"/>
  <c r="AD28" i="49"/>
  <c r="AD31" i="49"/>
  <c r="AD37" i="49"/>
  <c r="AD36" i="49"/>
  <c r="AD43" i="49"/>
  <c r="AD41" i="49"/>
  <c r="AD38" i="49"/>
  <c r="AD17" i="49"/>
  <c r="AD27" i="49"/>
  <c r="AD40" i="49"/>
  <c r="AD33" i="49"/>
  <c r="AD32" i="49"/>
  <c r="AD8" i="49"/>
  <c r="AD10" i="49"/>
  <c r="AD25" i="49"/>
  <c r="AD16" i="49"/>
  <c r="AD21" i="49"/>
  <c r="AD18" i="49"/>
  <c r="AD35" i="49"/>
  <c r="AD39" i="49"/>
  <c r="AD12" i="49"/>
  <c r="AD19" i="49"/>
  <c r="AD34" i="49"/>
  <c r="AD24" i="49"/>
  <c r="AD14" i="49"/>
  <c r="AD15" i="49"/>
  <c r="AD23" i="49"/>
  <c r="AD30" i="49"/>
  <c r="AD9" i="49"/>
  <c r="AD13" i="49"/>
  <c r="AD22" i="49"/>
  <c r="AD42" i="49"/>
  <c r="C299" i="26"/>
  <c r="C349" i="26" s="1"/>
  <c r="H274" i="26"/>
  <c r="H271" i="26"/>
  <c r="C296" i="26"/>
  <c r="C346" i="26" s="1"/>
  <c r="C293" i="26"/>
  <c r="C288" i="26"/>
  <c r="H268" i="26"/>
  <c r="C312" i="26"/>
  <c r="C362" i="26" s="1"/>
  <c r="H287" i="26"/>
  <c r="C298" i="26"/>
  <c r="C348" i="26" s="1"/>
  <c r="H273" i="26"/>
  <c r="H213" i="26"/>
  <c r="Q26" i="49"/>
  <c r="H276" i="26"/>
  <c r="C301" i="26"/>
  <c r="C351" i="26" s="1"/>
  <c r="H360" i="26"/>
  <c r="H310" i="26"/>
  <c r="S24" i="48" s="1"/>
  <c r="C311" i="26"/>
  <c r="C361" i="26" s="1"/>
  <c r="H286" i="26"/>
  <c r="C294" i="26"/>
  <c r="C344" i="26" s="1"/>
  <c r="H269" i="26"/>
  <c r="H287" i="16"/>
  <c r="C312" i="16"/>
  <c r="C362" i="16" s="1"/>
  <c r="D293" i="16"/>
  <c r="D343" i="16" s="1"/>
  <c r="D288" i="16"/>
  <c r="D313" i="16" s="1"/>
  <c r="D363" i="16" s="1"/>
  <c r="H274" i="16"/>
  <c r="C299" i="16"/>
  <c r="C349" i="16" s="1"/>
  <c r="C293" i="16"/>
  <c r="H268" i="16"/>
  <c r="C288" i="16"/>
  <c r="H270" i="16"/>
  <c r="C295" i="16"/>
  <c r="C345" i="16" s="1"/>
  <c r="C308" i="16"/>
  <c r="C358" i="16" s="1"/>
  <c r="H283" i="16"/>
  <c r="Q14" i="49"/>
  <c r="H213" i="16"/>
  <c r="C301" i="16"/>
  <c r="C351" i="16" s="1"/>
  <c r="H276" i="16"/>
  <c r="F293" i="16"/>
  <c r="F343" i="16" s="1"/>
  <c r="F288" i="16"/>
  <c r="F313" i="16" s="1"/>
  <c r="F363" i="16" s="1"/>
  <c r="C296" i="16"/>
  <c r="C346" i="16" s="1"/>
  <c r="H271" i="16"/>
  <c r="C306" i="16"/>
  <c r="C356" i="16" s="1"/>
  <c r="H281" i="16"/>
  <c r="H360" i="16"/>
  <c r="H310" i="16"/>
  <c r="S12" i="48" s="1"/>
  <c r="H273" i="16"/>
  <c r="C298" i="16"/>
  <c r="C348" i="16" s="1"/>
  <c r="C311" i="16"/>
  <c r="C361" i="16" s="1"/>
  <c r="H286" i="16"/>
  <c r="E288" i="16"/>
  <c r="E313" i="16" s="1"/>
  <c r="E363" i="16" s="1"/>
  <c r="E293" i="16"/>
  <c r="E343" i="16" s="1"/>
  <c r="C294" i="16"/>
  <c r="C344" i="16" s="1"/>
  <c r="H269" i="16"/>
  <c r="H356" i="33"/>
  <c r="H306" i="33"/>
  <c r="O32" i="48" s="1"/>
  <c r="H293" i="33"/>
  <c r="B32" i="48" s="1"/>
  <c r="H343" i="33"/>
  <c r="H351" i="33"/>
  <c r="H301" i="33"/>
  <c r="J32" i="48" s="1"/>
  <c r="G319" i="33"/>
  <c r="E327" i="33"/>
  <c r="G320" i="33"/>
  <c r="F333" i="33"/>
  <c r="E319" i="33"/>
  <c r="F322" i="33"/>
  <c r="E334" i="33"/>
  <c r="F336" i="33"/>
  <c r="E325" i="33"/>
  <c r="D333" i="33"/>
  <c r="G328" i="33"/>
  <c r="D323" i="33"/>
  <c r="H334" i="33"/>
  <c r="C331" i="33"/>
  <c r="G325" i="33"/>
  <c r="E320" i="33"/>
  <c r="E321" i="33"/>
  <c r="G336" i="33"/>
  <c r="H332" i="33"/>
  <c r="D334" i="33"/>
  <c r="G332" i="33"/>
  <c r="C318" i="33"/>
  <c r="D335" i="33"/>
  <c r="F331" i="33"/>
  <c r="C321" i="33"/>
  <c r="D325" i="33"/>
  <c r="E326" i="33"/>
  <c r="C322" i="33"/>
  <c r="H327" i="33"/>
  <c r="F319" i="33"/>
  <c r="C332" i="33"/>
  <c r="F318" i="33"/>
  <c r="D338" i="33"/>
  <c r="D329" i="33"/>
  <c r="G324" i="33"/>
  <c r="E318" i="33"/>
  <c r="G322" i="33"/>
  <c r="G337" i="33"/>
  <c r="F338" i="33"/>
  <c r="G338" i="33"/>
  <c r="E335" i="33"/>
  <c r="F337" i="33"/>
  <c r="D336" i="33"/>
  <c r="E324" i="33"/>
  <c r="E329" i="33"/>
  <c r="C323" i="33"/>
  <c r="C320" i="33"/>
  <c r="E332" i="33"/>
  <c r="C330" i="33"/>
  <c r="D328" i="33"/>
  <c r="E323" i="33"/>
  <c r="C319" i="33"/>
  <c r="G323" i="33"/>
  <c r="E336" i="33"/>
  <c r="C326" i="33"/>
  <c r="F321" i="33"/>
  <c r="F334" i="33"/>
  <c r="G330" i="33"/>
  <c r="G318" i="33"/>
  <c r="F324" i="33"/>
  <c r="E322" i="33"/>
  <c r="E338" i="33"/>
  <c r="C328" i="33"/>
  <c r="D321" i="33"/>
  <c r="C334" i="33"/>
  <c r="G333" i="33"/>
  <c r="D327" i="33"/>
  <c r="E328" i="33"/>
  <c r="H335" i="33"/>
  <c r="G327" i="33"/>
  <c r="F332" i="33"/>
  <c r="F326" i="33"/>
  <c r="G334" i="33"/>
  <c r="F323" i="33"/>
  <c r="C337" i="33"/>
  <c r="E333" i="33"/>
  <c r="D331" i="33"/>
  <c r="G329" i="33"/>
  <c r="H328" i="33"/>
  <c r="G335" i="33"/>
  <c r="F329" i="33"/>
  <c r="F325" i="33"/>
  <c r="F335" i="33"/>
  <c r="H330" i="33"/>
  <c r="G331" i="33"/>
  <c r="G326" i="33"/>
  <c r="E337" i="33"/>
  <c r="C324" i="33"/>
  <c r="H325" i="33"/>
  <c r="D322" i="33"/>
  <c r="D332" i="33"/>
  <c r="F327" i="33"/>
  <c r="C325" i="33"/>
  <c r="D320" i="33"/>
  <c r="C336" i="33"/>
  <c r="G321" i="33"/>
  <c r="C343" i="33"/>
  <c r="F330" i="33"/>
  <c r="F328" i="33"/>
  <c r="D318" i="33"/>
  <c r="D319" i="33"/>
  <c r="D324" i="33"/>
  <c r="E330" i="33"/>
  <c r="D326" i="33"/>
  <c r="C335" i="33"/>
  <c r="D337" i="33"/>
  <c r="C329" i="33"/>
  <c r="D330" i="33"/>
  <c r="C333" i="33"/>
  <c r="E331" i="33"/>
  <c r="F320" i="33"/>
  <c r="C327" i="33"/>
  <c r="H288" i="33"/>
  <c r="C313" i="33"/>
  <c r="C363" i="33" s="1"/>
  <c r="V34" i="49"/>
  <c r="B78" i="49"/>
  <c r="B117" i="49" s="1"/>
  <c r="H296" i="33"/>
  <c r="E32" i="48" s="1"/>
  <c r="H346" i="33"/>
  <c r="H362" i="33"/>
  <c r="H312" i="33"/>
  <c r="U32" i="48" s="1"/>
  <c r="H345" i="33"/>
  <c r="H295" i="33"/>
  <c r="D32" i="48" s="1"/>
  <c r="H311" i="33"/>
  <c r="T32" i="48" s="1"/>
  <c r="H361" i="33"/>
  <c r="H308" i="33"/>
  <c r="Q32" i="48" s="1"/>
  <c r="H358" i="33"/>
  <c r="H297" i="33"/>
  <c r="F32" i="48" s="1"/>
  <c r="H347" i="33"/>
  <c r="H348" i="33"/>
  <c r="H298" i="33"/>
  <c r="G32" i="48" s="1"/>
  <c r="H349" i="33"/>
  <c r="H299" i="33"/>
  <c r="H32" i="48" s="1"/>
  <c r="H354" i="33"/>
  <c r="H304" i="33"/>
  <c r="M32" i="48" s="1"/>
  <c r="H294" i="33"/>
  <c r="C32" i="48" s="1"/>
  <c r="H344" i="33"/>
  <c r="H213" i="34"/>
  <c r="Q35" i="49"/>
  <c r="H300" i="34"/>
  <c r="I33" i="48" s="1"/>
  <c r="H350" i="34"/>
  <c r="C294" i="34"/>
  <c r="C344" i="34" s="1"/>
  <c r="H269" i="34"/>
  <c r="H270" i="34"/>
  <c r="C295" i="34"/>
  <c r="C345" i="34" s="1"/>
  <c r="H283" i="34"/>
  <c r="C308" i="34"/>
  <c r="C358" i="34" s="1"/>
  <c r="D288" i="34"/>
  <c r="D313" i="34" s="1"/>
  <c r="D363" i="34" s="1"/>
  <c r="D293" i="34"/>
  <c r="D343" i="34" s="1"/>
  <c r="F288" i="34"/>
  <c r="F313" i="34" s="1"/>
  <c r="F363" i="34" s="1"/>
  <c r="F293" i="34"/>
  <c r="F343" i="34" s="1"/>
  <c r="E293" i="34"/>
  <c r="E343" i="34" s="1"/>
  <c r="E288" i="34"/>
  <c r="E313" i="34" s="1"/>
  <c r="E363" i="34" s="1"/>
  <c r="C311" i="34"/>
  <c r="C361" i="34" s="1"/>
  <c r="H286" i="34"/>
  <c r="H281" i="34"/>
  <c r="C306" i="34"/>
  <c r="C356" i="34" s="1"/>
  <c r="C307" i="34"/>
  <c r="C357" i="34" s="1"/>
  <c r="H282" i="34"/>
  <c r="H274" i="34"/>
  <c r="C299" i="34"/>
  <c r="C349" i="34" s="1"/>
  <c r="C301" i="34"/>
  <c r="C351" i="34" s="1"/>
  <c r="H276" i="34"/>
  <c r="H310" i="34"/>
  <c r="S33" i="48" s="1"/>
  <c r="H360" i="34"/>
  <c r="C296" i="34"/>
  <c r="C346" i="34" s="1"/>
  <c r="H271" i="34"/>
  <c r="C298" i="34"/>
  <c r="C348" i="34" s="1"/>
  <c r="H273" i="34"/>
  <c r="H268" i="34"/>
  <c r="C288" i="34"/>
  <c r="C293" i="34"/>
  <c r="H360" i="17"/>
  <c r="H310" i="17"/>
  <c r="S13" i="48" s="1"/>
  <c r="F288" i="17"/>
  <c r="F313" i="17" s="1"/>
  <c r="F363" i="17" s="1"/>
  <c r="F293" i="17"/>
  <c r="F343" i="17" s="1"/>
  <c r="C299" i="17"/>
  <c r="C349" i="17" s="1"/>
  <c r="H274" i="17"/>
  <c r="C298" i="17"/>
  <c r="C348" i="17" s="1"/>
  <c r="H273" i="17"/>
  <c r="H281" i="17"/>
  <c r="C306" i="17"/>
  <c r="C356" i="17" s="1"/>
  <c r="H286" i="17"/>
  <c r="C311" i="17"/>
  <c r="C361" i="17" s="1"/>
  <c r="D293" i="17"/>
  <c r="D343" i="17" s="1"/>
  <c r="D288" i="17"/>
  <c r="D313" i="17" s="1"/>
  <c r="D363" i="17" s="1"/>
  <c r="C294" i="17"/>
  <c r="C344" i="17" s="1"/>
  <c r="H269" i="17"/>
  <c r="C302" i="17"/>
  <c r="C352" i="17" s="1"/>
  <c r="H277" i="17"/>
  <c r="H350" i="17"/>
  <c r="H300" i="17"/>
  <c r="I13" i="48" s="1"/>
  <c r="H272" i="17"/>
  <c r="C297" i="17"/>
  <c r="C347" i="17" s="1"/>
  <c r="C293" i="17"/>
  <c r="C288" i="17"/>
  <c r="H268" i="17"/>
  <c r="C296" i="17"/>
  <c r="C346" i="17" s="1"/>
  <c r="H271" i="17"/>
  <c r="H213" i="17"/>
  <c r="Q15" i="49"/>
  <c r="H283" i="17"/>
  <c r="C308" i="17"/>
  <c r="C358" i="17" s="1"/>
  <c r="H353" i="17"/>
  <c r="H303" i="17"/>
  <c r="L13" i="48" s="1"/>
  <c r="H270" i="17"/>
  <c r="C295" i="17"/>
  <c r="C345" i="17" s="1"/>
  <c r="E293" i="17"/>
  <c r="E343" i="17" s="1"/>
  <c r="E288" i="17"/>
  <c r="E313" i="17" s="1"/>
  <c r="E363" i="17" s="1"/>
  <c r="H298" i="21"/>
  <c r="G18" i="48" s="1"/>
  <c r="H348" i="21"/>
  <c r="H356" i="21"/>
  <c r="H306" i="21"/>
  <c r="O18" i="48" s="1"/>
  <c r="H288" i="21"/>
  <c r="C313" i="21"/>
  <c r="C363" i="21" s="1"/>
  <c r="H295" i="21"/>
  <c r="D18" i="48" s="1"/>
  <c r="H345" i="21"/>
  <c r="H293" i="21"/>
  <c r="B18" i="48" s="1"/>
  <c r="H343" i="21"/>
  <c r="H362" i="21"/>
  <c r="H312" i="21"/>
  <c r="U18" i="48" s="1"/>
  <c r="F323" i="21"/>
  <c r="C321" i="21"/>
  <c r="G318" i="21"/>
  <c r="D323" i="21"/>
  <c r="D330" i="21"/>
  <c r="D322" i="21"/>
  <c r="F329" i="21"/>
  <c r="F335" i="21"/>
  <c r="F334" i="21"/>
  <c r="G322" i="21"/>
  <c r="C331" i="21"/>
  <c r="H332" i="21"/>
  <c r="C322" i="21"/>
  <c r="F319" i="21"/>
  <c r="C332" i="21"/>
  <c r="E329" i="21"/>
  <c r="H334" i="21"/>
  <c r="C329" i="21"/>
  <c r="C323" i="21"/>
  <c r="D326" i="21"/>
  <c r="F325" i="21"/>
  <c r="C325" i="21"/>
  <c r="H327" i="21"/>
  <c r="D318" i="21"/>
  <c r="E332" i="21"/>
  <c r="C324" i="21"/>
  <c r="F324" i="21"/>
  <c r="G326" i="21"/>
  <c r="E331" i="21"/>
  <c r="E325" i="21"/>
  <c r="C335" i="21"/>
  <c r="G320" i="21"/>
  <c r="C319" i="21"/>
  <c r="E335" i="21"/>
  <c r="F338" i="21"/>
  <c r="F322" i="21"/>
  <c r="G334" i="21"/>
  <c r="G332" i="21"/>
  <c r="D325" i="21"/>
  <c r="E338" i="21"/>
  <c r="E326" i="21"/>
  <c r="D332" i="21"/>
  <c r="G325" i="21"/>
  <c r="G324" i="21"/>
  <c r="F336" i="21"/>
  <c r="D331" i="21"/>
  <c r="D337" i="21"/>
  <c r="C327" i="21"/>
  <c r="C337" i="21"/>
  <c r="E318" i="21"/>
  <c r="C333" i="21"/>
  <c r="F320" i="21"/>
  <c r="D321" i="21"/>
  <c r="C334" i="21"/>
  <c r="E324" i="21"/>
  <c r="E320" i="21"/>
  <c r="H330" i="21"/>
  <c r="G336" i="21"/>
  <c r="G321" i="21"/>
  <c r="F333" i="21"/>
  <c r="G331" i="21"/>
  <c r="E322" i="21"/>
  <c r="H325" i="21"/>
  <c r="G330" i="21"/>
  <c r="G329" i="21"/>
  <c r="G335" i="21"/>
  <c r="E319" i="21"/>
  <c r="D338" i="21"/>
  <c r="C318" i="21"/>
  <c r="G328" i="21"/>
  <c r="F328" i="21"/>
  <c r="D329" i="21"/>
  <c r="C326" i="21"/>
  <c r="G338" i="21"/>
  <c r="D320" i="21"/>
  <c r="F318" i="21"/>
  <c r="G323" i="21"/>
  <c r="C320" i="21"/>
  <c r="E337" i="21"/>
  <c r="C336" i="21"/>
  <c r="C330" i="21"/>
  <c r="G333" i="21"/>
  <c r="E327" i="21"/>
  <c r="E330" i="21"/>
  <c r="E323" i="21"/>
  <c r="D334" i="21"/>
  <c r="F330" i="21"/>
  <c r="E333" i="21"/>
  <c r="D324" i="21"/>
  <c r="H329" i="21"/>
  <c r="F321" i="21"/>
  <c r="F332" i="21"/>
  <c r="G337" i="21"/>
  <c r="D328" i="21"/>
  <c r="F327" i="21"/>
  <c r="C328" i="21"/>
  <c r="F337" i="21"/>
  <c r="D335" i="21"/>
  <c r="G319" i="21"/>
  <c r="D336" i="21"/>
  <c r="D319" i="21"/>
  <c r="H328" i="21"/>
  <c r="D333" i="21"/>
  <c r="D327" i="21"/>
  <c r="E334" i="21"/>
  <c r="G327" i="21"/>
  <c r="E328" i="21"/>
  <c r="E321" i="21"/>
  <c r="E336" i="21"/>
  <c r="H335" i="21"/>
  <c r="C343" i="21"/>
  <c r="H324" i="21"/>
  <c r="F326" i="21"/>
  <c r="F331" i="21"/>
  <c r="H344" i="21"/>
  <c r="H294" i="21"/>
  <c r="C18" i="48" s="1"/>
  <c r="V20" i="49"/>
  <c r="B65" i="49"/>
  <c r="B104" i="49" s="1"/>
  <c r="H346" i="21"/>
  <c r="H296" i="21"/>
  <c r="E18" i="48" s="1"/>
  <c r="H351" i="21"/>
  <c r="H301" i="21"/>
  <c r="J18" i="48" s="1"/>
  <c r="H361" i="21"/>
  <c r="H311" i="21"/>
  <c r="T18" i="48" s="1"/>
  <c r="H347" i="21"/>
  <c r="H297" i="21"/>
  <c r="F18" i="48" s="1"/>
  <c r="H358" i="21"/>
  <c r="H308" i="21"/>
  <c r="Q18" i="48" s="1"/>
  <c r="C319" i="62"/>
  <c r="H325" i="62"/>
  <c r="F338" i="62"/>
  <c r="C337" i="62"/>
  <c r="C330" i="62"/>
  <c r="E331" i="62"/>
  <c r="E325" i="62"/>
  <c r="G322" i="62"/>
  <c r="F320" i="62"/>
  <c r="E323" i="62"/>
  <c r="D322" i="62"/>
  <c r="G328" i="62"/>
  <c r="G329" i="62"/>
  <c r="G320" i="62"/>
  <c r="E332" i="62"/>
  <c r="E338" i="62"/>
  <c r="D331" i="62"/>
  <c r="D336" i="62"/>
  <c r="C343" i="62"/>
  <c r="G323" i="62"/>
  <c r="D334" i="62"/>
  <c r="F324" i="62"/>
  <c r="D329" i="62"/>
  <c r="G334" i="62"/>
  <c r="F323" i="62"/>
  <c r="E318" i="62"/>
  <c r="C324" i="62"/>
  <c r="F333" i="62"/>
  <c r="D320" i="62"/>
  <c r="C322" i="62"/>
  <c r="D333" i="62"/>
  <c r="G318" i="62"/>
  <c r="D328" i="62"/>
  <c r="F326" i="62"/>
  <c r="C327" i="62"/>
  <c r="G321" i="62"/>
  <c r="E326" i="62"/>
  <c r="D327" i="62"/>
  <c r="E324" i="62"/>
  <c r="D319" i="62"/>
  <c r="F325" i="62"/>
  <c r="E319" i="62"/>
  <c r="D323" i="62"/>
  <c r="D338" i="62"/>
  <c r="H328" i="62"/>
  <c r="G332" i="62"/>
  <c r="G327" i="62"/>
  <c r="H329" i="62"/>
  <c r="E335" i="62"/>
  <c r="F331" i="62"/>
  <c r="G330" i="62"/>
  <c r="F322" i="62"/>
  <c r="D330" i="62"/>
  <c r="D332" i="62"/>
  <c r="C318" i="62"/>
  <c r="E321" i="62"/>
  <c r="F329" i="62"/>
  <c r="C331" i="62"/>
  <c r="D337" i="62"/>
  <c r="G337" i="62"/>
  <c r="F321" i="62"/>
  <c r="F336" i="62"/>
  <c r="F335" i="62"/>
  <c r="H322" i="62"/>
  <c r="E334" i="62"/>
  <c r="C329" i="62"/>
  <c r="G326" i="62"/>
  <c r="C326" i="62"/>
  <c r="G319" i="62"/>
  <c r="C328" i="62"/>
  <c r="E333" i="62"/>
  <c r="G325" i="62"/>
  <c r="F318" i="62"/>
  <c r="G324" i="62"/>
  <c r="D326" i="62"/>
  <c r="H326" i="62"/>
  <c r="C325" i="62"/>
  <c r="C320" i="62"/>
  <c r="F332" i="62"/>
  <c r="E329" i="62"/>
  <c r="G333" i="62"/>
  <c r="F334" i="62"/>
  <c r="C335" i="62"/>
  <c r="F328" i="62"/>
  <c r="G338" i="62"/>
  <c r="H332" i="62"/>
  <c r="F327" i="62"/>
  <c r="E327" i="62"/>
  <c r="E330" i="62"/>
  <c r="C336" i="62"/>
  <c r="G336" i="62"/>
  <c r="C334" i="62"/>
  <c r="E336" i="62"/>
  <c r="F330" i="62"/>
  <c r="H327" i="62"/>
  <c r="E328" i="62"/>
  <c r="D324" i="62"/>
  <c r="E320" i="62"/>
  <c r="D318" i="62"/>
  <c r="F319" i="62"/>
  <c r="C323" i="62"/>
  <c r="H330" i="62"/>
  <c r="F337" i="62"/>
  <c r="D325" i="62"/>
  <c r="E337" i="62"/>
  <c r="H334" i="62"/>
  <c r="C332" i="62"/>
  <c r="H337" i="62"/>
  <c r="D335" i="62"/>
  <c r="G335" i="62"/>
  <c r="D321" i="62"/>
  <c r="C333" i="62"/>
  <c r="C321" i="62"/>
  <c r="E322" i="62"/>
  <c r="H335" i="62"/>
  <c r="G331" i="62"/>
  <c r="H294" i="62"/>
  <c r="C20" i="48" s="1"/>
  <c r="H344" i="62"/>
  <c r="H311" i="62"/>
  <c r="T20" i="48" s="1"/>
  <c r="H361" i="62"/>
  <c r="H349" i="62"/>
  <c r="H299" i="62"/>
  <c r="H20" i="48" s="1"/>
  <c r="H296" i="62"/>
  <c r="E20" i="48" s="1"/>
  <c r="H346" i="62"/>
  <c r="H356" i="62"/>
  <c r="H306" i="62"/>
  <c r="O20" i="48" s="1"/>
  <c r="H345" i="62"/>
  <c r="H295" i="62"/>
  <c r="D20" i="48" s="1"/>
  <c r="V22" i="49"/>
  <c r="B67" i="49"/>
  <c r="B106" i="49" s="1"/>
  <c r="H358" i="62"/>
  <c r="H308" i="62"/>
  <c r="Q20" i="48" s="1"/>
  <c r="H288" i="62"/>
  <c r="C313" i="62"/>
  <c r="C363" i="62" s="1"/>
  <c r="H298" i="62"/>
  <c r="G20" i="48" s="1"/>
  <c r="H348" i="62"/>
  <c r="H293" i="62"/>
  <c r="B20" i="48" s="1"/>
  <c r="H343" i="62"/>
  <c r="C295" i="18"/>
  <c r="C345" i="18" s="1"/>
  <c r="H270" i="18"/>
  <c r="H281" i="18"/>
  <c r="C306" i="18"/>
  <c r="C356" i="18" s="1"/>
  <c r="C308" i="18"/>
  <c r="C358" i="18" s="1"/>
  <c r="H283" i="18"/>
  <c r="E293" i="18"/>
  <c r="E343" i="18" s="1"/>
  <c r="E288" i="18"/>
  <c r="E313" i="18" s="1"/>
  <c r="E363" i="18" s="1"/>
  <c r="H269" i="18"/>
  <c r="C294" i="18"/>
  <c r="C344" i="18" s="1"/>
  <c r="Q16" i="49"/>
  <c r="H213" i="18"/>
  <c r="C297" i="18"/>
  <c r="C347" i="18" s="1"/>
  <c r="H272" i="18"/>
  <c r="C298" i="18"/>
  <c r="C348" i="18" s="1"/>
  <c r="H273" i="18"/>
  <c r="D288" i="18"/>
  <c r="D313" i="18" s="1"/>
  <c r="D363" i="18" s="1"/>
  <c r="D293" i="18"/>
  <c r="D343" i="18" s="1"/>
  <c r="H279" i="18"/>
  <c r="C304" i="18"/>
  <c r="C354" i="18" s="1"/>
  <c r="H268" i="18"/>
  <c r="C293" i="18"/>
  <c r="C288" i="18"/>
  <c r="C302" i="18"/>
  <c r="C352" i="18" s="1"/>
  <c r="H277" i="18"/>
  <c r="F293" i="18"/>
  <c r="F343" i="18" s="1"/>
  <c r="F288" i="18"/>
  <c r="F313" i="18" s="1"/>
  <c r="F363" i="18" s="1"/>
  <c r="C311" i="18"/>
  <c r="C361" i="18" s="1"/>
  <c r="H286" i="18"/>
  <c r="C293" i="35"/>
  <c r="C288" i="35"/>
  <c r="H268" i="35"/>
  <c r="C297" i="35"/>
  <c r="C347" i="35" s="1"/>
  <c r="H272" i="35"/>
  <c r="H300" i="35"/>
  <c r="I34" i="48" s="1"/>
  <c r="H350" i="35"/>
  <c r="H286" i="35"/>
  <c r="C311" i="35"/>
  <c r="C361" i="35" s="1"/>
  <c r="H148" i="44"/>
  <c r="D293" i="35"/>
  <c r="D343" i="35" s="1"/>
  <c r="D288" i="35"/>
  <c r="D313" i="35" s="1"/>
  <c r="D363" i="35" s="1"/>
  <c r="Q36" i="49"/>
  <c r="H213" i="35"/>
  <c r="H353" i="35"/>
  <c r="H303" i="35"/>
  <c r="L34" i="48" s="1"/>
  <c r="C295" i="35"/>
  <c r="C345" i="35" s="1"/>
  <c r="H270" i="35"/>
  <c r="H276" i="35"/>
  <c r="C301" i="35"/>
  <c r="C351" i="35" s="1"/>
  <c r="H273" i="35"/>
  <c r="C298" i="35"/>
  <c r="C348" i="35" s="1"/>
  <c r="H269" i="35"/>
  <c r="C294" i="35"/>
  <c r="C344" i="35" s="1"/>
  <c r="C296" i="35"/>
  <c r="C346" i="35" s="1"/>
  <c r="H271" i="35"/>
  <c r="E288" i="35"/>
  <c r="E313" i="35" s="1"/>
  <c r="E363" i="35" s="1"/>
  <c r="E293" i="35"/>
  <c r="E343" i="35" s="1"/>
  <c r="C308" i="35"/>
  <c r="C358" i="35" s="1"/>
  <c r="H283" i="35"/>
  <c r="F293" i="35"/>
  <c r="F343" i="35" s="1"/>
  <c r="F288" i="35"/>
  <c r="F313" i="35" s="1"/>
  <c r="F363" i="35" s="1"/>
  <c r="C306" i="35"/>
  <c r="C356" i="35" s="1"/>
  <c r="H281" i="35"/>
  <c r="H277" i="35"/>
  <c r="C302" i="35"/>
  <c r="C352" i="35" s="1"/>
  <c r="H274" i="35"/>
  <c r="C299" i="35"/>
  <c r="C349" i="35" s="1"/>
  <c r="H143" i="44"/>
  <c r="H147" i="44"/>
  <c r="H158" i="44"/>
  <c r="H362" i="19"/>
  <c r="H312" i="19"/>
  <c r="U15" i="48" s="1"/>
  <c r="H301" i="19"/>
  <c r="J15" i="48" s="1"/>
  <c r="H351" i="19"/>
  <c r="H348" i="19"/>
  <c r="H298" i="19"/>
  <c r="G15" i="48" s="1"/>
  <c r="C313" i="19"/>
  <c r="C363" i="19" s="1"/>
  <c r="H288" i="19"/>
  <c r="H354" i="19"/>
  <c r="H304" i="19"/>
  <c r="M15" i="48" s="1"/>
  <c r="V17" i="49"/>
  <c r="B61" i="49"/>
  <c r="B100" i="49" s="1"/>
  <c r="H343" i="19"/>
  <c r="H293" i="19"/>
  <c r="B15" i="48" s="1"/>
  <c r="H146" i="44"/>
  <c r="H142" i="44"/>
  <c r="H145" i="44"/>
  <c r="H144" i="44"/>
  <c r="H347" i="19"/>
  <c r="H297" i="19"/>
  <c r="F15" i="48" s="1"/>
  <c r="H349" i="19"/>
  <c r="H299" i="19"/>
  <c r="H15" i="48" s="1"/>
  <c r="H356" i="19"/>
  <c r="H306" i="19"/>
  <c r="O15" i="48" s="1"/>
  <c r="D318" i="19"/>
  <c r="C323" i="19"/>
  <c r="C329" i="19"/>
  <c r="G333" i="19"/>
  <c r="F336" i="19"/>
  <c r="E334" i="19"/>
  <c r="F326" i="19"/>
  <c r="E324" i="19"/>
  <c r="F330" i="19"/>
  <c r="C328" i="19"/>
  <c r="G338" i="19"/>
  <c r="F324" i="19"/>
  <c r="G320" i="19"/>
  <c r="D334" i="19"/>
  <c r="F323" i="19"/>
  <c r="E338" i="19"/>
  <c r="H330" i="19"/>
  <c r="D338" i="19"/>
  <c r="E332" i="19"/>
  <c r="F327" i="19"/>
  <c r="D337" i="19"/>
  <c r="E327" i="19"/>
  <c r="D323" i="19"/>
  <c r="G336" i="19"/>
  <c r="F322" i="19"/>
  <c r="F325" i="19"/>
  <c r="E322" i="19"/>
  <c r="C326" i="19"/>
  <c r="D327" i="19"/>
  <c r="G318" i="19"/>
  <c r="D324" i="19"/>
  <c r="G326" i="19"/>
  <c r="G329" i="19"/>
  <c r="E323" i="19"/>
  <c r="E326" i="19"/>
  <c r="F320" i="19"/>
  <c r="G334" i="19"/>
  <c r="G324" i="19"/>
  <c r="C336" i="19"/>
  <c r="C343" i="19"/>
  <c r="E336" i="19"/>
  <c r="F334" i="19"/>
  <c r="C332" i="19"/>
  <c r="G331" i="19"/>
  <c r="E329" i="19"/>
  <c r="E319" i="19"/>
  <c r="F338" i="19"/>
  <c r="D328" i="19"/>
  <c r="F332" i="19"/>
  <c r="F319" i="19"/>
  <c r="E331" i="19"/>
  <c r="F329" i="19"/>
  <c r="D329" i="19"/>
  <c r="C325" i="19"/>
  <c r="G325" i="19"/>
  <c r="D331" i="19"/>
  <c r="G323" i="19"/>
  <c r="C322" i="19"/>
  <c r="G319" i="19"/>
  <c r="F337" i="19"/>
  <c r="E337" i="19"/>
  <c r="C321" i="19"/>
  <c r="E321" i="19"/>
  <c r="F328" i="19"/>
  <c r="H327" i="19"/>
  <c r="E325" i="19"/>
  <c r="E335" i="19"/>
  <c r="G322" i="19"/>
  <c r="C330" i="19"/>
  <c r="D335" i="19"/>
  <c r="C318" i="19"/>
  <c r="C333" i="19"/>
  <c r="G337" i="19"/>
  <c r="G330" i="19"/>
  <c r="G327" i="19"/>
  <c r="D333" i="19"/>
  <c r="F335" i="19"/>
  <c r="F318" i="19"/>
  <c r="H334" i="19"/>
  <c r="H325" i="19"/>
  <c r="C324" i="19"/>
  <c r="C331" i="19"/>
  <c r="D330" i="19"/>
  <c r="E333" i="19"/>
  <c r="D325" i="19"/>
  <c r="F333" i="19"/>
  <c r="C337" i="19"/>
  <c r="D319" i="19"/>
  <c r="D336" i="19"/>
  <c r="G328" i="19"/>
  <c r="E320" i="19"/>
  <c r="H332" i="19"/>
  <c r="F321" i="19"/>
  <c r="D320" i="19"/>
  <c r="H335" i="19"/>
  <c r="C334" i="19"/>
  <c r="D332" i="19"/>
  <c r="D321" i="19"/>
  <c r="H328" i="19"/>
  <c r="C319" i="19"/>
  <c r="D322" i="19"/>
  <c r="C327" i="19"/>
  <c r="G335" i="19"/>
  <c r="C320" i="19"/>
  <c r="G321" i="19"/>
  <c r="E318" i="19"/>
  <c r="C335" i="19"/>
  <c r="D326" i="19"/>
  <c r="G332" i="19"/>
  <c r="F331" i="19"/>
  <c r="E328" i="19"/>
  <c r="E330" i="19"/>
  <c r="H346" i="19"/>
  <c r="H296" i="19"/>
  <c r="E15" i="48" s="1"/>
  <c r="H294" i="19"/>
  <c r="C15" i="48" s="1"/>
  <c r="H344" i="19"/>
  <c r="H358" i="19"/>
  <c r="H308" i="19"/>
  <c r="Q15" i="48" s="1"/>
  <c r="H361" i="19"/>
  <c r="H311" i="19"/>
  <c r="T15" i="48" s="1"/>
  <c r="H345" i="19"/>
  <c r="H295" i="19"/>
  <c r="D15" i="48" s="1"/>
  <c r="H155" i="44"/>
  <c r="H213" i="28"/>
  <c r="Q28" i="49"/>
  <c r="H268" i="28"/>
  <c r="C293" i="28"/>
  <c r="C288" i="28"/>
  <c r="H274" i="28"/>
  <c r="C299" i="28"/>
  <c r="C349" i="28" s="1"/>
  <c r="H360" i="28"/>
  <c r="H310" i="28"/>
  <c r="S26" i="48" s="1"/>
  <c r="H271" i="28"/>
  <c r="C296" i="28"/>
  <c r="C346" i="28" s="1"/>
  <c r="H270" i="28"/>
  <c r="C295" i="28"/>
  <c r="C345" i="28" s="1"/>
  <c r="C301" i="28"/>
  <c r="C351" i="28" s="1"/>
  <c r="H276" i="28"/>
  <c r="H269" i="28"/>
  <c r="C294" i="28"/>
  <c r="C344" i="28" s="1"/>
  <c r="H279" i="28"/>
  <c r="C304" i="28"/>
  <c r="C354" i="28" s="1"/>
  <c r="D288" i="28"/>
  <c r="D313" i="28" s="1"/>
  <c r="D363" i="28" s="1"/>
  <c r="D293" i="28"/>
  <c r="D343" i="28" s="1"/>
  <c r="H157" i="44"/>
  <c r="H312" i="28"/>
  <c r="U26" i="48" s="1"/>
  <c r="H362" i="28"/>
  <c r="H302" i="28"/>
  <c r="K26" i="48" s="1"/>
  <c r="H352" i="28"/>
  <c r="H281" i="28"/>
  <c r="C306" i="28"/>
  <c r="C356" i="28" s="1"/>
  <c r="H286" i="28"/>
  <c r="C311" i="28"/>
  <c r="C361" i="28" s="1"/>
  <c r="H283" i="28"/>
  <c r="C308" i="28"/>
  <c r="C358" i="28" s="1"/>
  <c r="H273" i="28"/>
  <c r="C298" i="28"/>
  <c r="C348" i="28" s="1"/>
  <c r="F293" i="28"/>
  <c r="F343" i="28" s="1"/>
  <c r="F288" i="28"/>
  <c r="F313" i="28" s="1"/>
  <c r="F363" i="28" s="1"/>
  <c r="E293" i="28"/>
  <c r="E343" i="28" s="1"/>
  <c r="E288" i="28"/>
  <c r="E313" i="28" s="1"/>
  <c r="E363" i="28" s="1"/>
  <c r="C301" i="12"/>
  <c r="C351" i="12" s="1"/>
  <c r="H276" i="12"/>
  <c r="D293" i="12"/>
  <c r="D343" i="12" s="1"/>
  <c r="D288" i="12"/>
  <c r="D313" i="12" s="1"/>
  <c r="D363" i="12" s="1"/>
  <c r="H283" i="12"/>
  <c r="C308" i="12"/>
  <c r="C358" i="12" s="1"/>
  <c r="H151" i="44"/>
  <c r="H271" i="12"/>
  <c r="C296" i="12"/>
  <c r="C346" i="12" s="1"/>
  <c r="C294" i="12"/>
  <c r="C344" i="12" s="1"/>
  <c r="H269" i="12"/>
  <c r="E293" i="12"/>
  <c r="E343" i="12" s="1"/>
  <c r="E288" i="12"/>
  <c r="E313" i="12" s="1"/>
  <c r="E363" i="12" s="1"/>
  <c r="C298" i="12"/>
  <c r="C348" i="12" s="1"/>
  <c r="H273" i="12"/>
  <c r="C306" i="12"/>
  <c r="C356" i="12" s="1"/>
  <c r="H281" i="12"/>
  <c r="C302" i="12"/>
  <c r="C352" i="12" s="1"/>
  <c r="H277" i="12"/>
  <c r="C297" i="12"/>
  <c r="C347" i="12" s="1"/>
  <c r="H272" i="12"/>
  <c r="C312" i="12"/>
  <c r="C362" i="12" s="1"/>
  <c r="H287" i="12"/>
  <c r="C295" i="12"/>
  <c r="C345" i="12" s="1"/>
  <c r="H270" i="12"/>
  <c r="H268" i="12"/>
  <c r="C293" i="12"/>
  <c r="C288" i="12"/>
  <c r="H286" i="12"/>
  <c r="C311" i="12"/>
  <c r="C361" i="12" s="1"/>
  <c r="F288" i="12"/>
  <c r="F313" i="12" s="1"/>
  <c r="F363" i="12" s="1"/>
  <c r="F293" i="12"/>
  <c r="F343" i="12" s="1"/>
  <c r="Q11" i="49"/>
  <c r="H213" i="12"/>
  <c r="C299" i="12"/>
  <c r="C349" i="12" s="1"/>
  <c r="H274" i="12"/>
  <c r="H360" i="12"/>
  <c r="H310" i="12"/>
  <c r="S9" i="48" s="1"/>
  <c r="H153" i="44"/>
  <c r="H141" i="44"/>
  <c r="H159" i="44"/>
  <c r="E161" i="44"/>
  <c r="H149" i="44"/>
  <c r="H156" i="44"/>
  <c r="H160" i="44"/>
  <c r="D161" i="44"/>
  <c r="C161" i="44"/>
  <c r="H154" i="44"/>
  <c r="H150" i="44"/>
  <c r="H152" i="44"/>
  <c r="G161" i="44"/>
  <c r="F161" i="44"/>
  <c r="H334" i="15"/>
  <c r="G320" i="15"/>
  <c r="H326" i="15"/>
  <c r="D325" i="15"/>
  <c r="G319" i="15"/>
  <c r="E325" i="15"/>
  <c r="D328" i="15"/>
  <c r="G330" i="15"/>
  <c r="C330" i="15"/>
  <c r="G331" i="15"/>
  <c r="G321" i="15"/>
  <c r="C328" i="15"/>
  <c r="C329" i="15"/>
  <c r="D326" i="15"/>
  <c r="C322" i="15"/>
  <c r="E322" i="15"/>
  <c r="F320" i="15"/>
  <c r="C336" i="15"/>
  <c r="G323" i="15"/>
  <c r="F327" i="15"/>
  <c r="F321" i="15"/>
  <c r="E333" i="15"/>
  <c r="G326" i="15"/>
  <c r="E332" i="15"/>
  <c r="C343" i="15"/>
  <c r="E326" i="15"/>
  <c r="F337" i="15"/>
  <c r="D320" i="15"/>
  <c r="C324" i="15"/>
  <c r="G332" i="15"/>
  <c r="H332" i="15"/>
  <c r="E334" i="15"/>
  <c r="H328" i="15"/>
  <c r="C318" i="15"/>
  <c r="E330" i="15"/>
  <c r="F333" i="15"/>
  <c r="G329" i="15"/>
  <c r="H325" i="15"/>
  <c r="E327" i="15"/>
  <c r="F335" i="15"/>
  <c r="C320" i="15"/>
  <c r="D333" i="15"/>
  <c r="G322" i="15"/>
  <c r="F325" i="15"/>
  <c r="E324" i="15"/>
  <c r="C323" i="15"/>
  <c r="D329" i="15"/>
  <c r="D323" i="15"/>
  <c r="E331" i="15"/>
  <c r="C335" i="15"/>
  <c r="F324" i="15"/>
  <c r="G324" i="15"/>
  <c r="E328" i="15"/>
  <c r="H335" i="15"/>
  <c r="D327" i="15"/>
  <c r="C325" i="15"/>
  <c r="H329" i="15"/>
  <c r="C334" i="15"/>
  <c r="G333" i="15"/>
  <c r="D322" i="15"/>
  <c r="G327" i="15"/>
  <c r="D330" i="15"/>
  <c r="D336" i="15"/>
  <c r="E319" i="15"/>
  <c r="F329" i="15"/>
  <c r="C326" i="15"/>
  <c r="F336" i="15"/>
  <c r="F331" i="15"/>
  <c r="F322" i="15"/>
  <c r="C321" i="15"/>
  <c r="F328" i="15"/>
  <c r="G325" i="15"/>
  <c r="E329" i="15"/>
  <c r="C332" i="15"/>
  <c r="F330" i="15"/>
  <c r="D324" i="15"/>
  <c r="F319" i="15"/>
  <c r="D335" i="15"/>
  <c r="E335" i="15"/>
  <c r="E320" i="15"/>
  <c r="H324" i="15"/>
  <c r="C337" i="15"/>
  <c r="D321" i="15"/>
  <c r="F334" i="15"/>
  <c r="H337" i="15"/>
  <c r="G335" i="15"/>
  <c r="E337" i="15"/>
  <c r="G338" i="15"/>
  <c r="E321" i="15"/>
  <c r="E336" i="15"/>
  <c r="F332" i="15"/>
  <c r="C319" i="15"/>
  <c r="D318" i="15"/>
  <c r="E323" i="15"/>
  <c r="D334" i="15"/>
  <c r="G318" i="15"/>
  <c r="G337" i="15"/>
  <c r="F323" i="15"/>
  <c r="C333" i="15"/>
  <c r="G334" i="15"/>
  <c r="F318" i="15"/>
  <c r="C331" i="15"/>
  <c r="C327" i="15"/>
  <c r="E318" i="15"/>
  <c r="G328" i="15"/>
  <c r="G336" i="15"/>
  <c r="D319" i="15"/>
  <c r="D331" i="15"/>
  <c r="F326" i="15"/>
  <c r="D338" i="15"/>
  <c r="D332" i="15"/>
  <c r="F338" i="15"/>
  <c r="D337" i="15"/>
  <c r="E338" i="15"/>
  <c r="H352" i="15"/>
  <c r="H302" i="15"/>
  <c r="K11" i="48" s="1"/>
  <c r="H288" i="15"/>
  <c r="C313" i="15"/>
  <c r="C363" i="15" s="1"/>
  <c r="H344" i="15"/>
  <c r="H294" i="15"/>
  <c r="C11" i="48" s="1"/>
  <c r="H358" i="15"/>
  <c r="H308" i="15"/>
  <c r="Q11" i="48" s="1"/>
  <c r="H347" i="15"/>
  <c r="H297" i="15"/>
  <c r="F11" i="48" s="1"/>
  <c r="H296" i="15"/>
  <c r="E11" i="48" s="1"/>
  <c r="H346" i="15"/>
  <c r="H361" i="15"/>
  <c r="H311" i="15"/>
  <c r="T11" i="48" s="1"/>
  <c r="H345" i="15"/>
  <c r="H295" i="15"/>
  <c r="D11" i="48" s="1"/>
  <c r="V13" i="49"/>
  <c r="B57" i="49"/>
  <c r="B96" i="49" s="1"/>
  <c r="H348" i="15"/>
  <c r="H298" i="15"/>
  <c r="G11" i="48" s="1"/>
  <c r="H293" i="15"/>
  <c r="B11" i="48" s="1"/>
  <c r="H343" i="15"/>
  <c r="H356" i="15"/>
  <c r="H306" i="15"/>
  <c r="O11" i="48" s="1"/>
  <c r="H346" i="37"/>
  <c r="H296" i="37"/>
  <c r="E36" i="48" s="1"/>
  <c r="V38" i="49"/>
  <c r="B82" i="49"/>
  <c r="B121" i="49" s="1"/>
  <c r="H311" i="37"/>
  <c r="T36" i="48" s="1"/>
  <c r="H361" i="37"/>
  <c r="H306" i="37"/>
  <c r="O36" i="48" s="1"/>
  <c r="H356" i="37"/>
  <c r="H352" i="37"/>
  <c r="H302" i="37"/>
  <c r="K36" i="48" s="1"/>
  <c r="H297" i="37"/>
  <c r="F36" i="48" s="1"/>
  <c r="H347" i="37"/>
  <c r="H298" i="37"/>
  <c r="G36" i="48" s="1"/>
  <c r="H348" i="37"/>
  <c r="C329" i="37"/>
  <c r="G327" i="37"/>
  <c r="F333" i="37"/>
  <c r="E332" i="37"/>
  <c r="D334" i="37"/>
  <c r="F329" i="37"/>
  <c r="C334" i="37"/>
  <c r="C324" i="37"/>
  <c r="F322" i="37"/>
  <c r="C325" i="37"/>
  <c r="H330" i="37"/>
  <c r="E338" i="37"/>
  <c r="G337" i="37"/>
  <c r="E325" i="37"/>
  <c r="C337" i="37"/>
  <c r="H332" i="37"/>
  <c r="G321" i="37"/>
  <c r="F330" i="37"/>
  <c r="G322" i="37"/>
  <c r="D319" i="37"/>
  <c r="E333" i="37"/>
  <c r="C330" i="37"/>
  <c r="E320" i="37"/>
  <c r="E331" i="37"/>
  <c r="F337" i="37"/>
  <c r="F327" i="37"/>
  <c r="G335" i="37"/>
  <c r="E322" i="37"/>
  <c r="F321" i="37"/>
  <c r="E318" i="37"/>
  <c r="G319" i="37"/>
  <c r="G333" i="37"/>
  <c r="C327" i="37"/>
  <c r="D326" i="37"/>
  <c r="D338" i="37"/>
  <c r="E330" i="37"/>
  <c r="F319" i="37"/>
  <c r="D328" i="37"/>
  <c r="F328" i="37"/>
  <c r="C318" i="37"/>
  <c r="D321" i="37"/>
  <c r="G332" i="37"/>
  <c r="F336" i="37"/>
  <c r="C333" i="37"/>
  <c r="E336" i="37"/>
  <c r="E323" i="37"/>
  <c r="D318" i="37"/>
  <c r="C335" i="37"/>
  <c r="H334" i="37"/>
  <c r="D332" i="37"/>
  <c r="C328" i="37"/>
  <c r="F338" i="37"/>
  <c r="F325" i="37"/>
  <c r="F326" i="37"/>
  <c r="G325" i="37"/>
  <c r="H325" i="37"/>
  <c r="D322" i="37"/>
  <c r="D333" i="37"/>
  <c r="E324" i="37"/>
  <c r="C336" i="37"/>
  <c r="F323" i="37"/>
  <c r="F334" i="37"/>
  <c r="G318" i="37"/>
  <c r="F332" i="37"/>
  <c r="D323" i="37"/>
  <c r="D327" i="37"/>
  <c r="G328" i="37"/>
  <c r="F318" i="37"/>
  <c r="G320" i="37"/>
  <c r="D335" i="37"/>
  <c r="E334" i="37"/>
  <c r="E335" i="37"/>
  <c r="C319" i="37"/>
  <c r="E319" i="37"/>
  <c r="E326" i="37"/>
  <c r="C321" i="37"/>
  <c r="G331" i="37"/>
  <c r="G334" i="37"/>
  <c r="E329" i="37"/>
  <c r="G338" i="37"/>
  <c r="G326" i="37"/>
  <c r="D324" i="37"/>
  <c r="D330" i="37"/>
  <c r="G324" i="37"/>
  <c r="D325" i="37"/>
  <c r="G323" i="37"/>
  <c r="C343" i="37"/>
  <c r="E327" i="37"/>
  <c r="C320" i="37"/>
  <c r="F331" i="37"/>
  <c r="D320" i="37"/>
  <c r="D329" i="37"/>
  <c r="C322" i="37"/>
  <c r="G329" i="37"/>
  <c r="E337" i="37"/>
  <c r="F320" i="37"/>
  <c r="C323" i="37"/>
  <c r="H328" i="37"/>
  <c r="C332" i="37"/>
  <c r="H335" i="37"/>
  <c r="H329" i="37"/>
  <c r="C326" i="37"/>
  <c r="G336" i="37"/>
  <c r="F324" i="37"/>
  <c r="E321" i="37"/>
  <c r="G330" i="37"/>
  <c r="D331" i="37"/>
  <c r="E328" i="37"/>
  <c r="C331" i="37"/>
  <c r="D336" i="37"/>
  <c r="D337" i="37"/>
  <c r="F335" i="37"/>
  <c r="H299" i="37"/>
  <c r="H36" i="48" s="1"/>
  <c r="H349" i="37"/>
  <c r="H351" i="37"/>
  <c r="H301" i="37"/>
  <c r="J36" i="48" s="1"/>
  <c r="H343" i="37"/>
  <c r="H293" i="37"/>
  <c r="B36" i="48" s="1"/>
  <c r="H345" i="37"/>
  <c r="H295" i="37"/>
  <c r="D36" i="48" s="1"/>
  <c r="H288" i="37"/>
  <c r="C313" i="37"/>
  <c r="C363" i="37" s="1"/>
  <c r="H308" i="37"/>
  <c r="Q36" i="48" s="1"/>
  <c r="H358" i="37"/>
  <c r="H344" i="37"/>
  <c r="H294" i="37"/>
  <c r="C36" i="48" s="1"/>
  <c r="H312" i="37"/>
  <c r="U36" i="48" s="1"/>
  <c r="H362" i="37"/>
  <c r="C313" i="20"/>
  <c r="C363" i="20" s="1"/>
  <c r="H288" i="20"/>
  <c r="H345" i="20"/>
  <c r="H295" i="20"/>
  <c r="D16" i="48" s="1"/>
  <c r="H297" i="20"/>
  <c r="F16" i="48" s="1"/>
  <c r="H347" i="20"/>
  <c r="H346" i="20"/>
  <c r="H296" i="20"/>
  <c r="E16" i="48" s="1"/>
  <c r="H356" i="20"/>
  <c r="H306" i="20"/>
  <c r="O16" i="48" s="1"/>
  <c r="V18" i="49"/>
  <c r="B62" i="49"/>
  <c r="B101" i="49" s="1"/>
  <c r="H362" i="20"/>
  <c r="H312" i="20"/>
  <c r="U16" i="48" s="1"/>
  <c r="H358" i="20"/>
  <c r="H308" i="20"/>
  <c r="Q16" i="48" s="1"/>
  <c r="H301" i="20"/>
  <c r="J16" i="48" s="1"/>
  <c r="H351" i="20"/>
  <c r="H299" i="20"/>
  <c r="H16" i="48" s="1"/>
  <c r="H349" i="20"/>
  <c r="H343" i="20"/>
  <c r="H293" i="20"/>
  <c r="B16" i="48" s="1"/>
  <c r="H311" i="20"/>
  <c r="T16" i="48" s="1"/>
  <c r="H361" i="20"/>
  <c r="H344" i="20"/>
  <c r="H294" i="20"/>
  <c r="C16" i="48" s="1"/>
  <c r="E329" i="20"/>
  <c r="G334" i="20"/>
  <c r="F322" i="20"/>
  <c r="F336" i="20"/>
  <c r="F327" i="20"/>
  <c r="G322" i="20"/>
  <c r="C337" i="20"/>
  <c r="G338" i="20"/>
  <c r="C322" i="20"/>
  <c r="E331" i="20"/>
  <c r="D327" i="20"/>
  <c r="H325" i="20"/>
  <c r="E336" i="20"/>
  <c r="C331" i="20"/>
  <c r="E320" i="20"/>
  <c r="C325" i="20"/>
  <c r="E334" i="20"/>
  <c r="D333" i="20"/>
  <c r="F328" i="20"/>
  <c r="F337" i="20"/>
  <c r="F324" i="20"/>
  <c r="G324" i="20"/>
  <c r="D319" i="20"/>
  <c r="D328" i="20"/>
  <c r="C336" i="20"/>
  <c r="C324" i="20"/>
  <c r="D326" i="20"/>
  <c r="E319" i="20"/>
  <c r="G330" i="20"/>
  <c r="F319" i="20"/>
  <c r="E328" i="20"/>
  <c r="E330" i="20"/>
  <c r="E324" i="20"/>
  <c r="D325" i="20"/>
  <c r="F334" i="20"/>
  <c r="F318" i="20"/>
  <c r="F331" i="20"/>
  <c r="D320" i="20"/>
  <c r="H328" i="20"/>
  <c r="C320" i="20"/>
  <c r="D324" i="20"/>
  <c r="E333" i="20"/>
  <c r="G327" i="20"/>
  <c r="F320" i="20"/>
  <c r="F325" i="20"/>
  <c r="F330" i="20"/>
  <c r="C332" i="20"/>
  <c r="C343" i="20"/>
  <c r="D322" i="20"/>
  <c r="H332" i="20"/>
  <c r="G319" i="20"/>
  <c r="D332" i="20"/>
  <c r="G332" i="20"/>
  <c r="E326" i="20"/>
  <c r="D338" i="20"/>
  <c r="C323" i="20"/>
  <c r="E325" i="20"/>
  <c r="C327" i="20"/>
  <c r="D321" i="20"/>
  <c r="D329" i="20"/>
  <c r="G323" i="20"/>
  <c r="C335" i="20"/>
  <c r="F335" i="20"/>
  <c r="G331" i="20"/>
  <c r="G328" i="20"/>
  <c r="C330" i="20"/>
  <c r="D337" i="20"/>
  <c r="C319" i="20"/>
  <c r="E322" i="20"/>
  <c r="C318" i="20"/>
  <c r="G329" i="20"/>
  <c r="F329" i="20"/>
  <c r="F323" i="20"/>
  <c r="C329" i="20"/>
  <c r="C334" i="20"/>
  <c r="F326" i="20"/>
  <c r="C321" i="20"/>
  <c r="F333" i="20"/>
  <c r="E332" i="20"/>
  <c r="C328" i="20"/>
  <c r="D331" i="20"/>
  <c r="E323" i="20"/>
  <c r="C326" i="20"/>
  <c r="E327" i="20"/>
  <c r="F321" i="20"/>
  <c r="F332" i="20"/>
  <c r="G336" i="20"/>
  <c r="C333" i="20"/>
  <c r="D318" i="20"/>
  <c r="E321" i="20"/>
  <c r="E335" i="20"/>
  <c r="G325" i="20"/>
  <c r="G320" i="20"/>
  <c r="D323" i="20"/>
  <c r="D335" i="20"/>
  <c r="D336" i="20"/>
  <c r="E338" i="20"/>
  <c r="E318" i="20"/>
  <c r="H329" i="20"/>
  <c r="G337" i="20"/>
  <c r="G318" i="20"/>
  <c r="G326" i="20"/>
  <c r="G335" i="20"/>
  <c r="G321" i="20"/>
  <c r="G333" i="20"/>
  <c r="D330" i="20"/>
  <c r="H327" i="20"/>
  <c r="D334" i="20"/>
  <c r="H334" i="20"/>
  <c r="F338" i="20"/>
  <c r="E337" i="20"/>
  <c r="H330" i="20"/>
  <c r="H285" i="36"/>
  <c r="C230" i="44"/>
  <c r="C193" i="46"/>
  <c r="T43" i="49"/>
  <c r="E81" i="49"/>
  <c r="E120" i="49" s="1"/>
  <c r="H282" i="36"/>
  <c r="C227" i="44"/>
  <c r="C190" i="46"/>
  <c r="H273" i="36"/>
  <c r="C298" i="36"/>
  <c r="C348" i="36" s="1"/>
  <c r="C181" i="46"/>
  <c r="C218" i="44"/>
  <c r="R43" i="49"/>
  <c r="C81" i="49"/>
  <c r="C120" i="49" s="1"/>
  <c r="F81" i="49"/>
  <c r="F120" i="49" s="1"/>
  <c r="U43" i="49"/>
  <c r="C299" i="36"/>
  <c r="C349" i="36" s="1"/>
  <c r="H274" i="36"/>
  <c r="C182" i="46"/>
  <c r="C219" i="44"/>
  <c r="G288" i="36"/>
  <c r="G313" i="36" s="1"/>
  <c r="G363" i="36" s="1"/>
  <c r="G213" i="44"/>
  <c r="G176" i="46"/>
  <c r="Q37" i="49"/>
  <c r="H213" i="36"/>
  <c r="D293" i="36"/>
  <c r="D343" i="36" s="1"/>
  <c r="D176" i="46"/>
  <c r="D213" i="44"/>
  <c r="D288" i="36"/>
  <c r="D313" i="36" s="1"/>
  <c r="D363" i="36" s="1"/>
  <c r="AQ37" i="49"/>
  <c r="AL43" i="49"/>
  <c r="AQ43" i="49" s="1"/>
  <c r="C231" i="44"/>
  <c r="C311" i="36"/>
  <c r="C361" i="36" s="1"/>
  <c r="H286" i="36"/>
  <c r="C194" i="46"/>
  <c r="H287" i="36"/>
  <c r="C312" i="36"/>
  <c r="C362" i="36" s="1"/>
  <c r="C232" i="44"/>
  <c r="C195" i="46"/>
  <c r="C297" i="36"/>
  <c r="C347" i="36" s="1"/>
  <c r="C217" i="44"/>
  <c r="C180" i="46"/>
  <c r="H272" i="36"/>
  <c r="C213" i="44"/>
  <c r="C293" i="36"/>
  <c r="H268" i="36"/>
  <c r="C288" i="36"/>
  <c r="C176" i="46"/>
  <c r="C301" i="36"/>
  <c r="C351" i="36" s="1"/>
  <c r="C221" i="44"/>
  <c r="C184" i="46"/>
  <c r="H276" i="36"/>
  <c r="H284" i="36"/>
  <c r="C192" i="46"/>
  <c r="C229" i="44"/>
  <c r="H229" i="44" s="1"/>
  <c r="H275" i="36"/>
  <c r="C183" i="46"/>
  <c r="C220" i="44"/>
  <c r="H220" i="44" s="1"/>
  <c r="P17" i="49"/>
  <c r="P42" i="49"/>
  <c r="P23" i="49"/>
  <c r="P38" i="49"/>
  <c r="P33" i="49"/>
  <c r="P7" i="49"/>
  <c r="P15" i="49"/>
  <c r="P32" i="49"/>
  <c r="P21" i="49"/>
  <c r="P22" i="49"/>
  <c r="P18" i="49"/>
  <c r="P43" i="49"/>
  <c r="P14" i="49"/>
  <c r="P29" i="49"/>
  <c r="P28" i="49"/>
  <c r="P24" i="49"/>
  <c r="P36" i="49"/>
  <c r="P10" i="49"/>
  <c r="P26" i="49"/>
  <c r="P13" i="49"/>
  <c r="P12" i="49"/>
  <c r="P41" i="49"/>
  <c r="P16" i="49"/>
  <c r="P20" i="49"/>
  <c r="P19" i="49"/>
  <c r="P11" i="49"/>
  <c r="P30" i="49"/>
  <c r="P9" i="49"/>
  <c r="P25" i="49"/>
  <c r="P35" i="49"/>
  <c r="P8" i="49"/>
  <c r="P31" i="49"/>
  <c r="P39" i="49"/>
  <c r="P40" i="49"/>
  <c r="P27" i="49"/>
  <c r="P34" i="49"/>
  <c r="H278" i="36"/>
  <c r="C223" i="44"/>
  <c r="H223" i="44" s="1"/>
  <c r="C186" i="46"/>
  <c r="C226" i="44"/>
  <c r="H281" i="36"/>
  <c r="C306" i="36"/>
  <c r="C356" i="36" s="1"/>
  <c r="C189" i="46"/>
  <c r="H277" i="36"/>
  <c r="C185" i="46"/>
  <c r="C222" i="44"/>
  <c r="C188" i="46"/>
  <c r="H280" i="36"/>
  <c r="C225" i="44"/>
  <c r="H283" i="36"/>
  <c r="C308" i="36"/>
  <c r="C358" i="36" s="1"/>
  <c r="C191" i="46"/>
  <c r="C228" i="44"/>
  <c r="E176" i="46"/>
  <c r="E293" i="36"/>
  <c r="E343" i="36" s="1"/>
  <c r="E213" i="44"/>
  <c r="E288" i="36"/>
  <c r="E313" i="36" s="1"/>
  <c r="E363" i="36" s="1"/>
  <c r="C294" i="36"/>
  <c r="C344" i="36" s="1"/>
  <c r="H269" i="36"/>
  <c r="C214" i="44"/>
  <c r="C177" i="46"/>
  <c r="C224" i="44"/>
  <c r="H279" i="36"/>
  <c r="C187" i="46"/>
  <c r="H271" i="36"/>
  <c r="C216" i="44"/>
  <c r="C296" i="36"/>
  <c r="C346" i="36" s="1"/>
  <c r="C179" i="46"/>
  <c r="D81" i="49"/>
  <c r="D120" i="49" s="1"/>
  <c r="S43" i="49"/>
  <c r="C215" i="44"/>
  <c r="C295" i="36"/>
  <c r="C345" i="36" s="1"/>
  <c r="H270" i="36"/>
  <c r="C178" i="46"/>
  <c r="F288" i="36"/>
  <c r="F313" i="36" s="1"/>
  <c r="F363" i="36" s="1"/>
  <c r="F213" i="44"/>
  <c r="F176" i="46"/>
  <c r="N28" i="46" l="1"/>
  <c r="P13" i="46" s="1"/>
  <c r="E318" i="10"/>
  <c r="C336" i="10"/>
  <c r="C333" i="39"/>
  <c r="H335" i="23"/>
  <c r="C336" i="23"/>
  <c r="H356" i="38"/>
  <c r="C320" i="38"/>
  <c r="F318" i="38"/>
  <c r="C320" i="31"/>
  <c r="G233" i="44"/>
  <c r="G257" i="44" s="1"/>
  <c r="G305" i="44" s="1"/>
  <c r="H348" i="20"/>
  <c r="C324" i="23"/>
  <c r="H298" i="30"/>
  <c r="C333" i="14"/>
  <c r="H335" i="20"/>
  <c r="C322" i="39"/>
  <c r="C323" i="38"/>
  <c r="C326" i="29"/>
  <c r="C319" i="23"/>
  <c r="C321" i="10"/>
  <c r="H335" i="38"/>
  <c r="H348" i="23"/>
  <c r="S29" i="48"/>
  <c r="H335" i="31"/>
  <c r="C326" i="38"/>
  <c r="H335" i="40"/>
  <c r="H333" i="21"/>
  <c r="H327" i="6"/>
  <c r="T28" i="48"/>
  <c r="H336" i="30"/>
  <c r="H304" i="34"/>
  <c r="M33" i="48" s="1"/>
  <c r="C321" i="38"/>
  <c r="C320" i="29"/>
  <c r="F338" i="38"/>
  <c r="C321" i="29"/>
  <c r="C323" i="29"/>
  <c r="C333" i="23"/>
  <c r="C331" i="29"/>
  <c r="E338" i="14"/>
  <c r="H323" i="32"/>
  <c r="C336" i="38"/>
  <c r="F338" i="23"/>
  <c r="H360" i="35"/>
  <c r="C324" i="14"/>
  <c r="C320" i="10"/>
  <c r="E338" i="39"/>
  <c r="H330" i="15"/>
  <c r="H349" i="38"/>
  <c r="H299" i="38"/>
  <c r="H356" i="23"/>
  <c r="H306" i="23"/>
  <c r="G85" i="49"/>
  <c r="G124" i="49" s="1"/>
  <c r="I41" i="49"/>
  <c r="H343" i="24"/>
  <c r="H293" i="24"/>
  <c r="B22" i="48" s="1"/>
  <c r="O29" i="48"/>
  <c r="H331" i="31"/>
  <c r="H362" i="24"/>
  <c r="H312" i="24"/>
  <c r="U22" i="48" s="1"/>
  <c r="E39" i="48"/>
  <c r="H321" i="40"/>
  <c r="H344" i="39"/>
  <c r="H294" i="39"/>
  <c r="H312" i="39"/>
  <c r="H362" i="39"/>
  <c r="U27" i="48"/>
  <c r="H337" i="29"/>
  <c r="H351" i="24"/>
  <c r="H301" i="24"/>
  <c r="J22" i="48" s="1"/>
  <c r="H311" i="24"/>
  <c r="T22" i="48" s="1"/>
  <c r="H361" i="24"/>
  <c r="H296" i="14"/>
  <c r="H346" i="14"/>
  <c r="Q29" i="48"/>
  <c r="H333" i="31"/>
  <c r="H351" i="25"/>
  <c r="H301" i="25"/>
  <c r="J23" i="48" s="1"/>
  <c r="C29" i="47"/>
  <c r="H313" i="31"/>
  <c r="C26" i="56"/>
  <c r="H363" i="31"/>
  <c r="D29" i="47" s="1"/>
  <c r="H361" i="39"/>
  <c r="H311" i="39"/>
  <c r="Q39" i="48"/>
  <c r="H333" i="40"/>
  <c r="H296" i="59"/>
  <c r="E31" i="48" s="1"/>
  <c r="H346" i="59"/>
  <c r="H344" i="24"/>
  <c r="H294" i="24"/>
  <c r="C22" i="48" s="1"/>
  <c r="C313" i="59"/>
  <c r="C363" i="59" s="1"/>
  <c r="H288" i="59"/>
  <c r="B40" i="48"/>
  <c r="H318" i="41"/>
  <c r="H296" i="10"/>
  <c r="H346" i="10"/>
  <c r="H288" i="22"/>
  <c r="C313" i="22"/>
  <c r="C363" i="22" s="1"/>
  <c r="H299" i="22"/>
  <c r="H19" i="48" s="1"/>
  <c r="H349" i="22"/>
  <c r="V21" i="49"/>
  <c r="B66" i="49"/>
  <c r="B105" i="49" s="1"/>
  <c r="H361" i="10"/>
  <c r="H311" i="10"/>
  <c r="H301" i="23"/>
  <c r="H351" i="23"/>
  <c r="H348" i="24"/>
  <c r="H298" i="24"/>
  <c r="G22" i="48" s="1"/>
  <c r="H363" i="30"/>
  <c r="D28" i="47" s="1"/>
  <c r="H313" i="30"/>
  <c r="H343" i="38"/>
  <c r="H293" i="38"/>
  <c r="C363" i="39"/>
  <c r="C338" i="39"/>
  <c r="H293" i="29"/>
  <c r="H343" i="29"/>
  <c r="H293" i="23"/>
  <c r="H343" i="23"/>
  <c r="H358" i="10"/>
  <c r="H308" i="10"/>
  <c r="M40" i="48"/>
  <c r="H329" i="41"/>
  <c r="G332" i="24"/>
  <c r="C335" i="24"/>
  <c r="D322" i="24"/>
  <c r="F334" i="24"/>
  <c r="C320" i="24"/>
  <c r="F335" i="24"/>
  <c r="E323" i="24"/>
  <c r="E329" i="24"/>
  <c r="D327" i="24"/>
  <c r="C331" i="24"/>
  <c r="E325" i="24"/>
  <c r="C343" i="24"/>
  <c r="G330" i="24"/>
  <c r="D338" i="24"/>
  <c r="D320" i="24"/>
  <c r="F333" i="24"/>
  <c r="G324" i="24"/>
  <c r="C325" i="24"/>
  <c r="E326" i="24"/>
  <c r="C333" i="24"/>
  <c r="F338" i="24"/>
  <c r="C321" i="24"/>
  <c r="D328" i="24"/>
  <c r="G322" i="24"/>
  <c r="D332" i="24"/>
  <c r="C327" i="24"/>
  <c r="F321" i="24"/>
  <c r="E335" i="24"/>
  <c r="G337" i="24"/>
  <c r="E330" i="24"/>
  <c r="F326" i="24"/>
  <c r="G329" i="24"/>
  <c r="F322" i="24"/>
  <c r="D337" i="24"/>
  <c r="H335" i="24"/>
  <c r="F327" i="24"/>
  <c r="E332" i="24"/>
  <c r="F336" i="24"/>
  <c r="F329" i="24"/>
  <c r="F328" i="24"/>
  <c r="C332" i="24"/>
  <c r="H324" i="24"/>
  <c r="G323" i="24"/>
  <c r="D323" i="24"/>
  <c r="D325" i="24"/>
  <c r="E331" i="24"/>
  <c r="F324" i="24"/>
  <c r="F319" i="24"/>
  <c r="H332" i="24"/>
  <c r="E337" i="24"/>
  <c r="C328" i="24"/>
  <c r="G320" i="24"/>
  <c r="F330" i="24"/>
  <c r="H323" i="24"/>
  <c r="F320" i="24"/>
  <c r="H325" i="24"/>
  <c r="C336" i="24"/>
  <c r="G321" i="24"/>
  <c r="E336" i="24"/>
  <c r="H334" i="24"/>
  <c r="D329" i="24"/>
  <c r="D330" i="24"/>
  <c r="G327" i="24"/>
  <c r="F318" i="24"/>
  <c r="E320" i="24"/>
  <c r="F337" i="24"/>
  <c r="C334" i="24"/>
  <c r="G333" i="24"/>
  <c r="D333" i="24"/>
  <c r="E338" i="24"/>
  <c r="D326" i="24"/>
  <c r="D324" i="24"/>
  <c r="H328" i="24"/>
  <c r="D319" i="24"/>
  <c r="E334" i="24"/>
  <c r="E321" i="24"/>
  <c r="G335" i="24"/>
  <c r="C329" i="24"/>
  <c r="E333" i="24"/>
  <c r="D334" i="24"/>
  <c r="F332" i="24"/>
  <c r="E319" i="24"/>
  <c r="H337" i="24"/>
  <c r="G331" i="24"/>
  <c r="G334" i="24"/>
  <c r="G328" i="24"/>
  <c r="D335" i="24"/>
  <c r="H329" i="24"/>
  <c r="G338" i="24"/>
  <c r="G319" i="24"/>
  <c r="C324" i="24"/>
  <c r="F325" i="24"/>
  <c r="G318" i="24"/>
  <c r="D321" i="24"/>
  <c r="C326" i="24"/>
  <c r="F331" i="24"/>
  <c r="D318" i="24"/>
  <c r="E318" i="24"/>
  <c r="E324" i="24"/>
  <c r="C318" i="24"/>
  <c r="G326" i="24"/>
  <c r="G325" i="24"/>
  <c r="D331" i="24"/>
  <c r="E328" i="24"/>
  <c r="C322" i="24"/>
  <c r="C330" i="24"/>
  <c r="C319" i="24"/>
  <c r="C323" i="24"/>
  <c r="H330" i="24"/>
  <c r="F323" i="24"/>
  <c r="G336" i="24"/>
  <c r="E327" i="24"/>
  <c r="H327" i="24"/>
  <c r="D336" i="24"/>
  <c r="E322" i="24"/>
  <c r="C337" i="24"/>
  <c r="E338" i="38"/>
  <c r="D338" i="38"/>
  <c r="E40" i="48"/>
  <c r="H321" i="41"/>
  <c r="H38" i="48"/>
  <c r="H324" i="39"/>
  <c r="H346" i="22"/>
  <c r="H296" i="22"/>
  <c r="E19" i="48" s="1"/>
  <c r="T39" i="48"/>
  <c r="H336" i="40"/>
  <c r="D40" i="48"/>
  <c r="H320" i="41"/>
  <c r="H345" i="23"/>
  <c r="H295" i="23"/>
  <c r="H346" i="24"/>
  <c r="H296" i="24"/>
  <c r="E22" i="48" s="1"/>
  <c r="H343" i="59"/>
  <c r="H293" i="59"/>
  <c r="B31" i="48" s="1"/>
  <c r="H343" i="22"/>
  <c r="H293" i="22"/>
  <c r="B19" i="48" s="1"/>
  <c r="H299" i="25"/>
  <c r="H23" i="48" s="1"/>
  <c r="H349" i="25"/>
  <c r="H298" i="10"/>
  <c r="H348" i="10"/>
  <c r="C336" i="39"/>
  <c r="C327" i="39"/>
  <c r="H312" i="14"/>
  <c r="H362" i="14"/>
  <c r="C40" i="48"/>
  <c r="H319" i="41"/>
  <c r="H349" i="14"/>
  <c r="H299" i="14"/>
  <c r="H336" i="37"/>
  <c r="H343" i="39"/>
  <c r="H293" i="39"/>
  <c r="C363" i="29"/>
  <c r="C338" i="29"/>
  <c r="C363" i="23"/>
  <c r="C338" i="23"/>
  <c r="H363" i="41"/>
  <c r="D40" i="47" s="1"/>
  <c r="H313" i="41"/>
  <c r="M29" i="48"/>
  <c r="H329" i="31"/>
  <c r="D39" i="48"/>
  <c r="H320" i="40"/>
  <c r="O40" i="48"/>
  <c r="H331" i="41"/>
  <c r="H345" i="22"/>
  <c r="H295" i="22"/>
  <c r="D19" i="48" s="1"/>
  <c r="H356" i="59"/>
  <c r="H306" i="59"/>
  <c r="O31" i="48" s="1"/>
  <c r="H295" i="59"/>
  <c r="D31" i="48" s="1"/>
  <c r="H345" i="59"/>
  <c r="H296" i="23"/>
  <c r="H346" i="23"/>
  <c r="C320" i="23"/>
  <c r="S7" i="48"/>
  <c r="H335" i="10"/>
  <c r="T29" i="48"/>
  <c r="H336" i="31"/>
  <c r="H354" i="39"/>
  <c r="H304" i="39"/>
  <c r="H345" i="14"/>
  <c r="H295" i="14"/>
  <c r="H358" i="22"/>
  <c r="H308" i="22"/>
  <c r="Q19" i="48" s="1"/>
  <c r="H299" i="59"/>
  <c r="H31" i="48" s="1"/>
  <c r="H349" i="59"/>
  <c r="H348" i="14"/>
  <c r="H298" i="14"/>
  <c r="H348" i="59"/>
  <c r="H298" i="59"/>
  <c r="G31" i="48" s="1"/>
  <c r="J29" i="48"/>
  <c r="H326" i="31"/>
  <c r="E333" i="59"/>
  <c r="F336" i="59"/>
  <c r="F318" i="59"/>
  <c r="D336" i="59"/>
  <c r="E319" i="59"/>
  <c r="G324" i="59"/>
  <c r="C333" i="59"/>
  <c r="E336" i="59"/>
  <c r="E325" i="59"/>
  <c r="G338" i="59"/>
  <c r="G327" i="59"/>
  <c r="E335" i="59"/>
  <c r="C330" i="59"/>
  <c r="E338" i="59"/>
  <c r="G320" i="59"/>
  <c r="F327" i="59"/>
  <c r="F332" i="59"/>
  <c r="G319" i="59"/>
  <c r="G336" i="59"/>
  <c r="C325" i="59"/>
  <c r="G332" i="59"/>
  <c r="G337" i="59"/>
  <c r="H337" i="59"/>
  <c r="C319" i="59"/>
  <c r="G318" i="59"/>
  <c r="D330" i="59"/>
  <c r="F325" i="59"/>
  <c r="E337" i="59"/>
  <c r="F324" i="59"/>
  <c r="F330" i="59"/>
  <c r="D331" i="59"/>
  <c r="G323" i="59"/>
  <c r="E324" i="59"/>
  <c r="D320" i="59"/>
  <c r="E327" i="59"/>
  <c r="F323" i="59"/>
  <c r="E329" i="59"/>
  <c r="G326" i="59"/>
  <c r="G328" i="59"/>
  <c r="D323" i="59"/>
  <c r="D338" i="59"/>
  <c r="E334" i="59"/>
  <c r="E321" i="59"/>
  <c r="G330" i="59"/>
  <c r="D335" i="59"/>
  <c r="D328" i="59"/>
  <c r="H334" i="59"/>
  <c r="C324" i="59"/>
  <c r="E330" i="59"/>
  <c r="D321" i="59"/>
  <c r="H325" i="59"/>
  <c r="F321" i="59"/>
  <c r="G333" i="59"/>
  <c r="C323" i="59"/>
  <c r="C343" i="59"/>
  <c r="F329" i="59"/>
  <c r="E332" i="59"/>
  <c r="G325" i="59"/>
  <c r="G335" i="59"/>
  <c r="C329" i="59"/>
  <c r="E328" i="59"/>
  <c r="E323" i="59"/>
  <c r="H318" i="59"/>
  <c r="C335" i="59"/>
  <c r="H327" i="59"/>
  <c r="D325" i="59"/>
  <c r="C321" i="59"/>
  <c r="F331" i="59"/>
  <c r="F338" i="59"/>
  <c r="H330" i="59"/>
  <c r="F328" i="59"/>
  <c r="D318" i="59"/>
  <c r="D319" i="59"/>
  <c r="E331" i="59"/>
  <c r="E326" i="59"/>
  <c r="F322" i="59"/>
  <c r="F334" i="59"/>
  <c r="F320" i="59"/>
  <c r="C326" i="59"/>
  <c r="G322" i="59"/>
  <c r="D333" i="59"/>
  <c r="G334" i="59"/>
  <c r="C327" i="59"/>
  <c r="F337" i="59"/>
  <c r="C318" i="59"/>
  <c r="H328" i="59"/>
  <c r="G331" i="59"/>
  <c r="D329" i="59"/>
  <c r="H332" i="59"/>
  <c r="C332" i="59"/>
  <c r="C322" i="59"/>
  <c r="H329" i="59"/>
  <c r="D337" i="59"/>
  <c r="E320" i="59"/>
  <c r="C328" i="59"/>
  <c r="C334" i="59"/>
  <c r="C320" i="59"/>
  <c r="F326" i="59"/>
  <c r="F335" i="59"/>
  <c r="D327" i="59"/>
  <c r="D326" i="59"/>
  <c r="F319" i="59"/>
  <c r="G329" i="59"/>
  <c r="D332" i="59"/>
  <c r="D324" i="59"/>
  <c r="D322" i="59"/>
  <c r="C331" i="59"/>
  <c r="F333" i="59"/>
  <c r="C336" i="59"/>
  <c r="G321" i="59"/>
  <c r="E318" i="59"/>
  <c r="D334" i="59"/>
  <c r="E322" i="59"/>
  <c r="C337" i="59"/>
  <c r="H335" i="59"/>
  <c r="H295" i="29"/>
  <c r="H345" i="29"/>
  <c r="H346" i="38"/>
  <c r="H296" i="38"/>
  <c r="H311" i="22"/>
  <c r="T19" i="48" s="1"/>
  <c r="H361" i="22"/>
  <c r="H332" i="22"/>
  <c r="C334" i="22"/>
  <c r="F319" i="22"/>
  <c r="E320" i="22"/>
  <c r="D326" i="22"/>
  <c r="G318" i="22"/>
  <c r="E331" i="22"/>
  <c r="E322" i="22"/>
  <c r="F326" i="22"/>
  <c r="E329" i="22"/>
  <c r="G331" i="22"/>
  <c r="C322" i="22"/>
  <c r="D328" i="22"/>
  <c r="D318" i="22"/>
  <c r="G328" i="22"/>
  <c r="E338" i="22"/>
  <c r="G330" i="22"/>
  <c r="H334" i="22"/>
  <c r="C329" i="22"/>
  <c r="F324" i="22"/>
  <c r="E334" i="22"/>
  <c r="H337" i="22"/>
  <c r="G337" i="22"/>
  <c r="G338" i="22"/>
  <c r="C328" i="22"/>
  <c r="C321" i="22"/>
  <c r="D337" i="22"/>
  <c r="E336" i="22"/>
  <c r="E330" i="22"/>
  <c r="F331" i="22"/>
  <c r="D333" i="22"/>
  <c r="D319" i="22"/>
  <c r="E325" i="22"/>
  <c r="E332" i="22"/>
  <c r="F334" i="22"/>
  <c r="C330" i="22"/>
  <c r="D323" i="22"/>
  <c r="C333" i="22"/>
  <c r="F336" i="22"/>
  <c r="F321" i="22"/>
  <c r="C318" i="22"/>
  <c r="G336" i="22"/>
  <c r="D335" i="22"/>
  <c r="G325" i="22"/>
  <c r="F325" i="22"/>
  <c r="E321" i="22"/>
  <c r="E323" i="22"/>
  <c r="E326" i="22"/>
  <c r="D324" i="22"/>
  <c r="C337" i="22"/>
  <c r="C332" i="22"/>
  <c r="G335" i="22"/>
  <c r="C326" i="22"/>
  <c r="G321" i="22"/>
  <c r="H335" i="22"/>
  <c r="G324" i="22"/>
  <c r="F318" i="22"/>
  <c r="G320" i="22"/>
  <c r="E333" i="22"/>
  <c r="G326" i="22"/>
  <c r="D320" i="22"/>
  <c r="F320" i="22"/>
  <c r="C323" i="22"/>
  <c r="C324" i="22"/>
  <c r="C319" i="22"/>
  <c r="F322" i="22"/>
  <c r="F338" i="22"/>
  <c r="C320" i="22"/>
  <c r="D329" i="22"/>
  <c r="E328" i="22"/>
  <c r="E318" i="22"/>
  <c r="F335" i="22"/>
  <c r="G329" i="22"/>
  <c r="G332" i="22"/>
  <c r="F329" i="22"/>
  <c r="F328" i="22"/>
  <c r="E337" i="22"/>
  <c r="D325" i="22"/>
  <c r="D327" i="22"/>
  <c r="E335" i="22"/>
  <c r="F327" i="22"/>
  <c r="F323" i="22"/>
  <c r="D334" i="22"/>
  <c r="G333" i="22"/>
  <c r="D338" i="22"/>
  <c r="C325" i="22"/>
  <c r="D331" i="22"/>
  <c r="D321" i="22"/>
  <c r="C336" i="22"/>
  <c r="E327" i="22"/>
  <c r="D332" i="22"/>
  <c r="H325" i="22"/>
  <c r="F333" i="22"/>
  <c r="F332" i="22"/>
  <c r="C331" i="22"/>
  <c r="E324" i="22"/>
  <c r="H330" i="22"/>
  <c r="G334" i="22"/>
  <c r="C335" i="22"/>
  <c r="C343" i="22"/>
  <c r="G323" i="22"/>
  <c r="G327" i="22"/>
  <c r="C327" i="22"/>
  <c r="E319" i="22"/>
  <c r="D330" i="22"/>
  <c r="D336" i="22"/>
  <c r="D322" i="22"/>
  <c r="H328" i="22"/>
  <c r="F337" i="22"/>
  <c r="G322" i="22"/>
  <c r="G319" i="22"/>
  <c r="F330" i="22"/>
  <c r="H329" i="22"/>
  <c r="Q28" i="48"/>
  <c r="H333" i="30"/>
  <c r="E318" i="39"/>
  <c r="C29" i="48"/>
  <c r="H319" i="31"/>
  <c r="D28" i="48"/>
  <c r="H320" i="30"/>
  <c r="M39" i="48"/>
  <c r="H329" i="40"/>
  <c r="H301" i="14"/>
  <c r="H351" i="14"/>
  <c r="H308" i="39"/>
  <c r="H358" i="39"/>
  <c r="S38" i="48"/>
  <c r="H335" i="39"/>
  <c r="H294" i="22"/>
  <c r="C19" i="48" s="1"/>
  <c r="H344" i="22"/>
  <c r="T40" i="48"/>
  <c r="H336" i="41"/>
  <c r="H347" i="59"/>
  <c r="H297" i="59"/>
  <c r="F31" i="48" s="1"/>
  <c r="C321" i="14"/>
  <c r="C323" i="14"/>
  <c r="H333" i="32"/>
  <c r="H324" i="32"/>
  <c r="H293" i="10"/>
  <c r="H343" i="10"/>
  <c r="H294" i="14"/>
  <c r="H344" i="14"/>
  <c r="H361" i="25"/>
  <c r="H311" i="25"/>
  <c r="T23" i="48" s="1"/>
  <c r="F40" i="48"/>
  <c r="H322" i="41"/>
  <c r="H356" i="24"/>
  <c r="H306" i="24"/>
  <c r="O22" i="48" s="1"/>
  <c r="H358" i="24"/>
  <c r="H308" i="24"/>
  <c r="Q22" i="48" s="1"/>
  <c r="E338" i="23"/>
  <c r="E28" i="48"/>
  <c r="H321" i="30"/>
  <c r="H312" i="25"/>
  <c r="U23" i="48" s="1"/>
  <c r="H362" i="25"/>
  <c r="H361" i="38"/>
  <c r="H311" i="38"/>
  <c r="D338" i="10"/>
  <c r="C323" i="10"/>
  <c r="G338" i="10"/>
  <c r="C336" i="29"/>
  <c r="E338" i="29"/>
  <c r="J39" i="48"/>
  <c r="H326" i="40"/>
  <c r="H301" i="29"/>
  <c r="H351" i="29"/>
  <c r="C329" i="39"/>
  <c r="S27" i="48"/>
  <c r="H335" i="29"/>
  <c r="H344" i="38"/>
  <c r="H294" i="38"/>
  <c r="G29" i="48"/>
  <c r="H323" i="31"/>
  <c r="H308" i="59"/>
  <c r="Q31" i="48" s="1"/>
  <c r="H358" i="59"/>
  <c r="C336" i="14"/>
  <c r="C337" i="14"/>
  <c r="C331" i="14"/>
  <c r="H308" i="14"/>
  <c r="H358" i="14"/>
  <c r="H321" i="37"/>
  <c r="H318" i="33"/>
  <c r="C363" i="10"/>
  <c r="C338" i="10"/>
  <c r="H288" i="14"/>
  <c r="C7" i="56" s="1"/>
  <c r="C313" i="14"/>
  <c r="H302" i="14"/>
  <c r="H352" i="14"/>
  <c r="H299" i="29"/>
  <c r="H349" i="29"/>
  <c r="H345" i="39"/>
  <c r="H295" i="39"/>
  <c r="B64" i="49"/>
  <c r="B103" i="49" s="1"/>
  <c r="V25" i="49"/>
  <c r="Q40" i="48"/>
  <c r="H333" i="41"/>
  <c r="O39" i="48"/>
  <c r="H331" i="40"/>
  <c r="H311" i="14"/>
  <c r="H361" i="14"/>
  <c r="H295" i="10"/>
  <c r="H345" i="10"/>
  <c r="F338" i="10"/>
  <c r="B29" i="48"/>
  <c r="H318" i="31"/>
  <c r="D338" i="29"/>
  <c r="C319" i="29"/>
  <c r="H356" i="29"/>
  <c r="H306" i="29"/>
  <c r="H301" i="38"/>
  <c r="H351" i="38"/>
  <c r="H348" i="39"/>
  <c r="H298" i="39"/>
  <c r="C39" i="48"/>
  <c r="H319" i="40"/>
  <c r="C337" i="39"/>
  <c r="U39" i="48"/>
  <c r="H337" i="40"/>
  <c r="N40" i="48"/>
  <c r="N44" i="48" s="1" a="1"/>
  <c r="N44" i="48" s="1"/>
  <c r="H330" i="41"/>
  <c r="G39" i="48"/>
  <c r="H323" i="40"/>
  <c r="H312" i="23"/>
  <c r="H362" i="23"/>
  <c r="H308" i="38"/>
  <c r="H358" i="38"/>
  <c r="H295" i="38"/>
  <c r="H345" i="38"/>
  <c r="H343" i="14"/>
  <c r="H293" i="14"/>
  <c r="E29" i="48"/>
  <c r="H321" i="31"/>
  <c r="H352" i="22"/>
  <c r="H302" i="22"/>
  <c r="K19" i="48" s="1"/>
  <c r="H351" i="22"/>
  <c r="H301" i="22"/>
  <c r="J19" i="48" s="1"/>
  <c r="O28" i="48"/>
  <c r="H331" i="30"/>
  <c r="D338" i="23"/>
  <c r="H39" i="48"/>
  <c r="H324" i="40"/>
  <c r="H344" i="29"/>
  <c r="H294" i="29"/>
  <c r="H294" i="59"/>
  <c r="C31" i="48" s="1"/>
  <c r="H344" i="59"/>
  <c r="H294" i="23"/>
  <c r="H344" i="23"/>
  <c r="H29" i="48"/>
  <c r="H324" i="31"/>
  <c r="H306" i="25"/>
  <c r="O23" i="48" s="1"/>
  <c r="H356" i="25"/>
  <c r="H348" i="25"/>
  <c r="H298" i="25"/>
  <c r="G23" i="48" s="1"/>
  <c r="H347" i="22"/>
  <c r="H297" i="22"/>
  <c r="F19" i="48" s="1"/>
  <c r="H356" i="14"/>
  <c r="H306" i="14"/>
  <c r="D338" i="39"/>
  <c r="F338" i="39"/>
  <c r="C319" i="39"/>
  <c r="C321" i="39"/>
  <c r="H296" i="39"/>
  <c r="H346" i="39"/>
  <c r="H28" i="48"/>
  <c r="H324" i="30"/>
  <c r="H343" i="25"/>
  <c r="H293" i="25"/>
  <c r="B23" i="48" s="1"/>
  <c r="B39" i="48"/>
  <c r="H318" i="40"/>
  <c r="V24" i="49"/>
  <c r="B70" i="49"/>
  <c r="B109" i="49" s="1"/>
  <c r="H348" i="22"/>
  <c r="H298" i="22"/>
  <c r="G19" i="48" s="1"/>
  <c r="U29" i="48"/>
  <c r="H337" i="31"/>
  <c r="C363" i="40"/>
  <c r="C338" i="40"/>
  <c r="D338" i="14"/>
  <c r="H306" i="10"/>
  <c r="H356" i="10"/>
  <c r="G86" i="49"/>
  <c r="G125" i="49" s="1"/>
  <c r="I42" i="49"/>
  <c r="H358" i="29"/>
  <c r="H308" i="29"/>
  <c r="H362" i="38"/>
  <c r="H312" i="38"/>
  <c r="H348" i="29"/>
  <c r="H298" i="29"/>
  <c r="G21" i="48"/>
  <c r="H323" i="23"/>
  <c r="H347" i="25"/>
  <c r="H297" i="25"/>
  <c r="F23" i="48" s="1"/>
  <c r="H311" i="29"/>
  <c r="H361" i="29"/>
  <c r="H311" i="23"/>
  <c r="H361" i="23"/>
  <c r="C28" i="48"/>
  <c r="H319" i="30"/>
  <c r="H354" i="25"/>
  <c r="H304" i="25"/>
  <c r="M23" i="48" s="1"/>
  <c r="E338" i="10"/>
  <c r="O37" i="48"/>
  <c r="H331" i="38"/>
  <c r="H352" i="39"/>
  <c r="H302" i="39"/>
  <c r="G40" i="48"/>
  <c r="H323" i="41"/>
  <c r="H346" i="29"/>
  <c r="H296" i="29"/>
  <c r="H294" i="25"/>
  <c r="C23" i="48" s="1"/>
  <c r="H344" i="25"/>
  <c r="U40" i="48"/>
  <c r="H337" i="41"/>
  <c r="H301" i="59"/>
  <c r="J31" i="48" s="1"/>
  <c r="H351" i="59"/>
  <c r="H288" i="25"/>
  <c r="C313" i="25"/>
  <c r="C363" i="25" s="1"/>
  <c r="H358" i="25"/>
  <c r="H308" i="25"/>
  <c r="Q23" i="48" s="1"/>
  <c r="V33" i="49"/>
  <c r="B77" i="49"/>
  <c r="B116" i="49" s="1"/>
  <c r="H348" i="38"/>
  <c r="H298" i="38"/>
  <c r="H347" i="39"/>
  <c r="H297" i="39"/>
  <c r="C36" i="56"/>
  <c r="H363" i="40"/>
  <c r="D39" i="47" s="1"/>
  <c r="C39" i="47"/>
  <c r="H313" i="40"/>
  <c r="H335" i="14"/>
  <c r="H322" i="37"/>
  <c r="G74" i="49"/>
  <c r="G113" i="49" s="1"/>
  <c r="I30" i="49"/>
  <c r="G75" i="49"/>
  <c r="G114" i="49" s="1"/>
  <c r="I31" i="49"/>
  <c r="H344" i="10"/>
  <c r="H294" i="10"/>
  <c r="N45" i="48" a="1"/>
  <c r="N45" i="48" s="1"/>
  <c r="H345" i="24"/>
  <c r="H295" i="24"/>
  <c r="D22" i="48" s="1"/>
  <c r="H288" i="24"/>
  <c r="C313" i="24"/>
  <c r="C363" i="24" s="1"/>
  <c r="C338" i="38"/>
  <c r="O38" i="48"/>
  <c r="H331" i="39"/>
  <c r="B28" i="48"/>
  <c r="H318" i="30"/>
  <c r="H346" i="25"/>
  <c r="H296" i="25"/>
  <c r="E23" i="48" s="1"/>
  <c r="C321" i="23"/>
  <c r="D29" i="48"/>
  <c r="H320" i="31"/>
  <c r="H40" i="48"/>
  <c r="H324" i="41"/>
  <c r="H308" i="23"/>
  <c r="H358" i="23"/>
  <c r="C363" i="31"/>
  <c r="C338" i="31"/>
  <c r="F39" i="48"/>
  <c r="H322" i="40"/>
  <c r="H356" i="22"/>
  <c r="H306" i="22"/>
  <c r="O19" i="48" s="1"/>
  <c r="H311" i="59"/>
  <c r="T31" i="48" s="1"/>
  <c r="H361" i="59"/>
  <c r="H299" i="23"/>
  <c r="H349" i="23"/>
  <c r="C323" i="39"/>
  <c r="H302" i="10"/>
  <c r="H352" i="10"/>
  <c r="G28" i="48"/>
  <c r="H323" i="30"/>
  <c r="F326" i="25"/>
  <c r="G328" i="25"/>
  <c r="D336" i="25"/>
  <c r="G332" i="25"/>
  <c r="C334" i="25"/>
  <c r="E332" i="25"/>
  <c r="G331" i="25"/>
  <c r="H332" i="25"/>
  <c r="E330" i="25"/>
  <c r="F332" i="25"/>
  <c r="E331" i="25"/>
  <c r="H330" i="25"/>
  <c r="C329" i="25"/>
  <c r="E325" i="25"/>
  <c r="C325" i="25"/>
  <c r="G329" i="25"/>
  <c r="E322" i="25"/>
  <c r="D334" i="25"/>
  <c r="F335" i="25"/>
  <c r="E324" i="25"/>
  <c r="D325" i="25"/>
  <c r="F321" i="25"/>
  <c r="E321" i="25"/>
  <c r="F329" i="25"/>
  <c r="F331" i="25"/>
  <c r="G335" i="25"/>
  <c r="D332" i="25"/>
  <c r="D331" i="25"/>
  <c r="G322" i="25"/>
  <c r="D326" i="25"/>
  <c r="G320" i="25"/>
  <c r="H334" i="25"/>
  <c r="D324" i="25"/>
  <c r="C330" i="25"/>
  <c r="H325" i="25"/>
  <c r="C332" i="25"/>
  <c r="F325" i="25"/>
  <c r="F319" i="25"/>
  <c r="C326" i="25"/>
  <c r="G338" i="25"/>
  <c r="E319" i="25"/>
  <c r="F318" i="25"/>
  <c r="E318" i="25"/>
  <c r="F334" i="25"/>
  <c r="E336" i="25"/>
  <c r="C333" i="25"/>
  <c r="G324" i="25"/>
  <c r="H335" i="25"/>
  <c r="F328" i="25"/>
  <c r="D338" i="25"/>
  <c r="C335" i="25"/>
  <c r="D321" i="25"/>
  <c r="G330" i="25"/>
  <c r="D319" i="25"/>
  <c r="G323" i="25"/>
  <c r="D322" i="25"/>
  <c r="G334" i="25"/>
  <c r="C324" i="25"/>
  <c r="E329" i="25"/>
  <c r="G319" i="25"/>
  <c r="C319" i="25"/>
  <c r="D329" i="25"/>
  <c r="E320" i="25"/>
  <c r="F336" i="25"/>
  <c r="D330" i="25"/>
  <c r="H327" i="25"/>
  <c r="C337" i="25"/>
  <c r="E326" i="25"/>
  <c r="E338" i="25"/>
  <c r="C331" i="25"/>
  <c r="E333" i="25"/>
  <c r="E327" i="25"/>
  <c r="E323" i="25"/>
  <c r="E337" i="25"/>
  <c r="D335" i="25"/>
  <c r="F323" i="25"/>
  <c r="D333" i="25"/>
  <c r="C322" i="25"/>
  <c r="H328" i="25"/>
  <c r="E328" i="25"/>
  <c r="F320" i="25"/>
  <c r="G327" i="25"/>
  <c r="F324" i="25"/>
  <c r="F327" i="25"/>
  <c r="F330" i="25"/>
  <c r="D320" i="25"/>
  <c r="F338" i="25"/>
  <c r="F337" i="25"/>
  <c r="D328" i="25"/>
  <c r="C320" i="25"/>
  <c r="C323" i="25"/>
  <c r="D327" i="25"/>
  <c r="D318" i="25"/>
  <c r="G325" i="25"/>
  <c r="G333" i="25"/>
  <c r="C328" i="25"/>
  <c r="C343" i="25"/>
  <c r="C321" i="25"/>
  <c r="D337" i="25"/>
  <c r="F333" i="25"/>
  <c r="G318" i="25"/>
  <c r="G326" i="25"/>
  <c r="D323" i="25"/>
  <c r="C318" i="25"/>
  <c r="G336" i="25"/>
  <c r="G321" i="25"/>
  <c r="E334" i="25"/>
  <c r="C327" i="25"/>
  <c r="C336" i="25"/>
  <c r="E335" i="25"/>
  <c r="F322" i="25"/>
  <c r="G337" i="25"/>
  <c r="H322" i="25"/>
  <c r="H323" i="25"/>
  <c r="H326" i="25"/>
  <c r="H347" i="24"/>
  <c r="H297" i="24"/>
  <c r="F22" i="48" s="1"/>
  <c r="H295" i="25"/>
  <c r="D23" i="48" s="1"/>
  <c r="H345" i="25"/>
  <c r="C320" i="14"/>
  <c r="C326" i="14"/>
  <c r="H302" i="38"/>
  <c r="H352" i="38"/>
  <c r="H288" i="29"/>
  <c r="C24" i="56" s="1"/>
  <c r="H288" i="38"/>
  <c r="C37" i="47" s="1"/>
  <c r="H288" i="10"/>
  <c r="V23" i="49"/>
  <c r="B68" i="49"/>
  <c r="B107" i="49" s="1"/>
  <c r="V9" i="49"/>
  <c r="B53" i="49"/>
  <c r="B92" i="49" s="1"/>
  <c r="V12" i="49"/>
  <c r="B56" i="49"/>
  <c r="B95" i="49" s="1"/>
  <c r="V40" i="49"/>
  <c r="B84" i="49"/>
  <c r="B123" i="49" s="1"/>
  <c r="H288" i="39"/>
  <c r="V39" i="49"/>
  <c r="B83" i="49"/>
  <c r="B122" i="49" s="1"/>
  <c r="H288" i="23"/>
  <c r="C40" i="47"/>
  <c r="C37" i="56"/>
  <c r="V29" i="49"/>
  <c r="B73" i="49"/>
  <c r="B112" i="49" s="1"/>
  <c r="C25" i="56"/>
  <c r="C28" i="47"/>
  <c r="B28" i="47" s="1"/>
  <c r="H318" i="37"/>
  <c r="H336" i="15"/>
  <c r="H333" i="20"/>
  <c r="H329" i="19"/>
  <c r="H320" i="20"/>
  <c r="H321" i="21"/>
  <c r="C338" i="21"/>
  <c r="H319" i="37"/>
  <c r="H323" i="37"/>
  <c r="H323" i="21"/>
  <c r="H320" i="32"/>
  <c r="H336" i="32"/>
  <c r="H324" i="37"/>
  <c r="H331" i="21"/>
  <c r="H337" i="21"/>
  <c r="C338" i="20"/>
  <c r="H336" i="20"/>
  <c r="H331" i="37"/>
  <c r="H322" i="19"/>
  <c r="H318" i="21"/>
  <c r="H326" i="19"/>
  <c r="H337" i="19"/>
  <c r="H319" i="62"/>
  <c r="C338" i="32"/>
  <c r="H326" i="20"/>
  <c r="H331" i="20"/>
  <c r="H318" i="32"/>
  <c r="H319" i="32"/>
  <c r="H323" i="20"/>
  <c r="D336" i="57"/>
  <c r="F333" i="57"/>
  <c r="F330" i="57"/>
  <c r="G326" i="57"/>
  <c r="E327" i="57"/>
  <c r="F338" i="57"/>
  <c r="F335" i="57"/>
  <c r="D332" i="57"/>
  <c r="G328" i="57"/>
  <c r="D326" i="57"/>
  <c r="G322" i="57"/>
  <c r="G319" i="57"/>
  <c r="F336" i="57"/>
  <c r="C334" i="57"/>
  <c r="H327" i="57"/>
  <c r="H335" i="57"/>
  <c r="E333" i="57"/>
  <c r="E330" i="57"/>
  <c r="G327" i="57"/>
  <c r="C324" i="57"/>
  <c r="D324" i="57"/>
  <c r="C335" i="57"/>
  <c r="E332" i="57"/>
  <c r="E329" i="57"/>
  <c r="H325" i="57"/>
  <c r="C323" i="57"/>
  <c r="F319" i="57"/>
  <c r="D337" i="57"/>
  <c r="G333" i="57"/>
  <c r="G330" i="57"/>
  <c r="H324" i="57"/>
  <c r="H330" i="57"/>
  <c r="D327" i="57"/>
  <c r="F324" i="57"/>
  <c r="D321" i="57"/>
  <c r="E321" i="57"/>
  <c r="F332" i="57"/>
  <c r="D329" i="57"/>
  <c r="F326" i="57"/>
  <c r="D323" i="57"/>
  <c r="D320" i="57"/>
  <c r="C337" i="57"/>
  <c r="E334" i="57"/>
  <c r="C331" i="57"/>
  <c r="F327" i="57"/>
  <c r="H329" i="57"/>
  <c r="D328" i="57"/>
  <c r="E324" i="57"/>
  <c r="G321" i="57"/>
  <c r="C318" i="57"/>
  <c r="D318" i="57"/>
  <c r="G329" i="57"/>
  <c r="C326" i="57"/>
  <c r="E323" i="57"/>
  <c r="C320" i="57"/>
  <c r="F337" i="57"/>
  <c r="D334" i="57"/>
  <c r="D331" i="57"/>
  <c r="F328" i="57"/>
  <c r="G324" i="57"/>
  <c r="G325" i="57"/>
  <c r="C325" i="57"/>
  <c r="F321" i="57"/>
  <c r="F318" i="57"/>
  <c r="C343" i="57"/>
  <c r="G332" i="57"/>
  <c r="C327" i="57"/>
  <c r="F323" i="57"/>
  <c r="F320" i="57"/>
  <c r="E337" i="57"/>
  <c r="G334" i="57"/>
  <c r="E331" i="57"/>
  <c r="C328" i="57"/>
  <c r="E325" i="57"/>
  <c r="C322" i="57"/>
  <c r="D322" i="57"/>
  <c r="E318" i="57"/>
  <c r="C336" i="57"/>
  <c r="E335" i="57"/>
  <c r="F329" i="57"/>
  <c r="G323" i="57"/>
  <c r="E320" i="57"/>
  <c r="E338" i="57"/>
  <c r="F334" i="57"/>
  <c r="F331" i="57"/>
  <c r="H328" i="57"/>
  <c r="D325" i="57"/>
  <c r="F322" i="57"/>
  <c r="G318" i="57"/>
  <c r="C319" i="57"/>
  <c r="G335" i="57"/>
  <c r="D333" i="57"/>
  <c r="H332" i="57"/>
  <c r="E326" i="57"/>
  <c r="C321" i="57"/>
  <c r="G337" i="57"/>
  <c r="D335" i="57"/>
  <c r="G331" i="57"/>
  <c r="E328" i="57"/>
  <c r="E322" i="57"/>
  <c r="E319" i="57"/>
  <c r="E336" i="57"/>
  <c r="C333" i="57"/>
  <c r="C330" i="57"/>
  <c r="D330" i="57"/>
  <c r="G320" i="57"/>
  <c r="G338" i="57"/>
  <c r="H334" i="57"/>
  <c r="C332" i="57"/>
  <c r="C329" i="57"/>
  <c r="F325" i="57"/>
  <c r="H322" i="57"/>
  <c r="D319" i="57"/>
  <c r="G336" i="57"/>
  <c r="D338" i="57"/>
  <c r="H362" i="57"/>
  <c r="H312" i="57"/>
  <c r="U17" i="48" s="1"/>
  <c r="H293" i="57"/>
  <c r="B17" i="48" s="1"/>
  <c r="H343" i="57"/>
  <c r="C313" i="57"/>
  <c r="C363" i="57" s="1"/>
  <c r="H288" i="57"/>
  <c r="H294" i="57"/>
  <c r="C17" i="48" s="1"/>
  <c r="H344" i="57"/>
  <c r="H361" i="57"/>
  <c r="H311" i="57"/>
  <c r="T17" i="48" s="1"/>
  <c r="H345" i="57"/>
  <c r="H295" i="57"/>
  <c r="D17" i="48" s="1"/>
  <c r="H301" i="57"/>
  <c r="J17" i="48" s="1"/>
  <c r="H351" i="57"/>
  <c r="H346" i="57"/>
  <c r="H296" i="57"/>
  <c r="E17" i="48" s="1"/>
  <c r="H358" i="57"/>
  <c r="H308" i="57"/>
  <c r="Q17" i="48" s="1"/>
  <c r="H298" i="57"/>
  <c r="G17" i="48" s="1"/>
  <c r="H348" i="57"/>
  <c r="H306" i="57"/>
  <c r="O17" i="48" s="1"/>
  <c r="H356" i="57"/>
  <c r="V19" i="49"/>
  <c r="B63" i="49"/>
  <c r="B102" i="49" s="1"/>
  <c r="V10" i="49"/>
  <c r="B54" i="49"/>
  <c r="B93" i="49" s="1"/>
  <c r="H351" i="11"/>
  <c r="H301" i="11"/>
  <c r="J8" i="48" s="1"/>
  <c r="H356" i="11"/>
  <c r="H306" i="11"/>
  <c r="O8" i="48" s="1"/>
  <c r="H361" i="11"/>
  <c r="H311" i="11"/>
  <c r="T8" i="48" s="1"/>
  <c r="H296" i="11"/>
  <c r="E8" i="48" s="1"/>
  <c r="H346" i="11"/>
  <c r="H360" i="11"/>
  <c r="H310" i="11"/>
  <c r="S8" i="48" s="1"/>
  <c r="H358" i="11"/>
  <c r="H308" i="11"/>
  <c r="Q8" i="48" s="1"/>
  <c r="H345" i="11"/>
  <c r="H295" i="11"/>
  <c r="D8" i="48" s="1"/>
  <c r="C313" i="11"/>
  <c r="C363" i="11" s="1"/>
  <c r="H288" i="11"/>
  <c r="H344" i="11"/>
  <c r="H294" i="11"/>
  <c r="C8" i="48" s="1"/>
  <c r="C337" i="11"/>
  <c r="C325" i="11"/>
  <c r="C321" i="11"/>
  <c r="C324" i="11"/>
  <c r="G321" i="11"/>
  <c r="F329" i="11"/>
  <c r="G324" i="11"/>
  <c r="D323" i="11"/>
  <c r="H332" i="11"/>
  <c r="G329" i="11"/>
  <c r="F330" i="11"/>
  <c r="C336" i="11"/>
  <c r="D329" i="11"/>
  <c r="H324" i="11"/>
  <c r="E321" i="11"/>
  <c r="C334" i="11"/>
  <c r="D330" i="11"/>
  <c r="H330" i="11"/>
  <c r="G328" i="11"/>
  <c r="E318" i="11"/>
  <c r="C331" i="11"/>
  <c r="H328" i="11"/>
  <c r="G323" i="11"/>
  <c r="G333" i="11"/>
  <c r="E337" i="11"/>
  <c r="F321" i="11"/>
  <c r="E328" i="11"/>
  <c r="D334" i="11"/>
  <c r="E329" i="11"/>
  <c r="E332" i="11"/>
  <c r="G330" i="11"/>
  <c r="F338" i="11"/>
  <c r="G326" i="11"/>
  <c r="G327" i="11"/>
  <c r="F332" i="11"/>
  <c r="C333" i="11"/>
  <c r="D322" i="11"/>
  <c r="D318" i="11"/>
  <c r="C319" i="11"/>
  <c r="C328" i="11"/>
  <c r="D338" i="11"/>
  <c r="E320" i="11"/>
  <c r="E330" i="11"/>
  <c r="F323" i="11"/>
  <c r="E324" i="11"/>
  <c r="F331" i="11"/>
  <c r="E327" i="11"/>
  <c r="D333" i="11"/>
  <c r="H327" i="11"/>
  <c r="G325" i="11"/>
  <c r="C332" i="11"/>
  <c r="G318" i="11"/>
  <c r="G320" i="11"/>
  <c r="C327" i="11"/>
  <c r="E323" i="11"/>
  <c r="H322" i="11"/>
  <c r="E336" i="11"/>
  <c r="G338" i="11"/>
  <c r="G332" i="11"/>
  <c r="D325" i="11"/>
  <c r="D328" i="11"/>
  <c r="E326" i="11"/>
  <c r="F337" i="11"/>
  <c r="G336" i="11"/>
  <c r="D326" i="11"/>
  <c r="H325" i="11"/>
  <c r="E322" i="11"/>
  <c r="D331" i="11"/>
  <c r="C335" i="11"/>
  <c r="F324" i="11"/>
  <c r="D319" i="11"/>
  <c r="E331" i="11"/>
  <c r="E335" i="11"/>
  <c r="C322" i="11"/>
  <c r="D335" i="11"/>
  <c r="E338" i="11"/>
  <c r="H334" i="11"/>
  <c r="E334" i="11"/>
  <c r="D332" i="11"/>
  <c r="F335" i="11"/>
  <c r="F326" i="11"/>
  <c r="G337" i="11"/>
  <c r="F318" i="11"/>
  <c r="D327" i="11"/>
  <c r="E325" i="11"/>
  <c r="G334" i="11"/>
  <c r="G319" i="11"/>
  <c r="C318" i="11"/>
  <c r="E333" i="11"/>
  <c r="F320" i="11"/>
  <c r="G322" i="11"/>
  <c r="C326" i="11"/>
  <c r="F319" i="11"/>
  <c r="H329" i="11"/>
  <c r="G335" i="11"/>
  <c r="D324" i="11"/>
  <c r="D336" i="11"/>
  <c r="C330" i="11"/>
  <c r="F322" i="11"/>
  <c r="E319" i="11"/>
  <c r="F325" i="11"/>
  <c r="F336" i="11"/>
  <c r="C329" i="11"/>
  <c r="F328" i="11"/>
  <c r="C343" i="11"/>
  <c r="F334" i="11"/>
  <c r="D337" i="11"/>
  <c r="C320" i="11"/>
  <c r="G331" i="11"/>
  <c r="F333" i="11"/>
  <c r="C323" i="11"/>
  <c r="F327" i="11"/>
  <c r="D320" i="11"/>
  <c r="D321" i="11"/>
  <c r="H348" i="11"/>
  <c r="H298" i="11"/>
  <c r="G8" i="48" s="1"/>
  <c r="H362" i="11"/>
  <c r="H312" i="11"/>
  <c r="U8" i="48" s="1"/>
  <c r="H343" i="11"/>
  <c r="H293" i="11"/>
  <c r="B8" i="48" s="1"/>
  <c r="H333" i="6"/>
  <c r="H318" i="6"/>
  <c r="H324" i="6"/>
  <c r="H321" i="6"/>
  <c r="C338" i="6"/>
  <c r="H336" i="6"/>
  <c r="H320" i="6"/>
  <c r="H335" i="6"/>
  <c r="H323" i="6"/>
  <c r="H331" i="6"/>
  <c r="H319" i="6"/>
  <c r="H326" i="6"/>
  <c r="G51" i="49"/>
  <c r="G90" i="49" s="1"/>
  <c r="I7" i="49"/>
  <c r="C2" i="56"/>
  <c r="C5" i="47"/>
  <c r="H363" i="6"/>
  <c r="D5" i="47" s="1"/>
  <c r="H313" i="6"/>
  <c r="H337" i="6"/>
  <c r="V8" i="49"/>
  <c r="B52" i="49"/>
  <c r="B91" i="49" s="1"/>
  <c r="G333" i="9"/>
  <c r="H329" i="9"/>
  <c r="J329" i="9" s="1"/>
  <c r="C318" i="9"/>
  <c r="D327" i="9"/>
  <c r="C337" i="9"/>
  <c r="G322" i="9"/>
  <c r="D325" i="9"/>
  <c r="D319" i="9"/>
  <c r="D323" i="9"/>
  <c r="F323" i="9"/>
  <c r="F319" i="9"/>
  <c r="H334" i="9"/>
  <c r="J334" i="9" s="1"/>
  <c r="F321" i="9"/>
  <c r="E335" i="9"/>
  <c r="F337" i="9"/>
  <c r="D336" i="9"/>
  <c r="H335" i="9"/>
  <c r="J335" i="9" s="1"/>
  <c r="C326" i="9"/>
  <c r="F336" i="9"/>
  <c r="D324" i="9"/>
  <c r="G324" i="9"/>
  <c r="G330" i="9"/>
  <c r="D321" i="9"/>
  <c r="F327" i="9"/>
  <c r="C335" i="9"/>
  <c r="D331" i="9"/>
  <c r="G327" i="9"/>
  <c r="C332" i="9"/>
  <c r="F325" i="9"/>
  <c r="E321" i="9"/>
  <c r="E327" i="9"/>
  <c r="H322" i="9"/>
  <c r="J322" i="9" s="1"/>
  <c r="F331" i="9"/>
  <c r="E338" i="9"/>
  <c r="G319" i="9"/>
  <c r="E331" i="9"/>
  <c r="D330" i="9"/>
  <c r="F318" i="9"/>
  <c r="F329" i="9"/>
  <c r="D338" i="9"/>
  <c r="E328" i="9"/>
  <c r="H325" i="9"/>
  <c r="J325" i="9" s="1"/>
  <c r="G325" i="9"/>
  <c r="C336" i="9"/>
  <c r="F324" i="9"/>
  <c r="F335" i="9"/>
  <c r="D332" i="9"/>
  <c r="E332" i="9"/>
  <c r="E319" i="9"/>
  <c r="C320" i="9"/>
  <c r="F326" i="9"/>
  <c r="D328" i="9"/>
  <c r="G331" i="9"/>
  <c r="E320" i="9"/>
  <c r="F330" i="9"/>
  <c r="E326" i="9"/>
  <c r="C327" i="9"/>
  <c r="G338" i="9"/>
  <c r="C329" i="9"/>
  <c r="E318" i="9"/>
  <c r="C328" i="9"/>
  <c r="G332" i="9"/>
  <c r="E329" i="9"/>
  <c r="F328" i="9"/>
  <c r="C331" i="9"/>
  <c r="C325" i="9"/>
  <c r="D322" i="9"/>
  <c r="D335" i="9"/>
  <c r="C319" i="9"/>
  <c r="H328" i="9"/>
  <c r="J328" i="9" s="1"/>
  <c r="H327" i="9"/>
  <c r="J327" i="9" s="1"/>
  <c r="G335" i="9"/>
  <c r="D329" i="9"/>
  <c r="G334" i="9"/>
  <c r="G326" i="9"/>
  <c r="G328" i="9"/>
  <c r="E323" i="9"/>
  <c r="G337" i="9"/>
  <c r="D333" i="9"/>
  <c r="G329" i="9"/>
  <c r="E322" i="9"/>
  <c r="C321" i="9"/>
  <c r="C324" i="9"/>
  <c r="C333" i="9"/>
  <c r="E325" i="9"/>
  <c r="D320" i="9"/>
  <c r="C330" i="9"/>
  <c r="F338" i="9"/>
  <c r="G321" i="9"/>
  <c r="C323" i="9"/>
  <c r="D326" i="9"/>
  <c r="E336" i="9"/>
  <c r="E330" i="9"/>
  <c r="E333" i="9"/>
  <c r="F332" i="9"/>
  <c r="E337" i="9"/>
  <c r="F322" i="9"/>
  <c r="E334" i="9"/>
  <c r="G320" i="9"/>
  <c r="F334" i="9"/>
  <c r="G323" i="9"/>
  <c r="C343" i="9"/>
  <c r="C322" i="9"/>
  <c r="F320" i="9"/>
  <c r="D337" i="9"/>
  <c r="F333" i="9"/>
  <c r="G318" i="9"/>
  <c r="D334" i="9"/>
  <c r="E324" i="9"/>
  <c r="G336" i="9"/>
  <c r="C334" i="9"/>
  <c r="D318" i="9"/>
  <c r="H330" i="9"/>
  <c r="J330" i="9" s="1"/>
  <c r="H306" i="9"/>
  <c r="H331" i="9" s="1"/>
  <c r="J331" i="9" s="1"/>
  <c r="H356" i="9"/>
  <c r="H343" i="9"/>
  <c r="H293" i="9"/>
  <c r="H318" i="9" s="1"/>
  <c r="J318" i="9" s="1"/>
  <c r="H361" i="9"/>
  <c r="H311" i="9"/>
  <c r="I6" i="48"/>
  <c r="I44" i="48" s="1" a="1"/>
  <c r="I44" i="48" s="1"/>
  <c r="J300" i="9"/>
  <c r="H288" i="9"/>
  <c r="C313" i="9"/>
  <c r="C363" i="9" s="1"/>
  <c r="H348" i="9"/>
  <c r="H298" i="9"/>
  <c r="H323" i="9" s="1"/>
  <c r="J323" i="9" s="1"/>
  <c r="H349" i="9"/>
  <c r="H299" i="9"/>
  <c r="J302" i="9"/>
  <c r="K6" i="48"/>
  <c r="H358" i="9"/>
  <c r="H308" i="9"/>
  <c r="H345" i="9"/>
  <c r="H295" i="9"/>
  <c r="H351" i="9"/>
  <c r="H301" i="9"/>
  <c r="H362" i="9"/>
  <c r="H312" i="9"/>
  <c r="H337" i="9" s="1"/>
  <c r="J337" i="9" s="1"/>
  <c r="H357" i="9"/>
  <c r="H307" i="9"/>
  <c r="H332" i="9" s="1"/>
  <c r="J332" i="9" s="1"/>
  <c r="H296" i="9"/>
  <c r="H346" i="9"/>
  <c r="H294" i="9"/>
  <c r="H319" i="9" s="1"/>
  <c r="J319" i="9" s="1"/>
  <c r="H344" i="9"/>
  <c r="H348" i="27"/>
  <c r="H298" i="27"/>
  <c r="G25" i="48" s="1"/>
  <c r="H356" i="27"/>
  <c r="H306" i="27"/>
  <c r="O25" i="48" s="1"/>
  <c r="H360" i="27"/>
  <c r="H310" i="27"/>
  <c r="S25" i="48" s="1"/>
  <c r="H345" i="27"/>
  <c r="H295" i="27"/>
  <c r="D25" i="48" s="1"/>
  <c r="H361" i="27"/>
  <c r="H311" i="27"/>
  <c r="T25" i="48" s="1"/>
  <c r="H354" i="27"/>
  <c r="H304" i="27"/>
  <c r="M25" i="48" s="1"/>
  <c r="H358" i="27"/>
  <c r="H308" i="27"/>
  <c r="Q25" i="48" s="1"/>
  <c r="H351" i="27"/>
  <c r="H301" i="27"/>
  <c r="J25" i="48" s="1"/>
  <c r="V27" i="49"/>
  <c r="B71" i="49"/>
  <c r="B110" i="49" s="1"/>
  <c r="E320" i="27"/>
  <c r="G325" i="27"/>
  <c r="C324" i="27"/>
  <c r="G323" i="27"/>
  <c r="E324" i="27"/>
  <c r="C326" i="27"/>
  <c r="D338" i="27"/>
  <c r="C319" i="27"/>
  <c r="F318" i="27"/>
  <c r="D327" i="27"/>
  <c r="G322" i="27"/>
  <c r="F327" i="27"/>
  <c r="H322" i="27"/>
  <c r="G324" i="27"/>
  <c r="F323" i="27"/>
  <c r="D323" i="27"/>
  <c r="E327" i="27"/>
  <c r="D322" i="27"/>
  <c r="D334" i="27"/>
  <c r="D324" i="27"/>
  <c r="C325" i="27"/>
  <c r="E328" i="27"/>
  <c r="F325" i="27"/>
  <c r="G332" i="27"/>
  <c r="G328" i="27"/>
  <c r="C320" i="27"/>
  <c r="C343" i="27"/>
  <c r="G319" i="27"/>
  <c r="C332" i="27"/>
  <c r="G318" i="27"/>
  <c r="D331" i="27"/>
  <c r="F326" i="27"/>
  <c r="C333" i="27"/>
  <c r="E321" i="27"/>
  <c r="E323" i="27"/>
  <c r="D325" i="27"/>
  <c r="C334" i="27"/>
  <c r="E336" i="27"/>
  <c r="E338" i="27"/>
  <c r="F330" i="27"/>
  <c r="E332" i="27"/>
  <c r="G331" i="27"/>
  <c r="D320" i="27"/>
  <c r="D335" i="27"/>
  <c r="F322" i="27"/>
  <c r="H334" i="27"/>
  <c r="G329" i="27"/>
  <c r="C329" i="27"/>
  <c r="G320" i="27"/>
  <c r="E330" i="27"/>
  <c r="G335" i="27"/>
  <c r="C335" i="27"/>
  <c r="D319" i="27"/>
  <c r="D337" i="27"/>
  <c r="F331" i="27"/>
  <c r="F335" i="27"/>
  <c r="F337" i="27"/>
  <c r="C327" i="27"/>
  <c r="C331" i="27"/>
  <c r="F324" i="27"/>
  <c r="H325" i="27"/>
  <c r="E326" i="27"/>
  <c r="G326" i="27"/>
  <c r="H337" i="27"/>
  <c r="E318" i="27"/>
  <c r="E333" i="27"/>
  <c r="E329" i="27"/>
  <c r="C328" i="27"/>
  <c r="E331" i="27"/>
  <c r="F319" i="27"/>
  <c r="F333" i="27"/>
  <c r="G330" i="27"/>
  <c r="D328" i="27"/>
  <c r="G327" i="27"/>
  <c r="D318" i="27"/>
  <c r="D336" i="27"/>
  <c r="D333" i="27"/>
  <c r="G333" i="27"/>
  <c r="F334" i="27"/>
  <c r="H323" i="27"/>
  <c r="C337" i="27"/>
  <c r="C318" i="27"/>
  <c r="G336" i="27"/>
  <c r="D330" i="27"/>
  <c r="E322" i="27"/>
  <c r="H328" i="27"/>
  <c r="F336" i="27"/>
  <c r="C323" i="27"/>
  <c r="E335" i="27"/>
  <c r="E334" i="27"/>
  <c r="G338" i="27"/>
  <c r="F321" i="27"/>
  <c r="D332" i="27"/>
  <c r="G334" i="27"/>
  <c r="H330" i="27"/>
  <c r="F332" i="27"/>
  <c r="C321" i="27"/>
  <c r="H332" i="27"/>
  <c r="D321" i="27"/>
  <c r="D329" i="27"/>
  <c r="G337" i="27"/>
  <c r="C336" i="27"/>
  <c r="C330" i="27"/>
  <c r="F328" i="27"/>
  <c r="C322" i="27"/>
  <c r="H327" i="27"/>
  <c r="F338" i="27"/>
  <c r="E325" i="27"/>
  <c r="D326" i="27"/>
  <c r="E319" i="27"/>
  <c r="G321" i="27"/>
  <c r="E337" i="27"/>
  <c r="F329" i="27"/>
  <c r="F320" i="27"/>
  <c r="H349" i="27"/>
  <c r="H299" i="27"/>
  <c r="H25" i="48" s="1"/>
  <c r="H293" i="27"/>
  <c r="B25" i="48" s="1"/>
  <c r="H343" i="27"/>
  <c r="R44" i="48" a="1"/>
  <c r="R44" i="48" s="1"/>
  <c r="R45" i="48" a="1"/>
  <c r="R45" i="48" s="1"/>
  <c r="R43" i="48"/>
  <c r="R42" i="48" a="1"/>
  <c r="R42" i="48" s="1"/>
  <c r="H344" i="27"/>
  <c r="H294" i="27"/>
  <c r="C25" i="48" s="1"/>
  <c r="C313" i="27"/>
  <c r="C363" i="27" s="1"/>
  <c r="H288" i="27"/>
  <c r="H346" i="27"/>
  <c r="H296" i="27"/>
  <c r="E25" i="48" s="1"/>
  <c r="H327" i="32"/>
  <c r="H326" i="32"/>
  <c r="H331" i="32"/>
  <c r="H363" i="32"/>
  <c r="D30" i="47" s="1"/>
  <c r="H313" i="32"/>
  <c r="C27" i="56"/>
  <c r="C30" i="47"/>
  <c r="G76" i="49"/>
  <c r="G115" i="49" s="1"/>
  <c r="I32" i="49"/>
  <c r="H344" i="26"/>
  <c r="H294" i="26"/>
  <c r="C24" i="48" s="1"/>
  <c r="H361" i="26"/>
  <c r="H311" i="26"/>
  <c r="T24" i="48" s="1"/>
  <c r="H348" i="26"/>
  <c r="H298" i="26"/>
  <c r="G24" i="48" s="1"/>
  <c r="H346" i="26"/>
  <c r="H296" i="26"/>
  <c r="E24" i="48" s="1"/>
  <c r="H349" i="26"/>
  <c r="H299" i="26"/>
  <c r="H24" i="48" s="1"/>
  <c r="H301" i="26"/>
  <c r="J24" i="48" s="1"/>
  <c r="H351" i="26"/>
  <c r="B69" i="49"/>
  <c r="B108" i="49" s="1"/>
  <c r="V26" i="49"/>
  <c r="H312" i="26"/>
  <c r="U24" i="48" s="1"/>
  <c r="H362" i="26"/>
  <c r="H356" i="26"/>
  <c r="H306" i="26"/>
  <c r="O24" i="48" s="1"/>
  <c r="H345" i="26"/>
  <c r="H295" i="26"/>
  <c r="D24" i="48" s="1"/>
  <c r="C313" i="26"/>
  <c r="C363" i="26" s="1"/>
  <c r="H288" i="26"/>
  <c r="D330" i="26"/>
  <c r="H330" i="26"/>
  <c r="D334" i="26"/>
  <c r="G328" i="26"/>
  <c r="D325" i="26"/>
  <c r="F321" i="26"/>
  <c r="D335" i="26"/>
  <c r="E319" i="26"/>
  <c r="F334" i="26"/>
  <c r="H327" i="26"/>
  <c r="F336" i="26"/>
  <c r="E335" i="26"/>
  <c r="F337" i="26"/>
  <c r="C325" i="26"/>
  <c r="C333" i="26"/>
  <c r="F326" i="26"/>
  <c r="D326" i="26"/>
  <c r="D321" i="26"/>
  <c r="F329" i="26"/>
  <c r="D338" i="26"/>
  <c r="F327" i="26"/>
  <c r="E318" i="26"/>
  <c r="C335" i="26"/>
  <c r="F333" i="26"/>
  <c r="C326" i="26"/>
  <c r="D327" i="26"/>
  <c r="G322" i="26"/>
  <c r="F323" i="26"/>
  <c r="F320" i="26"/>
  <c r="D322" i="26"/>
  <c r="D323" i="26"/>
  <c r="E336" i="26"/>
  <c r="C324" i="26"/>
  <c r="G327" i="26"/>
  <c r="E333" i="26"/>
  <c r="C329" i="26"/>
  <c r="G330" i="26"/>
  <c r="G329" i="26"/>
  <c r="F331" i="26"/>
  <c r="G326" i="26"/>
  <c r="G338" i="26"/>
  <c r="C319" i="26"/>
  <c r="D319" i="26"/>
  <c r="H325" i="26"/>
  <c r="E331" i="26"/>
  <c r="F318" i="26"/>
  <c r="G332" i="26"/>
  <c r="F338" i="26"/>
  <c r="F328" i="26"/>
  <c r="G319" i="26"/>
  <c r="G320" i="26"/>
  <c r="C323" i="26"/>
  <c r="F332" i="26"/>
  <c r="E334" i="26"/>
  <c r="D336" i="26"/>
  <c r="C334" i="26"/>
  <c r="H332" i="26"/>
  <c r="C343" i="26"/>
  <c r="C320" i="26"/>
  <c r="D318" i="26"/>
  <c r="C330" i="26"/>
  <c r="F335" i="26"/>
  <c r="E327" i="26"/>
  <c r="F319" i="26"/>
  <c r="F324" i="26"/>
  <c r="F325" i="26"/>
  <c r="G336" i="26"/>
  <c r="D329" i="26"/>
  <c r="G318" i="26"/>
  <c r="C318" i="26"/>
  <c r="E320" i="26"/>
  <c r="G335" i="26"/>
  <c r="D337" i="26"/>
  <c r="G334" i="26"/>
  <c r="C332" i="26"/>
  <c r="C336" i="26"/>
  <c r="G337" i="26"/>
  <c r="F322" i="26"/>
  <c r="G331" i="26"/>
  <c r="G323" i="26"/>
  <c r="E326" i="26"/>
  <c r="H334" i="26"/>
  <c r="C328" i="26"/>
  <c r="D324" i="26"/>
  <c r="E330" i="26"/>
  <c r="E338" i="26"/>
  <c r="E325" i="26"/>
  <c r="E332" i="26"/>
  <c r="E328" i="26"/>
  <c r="G321" i="26"/>
  <c r="D332" i="26"/>
  <c r="E329" i="26"/>
  <c r="G324" i="26"/>
  <c r="C337" i="26"/>
  <c r="E322" i="26"/>
  <c r="E337" i="26"/>
  <c r="H322" i="26"/>
  <c r="H335" i="26"/>
  <c r="D331" i="26"/>
  <c r="G333" i="26"/>
  <c r="H329" i="26"/>
  <c r="C331" i="26"/>
  <c r="C321" i="26"/>
  <c r="D320" i="26"/>
  <c r="H328" i="26"/>
  <c r="C322" i="26"/>
  <c r="D328" i="26"/>
  <c r="E324" i="26"/>
  <c r="D333" i="26"/>
  <c r="E321" i="26"/>
  <c r="G325" i="26"/>
  <c r="F330" i="26"/>
  <c r="E323" i="26"/>
  <c r="C327" i="26"/>
  <c r="H343" i="26"/>
  <c r="H293" i="26"/>
  <c r="B24" i="48" s="1"/>
  <c r="H358" i="26"/>
  <c r="H308" i="26"/>
  <c r="Q24" i="48" s="1"/>
  <c r="H320" i="19"/>
  <c r="H348" i="16"/>
  <c r="H298" i="16"/>
  <c r="G12" i="48" s="1"/>
  <c r="H343" i="16"/>
  <c r="H293" i="16"/>
  <c r="B12" i="48" s="1"/>
  <c r="H306" i="16"/>
  <c r="O12" i="48" s="1"/>
  <c r="H356" i="16"/>
  <c r="C333" i="16"/>
  <c r="G338" i="16"/>
  <c r="C327" i="16"/>
  <c r="H335" i="16"/>
  <c r="F333" i="16"/>
  <c r="C326" i="16"/>
  <c r="D335" i="16"/>
  <c r="F319" i="16"/>
  <c r="E323" i="16"/>
  <c r="G323" i="16"/>
  <c r="C337" i="16"/>
  <c r="G318" i="16"/>
  <c r="E331" i="16"/>
  <c r="D318" i="16"/>
  <c r="H330" i="16"/>
  <c r="F336" i="16"/>
  <c r="D334" i="16"/>
  <c r="D322" i="16"/>
  <c r="E327" i="16"/>
  <c r="F328" i="16"/>
  <c r="C336" i="16"/>
  <c r="E337" i="16"/>
  <c r="D321" i="16"/>
  <c r="H329" i="16"/>
  <c r="C323" i="16"/>
  <c r="C322" i="16"/>
  <c r="C324" i="16"/>
  <c r="F332" i="16"/>
  <c r="C320" i="16"/>
  <c r="F323" i="16"/>
  <c r="G326" i="16"/>
  <c r="G319" i="16"/>
  <c r="F321" i="16"/>
  <c r="G328" i="16"/>
  <c r="C331" i="16"/>
  <c r="D323" i="16"/>
  <c r="D330" i="16"/>
  <c r="C319" i="16"/>
  <c r="D324" i="16"/>
  <c r="D332" i="16"/>
  <c r="D337" i="16"/>
  <c r="E330" i="16"/>
  <c r="F326" i="16"/>
  <c r="F327" i="16"/>
  <c r="C321" i="16"/>
  <c r="G336" i="16"/>
  <c r="E334" i="16"/>
  <c r="F331" i="16"/>
  <c r="D320" i="16"/>
  <c r="F335" i="16"/>
  <c r="D338" i="16"/>
  <c r="C334" i="16"/>
  <c r="E318" i="16"/>
  <c r="H332" i="16"/>
  <c r="C330" i="16"/>
  <c r="H328" i="16"/>
  <c r="C332" i="16"/>
  <c r="F318" i="16"/>
  <c r="D325" i="16"/>
  <c r="G329" i="16"/>
  <c r="E333" i="16"/>
  <c r="F324" i="16"/>
  <c r="D333" i="16"/>
  <c r="E332" i="16"/>
  <c r="G332" i="16"/>
  <c r="E321" i="16"/>
  <c r="F334" i="16"/>
  <c r="C325" i="16"/>
  <c r="G324" i="16"/>
  <c r="G331" i="16"/>
  <c r="D319" i="16"/>
  <c r="C329" i="16"/>
  <c r="C328" i="16"/>
  <c r="D329" i="16"/>
  <c r="E324" i="16"/>
  <c r="E322" i="16"/>
  <c r="E319" i="16"/>
  <c r="G322" i="16"/>
  <c r="G325" i="16"/>
  <c r="H322" i="16"/>
  <c r="E338" i="16"/>
  <c r="G320" i="16"/>
  <c r="C335" i="16"/>
  <c r="G330" i="16"/>
  <c r="E336" i="16"/>
  <c r="D327" i="16"/>
  <c r="E320" i="16"/>
  <c r="G327" i="16"/>
  <c r="H334" i="16"/>
  <c r="F322" i="16"/>
  <c r="E328" i="16"/>
  <c r="G334" i="16"/>
  <c r="G335" i="16"/>
  <c r="F320" i="16"/>
  <c r="H325" i="16"/>
  <c r="G333" i="16"/>
  <c r="C343" i="16"/>
  <c r="G321" i="16"/>
  <c r="F337" i="16"/>
  <c r="D328" i="16"/>
  <c r="D331" i="16"/>
  <c r="F329" i="16"/>
  <c r="F338" i="16"/>
  <c r="E329" i="16"/>
  <c r="D326" i="16"/>
  <c r="E335" i="16"/>
  <c r="E325" i="16"/>
  <c r="D336" i="16"/>
  <c r="F330" i="16"/>
  <c r="E326" i="16"/>
  <c r="G337" i="16"/>
  <c r="C318" i="16"/>
  <c r="F325" i="16"/>
  <c r="H327" i="16"/>
  <c r="V14" i="49"/>
  <c r="B58" i="49"/>
  <c r="B97" i="49" s="1"/>
  <c r="H361" i="16"/>
  <c r="H311" i="16"/>
  <c r="T12" i="48" s="1"/>
  <c r="H346" i="16"/>
  <c r="H296" i="16"/>
  <c r="E12" i="48" s="1"/>
  <c r="H358" i="16"/>
  <c r="H308" i="16"/>
  <c r="Q12" i="48" s="1"/>
  <c r="H349" i="16"/>
  <c r="H299" i="16"/>
  <c r="H12" i="48" s="1"/>
  <c r="H345" i="16"/>
  <c r="H295" i="16"/>
  <c r="D12" i="48" s="1"/>
  <c r="H344" i="16"/>
  <c r="H294" i="16"/>
  <c r="C12" i="48" s="1"/>
  <c r="H351" i="16"/>
  <c r="H301" i="16"/>
  <c r="J12" i="48" s="1"/>
  <c r="C313" i="16"/>
  <c r="C363" i="16" s="1"/>
  <c r="H288" i="16"/>
  <c r="H362" i="16"/>
  <c r="H312" i="16"/>
  <c r="U12" i="48" s="1"/>
  <c r="H333" i="33"/>
  <c r="H320" i="33"/>
  <c r="H337" i="33"/>
  <c r="H336" i="33"/>
  <c r="G78" i="49"/>
  <c r="G117" i="49" s="1"/>
  <c r="I34" i="49"/>
  <c r="H363" i="33"/>
  <c r="D32" i="47" s="1"/>
  <c r="H313" i="33"/>
  <c r="C29" i="56"/>
  <c r="C32" i="47"/>
  <c r="H324" i="33"/>
  <c r="H321" i="33"/>
  <c r="H326" i="33"/>
  <c r="H323" i="33"/>
  <c r="H329" i="33"/>
  <c r="H331" i="33"/>
  <c r="H319" i="33"/>
  <c r="H322" i="33"/>
  <c r="C338" i="33"/>
  <c r="H346" i="34"/>
  <c r="H296" i="34"/>
  <c r="E33" i="48" s="1"/>
  <c r="H357" i="34"/>
  <c r="H307" i="34"/>
  <c r="P33" i="48" s="1"/>
  <c r="H345" i="34"/>
  <c r="H295" i="34"/>
  <c r="D33" i="48" s="1"/>
  <c r="H294" i="34"/>
  <c r="C33" i="48" s="1"/>
  <c r="H344" i="34"/>
  <c r="C326" i="34"/>
  <c r="E331" i="34"/>
  <c r="C319" i="34"/>
  <c r="F333" i="34"/>
  <c r="D330" i="34"/>
  <c r="H330" i="34"/>
  <c r="C318" i="34"/>
  <c r="C343" i="34"/>
  <c r="G329" i="34"/>
  <c r="D332" i="34"/>
  <c r="F331" i="34"/>
  <c r="C330" i="34"/>
  <c r="F324" i="34"/>
  <c r="D331" i="34"/>
  <c r="G334" i="34"/>
  <c r="C325" i="34"/>
  <c r="E323" i="34"/>
  <c r="C323" i="34"/>
  <c r="E337" i="34"/>
  <c r="G323" i="34"/>
  <c r="H335" i="34"/>
  <c r="G332" i="34"/>
  <c r="D321" i="34"/>
  <c r="E327" i="34"/>
  <c r="D329" i="34"/>
  <c r="D328" i="34"/>
  <c r="F336" i="34"/>
  <c r="H327" i="34"/>
  <c r="H322" i="34"/>
  <c r="H328" i="34"/>
  <c r="C335" i="34"/>
  <c r="F322" i="34"/>
  <c r="D327" i="34"/>
  <c r="C321" i="34"/>
  <c r="E319" i="34"/>
  <c r="C329" i="34"/>
  <c r="F337" i="34"/>
  <c r="C334" i="34"/>
  <c r="E336" i="34"/>
  <c r="G331" i="34"/>
  <c r="F319" i="34"/>
  <c r="C333" i="34"/>
  <c r="G327" i="34"/>
  <c r="E322" i="34"/>
  <c r="E332" i="34"/>
  <c r="C336" i="34"/>
  <c r="F330" i="34"/>
  <c r="D324" i="34"/>
  <c r="F335" i="34"/>
  <c r="G328" i="34"/>
  <c r="G333" i="34"/>
  <c r="F321" i="34"/>
  <c r="D323" i="34"/>
  <c r="G325" i="34"/>
  <c r="F329" i="34"/>
  <c r="E335" i="34"/>
  <c r="E338" i="34"/>
  <c r="E318" i="34"/>
  <c r="F328" i="34"/>
  <c r="C327" i="34"/>
  <c r="G320" i="34"/>
  <c r="D325" i="34"/>
  <c r="E324" i="34"/>
  <c r="E326" i="34"/>
  <c r="G322" i="34"/>
  <c r="H337" i="34"/>
  <c r="E334" i="34"/>
  <c r="D334" i="34"/>
  <c r="D333" i="34"/>
  <c r="H329" i="34"/>
  <c r="C320" i="34"/>
  <c r="F332" i="34"/>
  <c r="F320" i="34"/>
  <c r="G319" i="34"/>
  <c r="C328" i="34"/>
  <c r="D338" i="34"/>
  <c r="D336" i="34"/>
  <c r="G330" i="34"/>
  <c r="G318" i="34"/>
  <c r="E321" i="34"/>
  <c r="E329" i="34"/>
  <c r="F318" i="34"/>
  <c r="E325" i="34"/>
  <c r="F323" i="34"/>
  <c r="D322" i="34"/>
  <c r="G337" i="34"/>
  <c r="D318" i="34"/>
  <c r="D337" i="34"/>
  <c r="F334" i="34"/>
  <c r="C324" i="34"/>
  <c r="G324" i="34"/>
  <c r="C332" i="34"/>
  <c r="F338" i="34"/>
  <c r="H325" i="34"/>
  <c r="G321" i="34"/>
  <c r="G336" i="34"/>
  <c r="G335" i="34"/>
  <c r="E328" i="34"/>
  <c r="D319" i="34"/>
  <c r="G338" i="34"/>
  <c r="C337" i="34"/>
  <c r="C331" i="34"/>
  <c r="E320" i="34"/>
  <c r="C322" i="34"/>
  <c r="G326" i="34"/>
  <c r="D320" i="34"/>
  <c r="D326" i="34"/>
  <c r="H334" i="34"/>
  <c r="D335" i="34"/>
  <c r="E330" i="34"/>
  <c r="F325" i="34"/>
  <c r="E333" i="34"/>
  <c r="F327" i="34"/>
  <c r="F326" i="34"/>
  <c r="C313" i="34"/>
  <c r="C363" i="34" s="1"/>
  <c r="H288" i="34"/>
  <c r="H301" i="34"/>
  <c r="J33" i="48" s="1"/>
  <c r="H351" i="34"/>
  <c r="H343" i="34"/>
  <c r="H293" i="34"/>
  <c r="B33" i="48" s="1"/>
  <c r="H356" i="34"/>
  <c r="H306" i="34"/>
  <c r="O33" i="48" s="1"/>
  <c r="H298" i="34"/>
  <c r="G33" i="48" s="1"/>
  <c r="H348" i="34"/>
  <c r="H361" i="34"/>
  <c r="H311" i="34"/>
  <c r="T33" i="48" s="1"/>
  <c r="V35" i="49"/>
  <c r="B79" i="49"/>
  <c r="B118" i="49" s="1"/>
  <c r="H349" i="34"/>
  <c r="H299" i="34"/>
  <c r="H33" i="48" s="1"/>
  <c r="H308" i="34"/>
  <c r="Q33" i="48" s="1"/>
  <c r="H358" i="34"/>
  <c r="H288" i="17"/>
  <c r="C313" i="17"/>
  <c r="C363" i="17" s="1"/>
  <c r="H344" i="17"/>
  <c r="H294" i="17"/>
  <c r="C13" i="48" s="1"/>
  <c r="H298" i="17"/>
  <c r="G13" i="48" s="1"/>
  <c r="H348" i="17"/>
  <c r="C328" i="17"/>
  <c r="H326" i="17"/>
  <c r="F337" i="17"/>
  <c r="D336" i="17"/>
  <c r="C323" i="17"/>
  <c r="E319" i="17"/>
  <c r="C331" i="17"/>
  <c r="E326" i="17"/>
  <c r="E328" i="17"/>
  <c r="D319" i="17"/>
  <c r="D320" i="17"/>
  <c r="G331" i="17"/>
  <c r="G332" i="17"/>
  <c r="C322" i="17"/>
  <c r="D338" i="17"/>
  <c r="H325" i="17"/>
  <c r="C343" i="17"/>
  <c r="G330" i="17"/>
  <c r="D327" i="17"/>
  <c r="D323" i="17"/>
  <c r="C327" i="17"/>
  <c r="F327" i="17"/>
  <c r="F319" i="17"/>
  <c r="C332" i="17"/>
  <c r="E334" i="17"/>
  <c r="D335" i="17"/>
  <c r="C326" i="17"/>
  <c r="F332" i="17"/>
  <c r="D334" i="17"/>
  <c r="F322" i="17"/>
  <c r="F326" i="17"/>
  <c r="E338" i="17"/>
  <c r="C318" i="17"/>
  <c r="H328" i="17"/>
  <c r="G333" i="17"/>
  <c r="G336" i="17"/>
  <c r="E324" i="17"/>
  <c r="E322" i="17"/>
  <c r="G319" i="17"/>
  <c r="G322" i="17"/>
  <c r="E337" i="17"/>
  <c r="C319" i="17"/>
  <c r="C334" i="17"/>
  <c r="C329" i="17"/>
  <c r="D330" i="17"/>
  <c r="D326" i="17"/>
  <c r="E331" i="17"/>
  <c r="H330" i="17"/>
  <c r="G318" i="17"/>
  <c r="F321" i="17"/>
  <c r="F330" i="17"/>
  <c r="C321" i="17"/>
  <c r="F328" i="17"/>
  <c r="D321" i="17"/>
  <c r="C320" i="17"/>
  <c r="E336" i="17"/>
  <c r="E323" i="17"/>
  <c r="E330" i="17"/>
  <c r="G320" i="17"/>
  <c r="F331" i="17"/>
  <c r="F325" i="17"/>
  <c r="D324" i="17"/>
  <c r="E321" i="17"/>
  <c r="D329" i="17"/>
  <c r="G328" i="17"/>
  <c r="G324" i="17"/>
  <c r="F329" i="17"/>
  <c r="G323" i="17"/>
  <c r="E333" i="17"/>
  <c r="D322" i="17"/>
  <c r="D332" i="17"/>
  <c r="C330" i="17"/>
  <c r="D333" i="17"/>
  <c r="E332" i="17"/>
  <c r="G335" i="17"/>
  <c r="H329" i="17"/>
  <c r="C336" i="17"/>
  <c r="F338" i="17"/>
  <c r="H337" i="17"/>
  <c r="F320" i="17"/>
  <c r="C337" i="17"/>
  <c r="F336" i="17"/>
  <c r="F334" i="17"/>
  <c r="F323" i="17"/>
  <c r="G334" i="17"/>
  <c r="D331" i="17"/>
  <c r="G337" i="17"/>
  <c r="G321" i="17"/>
  <c r="D328" i="17"/>
  <c r="E325" i="17"/>
  <c r="E327" i="17"/>
  <c r="C325" i="17"/>
  <c r="F324" i="17"/>
  <c r="D337" i="17"/>
  <c r="H335" i="17"/>
  <c r="G338" i="17"/>
  <c r="G325" i="17"/>
  <c r="D325" i="17"/>
  <c r="H334" i="17"/>
  <c r="F335" i="17"/>
  <c r="C324" i="17"/>
  <c r="D318" i="17"/>
  <c r="G326" i="17"/>
  <c r="C335" i="17"/>
  <c r="E335" i="17"/>
  <c r="F333" i="17"/>
  <c r="E329" i="17"/>
  <c r="G327" i="17"/>
  <c r="E318" i="17"/>
  <c r="G329" i="17"/>
  <c r="F318" i="17"/>
  <c r="H332" i="17"/>
  <c r="C333" i="17"/>
  <c r="E320" i="17"/>
  <c r="H358" i="17"/>
  <c r="H308" i="17"/>
  <c r="Q13" i="48" s="1"/>
  <c r="H349" i="17"/>
  <c r="H299" i="17"/>
  <c r="H13" i="48" s="1"/>
  <c r="V15" i="49"/>
  <c r="B59" i="49"/>
  <c r="B98" i="49" s="1"/>
  <c r="H347" i="17"/>
  <c r="H297" i="17"/>
  <c r="F13" i="48" s="1"/>
  <c r="H296" i="17"/>
  <c r="E13" i="48" s="1"/>
  <c r="H346" i="17"/>
  <c r="H311" i="17"/>
  <c r="T13" i="48" s="1"/>
  <c r="H361" i="17"/>
  <c r="H345" i="17"/>
  <c r="H295" i="17"/>
  <c r="D13" i="48" s="1"/>
  <c r="H352" i="17"/>
  <c r="H302" i="17"/>
  <c r="K13" i="48" s="1"/>
  <c r="H343" i="17"/>
  <c r="H293" i="17"/>
  <c r="B13" i="48" s="1"/>
  <c r="H306" i="17"/>
  <c r="O13" i="48" s="1"/>
  <c r="H356" i="17"/>
  <c r="G65" i="49"/>
  <c r="G104" i="49" s="1"/>
  <c r="I20" i="49"/>
  <c r="H336" i="21"/>
  <c r="H322" i="21"/>
  <c r="C15" i="56"/>
  <c r="H313" i="21"/>
  <c r="H363" i="21"/>
  <c r="D18" i="47" s="1"/>
  <c r="C18" i="47"/>
  <c r="H326" i="21"/>
  <c r="H319" i="21"/>
  <c r="H320" i="21"/>
  <c r="C17" i="56"/>
  <c r="H363" i="62"/>
  <c r="D20" i="47" s="1"/>
  <c r="H313" i="62"/>
  <c r="C20" i="47"/>
  <c r="H318" i="62"/>
  <c r="C338" i="62"/>
  <c r="H331" i="62"/>
  <c r="H333" i="62"/>
  <c r="H320" i="62"/>
  <c r="H323" i="62"/>
  <c r="H321" i="62"/>
  <c r="I22" i="49"/>
  <c r="G67" i="49"/>
  <c r="G106" i="49" s="1"/>
  <c r="H324" i="62"/>
  <c r="H336" i="62"/>
  <c r="H348" i="18"/>
  <c r="H298" i="18"/>
  <c r="G14" i="48" s="1"/>
  <c r="C313" i="18"/>
  <c r="C363" i="18" s="1"/>
  <c r="H288" i="18"/>
  <c r="G325" i="18"/>
  <c r="C323" i="18"/>
  <c r="C330" i="18"/>
  <c r="F320" i="18"/>
  <c r="F321" i="18"/>
  <c r="E334" i="18"/>
  <c r="G333" i="18"/>
  <c r="C337" i="18"/>
  <c r="H324" i="18"/>
  <c r="E336" i="18"/>
  <c r="D319" i="18"/>
  <c r="C320" i="18"/>
  <c r="D334" i="18"/>
  <c r="E325" i="18"/>
  <c r="F335" i="18"/>
  <c r="D330" i="18"/>
  <c r="E332" i="18"/>
  <c r="F334" i="18"/>
  <c r="E321" i="18"/>
  <c r="H328" i="18"/>
  <c r="D335" i="18"/>
  <c r="C327" i="18"/>
  <c r="H321" i="18"/>
  <c r="E326" i="18"/>
  <c r="C328" i="18"/>
  <c r="F326" i="18"/>
  <c r="F331" i="18"/>
  <c r="D325" i="18"/>
  <c r="D336" i="18"/>
  <c r="D321" i="18"/>
  <c r="H334" i="18"/>
  <c r="G334" i="18"/>
  <c r="E323" i="18"/>
  <c r="E330" i="18"/>
  <c r="C318" i="18"/>
  <c r="D337" i="18"/>
  <c r="G327" i="18"/>
  <c r="C325" i="18"/>
  <c r="C321" i="18"/>
  <c r="H326" i="18"/>
  <c r="C324" i="18"/>
  <c r="D331" i="18"/>
  <c r="E338" i="18"/>
  <c r="D328" i="18"/>
  <c r="G337" i="18"/>
  <c r="F322" i="18"/>
  <c r="G319" i="18"/>
  <c r="H330" i="18"/>
  <c r="E337" i="18"/>
  <c r="G338" i="18"/>
  <c r="C319" i="18"/>
  <c r="G335" i="18"/>
  <c r="D327" i="18"/>
  <c r="E318" i="18"/>
  <c r="C326" i="18"/>
  <c r="F323" i="18"/>
  <c r="F338" i="18"/>
  <c r="E319" i="18"/>
  <c r="C335" i="18"/>
  <c r="G322" i="18"/>
  <c r="G329" i="18"/>
  <c r="H332" i="18"/>
  <c r="F324" i="18"/>
  <c r="H337" i="18"/>
  <c r="F332" i="18"/>
  <c r="D333" i="18"/>
  <c r="E335" i="18"/>
  <c r="E322" i="18"/>
  <c r="D318" i="18"/>
  <c r="D329" i="18"/>
  <c r="F325" i="18"/>
  <c r="E327" i="18"/>
  <c r="H325" i="18"/>
  <c r="G331" i="18"/>
  <c r="G326" i="18"/>
  <c r="G332" i="18"/>
  <c r="G320" i="18"/>
  <c r="D323" i="18"/>
  <c r="C332" i="18"/>
  <c r="G330" i="18"/>
  <c r="C336" i="18"/>
  <c r="D324" i="18"/>
  <c r="D326" i="18"/>
  <c r="C334" i="18"/>
  <c r="E320" i="18"/>
  <c r="C329" i="18"/>
  <c r="E331" i="18"/>
  <c r="C322" i="18"/>
  <c r="G328" i="18"/>
  <c r="F333" i="18"/>
  <c r="G318" i="18"/>
  <c r="F330" i="18"/>
  <c r="F328" i="18"/>
  <c r="D320" i="18"/>
  <c r="C343" i="18"/>
  <c r="E329" i="18"/>
  <c r="D332" i="18"/>
  <c r="D322" i="18"/>
  <c r="F318" i="18"/>
  <c r="D338" i="18"/>
  <c r="G321" i="18"/>
  <c r="F329" i="18"/>
  <c r="C333" i="18"/>
  <c r="E324" i="18"/>
  <c r="E328" i="18"/>
  <c r="F337" i="18"/>
  <c r="C331" i="18"/>
  <c r="G324" i="18"/>
  <c r="F319" i="18"/>
  <c r="F336" i="18"/>
  <c r="F327" i="18"/>
  <c r="E333" i="18"/>
  <c r="H335" i="18"/>
  <c r="G336" i="18"/>
  <c r="G323" i="18"/>
  <c r="H297" i="18"/>
  <c r="F14" i="48" s="1"/>
  <c r="H347" i="18"/>
  <c r="H358" i="18"/>
  <c r="H308" i="18"/>
  <c r="Q14" i="48" s="1"/>
  <c r="H361" i="18"/>
  <c r="H311" i="18"/>
  <c r="T14" i="48" s="1"/>
  <c r="H293" i="18"/>
  <c r="B14" i="48" s="1"/>
  <c r="H343" i="18"/>
  <c r="H354" i="18"/>
  <c r="H304" i="18"/>
  <c r="M14" i="48" s="1"/>
  <c r="V16" i="49"/>
  <c r="B60" i="49"/>
  <c r="B99" i="49" s="1"/>
  <c r="H306" i="18"/>
  <c r="O14" i="48" s="1"/>
  <c r="H356" i="18"/>
  <c r="H345" i="18"/>
  <c r="H295" i="18"/>
  <c r="D14" i="48" s="1"/>
  <c r="H352" i="18"/>
  <c r="H302" i="18"/>
  <c r="K14" i="48" s="1"/>
  <c r="H294" i="18"/>
  <c r="C14" i="48" s="1"/>
  <c r="H344" i="18"/>
  <c r="H344" i="35"/>
  <c r="H294" i="35"/>
  <c r="C34" i="48" s="1"/>
  <c r="H358" i="35"/>
  <c r="H308" i="35"/>
  <c r="Q34" i="48" s="1"/>
  <c r="H349" i="35"/>
  <c r="H299" i="35"/>
  <c r="H34" i="48" s="1"/>
  <c r="H348" i="35"/>
  <c r="H298" i="35"/>
  <c r="G34" i="48" s="1"/>
  <c r="V36" i="49"/>
  <c r="B80" i="49"/>
  <c r="B119" i="49" s="1"/>
  <c r="H297" i="35"/>
  <c r="F34" i="48" s="1"/>
  <c r="H347" i="35"/>
  <c r="H302" i="35"/>
  <c r="K34" i="48" s="1"/>
  <c r="H352" i="35"/>
  <c r="H351" i="35"/>
  <c r="H301" i="35"/>
  <c r="J34" i="48" s="1"/>
  <c r="H343" i="35"/>
  <c r="H293" i="35"/>
  <c r="B34" i="48" s="1"/>
  <c r="H306" i="35"/>
  <c r="O34" i="48" s="1"/>
  <c r="H356" i="35"/>
  <c r="H296" i="35"/>
  <c r="E34" i="48" s="1"/>
  <c r="H346" i="35"/>
  <c r="H345" i="35"/>
  <c r="H295" i="35"/>
  <c r="D34" i="48" s="1"/>
  <c r="C313" i="35"/>
  <c r="C363" i="35" s="1"/>
  <c r="H288" i="35"/>
  <c r="G336" i="35"/>
  <c r="F336" i="35"/>
  <c r="C331" i="35"/>
  <c r="F327" i="35"/>
  <c r="E324" i="35"/>
  <c r="E328" i="35"/>
  <c r="D337" i="35"/>
  <c r="G323" i="35"/>
  <c r="F330" i="35"/>
  <c r="F319" i="35"/>
  <c r="E335" i="35"/>
  <c r="G324" i="35"/>
  <c r="E323" i="35"/>
  <c r="F328" i="35"/>
  <c r="E334" i="35"/>
  <c r="F323" i="35"/>
  <c r="G337" i="35"/>
  <c r="D323" i="35"/>
  <c r="D322" i="35"/>
  <c r="E329" i="35"/>
  <c r="D324" i="35"/>
  <c r="F324" i="35"/>
  <c r="H330" i="35"/>
  <c r="E327" i="35"/>
  <c r="F335" i="35"/>
  <c r="F334" i="35"/>
  <c r="H335" i="35"/>
  <c r="F329" i="35"/>
  <c r="G318" i="35"/>
  <c r="E318" i="35"/>
  <c r="C334" i="35"/>
  <c r="F326" i="35"/>
  <c r="E332" i="35"/>
  <c r="G334" i="35"/>
  <c r="C318" i="35"/>
  <c r="F333" i="35"/>
  <c r="F337" i="35"/>
  <c r="C323" i="35"/>
  <c r="C321" i="35"/>
  <c r="F331" i="35"/>
  <c r="C326" i="35"/>
  <c r="G321" i="35"/>
  <c r="H321" i="35"/>
  <c r="D336" i="35"/>
  <c r="C320" i="35"/>
  <c r="H325" i="35"/>
  <c r="G328" i="35"/>
  <c r="E319" i="35"/>
  <c r="D328" i="35"/>
  <c r="E322" i="35"/>
  <c r="C322" i="35"/>
  <c r="E321" i="35"/>
  <c r="H328" i="35"/>
  <c r="D319" i="35"/>
  <c r="F325" i="35"/>
  <c r="H337" i="35"/>
  <c r="D321" i="35"/>
  <c r="C337" i="35"/>
  <c r="G327" i="35"/>
  <c r="E338" i="35"/>
  <c r="F332" i="35"/>
  <c r="E333" i="35"/>
  <c r="G320" i="35"/>
  <c r="F318" i="35"/>
  <c r="C343" i="35"/>
  <c r="D325" i="35"/>
  <c r="G322" i="35"/>
  <c r="E336" i="35"/>
  <c r="C319" i="35"/>
  <c r="F322" i="35"/>
  <c r="D333" i="35"/>
  <c r="D331" i="35"/>
  <c r="E330" i="35"/>
  <c r="D327" i="35"/>
  <c r="G326" i="35"/>
  <c r="E331" i="35"/>
  <c r="D334" i="35"/>
  <c r="H334" i="35"/>
  <c r="D330" i="35"/>
  <c r="C332" i="35"/>
  <c r="C336" i="35"/>
  <c r="D338" i="35"/>
  <c r="C329" i="35"/>
  <c r="F320" i="35"/>
  <c r="D332" i="35"/>
  <c r="G331" i="35"/>
  <c r="F321" i="35"/>
  <c r="G335" i="35"/>
  <c r="E325" i="35"/>
  <c r="C325" i="35"/>
  <c r="C333" i="35"/>
  <c r="D318" i="35"/>
  <c r="E337" i="35"/>
  <c r="D335" i="35"/>
  <c r="C324" i="35"/>
  <c r="D326" i="35"/>
  <c r="C335" i="35"/>
  <c r="H332" i="35"/>
  <c r="F338" i="35"/>
  <c r="G329" i="35"/>
  <c r="G338" i="35"/>
  <c r="D329" i="35"/>
  <c r="C327" i="35"/>
  <c r="D320" i="35"/>
  <c r="H329" i="35"/>
  <c r="G333" i="35"/>
  <c r="G330" i="35"/>
  <c r="G319" i="35"/>
  <c r="G325" i="35"/>
  <c r="E320" i="35"/>
  <c r="C328" i="35"/>
  <c r="G332" i="35"/>
  <c r="C330" i="35"/>
  <c r="E326" i="35"/>
  <c r="L45" i="48" a="1"/>
  <c r="L45" i="48" s="1"/>
  <c r="L43" i="48"/>
  <c r="L44" i="48" a="1"/>
  <c r="L44" i="48" s="1"/>
  <c r="L42" i="48" a="1"/>
  <c r="L42" i="48" s="1"/>
  <c r="H311" i="35"/>
  <c r="T34" i="48" s="1"/>
  <c r="H361" i="35"/>
  <c r="H333" i="19"/>
  <c r="H319" i="19"/>
  <c r="C338" i="19"/>
  <c r="H318" i="19"/>
  <c r="C15" i="47"/>
  <c r="C12" i="56"/>
  <c r="H313" i="19"/>
  <c r="H363" i="19"/>
  <c r="D15" i="47" s="1"/>
  <c r="H323" i="19"/>
  <c r="H331" i="19"/>
  <c r="H324" i="19"/>
  <c r="H321" i="19"/>
  <c r="H336" i="19"/>
  <c r="I17" i="49"/>
  <c r="G61" i="49"/>
  <c r="G100" i="49" s="1"/>
  <c r="H294" i="28"/>
  <c r="C26" i="48" s="1"/>
  <c r="H344" i="28"/>
  <c r="H308" i="28"/>
  <c r="Q26" i="48" s="1"/>
  <c r="H358" i="28"/>
  <c r="H351" i="28"/>
  <c r="H301" i="28"/>
  <c r="J26" i="48" s="1"/>
  <c r="H299" i="28"/>
  <c r="H26" i="48" s="1"/>
  <c r="H349" i="28"/>
  <c r="H311" i="28"/>
  <c r="T26" i="48" s="1"/>
  <c r="H361" i="28"/>
  <c r="C313" i="28"/>
  <c r="C363" i="28" s="1"/>
  <c r="H288" i="28"/>
  <c r="H345" i="28"/>
  <c r="H295" i="28"/>
  <c r="D26" i="48" s="1"/>
  <c r="D321" i="28"/>
  <c r="E327" i="28"/>
  <c r="G333" i="28"/>
  <c r="C331" i="28"/>
  <c r="G329" i="28"/>
  <c r="D338" i="28"/>
  <c r="G324" i="28"/>
  <c r="C321" i="28"/>
  <c r="E326" i="28"/>
  <c r="C329" i="28"/>
  <c r="F321" i="28"/>
  <c r="C330" i="28"/>
  <c r="C337" i="28"/>
  <c r="F332" i="28"/>
  <c r="D319" i="28"/>
  <c r="H334" i="28"/>
  <c r="G335" i="28"/>
  <c r="G332" i="28"/>
  <c r="F338" i="28"/>
  <c r="C324" i="28"/>
  <c r="D327" i="28"/>
  <c r="C335" i="28"/>
  <c r="G319" i="28"/>
  <c r="C325" i="28"/>
  <c r="E336" i="28"/>
  <c r="G338" i="28"/>
  <c r="C322" i="28"/>
  <c r="E325" i="28"/>
  <c r="D335" i="28"/>
  <c r="G326" i="28"/>
  <c r="E333" i="28"/>
  <c r="D332" i="28"/>
  <c r="E330" i="28"/>
  <c r="E321" i="28"/>
  <c r="D328" i="28"/>
  <c r="C336" i="28"/>
  <c r="E331" i="28"/>
  <c r="C343" i="28"/>
  <c r="G327" i="28"/>
  <c r="F324" i="28"/>
  <c r="H328" i="28"/>
  <c r="C332" i="28"/>
  <c r="H319" i="28"/>
  <c r="C318" i="28"/>
  <c r="F319" i="28"/>
  <c r="G334" i="28"/>
  <c r="G323" i="28"/>
  <c r="E324" i="28"/>
  <c r="F336" i="28"/>
  <c r="E338" i="28"/>
  <c r="F337" i="28"/>
  <c r="G331" i="28"/>
  <c r="G320" i="28"/>
  <c r="H330" i="28"/>
  <c r="G322" i="28"/>
  <c r="H327" i="28"/>
  <c r="F326" i="28"/>
  <c r="D323" i="28"/>
  <c r="C319" i="28"/>
  <c r="F323" i="28"/>
  <c r="D334" i="28"/>
  <c r="C327" i="28"/>
  <c r="E323" i="28"/>
  <c r="F329" i="28"/>
  <c r="D333" i="28"/>
  <c r="F330" i="28"/>
  <c r="D331" i="28"/>
  <c r="C334" i="28"/>
  <c r="E328" i="28"/>
  <c r="D325" i="28"/>
  <c r="C326" i="28"/>
  <c r="E334" i="28"/>
  <c r="D326" i="28"/>
  <c r="E320" i="28"/>
  <c r="D324" i="28"/>
  <c r="D336" i="28"/>
  <c r="F334" i="28"/>
  <c r="E318" i="28"/>
  <c r="D329" i="28"/>
  <c r="E329" i="28"/>
  <c r="G337" i="28"/>
  <c r="F322" i="28"/>
  <c r="H335" i="28"/>
  <c r="F318" i="28"/>
  <c r="F333" i="28"/>
  <c r="G328" i="28"/>
  <c r="H322" i="28"/>
  <c r="G321" i="28"/>
  <c r="E322" i="28"/>
  <c r="D337" i="28"/>
  <c r="G318" i="28"/>
  <c r="E332" i="28"/>
  <c r="E319" i="28"/>
  <c r="F325" i="28"/>
  <c r="G325" i="28"/>
  <c r="D322" i="28"/>
  <c r="E337" i="28"/>
  <c r="H337" i="28"/>
  <c r="H332" i="28"/>
  <c r="F335" i="28"/>
  <c r="C333" i="28"/>
  <c r="C328" i="28"/>
  <c r="C323" i="28"/>
  <c r="C320" i="28"/>
  <c r="F328" i="28"/>
  <c r="F320" i="28"/>
  <c r="D320" i="28"/>
  <c r="D318" i="28"/>
  <c r="G330" i="28"/>
  <c r="D330" i="28"/>
  <c r="F327" i="28"/>
  <c r="G336" i="28"/>
  <c r="H325" i="28"/>
  <c r="E335" i="28"/>
  <c r="F331" i="28"/>
  <c r="H356" i="28"/>
  <c r="H306" i="28"/>
  <c r="O26" i="48" s="1"/>
  <c r="H293" i="28"/>
  <c r="B26" i="48" s="1"/>
  <c r="H343" i="28"/>
  <c r="H304" i="28"/>
  <c r="M26" i="48" s="1"/>
  <c r="H354" i="28"/>
  <c r="H296" i="28"/>
  <c r="E26" i="48" s="1"/>
  <c r="H346" i="28"/>
  <c r="V28" i="49"/>
  <c r="B72" i="49"/>
  <c r="B111" i="49" s="1"/>
  <c r="H348" i="28"/>
  <c r="H298" i="28"/>
  <c r="G26" i="48" s="1"/>
  <c r="H296" i="12"/>
  <c r="E9" i="48" s="1"/>
  <c r="H346" i="12"/>
  <c r="H312" i="12"/>
  <c r="U9" i="48" s="1"/>
  <c r="H362" i="12"/>
  <c r="H298" i="12"/>
  <c r="G9" i="48" s="1"/>
  <c r="H348" i="12"/>
  <c r="H311" i="12"/>
  <c r="T9" i="48" s="1"/>
  <c r="H361" i="12"/>
  <c r="H347" i="12"/>
  <c r="H297" i="12"/>
  <c r="F9" i="48" s="1"/>
  <c r="H308" i="12"/>
  <c r="Q9" i="48" s="1"/>
  <c r="H358" i="12"/>
  <c r="H349" i="12"/>
  <c r="H299" i="12"/>
  <c r="H9" i="48" s="1"/>
  <c r="C313" i="12"/>
  <c r="C363" i="12" s="1"/>
  <c r="H288" i="12"/>
  <c r="F322" i="12"/>
  <c r="F320" i="12"/>
  <c r="G329" i="12"/>
  <c r="D338" i="12"/>
  <c r="H325" i="12"/>
  <c r="G327" i="12"/>
  <c r="F323" i="12"/>
  <c r="F338" i="12"/>
  <c r="D328" i="12"/>
  <c r="F319" i="12"/>
  <c r="C332" i="12"/>
  <c r="G330" i="12"/>
  <c r="G331" i="12"/>
  <c r="F321" i="12"/>
  <c r="D336" i="12"/>
  <c r="F325" i="12"/>
  <c r="E325" i="12"/>
  <c r="E321" i="12"/>
  <c r="C320" i="12"/>
  <c r="E327" i="12"/>
  <c r="D337" i="12"/>
  <c r="E333" i="12"/>
  <c r="D325" i="12"/>
  <c r="D326" i="12"/>
  <c r="C336" i="12"/>
  <c r="F327" i="12"/>
  <c r="C322" i="12"/>
  <c r="D323" i="12"/>
  <c r="C331" i="12"/>
  <c r="G328" i="12"/>
  <c r="E328" i="12"/>
  <c r="F328" i="12"/>
  <c r="E331" i="12"/>
  <c r="F330" i="12"/>
  <c r="C324" i="12"/>
  <c r="C318" i="12"/>
  <c r="E335" i="12"/>
  <c r="C333" i="12"/>
  <c r="G336" i="12"/>
  <c r="F331" i="12"/>
  <c r="F324" i="12"/>
  <c r="G337" i="12"/>
  <c r="E337" i="12"/>
  <c r="G320" i="12"/>
  <c r="D335" i="12"/>
  <c r="E329" i="12"/>
  <c r="C327" i="12"/>
  <c r="E326" i="12"/>
  <c r="E323" i="12"/>
  <c r="C323" i="12"/>
  <c r="G319" i="12"/>
  <c r="G324" i="12"/>
  <c r="E332" i="12"/>
  <c r="F335" i="12"/>
  <c r="C335" i="12"/>
  <c r="D329" i="12"/>
  <c r="D330" i="12"/>
  <c r="E318" i="12"/>
  <c r="H330" i="12"/>
  <c r="D327" i="12"/>
  <c r="G332" i="12"/>
  <c r="F333" i="12"/>
  <c r="H328" i="12"/>
  <c r="D322" i="12"/>
  <c r="G322" i="12"/>
  <c r="E334" i="12"/>
  <c r="G321" i="12"/>
  <c r="G333" i="12"/>
  <c r="G323" i="12"/>
  <c r="F337" i="12"/>
  <c r="C334" i="12"/>
  <c r="C330" i="12"/>
  <c r="C328" i="12"/>
  <c r="C319" i="12"/>
  <c r="C326" i="12"/>
  <c r="H332" i="12"/>
  <c r="F326" i="12"/>
  <c r="G326" i="12"/>
  <c r="G338" i="12"/>
  <c r="E338" i="12"/>
  <c r="H329" i="12"/>
  <c r="D332" i="12"/>
  <c r="D333" i="12"/>
  <c r="G335" i="12"/>
  <c r="F318" i="12"/>
  <c r="C337" i="12"/>
  <c r="E336" i="12"/>
  <c r="C343" i="12"/>
  <c r="G334" i="12"/>
  <c r="D331" i="12"/>
  <c r="F334" i="12"/>
  <c r="C321" i="12"/>
  <c r="E320" i="12"/>
  <c r="D320" i="12"/>
  <c r="F329" i="12"/>
  <c r="D318" i="12"/>
  <c r="E330" i="12"/>
  <c r="G325" i="12"/>
  <c r="C325" i="12"/>
  <c r="E322" i="12"/>
  <c r="H334" i="12"/>
  <c r="F332" i="12"/>
  <c r="C329" i="12"/>
  <c r="D334" i="12"/>
  <c r="D321" i="12"/>
  <c r="H335" i="12"/>
  <c r="E319" i="12"/>
  <c r="E324" i="12"/>
  <c r="G318" i="12"/>
  <c r="D319" i="12"/>
  <c r="F336" i="12"/>
  <c r="D324" i="12"/>
  <c r="H352" i="12"/>
  <c r="H302" i="12"/>
  <c r="K9" i="48" s="1"/>
  <c r="H344" i="12"/>
  <c r="H294" i="12"/>
  <c r="C9" i="48" s="1"/>
  <c r="H343" i="12"/>
  <c r="H293" i="12"/>
  <c r="B9" i="48" s="1"/>
  <c r="H351" i="12"/>
  <c r="H301" i="12"/>
  <c r="J9" i="48" s="1"/>
  <c r="V11" i="49"/>
  <c r="B55" i="49"/>
  <c r="B94" i="49" s="1"/>
  <c r="H345" i="12"/>
  <c r="H295" i="12"/>
  <c r="D9" i="48" s="1"/>
  <c r="H306" i="12"/>
  <c r="O9" i="48" s="1"/>
  <c r="H356" i="12"/>
  <c r="H161" i="44"/>
  <c r="H322" i="15"/>
  <c r="H318" i="15"/>
  <c r="H323" i="15"/>
  <c r="H319" i="15"/>
  <c r="H331" i="15"/>
  <c r="H327" i="15"/>
  <c r="H320" i="15"/>
  <c r="H333" i="15"/>
  <c r="G57" i="49"/>
  <c r="G96" i="49" s="1"/>
  <c r="I13" i="49"/>
  <c r="H313" i="15"/>
  <c r="C8" i="56"/>
  <c r="C11" i="47"/>
  <c r="H363" i="15"/>
  <c r="D11" i="47" s="1"/>
  <c r="C338" i="15"/>
  <c r="H321" i="15"/>
  <c r="H320" i="37"/>
  <c r="H326" i="37"/>
  <c r="C36" i="47"/>
  <c r="C33" i="56"/>
  <c r="H363" i="37"/>
  <c r="D36" i="47" s="1"/>
  <c r="H313" i="37"/>
  <c r="H333" i="37"/>
  <c r="H327" i="37"/>
  <c r="C338" i="37"/>
  <c r="I38" i="49"/>
  <c r="G82" i="49"/>
  <c r="G121" i="49" s="1"/>
  <c r="H337" i="37"/>
  <c r="H322" i="20"/>
  <c r="I18" i="49"/>
  <c r="G62" i="49"/>
  <c r="G101" i="49" s="1"/>
  <c r="H337" i="20"/>
  <c r="H319" i="20"/>
  <c r="H321" i="20"/>
  <c r="H324" i="20"/>
  <c r="C16" i="47"/>
  <c r="H363" i="20"/>
  <c r="D16" i="47" s="1"/>
  <c r="C13" i="56"/>
  <c r="H313" i="20"/>
  <c r="H318" i="20"/>
  <c r="F237" i="44"/>
  <c r="F285" i="44" s="1"/>
  <c r="F233" i="44"/>
  <c r="F257" i="44" s="1"/>
  <c r="F305" i="44" s="1"/>
  <c r="C58" i="46"/>
  <c r="H179" i="46"/>
  <c r="H214" i="44"/>
  <c r="C238" i="44"/>
  <c r="C286" i="44" s="1"/>
  <c r="C71" i="46"/>
  <c r="H191" i="46"/>
  <c r="C196" i="46"/>
  <c r="C55" i="46"/>
  <c r="H176" i="46"/>
  <c r="C255" i="44"/>
  <c r="C303" i="44" s="1"/>
  <c r="H231" i="44"/>
  <c r="Q43" i="49"/>
  <c r="V37" i="49"/>
  <c r="B81" i="49"/>
  <c r="B120" i="49" s="1"/>
  <c r="F46" i="49"/>
  <c r="F48" i="49" s="1"/>
  <c r="F87" i="49"/>
  <c r="F126" i="49" s="1"/>
  <c r="H190" i="46"/>
  <c r="C70" i="46"/>
  <c r="H344" i="36"/>
  <c r="H294" i="36"/>
  <c r="C35" i="48" s="1"/>
  <c r="H189" i="46"/>
  <c r="C68" i="46"/>
  <c r="H253" i="44"/>
  <c r="R41" i="48" s="1"/>
  <c r="H301" i="44"/>
  <c r="H288" i="36"/>
  <c r="C313" i="36"/>
  <c r="C363" i="36" s="1"/>
  <c r="H195" i="46"/>
  <c r="C75" i="46"/>
  <c r="AR10" i="49"/>
  <c r="AR31" i="49"/>
  <c r="AR24" i="49"/>
  <c r="AR35" i="49"/>
  <c r="AR22" i="49"/>
  <c r="AR26" i="49"/>
  <c r="AR39" i="49"/>
  <c r="AR13" i="49"/>
  <c r="AR33" i="49"/>
  <c r="AR12" i="49"/>
  <c r="AR43" i="49"/>
  <c r="AR34" i="49"/>
  <c r="AR9" i="49"/>
  <c r="AR14" i="49"/>
  <c r="AR21" i="49"/>
  <c r="AR20" i="49"/>
  <c r="AR32" i="49"/>
  <c r="AR40" i="49"/>
  <c r="AR29" i="49"/>
  <c r="AR27" i="49"/>
  <c r="AR23" i="49"/>
  <c r="AR7" i="49"/>
  <c r="AR38" i="49"/>
  <c r="AR28" i="49"/>
  <c r="AR25" i="49"/>
  <c r="AR36" i="49"/>
  <c r="AR18" i="49"/>
  <c r="AR8" i="49"/>
  <c r="AR41" i="49"/>
  <c r="AR16" i="49"/>
  <c r="AR15" i="49"/>
  <c r="AR11" i="49"/>
  <c r="AR19" i="49"/>
  <c r="AR17" i="49"/>
  <c r="AR42" i="49"/>
  <c r="AR30" i="49"/>
  <c r="G55" i="46"/>
  <c r="G76" i="46" s="1"/>
  <c r="G196" i="46"/>
  <c r="G51" i="46" s="1"/>
  <c r="S26" i="46" s="1"/>
  <c r="C251" i="44"/>
  <c r="C299" i="44" s="1"/>
  <c r="H227" i="44"/>
  <c r="C57" i="46"/>
  <c r="H178" i="46"/>
  <c r="C240" i="44"/>
  <c r="C288" i="44" s="1"/>
  <c r="H216" i="44"/>
  <c r="H358" i="36"/>
  <c r="H308" i="36"/>
  <c r="Q35" i="48" s="1"/>
  <c r="C72" i="46"/>
  <c r="H72" i="46" s="1"/>
  <c r="H47" i="46" s="1"/>
  <c r="T22" i="46" s="1"/>
  <c r="H192" i="46"/>
  <c r="H343" i="36"/>
  <c r="H293" i="36"/>
  <c r="B35" i="48" s="1"/>
  <c r="C256" i="44"/>
  <c r="C304" i="44" s="1"/>
  <c r="H232" i="44"/>
  <c r="AR37" i="49"/>
  <c r="H345" i="36"/>
  <c r="H295" i="36"/>
  <c r="D35" i="48" s="1"/>
  <c r="H346" i="36"/>
  <c r="H296" i="36"/>
  <c r="E35" i="48" s="1"/>
  <c r="H225" i="44"/>
  <c r="C249" i="44"/>
  <c r="C297" i="44" s="1"/>
  <c r="H306" i="36"/>
  <c r="O35" i="48" s="1"/>
  <c r="H356" i="36"/>
  <c r="C334" i="36"/>
  <c r="C343" i="36"/>
  <c r="C337" i="36"/>
  <c r="F338" i="36"/>
  <c r="D320" i="36"/>
  <c r="D334" i="36"/>
  <c r="F318" i="36"/>
  <c r="E323" i="36"/>
  <c r="C327" i="36"/>
  <c r="E320" i="36"/>
  <c r="F321" i="36"/>
  <c r="D331" i="36"/>
  <c r="C329" i="36"/>
  <c r="F329" i="36"/>
  <c r="D329" i="36"/>
  <c r="D326" i="36"/>
  <c r="G320" i="36"/>
  <c r="D335" i="36"/>
  <c r="G335" i="36"/>
  <c r="C328" i="36"/>
  <c r="F332" i="36"/>
  <c r="C331" i="36"/>
  <c r="G321" i="36"/>
  <c r="F333" i="36"/>
  <c r="D338" i="36"/>
  <c r="C332" i="36"/>
  <c r="C325" i="36"/>
  <c r="E321" i="36"/>
  <c r="G325" i="36"/>
  <c r="G329" i="36"/>
  <c r="F319" i="36"/>
  <c r="E327" i="36"/>
  <c r="F331" i="36"/>
  <c r="D327" i="36"/>
  <c r="D321" i="36"/>
  <c r="E332" i="36"/>
  <c r="C319" i="36"/>
  <c r="G327" i="36"/>
  <c r="G332" i="36"/>
  <c r="G334" i="36"/>
  <c r="H330" i="36"/>
  <c r="C322" i="36"/>
  <c r="D333" i="36"/>
  <c r="G331" i="36"/>
  <c r="H332" i="36"/>
  <c r="E328" i="36"/>
  <c r="C333" i="36"/>
  <c r="C330" i="36"/>
  <c r="G333" i="36"/>
  <c r="E331" i="36"/>
  <c r="H334" i="36"/>
  <c r="G324" i="36"/>
  <c r="G328" i="36"/>
  <c r="D319" i="36"/>
  <c r="E335" i="36"/>
  <c r="F328" i="36"/>
  <c r="H325" i="36"/>
  <c r="G330" i="36"/>
  <c r="G322" i="36"/>
  <c r="F330" i="36"/>
  <c r="C321" i="36"/>
  <c r="E337" i="36"/>
  <c r="H328" i="36"/>
  <c r="C336" i="36"/>
  <c r="E322" i="36"/>
  <c r="E319" i="36"/>
  <c r="E334" i="36"/>
  <c r="F337" i="36"/>
  <c r="D337" i="36"/>
  <c r="D332" i="36"/>
  <c r="G336" i="36"/>
  <c r="F323" i="36"/>
  <c r="E329" i="36"/>
  <c r="G338" i="36"/>
  <c r="D336" i="36"/>
  <c r="G323" i="36"/>
  <c r="D323" i="36"/>
  <c r="F334" i="36"/>
  <c r="F335" i="36"/>
  <c r="D322" i="36"/>
  <c r="C326" i="36"/>
  <c r="D318" i="36"/>
  <c r="F336" i="36"/>
  <c r="F324" i="36"/>
  <c r="D324" i="36"/>
  <c r="G337" i="36"/>
  <c r="F322" i="36"/>
  <c r="H329" i="36"/>
  <c r="E338" i="36"/>
  <c r="C318" i="36"/>
  <c r="D328" i="36"/>
  <c r="C335" i="36"/>
  <c r="C320" i="36"/>
  <c r="C323" i="36"/>
  <c r="E330" i="36"/>
  <c r="E333" i="36"/>
  <c r="G318" i="36"/>
  <c r="D325" i="36"/>
  <c r="D330" i="36"/>
  <c r="H327" i="36"/>
  <c r="E326" i="36"/>
  <c r="E325" i="36"/>
  <c r="F320" i="36"/>
  <c r="E336" i="36"/>
  <c r="E324" i="36"/>
  <c r="E318" i="36"/>
  <c r="F327" i="36"/>
  <c r="F326" i="36"/>
  <c r="F325" i="36"/>
  <c r="C324" i="36"/>
  <c r="G319" i="36"/>
  <c r="G326" i="36"/>
  <c r="C46" i="49"/>
  <c r="C48" i="49" s="1"/>
  <c r="C87" i="49"/>
  <c r="C126" i="49" s="1"/>
  <c r="H187" i="46"/>
  <c r="C66" i="46"/>
  <c r="E233" i="44"/>
  <c r="E257" i="44" s="1"/>
  <c r="E305" i="44" s="1"/>
  <c r="E237" i="44"/>
  <c r="E285" i="44" s="1"/>
  <c r="C250" i="44"/>
  <c r="C298" i="44" s="1"/>
  <c r="H226" i="44"/>
  <c r="H351" i="36"/>
  <c r="H301" i="36"/>
  <c r="J35" i="48" s="1"/>
  <c r="H213" i="44"/>
  <c r="C233" i="44"/>
  <c r="C237" i="44"/>
  <c r="H362" i="36"/>
  <c r="H312" i="36"/>
  <c r="U35" i="48" s="1"/>
  <c r="D233" i="44"/>
  <c r="D257" i="44" s="1"/>
  <c r="D305" i="44" s="1"/>
  <c r="D237" i="44"/>
  <c r="D285" i="44" s="1"/>
  <c r="H219" i="44"/>
  <c r="C243" i="44"/>
  <c r="C291" i="44" s="1"/>
  <c r="C242" i="44"/>
  <c r="C290" i="44" s="1"/>
  <c r="H218" i="44"/>
  <c r="E46" i="49"/>
  <c r="E48" i="49" s="1"/>
  <c r="E87" i="49"/>
  <c r="E126" i="49" s="1"/>
  <c r="C239" i="44"/>
  <c r="C287" i="44" s="1"/>
  <c r="H215" i="44"/>
  <c r="H188" i="46"/>
  <c r="C67" i="46"/>
  <c r="C65" i="46"/>
  <c r="H65" i="46" s="1"/>
  <c r="H41" i="46" s="1"/>
  <c r="T16" i="46" s="1"/>
  <c r="H186" i="46"/>
  <c r="C63" i="46"/>
  <c r="H184" i="46"/>
  <c r="H347" i="36"/>
  <c r="H297" i="36"/>
  <c r="F35" i="48" s="1"/>
  <c r="C74" i="46"/>
  <c r="H194" i="46"/>
  <c r="D55" i="46"/>
  <c r="D196" i="46"/>
  <c r="D51" i="46" s="1"/>
  <c r="P26" i="46" s="1"/>
  <c r="C61" i="46"/>
  <c r="H182" i="46"/>
  <c r="C60" i="46"/>
  <c r="H181" i="46"/>
  <c r="H193" i="46"/>
  <c r="C73" i="46"/>
  <c r="H224" i="44"/>
  <c r="C248" i="44"/>
  <c r="C296" i="44" s="1"/>
  <c r="E55" i="46"/>
  <c r="E196" i="46"/>
  <c r="E51" i="46" s="1"/>
  <c r="Q26" i="46" s="1"/>
  <c r="H222" i="44"/>
  <c r="C246" i="44"/>
  <c r="C294" i="44" s="1"/>
  <c r="H247" i="44"/>
  <c r="L41" i="48" s="1"/>
  <c r="H295" i="44"/>
  <c r="H244" i="44"/>
  <c r="I41" i="48" s="1"/>
  <c r="H292" i="44"/>
  <c r="C245" i="44"/>
  <c r="C293" i="44" s="1"/>
  <c r="H221" i="44"/>
  <c r="C59" i="46"/>
  <c r="H180" i="46"/>
  <c r="H361" i="36"/>
  <c r="H311" i="36"/>
  <c r="T35" i="48" s="1"/>
  <c r="H349" i="36"/>
  <c r="H299" i="36"/>
  <c r="H35" i="48" s="1"/>
  <c r="C254" i="44"/>
  <c r="C302" i="44" s="1"/>
  <c r="H230" i="44"/>
  <c r="D87" i="49"/>
  <c r="D126" i="49" s="1"/>
  <c r="D46" i="49"/>
  <c r="D48" i="49" s="1"/>
  <c r="F196" i="46"/>
  <c r="F51" i="46" s="1"/>
  <c r="R26" i="46" s="1"/>
  <c r="F55" i="46"/>
  <c r="C56" i="46"/>
  <c r="H177" i="46"/>
  <c r="H228" i="44"/>
  <c r="C252" i="44"/>
  <c r="C300" i="44" s="1"/>
  <c r="H185" i="46"/>
  <c r="C64" i="46"/>
  <c r="H183" i="46"/>
  <c r="C62" i="46"/>
  <c r="H62" i="46" s="1"/>
  <c r="H38" i="46" s="1"/>
  <c r="T13" i="46" s="1"/>
  <c r="H217" i="44"/>
  <c r="C241" i="44"/>
  <c r="C289" i="44" s="1"/>
  <c r="H348" i="36"/>
  <c r="H298" i="36"/>
  <c r="G35" i="48" s="1"/>
  <c r="H360" i="36"/>
  <c r="H310" i="36"/>
  <c r="S35" i="48" s="1"/>
  <c r="S22" i="46" l="1"/>
  <c r="P23" i="46"/>
  <c r="S17" i="46"/>
  <c r="R10" i="46"/>
  <c r="Q20" i="46"/>
  <c r="R25" i="46"/>
  <c r="Q12" i="46"/>
  <c r="R9" i="46"/>
  <c r="P14" i="46"/>
  <c r="Q15" i="46"/>
  <c r="R7" i="46"/>
  <c r="Q8" i="46"/>
  <c r="P24" i="46"/>
  <c r="P16" i="46"/>
  <c r="Q7" i="46"/>
  <c r="S20" i="46"/>
  <c r="P15" i="46"/>
  <c r="Q19" i="46"/>
  <c r="P11" i="46"/>
  <c r="R23" i="46"/>
  <c r="R11" i="46"/>
  <c r="P7" i="46"/>
  <c r="S16" i="46"/>
  <c r="S6" i="46"/>
  <c r="S11" i="46"/>
  <c r="P9" i="46"/>
  <c r="S7" i="46"/>
  <c r="O22" i="46"/>
  <c r="P10" i="46"/>
  <c r="R20" i="46"/>
  <c r="Q9" i="46"/>
  <c r="R18" i="46"/>
  <c r="S25" i="46"/>
  <c r="Q14" i="46"/>
  <c r="Q23" i="46"/>
  <c r="Q17" i="46"/>
  <c r="O13" i="46"/>
  <c r="R13" i="46"/>
  <c r="P21" i="46"/>
  <c r="P22" i="46"/>
  <c r="R21" i="46"/>
  <c r="P17" i="46"/>
  <c r="P19" i="46"/>
  <c r="S15" i="46"/>
  <c r="R17" i="46"/>
  <c r="S21" i="46"/>
  <c r="S18" i="46"/>
  <c r="S19" i="46"/>
  <c r="Q13" i="46"/>
  <c r="P20" i="46"/>
  <c r="Q24" i="46"/>
  <c r="S10" i="46"/>
  <c r="O16" i="46"/>
  <c r="S9" i="46"/>
  <c r="Q18" i="46"/>
  <c r="P18" i="46"/>
  <c r="P8" i="46"/>
  <c r="R14" i="46"/>
  <c r="Q25" i="46"/>
  <c r="Q10" i="46"/>
  <c r="Q21" i="46"/>
  <c r="S14" i="46"/>
  <c r="Q16" i="46"/>
  <c r="S8" i="46"/>
  <c r="S12" i="46"/>
  <c r="S24" i="46"/>
  <c r="S13" i="46"/>
  <c r="R8" i="46"/>
  <c r="P25" i="46"/>
  <c r="Q11" i="46"/>
  <c r="R24" i="46"/>
  <c r="R15" i="46"/>
  <c r="P12" i="46"/>
  <c r="Q22" i="46"/>
  <c r="R16" i="46"/>
  <c r="R22" i="46"/>
  <c r="S23" i="46"/>
  <c r="R12" i="46"/>
  <c r="R19" i="46"/>
  <c r="H333" i="22"/>
  <c r="H326" i="24"/>
  <c r="H327" i="35"/>
  <c r="H324" i="22"/>
  <c r="C338" i="59"/>
  <c r="H318" i="22"/>
  <c r="H319" i="24"/>
  <c r="H321" i="26"/>
  <c r="H318" i="24"/>
  <c r="H336" i="25"/>
  <c r="N42" i="48" a="1"/>
  <c r="N42" i="48" s="1"/>
  <c r="H320" i="34"/>
  <c r="C10" i="47"/>
  <c r="H318" i="25"/>
  <c r="B40" i="47"/>
  <c r="N43" i="48"/>
  <c r="B30" i="47"/>
  <c r="H321" i="25"/>
  <c r="C338" i="25"/>
  <c r="H336" i="24"/>
  <c r="H324" i="25"/>
  <c r="H321" i="59"/>
  <c r="H333" i="25"/>
  <c r="B29" i="47"/>
  <c r="H329" i="25"/>
  <c r="C338" i="22"/>
  <c r="H331" i="25"/>
  <c r="H319" i="22"/>
  <c r="C34" i="56"/>
  <c r="H337" i="12"/>
  <c r="H320" i="11"/>
  <c r="H324" i="59"/>
  <c r="H321" i="22"/>
  <c r="H319" i="25"/>
  <c r="H321" i="34"/>
  <c r="B39" i="47"/>
  <c r="H320" i="59"/>
  <c r="H333" i="59"/>
  <c r="H331" i="59"/>
  <c r="C27" i="47"/>
  <c r="H313" i="29"/>
  <c r="H363" i="29"/>
  <c r="D27" i="47" s="1"/>
  <c r="H320" i="25"/>
  <c r="F38" i="48"/>
  <c r="H322" i="39"/>
  <c r="E27" i="48"/>
  <c r="H321" i="29"/>
  <c r="T27" i="48"/>
  <c r="H336" i="29"/>
  <c r="G38" i="48"/>
  <c r="H323" i="39"/>
  <c r="H27" i="48"/>
  <c r="H324" i="29"/>
  <c r="J27" i="48"/>
  <c r="H326" i="29"/>
  <c r="T37" i="48"/>
  <c r="H336" i="38"/>
  <c r="C10" i="48"/>
  <c r="H319" i="14"/>
  <c r="Q38" i="48"/>
  <c r="H333" i="39"/>
  <c r="H322" i="59"/>
  <c r="D10" i="48"/>
  <c r="H320" i="14"/>
  <c r="H10" i="48"/>
  <c r="H324" i="14"/>
  <c r="H321" i="24"/>
  <c r="Q7" i="48"/>
  <c r="H333" i="10"/>
  <c r="B37" i="48"/>
  <c r="H318" i="38"/>
  <c r="T7" i="48"/>
  <c r="H336" i="10"/>
  <c r="V29" i="48"/>
  <c r="H338" i="31"/>
  <c r="C38" i="48"/>
  <c r="H319" i="39"/>
  <c r="C20" i="56"/>
  <c r="H313" i="25"/>
  <c r="H363" i="25"/>
  <c r="D23" i="47" s="1"/>
  <c r="C23" i="47"/>
  <c r="Q27" i="48"/>
  <c r="H333" i="29"/>
  <c r="H323" i="22"/>
  <c r="H326" i="22"/>
  <c r="H336" i="59"/>
  <c r="G7" i="48"/>
  <c r="H323" i="10"/>
  <c r="E7" i="48"/>
  <c r="H321" i="10"/>
  <c r="G73" i="49"/>
  <c r="G112" i="49" s="1"/>
  <c r="I29" i="49"/>
  <c r="G83" i="49"/>
  <c r="G122" i="49" s="1"/>
  <c r="I39" i="49"/>
  <c r="K37" i="48"/>
  <c r="H327" i="38"/>
  <c r="K7" i="48"/>
  <c r="H327" i="10"/>
  <c r="G37" i="48"/>
  <c r="H323" i="38"/>
  <c r="C27" i="48"/>
  <c r="H319" i="29"/>
  <c r="D37" i="48"/>
  <c r="H320" i="38"/>
  <c r="K10" i="48"/>
  <c r="H327" i="14"/>
  <c r="Q10" i="48"/>
  <c r="H333" i="14"/>
  <c r="C37" i="48"/>
  <c r="H319" i="38"/>
  <c r="B7" i="48"/>
  <c r="H318" i="10"/>
  <c r="J10" i="48"/>
  <c r="H326" i="14"/>
  <c r="H322" i="22"/>
  <c r="H319" i="59"/>
  <c r="G10" i="48"/>
  <c r="H323" i="14"/>
  <c r="M38" i="48"/>
  <c r="M44" i="48" s="1" a="1"/>
  <c r="M44" i="48" s="1"/>
  <c r="H329" i="39"/>
  <c r="E21" i="48"/>
  <c r="H321" i="23"/>
  <c r="D21" i="48"/>
  <c r="H320" i="23"/>
  <c r="H322" i="24"/>
  <c r="V28" i="48"/>
  <c r="H338" i="30"/>
  <c r="G53" i="49"/>
  <c r="G92" i="49" s="1"/>
  <c r="I9" i="49"/>
  <c r="J37" i="48"/>
  <c r="H326" i="38"/>
  <c r="G64" i="49"/>
  <c r="G103" i="49" s="1"/>
  <c r="I25" i="49"/>
  <c r="C363" i="14"/>
  <c r="C338" i="14"/>
  <c r="H327" i="22"/>
  <c r="C338" i="24"/>
  <c r="B21" i="48"/>
  <c r="H318" i="23"/>
  <c r="I21" i="49"/>
  <c r="G66" i="49"/>
  <c r="G105" i="49" s="1"/>
  <c r="C338" i="26"/>
  <c r="G68" i="49"/>
  <c r="G107" i="49" s="1"/>
  <c r="I23" i="49"/>
  <c r="H331" i="35"/>
  <c r="H321" i="57"/>
  <c r="C7" i="48"/>
  <c r="H319" i="10"/>
  <c r="V39" i="48"/>
  <c r="H338" i="40"/>
  <c r="K38" i="48"/>
  <c r="H327" i="39"/>
  <c r="O10" i="48"/>
  <c r="H331" i="14"/>
  <c r="Q37" i="48"/>
  <c r="H333" i="38"/>
  <c r="O27" i="48"/>
  <c r="H331" i="29"/>
  <c r="D7" i="48"/>
  <c r="H320" i="10"/>
  <c r="H363" i="14"/>
  <c r="D10" i="47" s="1"/>
  <c r="B10" i="47" s="1"/>
  <c r="H313" i="14"/>
  <c r="H320" i="22"/>
  <c r="E37" i="48"/>
  <c r="H321" i="38"/>
  <c r="H323" i="59"/>
  <c r="H333" i="24"/>
  <c r="H320" i="24"/>
  <c r="C31" i="47"/>
  <c r="H313" i="59"/>
  <c r="C28" i="56"/>
  <c r="H363" i="59"/>
  <c r="D31" i="47" s="1"/>
  <c r="T38" i="48"/>
  <c r="H336" i="39"/>
  <c r="O21" i="48"/>
  <c r="H331" i="23"/>
  <c r="H326" i="11"/>
  <c r="H363" i="39"/>
  <c r="D38" i="47" s="1"/>
  <c r="H313" i="39"/>
  <c r="H323" i="17"/>
  <c r="H313" i="23"/>
  <c r="H363" i="23"/>
  <c r="D21" i="47" s="1"/>
  <c r="G84" i="49"/>
  <c r="G123" i="49" s="1"/>
  <c r="I40" i="49"/>
  <c r="H337" i="25"/>
  <c r="H21" i="48"/>
  <c r="H324" i="23"/>
  <c r="H313" i="24"/>
  <c r="H363" i="24"/>
  <c r="D22" i="47" s="1"/>
  <c r="C22" i="47"/>
  <c r="C19" i="56"/>
  <c r="I33" i="49"/>
  <c r="G77" i="49"/>
  <c r="G116" i="49" s="1"/>
  <c r="G27" i="48"/>
  <c r="H323" i="29"/>
  <c r="D38" i="48"/>
  <c r="H320" i="39"/>
  <c r="B38" i="48"/>
  <c r="H318" i="39"/>
  <c r="U10" i="48"/>
  <c r="H337" i="14"/>
  <c r="H331" i="24"/>
  <c r="B27" i="48"/>
  <c r="H318" i="29"/>
  <c r="H333" i="12"/>
  <c r="H313" i="10"/>
  <c r="H363" i="10"/>
  <c r="D7" i="47" s="1"/>
  <c r="T21" i="48"/>
  <c r="H336" i="23"/>
  <c r="O7" i="48"/>
  <c r="H331" i="10"/>
  <c r="U21" i="48"/>
  <c r="H337" i="23"/>
  <c r="T10" i="48"/>
  <c r="H336" i="14"/>
  <c r="H326" i="59"/>
  <c r="H37" i="48"/>
  <c r="H324" i="38"/>
  <c r="H321" i="12"/>
  <c r="H336" i="11"/>
  <c r="G56" i="49"/>
  <c r="G95" i="49" s="1"/>
  <c r="I12" i="49"/>
  <c r="H363" i="38"/>
  <c r="D37" i="47" s="1"/>
  <c r="B37" i="47" s="1"/>
  <c r="H313" i="38"/>
  <c r="Q21" i="48"/>
  <c r="H333" i="23"/>
  <c r="U37" i="48"/>
  <c r="H337" i="38"/>
  <c r="I24" i="49"/>
  <c r="G70" i="49"/>
  <c r="G109" i="49" s="1"/>
  <c r="E38" i="48"/>
  <c r="H321" i="39"/>
  <c r="C21" i="48"/>
  <c r="H319" i="23"/>
  <c r="B10" i="48"/>
  <c r="H318" i="14"/>
  <c r="H336" i="22"/>
  <c r="H331" i="22"/>
  <c r="D27" i="48"/>
  <c r="H320" i="29"/>
  <c r="V40" i="48"/>
  <c r="H338" i="41"/>
  <c r="J21" i="48"/>
  <c r="H326" i="23"/>
  <c r="H313" i="22"/>
  <c r="C19" i="47"/>
  <c r="H363" i="22"/>
  <c r="D19" i="47" s="1"/>
  <c r="C16" i="56"/>
  <c r="E10" i="48"/>
  <c r="H321" i="14"/>
  <c r="U38" i="48"/>
  <c r="H337" i="39"/>
  <c r="C35" i="56"/>
  <c r="C38" i="47"/>
  <c r="C21" i="47"/>
  <c r="C18" i="56"/>
  <c r="C7" i="47"/>
  <c r="C4" i="56"/>
  <c r="C338" i="34"/>
  <c r="H320" i="26"/>
  <c r="H336" i="26"/>
  <c r="H335" i="11"/>
  <c r="H321" i="17"/>
  <c r="B11" i="47"/>
  <c r="H333" i="28"/>
  <c r="H322" i="35"/>
  <c r="H337" i="16"/>
  <c r="C338" i="17"/>
  <c r="H319" i="11"/>
  <c r="C338" i="57"/>
  <c r="H331" i="12"/>
  <c r="H326" i="12"/>
  <c r="H326" i="35"/>
  <c r="H319" i="35"/>
  <c r="H336" i="35"/>
  <c r="H318" i="35"/>
  <c r="C338" i="12"/>
  <c r="H320" i="28"/>
  <c r="H320" i="57"/>
  <c r="H326" i="57"/>
  <c r="B16" i="47"/>
  <c r="H324" i="16"/>
  <c r="H331" i="57"/>
  <c r="C338" i="18"/>
  <c r="H318" i="16"/>
  <c r="H324" i="26"/>
  <c r="H331" i="26"/>
  <c r="H321" i="11"/>
  <c r="H318" i="11"/>
  <c r="H321" i="36"/>
  <c r="H318" i="17"/>
  <c r="H319" i="17"/>
  <c r="H318" i="34"/>
  <c r="H331" i="16"/>
  <c r="H320" i="16"/>
  <c r="H326" i="26"/>
  <c r="H323" i="57"/>
  <c r="H327" i="12"/>
  <c r="H319" i="12"/>
  <c r="H333" i="35"/>
  <c r="B20" i="47"/>
  <c r="H323" i="16"/>
  <c r="C338" i="16"/>
  <c r="H319" i="26"/>
  <c r="C338" i="9"/>
  <c r="H320" i="12"/>
  <c r="B32" i="47"/>
  <c r="H323" i="26"/>
  <c r="H337" i="26"/>
  <c r="H318" i="57"/>
  <c r="H337" i="57"/>
  <c r="I19" i="49"/>
  <c r="G63" i="49"/>
  <c r="G102" i="49" s="1"/>
  <c r="H336" i="57"/>
  <c r="H363" i="57"/>
  <c r="D17" i="47" s="1"/>
  <c r="C17" i="47"/>
  <c r="H313" i="57"/>
  <c r="C14" i="56"/>
  <c r="H333" i="57"/>
  <c r="H319" i="57"/>
  <c r="C338" i="11"/>
  <c r="H331" i="11"/>
  <c r="H333" i="11"/>
  <c r="H337" i="11"/>
  <c r="C5" i="56"/>
  <c r="C8" i="47"/>
  <c r="H363" i="11"/>
  <c r="D8" i="47" s="1"/>
  <c r="H313" i="11"/>
  <c r="H323" i="11"/>
  <c r="I10" i="49"/>
  <c r="G54" i="49"/>
  <c r="G93" i="49" s="1"/>
  <c r="V5" i="48"/>
  <c r="H338" i="6"/>
  <c r="B5" i="47"/>
  <c r="H324" i="28"/>
  <c r="H326" i="28"/>
  <c r="J6" i="48"/>
  <c r="J301" i="9"/>
  <c r="J299" i="9"/>
  <c r="H6" i="48"/>
  <c r="J311" i="9"/>
  <c r="T6" i="48"/>
  <c r="H324" i="9"/>
  <c r="J324" i="9" s="1"/>
  <c r="I42" i="48" a="1"/>
  <c r="I42" i="48" s="1"/>
  <c r="J294" i="9"/>
  <c r="C6" i="48"/>
  <c r="I45" i="48" a="1"/>
  <c r="I45" i="48" s="1"/>
  <c r="D6" i="48"/>
  <c r="J295" i="9"/>
  <c r="G6" i="48"/>
  <c r="J298" i="9"/>
  <c r="B6" i="48"/>
  <c r="J293" i="9"/>
  <c r="I43" i="48"/>
  <c r="J296" i="9"/>
  <c r="E6" i="48"/>
  <c r="J307" i="9"/>
  <c r="P6" i="48"/>
  <c r="P42" i="48" s="1" a="1"/>
  <c r="P42" i="48" s="1"/>
  <c r="J308" i="9"/>
  <c r="Q6" i="48"/>
  <c r="H333" i="9"/>
  <c r="J333" i="9" s="1"/>
  <c r="H320" i="9"/>
  <c r="J320" i="9" s="1"/>
  <c r="H336" i="9"/>
  <c r="J336" i="9" s="1"/>
  <c r="H326" i="9"/>
  <c r="J326" i="9" s="1"/>
  <c r="C6" i="47"/>
  <c r="H313" i="9"/>
  <c r="C3" i="56"/>
  <c r="H363" i="9"/>
  <c r="D6" i="47" s="1"/>
  <c r="O6" i="48"/>
  <c r="J306" i="9"/>
  <c r="H321" i="9"/>
  <c r="J321" i="9" s="1"/>
  <c r="J312" i="9"/>
  <c r="U6" i="48"/>
  <c r="G52" i="49"/>
  <c r="G91" i="49" s="1"/>
  <c r="I8" i="49"/>
  <c r="H326" i="27"/>
  <c r="H333" i="27"/>
  <c r="H324" i="27"/>
  <c r="H319" i="27"/>
  <c r="H320" i="27"/>
  <c r="H335" i="27"/>
  <c r="H329" i="27"/>
  <c r="C25" i="47"/>
  <c r="C22" i="56"/>
  <c r="H363" i="27"/>
  <c r="D25" i="47" s="1"/>
  <c r="H313" i="27"/>
  <c r="H336" i="27"/>
  <c r="H321" i="27"/>
  <c r="C338" i="27"/>
  <c r="H318" i="27"/>
  <c r="H331" i="27"/>
  <c r="G71" i="49"/>
  <c r="G110" i="49" s="1"/>
  <c r="I27" i="49"/>
  <c r="V30" i="48"/>
  <c r="H338" i="32"/>
  <c r="H318" i="26"/>
  <c r="H333" i="26"/>
  <c r="C21" i="56"/>
  <c r="C24" i="47"/>
  <c r="H313" i="26"/>
  <c r="H363" i="26"/>
  <c r="D24" i="47" s="1"/>
  <c r="I26" i="49"/>
  <c r="G69" i="49"/>
  <c r="G108" i="49" s="1"/>
  <c r="H319" i="16"/>
  <c r="H363" i="16"/>
  <c r="D12" i="47" s="1"/>
  <c r="C12" i="47"/>
  <c r="C9" i="56"/>
  <c r="H313" i="16"/>
  <c r="I14" i="49"/>
  <c r="G58" i="49"/>
  <c r="G97" i="49" s="1"/>
  <c r="H321" i="16"/>
  <c r="H336" i="16"/>
  <c r="H333" i="16"/>
  <c r="H326" i="16"/>
  <c r="V32" i="48"/>
  <c r="H338" i="33"/>
  <c r="H332" i="34"/>
  <c r="H336" i="34"/>
  <c r="H319" i="34"/>
  <c r="H333" i="34"/>
  <c r="H324" i="34"/>
  <c r="H326" i="34"/>
  <c r="H323" i="34"/>
  <c r="G79" i="49"/>
  <c r="G118" i="49" s="1"/>
  <c r="I35" i="49"/>
  <c r="H331" i="34"/>
  <c r="C30" i="56"/>
  <c r="C33" i="47"/>
  <c r="H363" i="34"/>
  <c r="D33" i="47" s="1"/>
  <c r="H313" i="34"/>
  <c r="H320" i="17"/>
  <c r="H333" i="17"/>
  <c r="H322" i="17"/>
  <c r="H324" i="17"/>
  <c r="I15" i="49"/>
  <c r="G59" i="49"/>
  <c r="G98" i="49" s="1"/>
  <c r="H331" i="17"/>
  <c r="H327" i="17"/>
  <c r="H336" i="17"/>
  <c r="H313" i="17"/>
  <c r="C10" i="56"/>
  <c r="H363" i="17"/>
  <c r="D13" i="47" s="1"/>
  <c r="C13" i="47"/>
  <c r="B18" i="47"/>
  <c r="V18" i="48"/>
  <c r="H338" i="21"/>
  <c r="V20" i="48"/>
  <c r="H338" i="62"/>
  <c r="H319" i="18"/>
  <c r="H333" i="18"/>
  <c r="H318" i="18"/>
  <c r="H323" i="18"/>
  <c r="H329" i="18"/>
  <c r="I16" i="49"/>
  <c r="G60" i="49"/>
  <c r="G99" i="49" s="1"/>
  <c r="H331" i="18"/>
  <c r="H322" i="18"/>
  <c r="H327" i="18"/>
  <c r="H336" i="18"/>
  <c r="H313" i="18"/>
  <c r="H363" i="18"/>
  <c r="D14" i="47" s="1"/>
  <c r="C11" i="56"/>
  <c r="C14" i="47"/>
  <c r="H320" i="18"/>
  <c r="C338" i="35"/>
  <c r="H323" i="35"/>
  <c r="H320" i="35"/>
  <c r="H324" i="35"/>
  <c r="C34" i="47"/>
  <c r="C31" i="56"/>
  <c r="H313" i="35"/>
  <c r="H363" i="35"/>
  <c r="D34" i="47" s="1"/>
  <c r="I36" i="49"/>
  <c r="G80" i="49"/>
  <c r="G119" i="49" s="1"/>
  <c r="H323" i="28"/>
  <c r="V15" i="48"/>
  <c r="H338" i="19"/>
  <c r="B15" i="47"/>
  <c r="H318" i="28"/>
  <c r="M43" i="48"/>
  <c r="M45" i="48" a="1"/>
  <c r="M45" i="48" s="1"/>
  <c r="M42" i="48" a="1"/>
  <c r="M42" i="48" s="1"/>
  <c r="I28" i="49"/>
  <c r="G72" i="49"/>
  <c r="G111" i="49" s="1"/>
  <c r="C338" i="28"/>
  <c r="H336" i="28"/>
  <c r="H329" i="28"/>
  <c r="H331" i="28"/>
  <c r="H321" i="28"/>
  <c r="H363" i="28"/>
  <c r="D26" i="47" s="1"/>
  <c r="C23" i="56"/>
  <c r="C26" i="47"/>
  <c r="H313" i="28"/>
  <c r="H324" i="12"/>
  <c r="H336" i="12"/>
  <c r="I11" i="49"/>
  <c r="G55" i="49"/>
  <c r="G94" i="49" s="1"/>
  <c r="C9" i="47"/>
  <c r="H313" i="12"/>
  <c r="H363" i="12"/>
  <c r="D9" i="47" s="1"/>
  <c r="C6" i="56"/>
  <c r="H318" i="12"/>
  <c r="H323" i="12"/>
  <c r="H322" i="12"/>
  <c r="H318" i="36"/>
  <c r="H322" i="36"/>
  <c r="H319" i="36"/>
  <c r="H320" i="36"/>
  <c r="V11" i="48"/>
  <c r="H338" i="15"/>
  <c r="V36" i="48"/>
  <c r="H338" i="37"/>
  <c r="B36" i="47"/>
  <c r="V16" i="48"/>
  <c r="H338" i="20"/>
  <c r="H246" i="44"/>
  <c r="K41" i="48" s="1"/>
  <c r="H294" i="44"/>
  <c r="H298" i="44"/>
  <c r="H250" i="44"/>
  <c r="O41" i="48" s="1"/>
  <c r="H304" i="44"/>
  <c r="H256" i="44"/>
  <c r="U41" i="48" s="1"/>
  <c r="H293" i="44"/>
  <c r="H245" i="44"/>
  <c r="J41" i="48" s="1"/>
  <c r="H196" i="46"/>
  <c r="C51" i="46"/>
  <c r="O26" i="46" s="1"/>
  <c r="H252" i="44"/>
  <c r="Q41" i="48" s="1"/>
  <c r="H300" i="44"/>
  <c r="E31" i="46"/>
  <c r="Q6" i="46" s="1"/>
  <c r="E76" i="46"/>
  <c r="H61" i="46"/>
  <c r="H37" i="46" s="1"/>
  <c r="T12" i="46" s="1"/>
  <c r="C37" i="46"/>
  <c r="O12" i="46" s="1"/>
  <c r="H63" i="46"/>
  <c r="H39" i="46" s="1"/>
  <c r="T14" i="46" s="1"/>
  <c r="C39" i="46"/>
  <c r="O14" i="46" s="1"/>
  <c r="H324" i="36"/>
  <c r="H297" i="44"/>
  <c r="H249" i="44"/>
  <c r="N41" i="48" s="1"/>
  <c r="C44" i="46"/>
  <c r="O19" i="46" s="1"/>
  <c r="H68" i="46"/>
  <c r="H44" i="46" s="1"/>
  <c r="T19" i="46" s="1"/>
  <c r="H302" i="44"/>
  <c r="H254" i="44"/>
  <c r="S41" i="48" s="1"/>
  <c r="H333" i="36"/>
  <c r="H290" i="44"/>
  <c r="H242" i="44"/>
  <c r="G41" i="48" s="1"/>
  <c r="G280" i="44"/>
  <c r="C264" i="44"/>
  <c r="E280" i="44"/>
  <c r="D270" i="44"/>
  <c r="F277" i="44"/>
  <c r="C263" i="44"/>
  <c r="E272" i="44"/>
  <c r="D272" i="44"/>
  <c r="C280" i="44"/>
  <c r="F268" i="44"/>
  <c r="D262" i="44"/>
  <c r="F279" i="44"/>
  <c r="E275" i="44"/>
  <c r="C269" i="44"/>
  <c r="E270" i="44"/>
  <c r="C279" i="44"/>
  <c r="H271" i="44"/>
  <c r="D280" i="44"/>
  <c r="F273" i="44"/>
  <c r="E262" i="44"/>
  <c r="D265" i="44"/>
  <c r="G278" i="44"/>
  <c r="C278" i="44"/>
  <c r="G274" i="44"/>
  <c r="F269" i="44"/>
  <c r="E277" i="44"/>
  <c r="F281" i="44"/>
  <c r="C271" i="44"/>
  <c r="H277" i="44"/>
  <c r="D266" i="44"/>
  <c r="G281" i="44"/>
  <c r="D277" i="44"/>
  <c r="D273" i="44"/>
  <c r="F267" i="44"/>
  <c r="F265" i="44"/>
  <c r="G275" i="44"/>
  <c r="F280" i="44"/>
  <c r="F272" i="44"/>
  <c r="F264" i="44"/>
  <c r="G279" i="44"/>
  <c r="D276" i="44"/>
  <c r="F266" i="44"/>
  <c r="G261" i="44"/>
  <c r="G266" i="44"/>
  <c r="G265" i="44"/>
  <c r="E273" i="44"/>
  <c r="E271" i="44"/>
  <c r="G267" i="44"/>
  <c r="D261" i="44"/>
  <c r="E264" i="44"/>
  <c r="D268" i="44"/>
  <c r="E266" i="44"/>
  <c r="G262" i="44"/>
  <c r="G273" i="44"/>
  <c r="E276" i="44"/>
  <c r="E268" i="44"/>
  <c r="F271" i="44"/>
  <c r="E279" i="44"/>
  <c r="C273" i="44"/>
  <c r="E281" i="44"/>
  <c r="C270" i="44"/>
  <c r="C268" i="44"/>
  <c r="D275" i="44"/>
  <c r="F274" i="44"/>
  <c r="C285" i="44"/>
  <c r="F262" i="44"/>
  <c r="D279" i="44"/>
  <c r="H268" i="44"/>
  <c r="C274" i="44"/>
  <c r="D278" i="44"/>
  <c r="C267" i="44"/>
  <c r="C277" i="44"/>
  <c r="G272" i="44"/>
  <c r="G270" i="44"/>
  <c r="G277" i="44"/>
  <c r="C262" i="44"/>
  <c r="D281" i="44"/>
  <c r="C265" i="44"/>
  <c r="E269" i="44"/>
  <c r="D271" i="44"/>
  <c r="E278" i="44"/>
  <c r="F270" i="44"/>
  <c r="C261" i="44"/>
  <c r="D263" i="44"/>
  <c r="C272" i="44"/>
  <c r="D274" i="44"/>
  <c r="F278" i="44"/>
  <c r="E261" i="44"/>
  <c r="G268" i="44"/>
  <c r="G263" i="44"/>
  <c r="G276" i="44"/>
  <c r="G271" i="44"/>
  <c r="D269" i="44"/>
  <c r="F275" i="44"/>
  <c r="C266" i="44"/>
  <c r="E263" i="44"/>
  <c r="C276" i="44"/>
  <c r="G269" i="44"/>
  <c r="F276" i="44"/>
  <c r="F261" i="44"/>
  <c r="E267" i="44"/>
  <c r="E265" i="44"/>
  <c r="E274" i="44"/>
  <c r="G264" i="44"/>
  <c r="C275" i="44"/>
  <c r="D267" i="44"/>
  <c r="F263" i="44"/>
  <c r="D264" i="44"/>
  <c r="H337" i="36"/>
  <c r="C33" i="46"/>
  <c r="O8" i="46" s="1"/>
  <c r="H57" i="46"/>
  <c r="H33" i="46" s="1"/>
  <c r="T8" i="46" s="1"/>
  <c r="V43" i="49"/>
  <c r="W37" i="49" s="1"/>
  <c r="G81" i="49"/>
  <c r="G120" i="49" s="1"/>
  <c r="I37" i="49"/>
  <c r="H71" i="46"/>
  <c r="H46" i="46" s="1"/>
  <c r="T21" i="46" s="1"/>
  <c r="C46" i="46"/>
  <c r="O21" i="46" s="1"/>
  <c r="C35" i="46"/>
  <c r="O10" i="46" s="1"/>
  <c r="H59" i="46"/>
  <c r="H35" i="46" s="1"/>
  <c r="T10" i="46" s="1"/>
  <c r="H240" i="44"/>
  <c r="E41" i="48" s="1"/>
  <c r="H288" i="44"/>
  <c r="C31" i="46"/>
  <c r="O6" i="46" s="1"/>
  <c r="H55" i="46"/>
  <c r="H31" i="46" s="1"/>
  <c r="T6" i="46" s="1"/>
  <c r="C76" i="46"/>
  <c r="H289" i="44"/>
  <c r="H241" i="44"/>
  <c r="F41" i="48" s="1"/>
  <c r="H56" i="46"/>
  <c r="H32" i="46" s="1"/>
  <c r="T7" i="46" s="1"/>
  <c r="C32" i="46"/>
  <c r="O7" i="46" s="1"/>
  <c r="H248" i="44"/>
  <c r="M41" i="48" s="1"/>
  <c r="H296" i="44"/>
  <c r="D76" i="46"/>
  <c r="D31" i="46"/>
  <c r="P6" i="46" s="1"/>
  <c r="C257" i="44"/>
  <c r="C305" i="44" s="1"/>
  <c r="H233" i="44"/>
  <c r="H66" i="46"/>
  <c r="H42" i="46" s="1"/>
  <c r="T17" i="46" s="1"/>
  <c r="C42" i="46"/>
  <c r="O17" i="46" s="1"/>
  <c r="H335" i="36"/>
  <c r="H326" i="36"/>
  <c r="H251" i="44"/>
  <c r="P41" i="48" s="1"/>
  <c r="H299" i="44"/>
  <c r="C50" i="46"/>
  <c r="O25" i="46" s="1"/>
  <c r="H75" i="46"/>
  <c r="H50" i="46" s="1"/>
  <c r="T25" i="46" s="1"/>
  <c r="B87" i="49"/>
  <c r="B126" i="49" s="1"/>
  <c r="B46" i="49"/>
  <c r="H73" i="46"/>
  <c r="H48" i="46" s="1"/>
  <c r="T23" i="46" s="1"/>
  <c r="C48" i="46"/>
  <c r="O23" i="46" s="1"/>
  <c r="C43" i="46"/>
  <c r="O18" i="46" s="1"/>
  <c r="H67" i="46"/>
  <c r="H43" i="46" s="1"/>
  <c r="T18" i="46" s="1"/>
  <c r="H285" i="44"/>
  <c r="H237" i="44"/>
  <c r="B41" i="48" s="1"/>
  <c r="H303" i="44"/>
  <c r="H255" i="44"/>
  <c r="T41" i="48" s="1"/>
  <c r="H286" i="44"/>
  <c r="H238" i="44"/>
  <c r="C41" i="48" s="1"/>
  <c r="F31" i="46"/>
  <c r="R6" i="46" s="1"/>
  <c r="F76" i="46"/>
  <c r="C49" i="46"/>
  <c r="O24" i="46" s="1"/>
  <c r="H74" i="46"/>
  <c r="H49" i="46" s="1"/>
  <c r="T24" i="46" s="1"/>
  <c r="H291" i="44"/>
  <c r="H243" i="44"/>
  <c r="H41" i="48" s="1"/>
  <c r="H336" i="36"/>
  <c r="H331" i="36"/>
  <c r="C45" i="46"/>
  <c r="O20" i="46" s="1"/>
  <c r="H70" i="46"/>
  <c r="H45" i="46" s="1"/>
  <c r="T20" i="46" s="1"/>
  <c r="S43" i="48"/>
  <c r="S44" i="48" a="1"/>
  <c r="S44" i="48" s="1"/>
  <c r="S45" i="48" a="1"/>
  <c r="S45" i="48" s="1"/>
  <c r="S42" i="48" a="1"/>
  <c r="S42" i="48" s="1"/>
  <c r="C40" i="46"/>
  <c r="O15" i="46" s="1"/>
  <c r="H64" i="46"/>
  <c r="H40" i="46" s="1"/>
  <c r="T15" i="46" s="1"/>
  <c r="F45" i="48" a="1"/>
  <c r="F45" i="48" s="1"/>
  <c r="F42" i="48" a="1"/>
  <c r="F42" i="48" s="1"/>
  <c r="F43" i="48"/>
  <c r="F44" i="48" a="1"/>
  <c r="F44" i="48" s="1"/>
  <c r="H239" i="44"/>
  <c r="D41" i="48" s="1"/>
  <c r="H287" i="44"/>
  <c r="H323" i="36"/>
  <c r="C338" i="36"/>
  <c r="C35" i="47"/>
  <c r="H363" i="36"/>
  <c r="D35" i="47" s="1"/>
  <c r="C32" i="56"/>
  <c r="H313" i="36"/>
  <c r="H58" i="46"/>
  <c r="H34" i="46" s="1"/>
  <c r="T9" i="46" s="1"/>
  <c r="C34" i="46"/>
  <c r="O9" i="46" s="1"/>
  <c r="C36" i="46"/>
  <c r="O11" i="46" s="1"/>
  <c r="H60" i="46"/>
  <c r="H36" i="46" s="1"/>
  <c r="T11" i="46" s="1"/>
  <c r="G43" i="48" l="1"/>
  <c r="C45" i="48" a="1"/>
  <c r="C45" i="48" s="1"/>
  <c r="J45" i="48" a="1"/>
  <c r="J45" i="48" s="1"/>
  <c r="K43" i="48"/>
  <c r="B42" i="48" a="1"/>
  <c r="B42" i="48" s="1"/>
  <c r="G44" i="48" a="1"/>
  <c r="G44" i="48" s="1"/>
  <c r="K45" i="48" a="1"/>
  <c r="K45" i="48" s="1"/>
  <c r="K42" i="48" a="1"/>
  <c r="K42" i="48" s="1"/>
  <c r="O42" i="48" a="1"/>
  <c r="O42" i="48" s="1"/>
  <c r="J42" i="48" a="1"/>
  <c r="J42" i="48" s="1"/>
  <c r="T43" i="48"/>
  <c r="B38" i="47"/>
  <c r="G42" i="48" a="1"/>
  <c r="G42" i="48" s="1"/>
  <c r="K44" i="48" a="1"/>
  <c r="K44" i="48" s="1"/>
  <c r="B19" i="47"/>
  <c r="G45" i="48" a="1"/>
  <c r="G45" i="48" s="1"/>
  <c r="P45" i="48" a="1"/>
  <c r="P45" i="48" s="1"/>
  <c r="T45" i="48" a="1"/>
  <c r="T45" i="48" s="1"/>
  <c r="U45" i="48" a="1"/>
  <c r="U45" i="48" s="1"/>
  <c r="C43" i="48"/>
  <c r="Q44" i="48" a="1"/>
  <c r="Q44" i="48" s="1"/>
  <c r="P44" i="48" a="1"/>
  <c r="P44" i="48" s="1"/>
  <c r="B7" i="47"/>
  <c r="Q42" i="48" a="1"/>
  <c r="Q42" i="48" s="1"/>
  <c r="U44" i="48" a="1"/>
  <c r="U44" i="48" s="1"/>
  <c r="J43" i="48"/>
  <c r="E44" i="48" a="1"/>
  <c r="E44" i="48" s="1"/>
  <c r="D45" i="48" a="1"/>
  <c r="D45" i="48" s="1"/>
  <c r="H43" i="48"/>
  <c r="O43" i="48"/>
  <c r="B31" i="47"/>
  <c r="V19" i="48"/>
  <c r="H338" i="22"/>
  <c r="V21" i="48"/>
  <c r="H338" i="23"/>
  <c r="D42" i="48" a="1"/>
  <c r="D42" i="48" s="1"/>
  <c r="T44" i="48" a="1"/>
  <c r="T44" i="48" s="1"/>
  <c r="V22" i="48"/>
  <c r="H338" i="24"/>
  <c r="D44" i="48" a="1"/>
  <c r="D44" i="48" s="1"/>
  <c r="C44" i="48" a="1"/>
  <c r="C44" i="48" s="1"/>
  <c r="V38" i="48"/>
  <c r="H338" i="39"/>
  <c r="J44" i="48" a="1"/>
  <c r="J44" i="48" s="1"/>
  <c r="O45" i="48" a="1"/>
  <c r="O45" i="48" s="1"/>
  <c r="V31" i="48"/>
  <c r="H338" i="59"/>
  <c r="H338" i="14"/>
  <c r="V10" i="48"/>
  <c r="B45" i="48" a="1"/>
  <c r="B45" i="48" s="1"/>
  <c r="E45" i="48" a="1"/>
  <c r="E45" i="48" s="1"/>
  <c r="H42" i="48" a="1"/>
  <c r="H42" i="48" s="1"/>
  <c r="O44" i="48" a="1"/>
  <c r="O44" i="48" s="1"/>
  <c r="V37" i="48"/>
  <c r="H338" i="38"/>
  <c r="B23" i="47"/>
  <c r="H338" i="29"/>
  <c r="V27" i="48"/>
  <c r="T42" i="48" a="1"/>
  <c r="T42" i="48" s="1"/>
  <c r="B21" i="47"/>
  <c r="B27" i="47"/>
  <c r="V7" i="48"/>
  <c r="H338" i="10"/>
  <c r="B22" i="47"/>
  <c r="V23" i="48"/>
  <c r="H338" i="25"/>
  <c r="C42" i="48" a="1"/>
  <c r="C42" i="48" s="1"/>
  <c r="U42" i="48" a="1"/>
  <c r="U42" i="48" s="1"/>
  <c r="P43" i="48"/>
  <c r="D43" i="48"/>
  <c r="E43" i="48"/>
  <c r="H45" i="48" a="1"/>
  <c r="H45" i="48" s="1"/>
  <c r="H44" i="48" a="1"/>
  <c r="H44" i="48" s="1"/>
  <c r="E42" i="48" a="1"/>
  <c r="E42" i="48" s="1"/>
  <c r="B12" i="47"/>
  <c r="B34" i="47"/>
  <c r="V17" i="48"/>
  <c r="H338" i="57"/>
  <c r="B17" i="47"/>
  <c r="V8" i="48"/>
  <c r="H338" i="11"/>
  <c r="B8" i="47"/>
  <c r="B44" i="48" a="1"/>
  <c r="B44" i="48" s="1"/>
  <c r="U43" i="48"/>
  <c r="B43" i="48"/>
  <c r="J313" i="9"/>
  <c r="V6" i="48"/>
  <c r="H338" i="9"/>
  <c r="J338" i="9" s="1"/>
  <c r="B6" i="47"/>
  <c r="Q45" i="48" a="1"/>
  <c r="Q45" i="48" s="1"/>
  <c r="Q43" i="48"/>
  <c r="V25" i="48"/>
  <c r="H338" i="27"/>
  <c r="B25" i="47"/>
  <c r="V24" i="48"/>
  <c r="H338" i="26"/>
  <c r="B24" i="47"/>
  <c r="V12" i="48"/>
  <c r="H338" i="16"/>
  <c r="B33" i="47"/>
  <c r="V33" i="48"/>
  <c r="H338" i="34"/>
  <c r="B13" i="47"/>
  <c r="V13" i="48"/>
  <c r="H338" i="17"/>
  <c r="V14" i="48"/>
  <c r="H338" i="18"/>
  <c r="B14" i="47"/>
  <c r="V34" i="48"/>
  <c r="H338" i="35"/>
  <c r="H274" i="44"/>
  <c r="V26" i="48"/>
  <c r="H338" i="28"/>
  <c r="B26" i="47"/>
  <c r="V9" i="48"/>
  <c r="H338" i="12"/>
  <c r="B9" i="47"/>
  <c r="H276" i="44"/>
  <c r="H269" i="44"/>
  <c r="H272" i="44"/>
  <c r="H280" i="44"/>
  <c r="H266" i="44"/>
  <c r="C40" i="56"/>
  <c r="C39" i="56"/>
  <c r="H265" i="44"/>
  <c r="H264" i="44"/>
  <c r="H261" i="44"/>
  <c r="G46" i="49"/>
  <c r="G48" i="49" s="1"/>
  <c r="B48" i="49"/>
  <c r="H76" i="46"/>
  <c r="H51" i="46" s="1"/>
  <c r="H267" i="44"/>
  <c r="V35" i="48"/>
  <c r="H338" i="36"/>
  <c r="C41" i="47"/>
  <c r="B35" i="47"/>
  <c r="H278" i="44"/>
  <c r="H270" i="44"/>
  <c r="H23" i="46"/>
  <c r="H7" i="46"/>
  <c r="H8" i="46"/>
  <c r="F22" i="46"/>
  <c r="W86" i="60" s="1"/>
  <c r="AT86" i="60" s="1"/>
  <c r="C12" i="46"/>
  <c r="W10" i="60" s="1"/>
  <c r="AT10" i="60" s="1"/>
  <c r="E10" i="46"/>
  <c r="W52" i="60" s="1"/>
  <c r="AT52" i="60" s="1"/>
  <c r="D9" i="46"/>
  <c r="W29" i="60" s="1"/>
  <c r="AT29" i="60" s="1"/>
  <c r="C21" i="46"/>
  <c r="W19" i="60" s="1"/>
  <c r="AT19" i="60" s="1"/>
  <c r="E17" i="46"/>
  <c r="W59" i="60" s="1"/>
  <c r="AT59" i="60" s="1"/>
  <c r="H17" i="46"/>
  <c r="E26" i="46"/>
  <c r="E14" i="46"/>
  <c r="W56" i="60" s="1"/>
  <c r="AT56" i="60" s="1"/>
  <c r="D26" i="46"/>
  <c r="H20" i="46"/>
  <c r="G7" i="46"/>
  <c r="W93" i="60" s="1"/>
  <c r="AT93" i="60" s="1"/>
  <c r="C16" i="46"/>
  <c r="W14" i="60" s="1"/>
  <c r="AT14" i="60" s="1"/>
  <c r="F10" i="46"/>
  <c r="W74" i="60" s="1"/>
  <c r="AT74" i="60" s="1"/>
  <c r="H13" i="46"/>
  <c r="E24" i="46"/>
  <c r="W66" i="60" s="1"/>
  <c r="AT66" i="60" s="1"/>
  <c r="H21" i="46"/>
  <c r="G26" i="46"/>
  <c r="F14" i="46"/>
  <c r="W78" i="60" s="1"/>
  <c r="AT78" i="60" s="1"/>
  <c r="G6" i="46"/>
  <c r="W92" i="60" s="1"/>
  <c r="AT92" i="60" s="1"/>
  <c r="D12" i="46"/>
  <c r="W32" i="60" s="1"/>
  <c r="AT32" i="60" s="1"/>
  <c r="G21" i="46"/>
  <c r="W107" i="60" s="1"/>
  <c r="AT107" i="60" s="1"/>
  <c r="G22" i="46"/>
  <c r="W108" i="60" s="1"/>
  <c r="AT108" i="60" s="1"/>
  <c r="G15" i="46"/>
  <c r="W101" i="60" s="1"/>
  <c r="AT101" i="60" s="1"/>
  <c r="C25" i="46"/>
  <c r="W23" i="60" s="1"/>
  <c r="AT23" i="60" s="1"/>
  <c r="C7" i="46"/>
  <c r="W5" i="60" s="1"/>
  <c r="AT5" i="60" s="1"/>
  <c r="D21" i="46"/>
  <c r="W41" i="60" s="1"/>
  <c r="AT41" i="60" s="1"/>
  <c r="D14" i="46"/>
  <c r="W34" i="60" s="1"/>
  <c r="AT34" i="60" s="1"/>
  <c r="E8" i="46"/>
  <c r="W50" i="60" s="1"/>
  <c r="AT50" i="60" s="1"/>
  <c r="C18" i="46"/>
  <c r="W16" i="60" s="1"/>
  <c r="AT16" i="60" s="1"/>
  <c r="D19" i="46"/>
  <c r="W39" i="60" s="1"/>
  <c r="AT39" i="60" s="1"/>
  <c r="C20" i="46"/>
  <c r="W18" i="60" s="1"/>
  <c r="AT18" i="60" s="1"/>
  <c r="E13" i="46"/>
  <c r="W55" i="60" s="1"/>
  <c r="AT55" i="60" s="1"/>
  <c r="C8" i="46"/>
  <c r="W6" i="60" s="1"/>
  <c r="AT6" i="60" s="1"/>
  <c r="H18" i="46"/>
  <c r="G17" i="46"/>
  <c r="W103" i="60" s="1"/>
  <c r="AT103" i="60" s="1"/>
  <c r="F6" i="46"/>
  <c r="W70" i="60" s="1"/>
  <c r="AT70" i="60" s="1"/>
  <c r="D22" i="46"/>
  <c r="W42" i="60" s="1"/>
  <c r="AT42" i="60" s="1"/>
  <c r="G13" i="46"/>
  <c r="W99" i="60" s="1"/>
  <c r="AT99" i="60" s="1"/>
  <c r="D7" i="46"/>
  <c r="W27" i="60" s="1"/>
  <c r="AT27" i="60" s="1"/>
  <c r="D17" i="46"/>
  <c r="W37" i="60" s="1"/>
  <c r="AT37" i="60" s="1"/>
  <c r="F8" i="46"/>
  <c r="W72" i="60" s="1"/>
  <c r="AT72" i="60" s="1"/>
  <c r="C11" i="46"/>
  <c r="W9" i="60" s="1"/>
  <c r="AT9" i="60" s="1"/>
  <c r="H16" i="46"/>
  <c r="F7" i="46"/>
  <c r="W71" i="60" s="1"/>
  <c r="AT71" i="60" s="1"/>
  <c r="H15" i="46"/>
  <c r="F12" i="46"/>
  <c r="W76" i="60" s="1"/>
  <c r="AT76" i="60" s="1"/>
  <c r="E15" i="46"/>
  <c r="W57" i="60" s="1"/>
  <c r="AT57" i="60" s="1"/>
  <c r="E21" i="46"/>
  <c r="W63" i="60" s="1"/>
  <c r="AT63" i="60" s="1"/>
  <c r="C19" i="46"/>
  <c r="W17" i="60" s="1"/>
  <c r="AT17" i="60" s="1"/>
  <c r="E18" i="46"/>
  <c r="W60" i="60" s="1"/>
  <c r="AT60" i="60" s="1"/>
  <c r="G18" i="46"/>
  <c r="W104" i="60" s="1"/>
  <c r="AT104" i="60" s="1"/>
  <c r="E7" i="46"/>
  <c r="W49" i="60" s="1"/>
  <c r="AT49" i="60" s="1"/>
  <c r="H19" i="46"/>
  <c r="E25" i="46"/>
  <c r="W67" i="60" s="1"/>
  <c r="AT67" i="60" s="1"/>
  <c r="D23" i="46"/>
  <c r="W43" i="60" s="1"/>
  <c r="AT43" i="60" s="1"/>
  <c r="F24" i="46"/>
  <c r="W88" i="60" s="1"/>
  <c r="AT88" i="60" s="1"/>
  <c r="D24" i="46"/>
  <c r="W44" i="60" s="1"/>
  <c r="AT44" i="60" s="1"/>
  <c r="F11" i="46"/>
  <c r="W75" i="60" s="1"/>
  <c r="AT75" i="60" s="1"/>
  <c r="F13" i="46"/>
  <c r="W77" i="60" s="1"/>
  <c r="AT77" i="60" s="1"/>
  <c r="C10" i="46"/>
  <c r="W8" i="60" s="1"/>
  <c r="AT8" i="60" s="1"/>
  <c r="H12" i="46"/>
  <c r="F25" i="46"/>
  <c r="W89" i="60" s="1"/>
  <c r="AT89" i="60" s="1"/>
  <c r="D11" i="46"/>
  <c r="W31" i="60" s="1"/>
  <c r="AT31" i="60" s="1"/>
  <c r="C9" i="46"/>
  <c r="W7" i="60" s="1"/>
  <c r="AT7" i="60" s="1"/>
  <c r="G8" i="46"/>
  <c r="W94" i="60" s="1"/>
  <c r="AT94" i="60" s="1"/>
  <c r="E23" i="46"/>
  <c r="W65" i="60" s="1"/>
  <c r="AT65" i="60" s="1"/>
  <c r="H11" i="46"/>
  <c r="G14" i="46"/>
  <c r="W100" i="60" s="1"/>
  <c r="AT100" i="60" s="1"/>
  <c r="H9" i="46"/>
  <c r="C6" i="46"/>
  <c r="F20" i="46"/>
  <c r="W84" i="60" s="1"/>
  <c r="AT84" i="60" s="1"/>
  <c r="G16" i="46"/>
  <c r="W102" i="60" s="1"/>
  <c r="AT102" i="60" s="1"/>
  <c r="D10" i="46"/>
  <c r="W30" i="60" s="1"/>
  <c r="AT30" i="60" s="1"/>
  <c r="E11" i="46"/>
  <c r="W53" i="60" s="1"/>
  <c r="AT53" i="60" s="1"/>
  <c r="C23" i="46"/>
  <c r="W21" i="60" s="1"/>
  <c r="AT21" i="60" s="1"/>
  <c r="F21" i="46"/>
  <c r="W85" i="60" s="1"/>
  <c r="AT85" i="60" s="1"/>
  <c r="G24" i="46"/>
  <c r="W110" i="60" s="1"/>
  <c r="AT110" i="60" s="1"/>
  <c r="D6" i="46"/>
  <c r="W26" i="60" s="1"/>
  <c r="AT26" i="60" s="1"/>
  <c r="E9" i="46"/>
  <c r="W51" i="60" s="1"/>
  <c r="AT51" i="60" s="1"/>
  <c r="F16" i="46"/>
  <c r="W80" i="60" s="1"/>
  <c r="AT80" i="60" s="1"/>
  <c r="E12" i="46"/>
  <c r="W54" i="60" s="1"/>
  <c r="AT54" i="60" s="1"/>
  <c r="G23" i="46"/>
  <c r="W109" i="60" s="1"/>
  <c r="AT109" i="60" s="1"/>
  <c r="F15" i="46"/>
  <c r="W79" i="60" s="1"/>
  <c r="AT79" i="60" s="1"/>
  <c r="E22" i="46"/>
  <c r="W64" i="60" s="1"/>
  <c r="AT64" i="60" s="1"/>
  <c r="H22" i="46"/>
  <c r="F26" i="46"/>
  <c r="G25" i="46"/>
  <c r="W111" i="60" s="1"/>
  <c r="AT111" i="60" s="1"/>
  <c r="D25" i="46"/>
  <c r="W45" i="60" s="1"/>
  <c r="AT45" i="60" s="1"/>
  <c r="C26" i="46"/>
  <c r="F9" i="46"/>
  <c r="W73" i="60" s="1"/>
  <c r="AT73" i="60" s="1"/>
  <c r="C17" i="46"/>
  <c r="W15" i="60" s="1"/>
  <c r="AT15" i="60" s="1"/>
  <c r="C14" i="46"/>
  <c r="W12" i="60" s="1"/>
  <c r="AT12" i="60" s="1"/>
  <c r="F23" i="46"/>
  <c r="W87" i="60" s="1"/>
  <c r="AT87" i="60" s="1"/>
  <c r="H10" i="46"/>
  <c r="G9" i="46"/>
  <c r="W95" i="60" s="1"/>
  <c r="AT95" i="60" s="1"/>
  <c r="E16" i="46"/>
  <c r="W58" i="60" s="1"/>
  <c r="AT58" i="60" s="1"/>
  <c r="H6" i="46"/>
  <c r="F18" i="46"/>
  <c r="W82" i="60" s="1"/>
  <c r="AT82" i="60" s="1"/>
  <c r="H14" i="46"/>
  <c r="D8" i="46"/>
  <c r="W28" i="60" s="1"/>
  <c r="AT28" i="60" s="1"/>
  <c r="H24" i="46"/>
  <c r="G19" i="46"/>
  <c r="W105" i="60" s="1"/>
  <c r="AT105" i="60" s="1"/>
  <c r="E20" i="46"/>
  <c r="W62" i="60" s="1"/>
  <c r="AT62" i="60" s="1"/>
  <c r="D16" i="46"/>
  <c r="W36" i="60" s="1"/>
  <c r="AT36" i="60" s="1"/>
  <c r="H25" i="46"/>
  <c r="E6" i="46"/>
  <c r="W48" i="60" s="1"/>
  <c r="AT48" i="60" s="1"/>
  <c r="C22" i="46"/>
  <c r="W20" i="60" s="1"/>
  <c r="AT20" i="60" s="1"/>
  <c r="D13" i="46"/>
  <c r="W33" i="60" s="1"/>
  <c r="AT33" i="60" s="1"/>
  <c r="G12" i="46"/>
  <c r="W98" i="60" s="1"/>
  <c r="AT98" i="60" s="1"/>
  <c r="D20" i="46"/>
  <c r="W40" i="60" s="1"/>
  <c r="AT40" i="60" s="1"/>
  <c r="C15" i="46"/>
  <c r="W13" i="60" s="1"/>
  <c r="AT13" i="60" s="1"/>
  <c r="G11" i="46"/>
  <c r="W97" i="60" s="1"/>
  <c r="AT97" i="60" s="1"/>
  <c r="E19" i="46"/>
  <c r="W61" i="60" s="1"/>
  <c r="AT61" i="60" s="1"/>
  <c r="C13" i="46"/>
  <c r="W11" i="60" s="1"/>
  <c r="AT11" i="60" s="1"/>
  <c r="D15" i="46"/>
  <c r="W35" i="60" s="1"/>
  <c r="AT35" i="60" s="1"/>
  <c r="F17" i="46"/>
  <c r="W81" i="60" s="1"/>
  <c r="AT81" i="60" s="1"/>
  <c r="G10" i="46"/>
  <c r="W96" i="60" s="1"/>
  <c r="AT96" i="60" s="1"/>
  <c r="C24" i="46"/>
  <c r="W22" i="60" s="1"/>
  <c r="AT22" i="60" s="1"/>
  <c r="G20" i="46"/>
  <c r="W106" i="60" s="1"/>
  <c r="AT106" i="60" s="1"/>
  <c r="D18" i="46"/>
  <c r="W38" i="60" s="1"/>
  <c r="AT38" i="60" s="1"/>
  <c r="F19" i="46"/>
  <c r="W83" i="60" s="1"/>
  <c r="AT83" i="60" s="1"/>
  <c r="H279" i="44"/>
  <c r="C281" i="44"/>
  <c r="H275" i="44"/>
  <c r="H262" i="44"/>
  <c r="W31" i="49"/>
  <c r="W20" i="49"/>
  <c r="W23" i="49"/>
  <c r="W28" i="49"/>
  <c r="W11" i="49"/>
  <c r="W7" i="49"/>
  <c r="W36" i="49"/>
  <c r="W17" i="49"/>
  <c r="W10" i="49"/>
  <c r="W8" i="49"/>
  <c r="W14" i="49"/>
  <c r="W27" i="49"/>
  <c r="W42" i="49"/>
  <c r="W21" i="49"/>
  <c r="W24" i="49"/>
  <c r="W26" i="49"/>
  <c r="W41" i="49"/>
  <c r="W32" i="49"/>
  <c r="W25" i="49"/>
  <c r="W18" i="49"/>
  <c r="W9" i="49"/>
  <c r="W35" i="49"/>
  <c r="W22" i="49"/>
  <c r="W39" i="49"/>
  <c r="W12" i="49"/>
  <c r="W30" i="49"/>
  <c r="W40" i="49"/>
  <c r="W13" i="49"/>
  <c r="W16" i="49"/>
  <c r="W34" i="49"/>
  <c r="W15" i="49"/>
  <c r="W43" i="49"/>
  <c r="W33" i="49"/>
  <c r="W19" i="49"/>
  <c r="W29" i="49"/>
  <c r="W38" i="49"/>
  <c r="I43" i="49"/>
  <c r="G87" i="49"/>
  <c r="G126" i="49" s="1"/>
  <c r="H273" i="44"/>
  <c r="H257" i="44"/>
  <c r="H305" i="44"/>
  <c r="H234" i="44"/>
  <c r="H263" i="44"/>
  <c r="H26" i="46" l="1"/>
  <c r="T26" i="46"/>
  <c r="B41" i="47"/>
  <c r="D41" i="47" s="1"/>
  <c r="W115" i="60" a="1"/>
  <c r="W115" i="60" s="1"/>
  <c r="AT115" i="60" s="1"/>
  <c r="W116" i="60" a="1"/>
  <c r="W116" i="60" s="1"/>
  <c r="AT116" i="60" s="1"/>
  <c r="W114" i="60"/>
  <c r="AT114" i="60" s="1"/>
  <c r="V44" i="48" a="1"/>
  <c r="V44" i="48" s="1"/>
  <c r="V43" i="48"/>
  <c r="V45" i="48" a="1"/>
  <c r="V45" i="48" s="1"/>
  <c r="V42" i="48" a="1"/>
  <c r="V42" i="48" s="1"/>
  <c r="V41" i="48"/>
  <c r="H281" i="44"/>
</calcChain>
</file>

<file path=xl/sharedStrings.xml><?xml version="1.0" encoding="utf-8"?>
<sst xmlns="http://schemas.openxmlformats.org/spreadsheetml/2006/main" count="8469" uniqueCount="974">
  <si>
    <t>Nursing</t>
  </si>
  <si>
    <t>Total</t>
  </si>
  <si>
    <t>Faculty Salaries</t>
  </si>
  <si>
    <t>Semester Credit Hours</t>
  </si>
  <si>
    <t>Departmental Operating Expense (all fund sources):</t>
  </si>
  <si>
    <t>Teaching Assistant Salaries</t>
  </si>
  <si>
    <t>All Other DOE Expenses</t>
  </si>
  <si>
    <t>Department Operating Expense</t>
  </si>
  <si>
    <t>The model distributes Instruction and Research expenses by subtracting the Faculty Salaries and Teaching Assistant Salaries.  The difference is allocated as Department Operating Expenses.</t>
  </si>
  <si>
    <t xml:space="preserve">Faculty Salaries on the CBM008 Report - For your reference only - No data entry required.  </t>
  </si>
  <si>
    <t>Input in blue shaded areas - All other cells are linked</t>
  </si>
  <si>
    <t>Student Services Operating Expense Subtotal (all fund sources)</t>
  </si>
  <si>
    <t>Instruction</t>
  </si>
  <si>
    <t>Research</t>
  </si>
  <si>
    <t>Academic Support</t>
  </si>
  <si>
    <t>Institutional Support</t>
  </si>
  <si>
    <t>Element</t>
  </si>
  <si>
    <t>Amount</t>
  </si>
  <si>
    <t>Student Services (Adjusted for Student Loan Funds)</t>
  </si>
  <si>
    <t>Adjusted Amount</t>
  </si>
  <si>
    <t>Fund Group Detail (FDG)</t>
  </si>
  <si>
    <t>Sources and Uses Point of Contact</t>
  </si>
  <si>
    <t>Name</t>
  </si>
  <si>
    <t>Phone</t>
  </si>
  <si>
    <t>Email</t>
  </si>
  <si>
    <t>UGL</t>
  </si>
  <si>
    <t>UGU</t>
  </si>
  <si>
    <t>MAS</t>
  </si>
  <si>
    <t>DOC</t>
  </si>
  <si>
    <t>SP</t>
  </si>
  <si>
    <t>TOT</t>
  </si>
  <si>
    <t>Discipline</t>
  </si>
  <si>
    <t>Instruction and Research (all fund sources)</t>
  </si>
  <si>
    <t>Totals</t>
  </si>
  <si>
    <t>Academic Support Operating Expense (all fund sources)</t>
  </si>
  <si>
    <t>Institutional Support Operating Expense (all fund sources)</t>
  </si>
  <si>
    <t>No action required. The model allocates Academic Support and Other Departmental Operating Expense using Total Faculty Salaries.</t>
  </si>
  <si>
    <t>Relative Weight</t>
  </si>
  <si>
    <t>CBM008 Point of Contact</t>
  </si>
  <si>
    <t>Institutions report Teaching Load Credits and salary information for each faculty member on the CBM008 report. This model uses Teaching Load Credits to allocate faculty salaries.</t>
  </si>
  <si>
    <t>No action required. The model allocates Academic Support and Other Departmental Operating Expense using Total Faculty Salaries or Semester Credit Hours.</t>
  </si>
  <si>
    <t>Instructions:
1. Review the data on the FGD table validating it is the correct data for this fiscal year.
2. Update the TA table.
3. Update the DOE table.
4. Explain reconciliation and variance items in the space at the bottom of this form.
5. Return the survey for the THECB staff.</t>
  </si>
  <si>
    <t>Liberal Arts</t>
  </si>
  <si>
    <t>Science</t>
  </si>
  <si>
    <t>Fine Arts</t>
  </si>
  <si>
    <t>Teacher Education</t>
  </si>
  <si>
    <t>Agriculture</t>
  </si>
  <si>
    <t>Engineering</t>
  </si>
  <si>
    <t>Home Economics</t>
  </si>
  <si>
    <t>Law</t>
  </si>
  <si>
    <t>Social Service</t>
  </si>
  <si>
    <t>Library Science</t>
  </si>
  <si>
    <t>Veterinary Science</t>
  </si>
  <si>
    <t>Vocational Training</t>
  </si>
  <si>
    <t>Physical Training</t>
  </si>
  <si>
    <t>Health Services</t>
  </si>
  <si>
    <t>Pharmacy</t>
  </si>
  <si>
    <t>Business Administration</t>
  </si>
  <si>
    <t>Optometry</t>
  </si>
  <si>
    <t>Teacher Ed-Practice Teaching</t>
  </si>
  <si>
    <t>Technology</t>
  </si>
  <si>
    <t>Intercollegiate Athletics</t>
  </si>
  <si>
    <t>Total Faculty Salaries (CBM008 Report and TA Salaries Summed)</t>
  </si>
  <si>
    <t>Final Departmental Operating Expense (Other Departmental Operating Expense Allocated)</t>
  </si>
  <si>
    <t>University of Houston - Clear Lake</t>
  </si>
  <si>
    <t>011711</t>
  </si>
  <si>
    <t>FICE</t>
  </si>
  <si>
    <t>S-A</t>
  </si>
  <si>
    <t>The University of Texas at San Antonio</t>
  </si>
  <si>
    <t>TAMUG</t>
  </si>
  <si>
    <t>Texas A&amp;M University at Galveston</t>
  </si>
  <si>
    <t>TAMUCC</t>
  </si>
  <si>
    <t>Texas A&amp;M University - Corpus Christi</t>
  </si>
  <si>
    <t>The University of Texas at Tyler</t>
  </si>
  <si>
    <t>UHCL</t>
  </si>
  <si>
    <t>UHD</t>
  </si>
  <si>
    <t>University of Houston - Downtown</t>
  </si>
  <si>
    <t>UHV</t>
  </si>
  <si>
    <t>University of Houston - Victoria</t>
  </si>
  <si>
    <t>SRSU</t>
  </si>
  <si>
    <t>Sul Ross State University</t>
  </si>
  <si>
    <t>TAMUT</t>
  </si>
  <si>
    <t>Texas A&amp;M University - Texarkana</t>
  </si>
  <si>
    <t>ASU</t>
  </si>
  <si>
    <t>Angelo State University</t>
  </si>
  <si>
    <t>TAMUC</t>
  </si>
  <si>
    <t>Texas A&amp;M University - Commerce</t>
  </si>
  <si>
    <t>LU</t>
  </si>
  <si>
    <t>Lamar University</t>
  </si>
  <si>
    <t>MIDWST</t>
  </si>
  <si>
    <t>Midwestern State University</t>
  </si>
  <si>
    <t>UNT</t>
  </si>
  <si>
    <t>University of North Texas</t>
  </si>
  <si>
    <t>SHSU</t>
  </si>
  <si>
    <t>Sam Houston State University</t>
  </si>
  <si>
    <t>TXST</t>
  </si>
  <si>
    <t>Texas State University - San Marcos</t>
  </si>
  <si>
    <t>SFA</t>
  </si>
  <si>
    <t>Stephen F. Austin State University</t>
  </si>
  <si>
    <t>PVAMU</t>
  </si>
  <si>
    <t>Prairie View A&amp;M University</t>
  </si>
  <si>
    <t>TARLST</t>
  </si>
  <si>
    <t>Tarleton State University</t>
  </si>
  <si>
    <t>TAMU</t>
  </si>
  <si>
    <t>Texas A&amp;M University</t>
  </si>
  <si>
    <t>TAMUK</t>
  </si>
  <si>
    <t>Texas A&amp;M University - Kingsville</t>
  </si>
  <si>
    <t>TSU</t>
  </si>
  <si>
    <t>Texas Southern University</t>
  </si>
  <si>
    <t>TTU</t>
  </si>
  <si>
    <t>Texas Tech University</t>
  </si>
  <si>
    <t>TWU</t>
  </si>
  <si>
    <t>Texas Woman's University</t>
  </si>
  <si>
    <t>UH</t>
  </si>
  <si>
    <t>University of Houston</t>
  </si>
  <si>
    <t>ARL</t>
  </si>
  <si>
    <t>The University of Texas at Arlington</t>
  </si>
  <si>
    <t>AUS</t>
  </si>
  <si>
    <t>The University of Texas at Austin</t>
  </si>
  <si>
    <t>E-P</t>
  </si>
  <si>
    <t>The University of Texas at El Paso</t>
  </si>
  <si>
    <t>WTAMU</t>
  </si>
  <si>
    <t>West Texas A&amp;M University</t>
  </si>
  <si>
    <t>TAMIU</t>
  </si>
  <si>
    <t>Texas A&amp;M International University</t>
  </si>
  <si>
    <t>DAL</t>
  </si>
  <si>
    <t>The University of Texas at Dallas</t>
  </si>
  <si>
    <t>P-B</t>
  </si>
  <si>
    <t>The University of Texas of the Permian Basin</t>
  </si>
  <si>
    <t>003656</t>
  </si>
  <si>
    <t>CS ABBR</t>
  </si>
  <si>
    <t>DFDG ABBR</t>
  </si>
  <si>
    <t>003658</t>
  </si>
  <si>
    <t>009741</t>
  </si>
  <si>
    <t>003661</t>
  </si>
  <si>
    <t>003599</t>
  </si>
  <si>
    <t>009930</t>
  </si>
  <si>
    <t>010115</t>
  </si>
  <si>
    <t>011163</t>
  </si>
  <si>
    <t>003632</t>
  </si>
  <si>
    <t>010298</t>
  </si>
  <si>
    <t>003630</t>
  </si>
  <si>
    <t>003631</t>
  </si>
  <si>
    <t>011161</t>
  </si>
  <si>
    <t>003639</t>
  </si>
  <si>
    <t>009651</t>
  </si>
  <si>
    <t>003665</t>
  </si>
  <si>
    <t>003565</t>
  </si>
  <si>
    <t>029269</t>
  </si>
  <si>
    <t>003652</t>
  </si>
  <si>
    <t>012826</t>
  </si>
  <si>
    <t>013231</t>
  </si>
  <si>
    <t>003592</t>
  </si>
  <si>
    <t>003594</t>
  </si>
  <si>
    <t>003624</t>
  </si>
  <si>
    <t>003642</t>
  </si>
  <si>
    <t>003644</t>
  </si>
  <si>
    <t>003541</t>
  </si>
  <si>
    <t>003646</t>
  </si>
  <si>
    <t>003581</t>
  </si>
  <si>
    <t>003606</t>
  </si>
  <si>
    <t>003615</t>
  </si>
  <si>
    <t>003625</t>
  </si>
  <si>
    <t>000020</t>
  </si>
  <si>
    <t>UTA</t>
  </si>
  <si>
    <t>UT</t>
  </si>
  <si>
    <t>UTD</t>
  </si>
  <si>
    <t>UTEP</t>
  </si>
  <si>
    <t>UTPB</t>
  </si>
  <si>
    <t>UTSA</t>
  </si>
  <si>
    <t>UTT</t>
  </si>
  <si>
    <t>TAR</t>
  </si>
  <si>
    <t>MID</t>
  </si>
  <si>
    <t>SFASU</t>
  </si>
  <si>
    <t>SRSURG</t>
  </si>
  <si>
    <t>TXSUSM</t>
  </si>
  <si>
    <t>Institution</t>
  </si>
  <si>
    <t>LAW</t>
  </si>
  <si>
    <t>INSTITUTION</t>
  </si>
  <si>
    <t>Total/Total/Average</t>
  </si>
  <si>
    <t>AG</t>
  </si>
  <si>
    <t>LA</t>
  </si>
  <si>
    <t>SCI</t>
  </si>
  <si>
    <t>FA</t>
  </si>
  <si>
    <t>TE</t>
  </si>
  <si>
    <t>ENG</t>
  </si>
  <si>
    <t>HE</t>
  </si>
  <si>
    <t>SS</t>
  </si>
  <si>
    <t>LS</t>
  </si>
  <si>
    <t>VT</t>
  </si>
  <si>
    <t>PT</t>
  </si>
  <si>
    <t>HS</t>
  </si>
  <si>
    <t>PH</t>
  </si>
  <si>
    <t>BA</t>
  </si>
  <si>
    <t>OPT</t>
  </si>
  <si>
    <t>TEP</t>
  </si>
  <si>
    <t>TEC</t>
  </si>
  <si>
    <t>NUR</t>
  </si>
  <si>
    <t>High</t>
  </si>
  <si>
    <t>Academic</t>
  </si>
  <si>
    <t>Institutional</t>
  </si>
  <si>
    <t>Student</t>
  </si>
  <si>
    <t>SCHs</t>
  </si>
  <si>
    <t>Salaries</t>
  </si>
  <si>
    <t>Support</t>
  </si>
  <si>
    <t>Services</t>
  </si>
  <si>
    <t>DOE</t>
  </si>
  <si>
    <t>LDUG</t>
  </si>
  <si>
    <t>UDUG</t>
  </si>
  <si>
    <t>MAST</t>
  </si>
  <si>
    <t>DOCT</t>
  </si>
  <si>
    <t>SPPR</t>
  </si>
  <si>
    <t>$/SCH</t>
  </si>
  <si>
    <t>PCT</t>
  </si>
  <si>
    <t>Level</t>
  </si>
  <si>
    <t>SCH</t>
  </si>
  <si>
    <t>Reconciling Difference</t>
  </si>
  <si>
    <t>Index</t>
  </si>
  <si>
    <t>Teacher Education-Practical</t>
  </si>
  <si>
    <t>Low (Excluding zero values)</t>
  </si>
  <si>
    <t>Median (Excluding zero values)</t>
  </si>
  <si>
    <t>Average (Excluding zero values)</t>
  </si>
  <si>
    <t>Expenditure Per SCH</t>
  </si>
  <si>
    <t>Total Expenditure (in Millions)</t>
  </si>
  <si>
    <t>Avg Expenditure per FTSE</t>
  </si>
  <si>
    <t>Expenditure per Semester Credit Hour (All levels)</t>
  </si>
  <si>
    <t>Expenditures</t>
  </si>
  <si>
    <t xml:space="preserve">Each year, the Texas Higher Education Coordinating Board revises the Texas Public Universities Relative Expenditure Matrix used in its Instruction and Operations Formula Funding Recommendation to the Legislative Budget Board (LBB).  This survey form is designed to collect Instruction, Research, Academic Support, Institutional Support, and Student Services Expenditures for input into the Public University Expenditure Study using the Fund Group Detail (FDG) reconciled to the Statement of Revenues, Expenses and Changes in Net Assets (SRECNA) from the institution's Annual Financial Report (AFR) provided to the THECB in the Sources and Uses Survey. This survey form collects additional details relating to Teaching Assistants (TA) and Department Operating Expenses (DOE).  The Expenditure items are then inserted into the Expenditure Study Model to assign a state-wide relative weight to each discipline and level of instruction.  The product of these relative weights, each institution's semester credit hours, and a base rate determines the level of formula funding recommended for each institution. </t>
  </si>
  <si>
    <t>1. Enter TA Salaries to an academic discipline using departmental budget designations and the faculty member of record (where salaries cannot be directly charged to an academic discipline, allocate them using the non-weighted semester credit hours associated with the Expenditures).
2. Next, directly charge the salaries to the level of instruction (where unknown, allocate Expenditures using the applicable non-weighted semester credit hours associated with the Expenditures).
3. Enter Developmental Education expenses as Undergraduate Lower Level (UGL) Liberal Arts.</t>
  </si>
  <si>
    <t>No action required. The model allocates Academic Support Expenditures to the appropriate academic discipline and level of instruction using the institution's Faculty Salaries distribution reported on the CBM008 reports.</t>
  </si>
  <si>
    <t>No action required. The model allocates Institutional Support Expenditures to the appropriate levels of instruction using the institution's fall semester headcounts reported on the CBM001 report.  Expenditures are then distributed to academic disciplines using the fiscal year's non-weighted Semester Credit Hours reported in the CBM004 report.</t>
  </si>
  <si>
    <t>The model allocates Student Services Expenditures to the appropriate levels of instruction using the institution's fall semester student headcount reported on the CBM001 report. Expenditures are then distributed to academic disciplines using the fiscal year's non-weighted Semester Credit Hours reported on the CBM004 report.</t>
  </si>
  <si>
    <t>All Expenditures</t>
  </si>
  <si>
    <t>No action required. All Expenditures is the sum of Total Faculty Salaries, Departmental Operating Expense, Academic Support, Institutional Support , and Student Services Operating Expense.</t>
  </si>
  <si>
    <t>No action required. Expenditure Per SCH is All Expenditures divided by reported Semester Credit Hours.</t>
  </si>
  <si>
    <t>No action required. The Relative Weight is the Expenditure Per SCH divided by Undergraduate Lower Level Liberal Arts. For example, if the Expenditure per semester credit hour of Masters Teacher Education is 611 and the Undergraduate Lower Level Liberal Arts Expenditure per semester credit hour is 184, then the relative weight would be 611 divided by 184 or 3.32.</t>
  </si>
  <si>
    <t>Expenditure Per FTSE</t>
  </si>
  <si>
    <t>No action required. The Expenditure per Full Time Student Equivalent is calculated by dividing the total Expenditures by full time student equivalents. Semester Credit Hours are converted into equivalents using the following conversion factors:  UGL = 30, UGU = 30, MAS = 24, DOC = 18, SP = 24.</t>
  </si>
  <si>
    <t>TAS LA UGL</t>
  </si>
  <si>
    <t>TAS SCI UGL</t>
  </si>
  <si>
    <t>TAS FA UGL</t>
  </si>
  <si>
    <t>TAS TE UGL</t>
  </si>
  <si>
    <t>TAS AG UGL</t>
  </si>
  <si>
    <t>TAS ENG UGL</t>
  </si>
  <si>
    <t>TAS HE UGL</t>
  </si>
  <si>
    <t>TAS LAW UGL</t>
  </si>
  <si>
    <t>TAS SS UGL</t>
  </si>
  <si>
    <t>TAS LS UGL</t>
  </si>
  <si>
    <t>TAS VS UGL</t>
  </si>
  <si>
    <t>TAS VT UGL</t>
  </si>
  <si>
    <t>TAS PT UGL</t>
  </si>
  <si>
    <t>TAS HS UGL</t>
  </si>
  <si>
    <t>TAS PH UGL</t>
  </si>
  <si>
    <t>TAS BA UGL</t>
  </si>
  <si>
    <t>TAS OP UGL</t>
  </si>
  <si>
    <t>TAS TEP UGL</t>
  </si>
  <si>
    <t>TAS TEC UGL</t>
  </si>
  <si>
    <t>TAS NUR UGL</t>
  </si>
  <si>
    <t>TAS LA UGU</t>
  </si>
  <si>
    <t>TAS SCI UGU</t>
  </si>
  <si>
    <t>TAS FA UGU</t>
  </si>
  <si>
    <t>TAS TE UGU</t>
  </si>
  <si>
    <t>TAS AG UGU</t>
  </si>
  <si>
    <t>TAS ENG UGU</t>
  </si>
  <si>
    <t>TAS HE UGU</t>
  </si>
  <si>
    <t>TAS LAW UGU</t>
  </si>
  <si>
    <t>TAS SS UGU</t>
  </si>
  <si>
    <t>TAS LS UGU</t>
  </si>
  <si>
    <t>TAS VS UGU</t>
  </si>
  <si>
    <t>TAS VT UGU</t>
  </si>
  <si>
    <t>TAS PT UGU</t>
  </si>
  <si>
    <t>TAS HS UGU</t>
  </si>
  <si>
    <t>TAS PH UGU</t>
  </si>
  <si>
    <t>TAS BA UGU</t>
  </si>
  <si>
    <t>TAS OP UGU</t>
  </si>
  <si>
    <t>TAS TEP UGU</t>
  </si>
  <si>
    <t>TAS TEC UGU</t>
  </si>
  <si>
    <t>TAS NUR UGU</t>
  </si>
  <si>
    <t>TAS LA MAS</t>
  </si>
  <si>
    <t>TAS SCI MAS</t>
  </si>
  <si>
    <t>TAS FA MAS</t>
  </si>
  <si>
    <t>TAS TE MAS</t>
  </si>
  <si>
    <t>TAS AG MAS</t>
  </si>
  <si>
    <t>TAS ENG MAS</t>
  </si>
  <si>
    <t>TAS HE MAS</t>
  </si>
  <si>
    <t>TAS LAW MAS</t>
  </si>
  <si>
    <t>TAS SS MAS</t>
  </si>
  <si>
    <t>TAS LS MAS</t>
  </si>
  <si>
    <t>TAS VS MAS</t>
  </si>
  <si>
    <t>TAS VT MAS</t>
  </si>
  <si>
    <t>TAS PT MAS</t>
  </si>
  <si>
    <t>TAS HS MAS</t>
  </si>
  <si>
    <t>TAS PH MAS</t>
  </si>
  <si>
    <t>TAS BA MAS</t>
  </si>
  <si>
    <t>TAS OP MAS</t>
  </si>
  <si>
    <t>TAS TEP MAS</t>
  </si>
  <si>
    <t>TAS TEC MAS</t>
  </si>
  <si>
    <t>TAS NUR MAS</t>
  </si>
  <si>
    <t>TAS LA DOC</t>
  </si>
  <si>
    <t>TAS SCI DOC</t>
  </si>
  <si>
    <t>TAS FA DOC</t>
  </si>
  <si>
    <t>TAS TE DOC</t>
  </si>
  <si>
    <t>TAS AG DOC</t>
  </si>
  <si>
    <t>TAS ENG DOC</t>
  </si>
  <si>
    <t>TAS HE DOC</t>
  </si>
  <si>
    <t>TAS LAW DOC</t>
  </si>
  <si>
    <t>TAS SS DOC</t>
  </si>
  <si>
    <t>TAS LS DOC</t>
  </si>
  <si>
    <t>TAS VS DOC</t>
  </si>
  <si>
    <t>TAS VT DOC</t>
  </si>
  <si>
    <t>TAS PT DOC</t>
  </si>
  <si>
    <t>TAS HS DOC</t>
  </si>
  <si>
    <t>TAS PH DOC</t>
  </si>
  <si>
    <t>TAS BA DOC</t>
  </si>
  <si>
    <t>TAS OP DOC</t>
  </si>
  <si>
    <t>TAS TEP DOC</t>
  </si>
  <si>
    <t>TAS TEC DOC</t>
  </si>
  <si>
    <t>TAS NUR DOC</t>
  </si>
  <si>
    <t>TAS LA SP</t>
  </si>
  <si>
    <t>TAS SCI SP</t>
  </si>
  <si>
    <t>TAS FA SP</t>
  </si>
  <si>
    <t>TAS TE SP</t>
  </si>
  <si>
    <t>TAS AG SP</t>
  </si>
  <si>
    <t>TAS ENG SP</t>
  </si>
  <si>
    <t>TAS HE SP</t>
  </si>
  <si>
    <t>TAS LAW SP</t>
  </si>
  <si>
    <t>TAS SS SP</t>
  </si>
  <si>
    <t>TAS LS SP</t>
  </si>
  <si>
    <t>TAS VS SP</t>
  </si>
  <si>
    <t>TAS VT SP</t>
  </si>
  <si>
    <t>TAS PT SP</t>
  </si>
  <si>
    <t>TAS HS SP</t>
  </si>
  <si>
    <t>TAS PH SP</t>
  </si>
  <si>
    <t>TAS BA SP</t>
  </si>
  <si>
    <t>TAS OP SP</t>
  </si>
  <si>
    <t>TAS TEP SP</t>
  </si>
  <si>
    <t>TAS TEC SP</t>
  </si>
  <si>
    <t>TAS NUR SP</t>
  </si>
  <si>
    <t>DOE LA UGL</t>
  </si>
  <si>
    <t>DOE SCI UGL</t>
  </si>
  <si>
    <t>DOE FA UGL</t>
  </si>
  <si>
    <t>DOE TE UGL</t>
  </si>
  <si>
    <t>DOE AG UGL</t>
  </si>
  <si>
    <t>DOE ENG UGL</t>
  </si>
  <si>
    <t>DOE HE UGL</t>
  </si>
  <si>
    <t>DOE LAW UGL</t>
  </si>
  <si>
    <t>DOE SS UGL</t>
  </si>
  <si>
    <t>DOE LS UGL</t>
  </si>
  <si>
    <t>DOE VS UGL</t>
  </si>
  <si>
    <t>DOE VT UGL</t>
  </si>
  <si>
    <t>DOE PT UGL</t>
  </si>
  <si>
    <t>DOE HS UGL</t>
  </si>
  <si>
    <t>DOE PH UGL</t>
  </si>
  <si>
    <t>DOE BA UGL</t>
  </si>
  <si>
    <t>DOE OP UGL</t>
  </si>
  <si>
    <t>DOE TEP UGL</t>
  </si>
  <si>
    <t>DOE TEC UGL</t>
  </si>
  <si>
    <t>DOE NUR UGL</t>
  </si>
  <si>
    <t>DOE LA UGU</t>
  </si>
  <si>
    <t>DOE SCI UGU</t>
  </si>
  <si>
    <t>DOE FA UGU</t>
  </si>
  <si>
    <t>DOE TE UGU</t>
  </si>
  <si>
    <t>DOE AG UGU</t>
  </si>
  <si>
    <t>DOE ENG UGU</t>
  </si>
  <si>
    <t>DOE HE UGU</t>
  </si>
  <si>
    <t>DOE LAW UGU</t>
  </si>
  <si>
    <t>DOE SS UGU</t>
  </si>
  <si>
    <t>DOE LS UGU</t>
  </si>
  <si>
    <t>DOE VS UGU</t>
  </si>
  <si>
    <t>DOE VT UGU</t>
  </si>
  <si>
    <t>DOE PT UGU</t>
  </si>
  <si>
    <t>DOE HS UGU</t>
  </si>
  <si>
    <t>DOE PH UGU</t>
  </si>
  <si>
    <t>DOE BA UGU</t>
  </si>
  <si>
    <t>DOE OP UGU</t>
  </si>
  <si>
    <t>DOE TEP UGU</t>
  </si>
  <si>
    <t>DOE TEC UGU</t>
  </si>
  <si>
    <t>DOE NUR UGU</t>
  </si>
  <si>
    <t>DOE LA MAS</t>
  </si>
  <si>
    <t>DOE SCI MAS</t>
  </si>
  <si>
    <t>DOE FA MAS</t>
  </si>
  <si>
    <t>DOE TE MAS</t>
  </si>
  <si>
    <t>DOE AG MAS</t>
  </si>
  <si>
    <t>DOE ENG MAS</t>
  </si>
  <si>
    <t>DOE HE MAS</t>
  </si>
  <si>
    <t>DOE LAW MAS</t>
  </si>
  <si>
    <t>DOE SS MAS</t>
  </si>
  <si>
    <t>DOE LS MAS</t>
  </si>
  <si>
    <t>DOE VS MAS</t>
  </si>
  <si>
    <t>DOE VT MAS</t>
  </si>
  <si>
    <t>DOE PT MAS</t>
  </si>
  <si>
    <t>DOE HS MAS</t>
  </si>
  <si>
    <t>DOE PH MAS</t>
  </si>
  <si>
    <t>DOE BA MAS</t>
  </si>
  <si>
    <t>DOE OP MAS</t>
  </si>
  <si>
    <t>DOE TEP MAS</t>
  </si>
  <si>
    <t>DOE TEC MAS</t>
  </si>
  <si>
    <t>DOE NUR MAS</t>
  </si>
  <si>
    <t>DOE LA DOC</t>
  </si>
  <si>
    <t>DOE SCI DOC</t>
  </si>
  <si>
    <t>DOE FA DOC</t>
  </si>
  <si>
    <t>DOE TE DOC</t>
  </si>
  <si>
    <t>DOE AG DOC</t>
  </si>
  <si>
    <t>DOE ENG DOC</t>
  </si>
  <si>
    <t>DOE HE DOC</t>
  </si>
  <si>
    <t>DOE LAW DOC</t>
  </si>
  <si>
    <t>DOE SS DOC</t>
  </si>
  <si>
    <t>DOE LS DOC</t>
  </si>
  <si>
    <t>DOE VS DOC</t>
  </si>
  <si>
    <t>DOE VT DOC</t>
  </si>
  <si>
    <t>DOE PT DOC</t>
  </si>
  <si>
    <t>DOE HS DOC</t>
  </si>
  <si>
    <t>DOE PH DOC</t>
  </si>
  <si>
    <t>DOE BA DOC</t>
  </si>
  <si>
    <t>DOE OP DOC</t>
  </si>
  <si>
    <t>DOE TEP DOC</t>
  </si>
  <si>
    <t>DOE TEC DOC</t>
  </si>
  <si>
    <t>DOE NUR DOC</t>
  </si>
  <si>
    <t>DOE LA SP</t>
  </si>
  <si>
    <t>DOE SCI SP</t>
  </si>
  <si>
    <t>DOE FA SP</t>
  </si>
  <si>
    <t>DOE TE SP</t>
  </si>
  <si>
    <t>DOE AG SP</t>
  </si>
  <si>
    <t>DOE ENG SP</t>
  </si>
  <si>
    <t>DOE HE SP</t>
  </si>
  <si>
    <t>DOE LAW SP</t>
  </si>
  <si>
    <t>DOE SS SP</t>
  </si>
  <si>
    <t>DOE LS SP</t>
  </si>
  <si>
    <t>DOE VS SP</t>
  </si>
  <si>
    <t>DOE VT SP</t>
  </si>
  <si>
    <t>DOE PT SP</t>
  </si>
  <si>
    <t>DOE HS SP</t>
  </si>
  <si>
    <t>DOE PH SP</t>
  </si>
  <si>
    <t>DOE BA SP</t>
  </si>
  <si>
    <t>DOE OP SP</t>
  </si>
  <si>
    <t>DOE TEP SP</t>
  </si>
  <si>
    <t>DOE TEC SP</t>
  </si>
  <si>
    <t>DOE NUR SP</t>
  </si>
  <si>
    <t>DOE LA ALL</t>
  </si>
  <si>
    <t>DOE SCI ALL</t>
  </si>
  <si>
    <t>DOE FA ALL</t>
  </si>
  <si>
    <t>DOE AG ALL</t>
  </si>
  <si>
    <t>DOE TE ALL</t>
  </si>
  <si>
    <t>DOE ENG ALL</t>
  </si>
  <si>
    <t>DOE HE ALL</t>
  </si>
  <si>
    <t>DOE LAW ALL</t>
  </si>
  <si>
    <t>DOE SS ALL</t>
  </si>
  <si>
    <t>DOE LS ALL</t>
  </si>
  <si>
    <t>DOE VS ALL</t>
  </si>
  <si>
    <t>DOE VT ALL</t>
  </si>
  <si>
    <t>DOE PT ALL</t>
  </si>
  <si>
    <t>DOE HS ALL</t>
  </si>
  <si>
    <t>DOE PH ALL</t>
  </si>
  <si>
    <t>DOE BA ALL</t>
  </si>
  <si>
    <t>DOE OP ALL</t>
  </si>
  <si>
    <t>DOE TEP ALL</t>
  </si>
  <si>
    <t>DOE TEC ALL</t>
  </si>
  <si>
    <t>DOE NUR ALL</t>
  </si>
  <si>
    <t>DOE PERCENT</t>
  </si>
  <si>
    <t>InstitutionName</t>
  </si>
  <si>
    <t>FiscalYear</t>
  </si>
  <si>
    <t>AcademicSupport</t>
  </si>
  <si>
    <t>StudentServices</t>
  </si>
  <si>
    <t>InstitutionalSupport</t>
  </si>
  <si>
    <t>SUName</t>
  </si>
  <si>
    <t>SUPhone</t>
  </si>
  <si>
    <t>SUEmail</t>
  </si>
  <si>
    <t>HeadcountUGL</t>
  </si>
  <si>
    <t>HeadcountUGU</t>
  </si>
  <si>
    <t>HeadcountMAS</t>
  </si>
  <si>
    <t>HeadcountDOC</t>
  </si>
  <si>
    <t>HeadcountSP</t>
  </si>
  <si>
    <t>CBMName</t>
  </si>
  <si>
    <t>CBMPhone</t>
  </si>
  <si>
    <t>CBMEmail</t>
  </si>
  <si>
    <t>SCH_LA_UGL</t>
  </si>
  <si>
    <t>SCH_SCI_UGL</t>
  </si>
  <si>
    <t>SCH_FA_UGL</t>
  </si>
  <si>
    <t>SCH_TE_UGL</t>
  </si>
  <si>
    <t>SCH_AG_UGL</t>
  </si>
  <si>
    <t>SCH_ENG_UGL</t>
  </si>
  <si>
    <t>SCH_HE_UGL</t>
  </si>
  <si>
    <t>SCH_LAW_UGL</t>
  </si>
  <si>
    <t>SCH_SS_UGL</t>
  </si>
  <si>
    <t>SCH_LS_UGL</t>
  </si>
  <si>
    <t>SCH_VS_UGL</t>
  </si>
  <si>
    <t>SCH_VT_UGL</t>
  </si>
  <si>
    <t>SCH_PT_UGL</t>
  </si>
  <si>
    <t>SCH_HS_UGL</t>
  </si>
  <si>
    <t>SCH_PH_UGL</t>
  </si>
  <si>
    <t>SCH_BA_UGL</t>
  </si>
  <si>
    <t>SCH_OP_UGL</t>
  </si>
  <si>
    <t>SCH_TEP_UGL</t>
  </si>
  <si>
    <t>SCH_TEC_UGL</t>
  </si>
  <si>
    <t>SCH_NUR_UGL</t>
  </si>
  <si>
    <t>SCH_LA_UGU</t>
  </si>
  <si>
    <t>SCH_SCI_UGU</t>
  </si>
  <si>
    <t>SCH_FA_UGU</t>
  </si>
  <si>
    <t>SCH_TE_UGU</t>
  </si>
  <si>
    <t>SCH_AG_UGU</t>
  </si>
  <si>
    <t>SCH_ENG_UGU</t>
  </si>
  <si>
    <t>SCH_HE_UGU</t>
  </si>
  <si>
    <t>SCH_LAW_UGU</t>
  </si>
  <si>
    <t>SCH_SS_UGU</t>
  </si>
  <si>
    <t>SCH_LS_UGU</t>
  </si>
  <si>
    <t>SCH_VS_UGU</t>
  </si>
  <si>
    <t>SCH_VT_UGU</t>
  </si>
  <si>
    <t>SCH_PT_UGU</t>
  </si>
  <si>
    <t>SCH_HS_UGU</t>
  </si>
  <si>
    <t>SCH_PH_UGU</t>
  </si>
  <si>
    <t>SCH_BA_UGU</t>
  </si>
  <si>
    <t>SCH_OP_UGU</t>
  </si>
  <si>
    <t>SCH_TEP_UGU</t>
  </si>
  <si>
    <t>SCH_TEC_UGU</t>
  </si>
  <si>
    <t>SCH_NUR_UGU</t>
  </si>
  <si>
    <t>SCH_LA_MAS</t>
  </si>
  <si>
    <t>SCH_SCI_MAS</t>
  </si>
  <si>
    <t>SCH_FA_MAS</t>
  </si>
  <si>
    <t>SCH_TE_MAS</t>
  </si>
  <si>
    <t>SCH_AG_MAS</t>
  </si>
  <si>
    <t>SCH_ENG_MAS</t>
  </si>
  <si>
    <t>SCH_HE_MAS</t>
  </si>
  <si>
    <t>SCH_LAW_MAS</t>
  </si>
  <si>
    <t>SCH_SS_MAS</t>
  </si>
  <si>
    <t>SCH_LS_MAS</t>
  </si>
  <si>
    <t>SCH_VS_MAS</t>
  </si>
  <si>
    <t>SCH_VT_MAS</t>
  </si>
  <si>
    <t>SCH_PT_MAS</t>
  </si>
  <si>
    <t>SCH_HS_MAS</t>
  </si>
  <si>
    <t>SCH_PH_MAS</t>
  </si>
  <si>
    <t>SCH_BA_MAS</t>
  </si>
  <si>
    <t>SCH_OP_MAS</t>
  </si>
  <si>
    <t>SCH_TEP_MAS</t>
  </si>
  <si>
    <t>SCH_TEC_MAS</t>
  </si>
  <si>
    <t>SCH_NUR_MAS</t>
  </si>
  <si>
    <t>SCH_LA_DOC</t>
  </si>
  <si>
    <t>SCH_SCI_DOC</t>
  </si>
  <si>
    <t>SCH_FA_DOC</t>
  </si>
  <si>
    <t>SCH_TE_DOC</t>
  </si>
  <si>
    <t>SCH_AG_DOC</t>
  </si>
  <si>
    <t>SCH_ENG_DOC</t>
  </si>
  <si>
    <t>SCH_HE_DOC</t>
  </si>
  <si>
    <t>SCH_LAW_DOC</t>
  </si>
  <si>
    <t>SCH_SS_DOC</t>
  </si>
  <si>
    <t>SCH_LS_DOC</t>
  </si>
  <si>
    <t>SCH_VS_DOC</t>
  </si>
  <si>
    <t>SCH_VT_DOC</t>
  </si>
  <si>
    <t>SCH_PT_DOC</t>
  </si>
  <si>
    <t>SCH_HS_DOC</t>
  </si>
  <si>
    <t>SCH_PH_DOC</t>
  </si>
  <si>
    <t>SCH_BA_DOC</t>
  </si>
  <si>
    <t>SCH_OP_DOC</t>
  </si>
  <si>
    <t>SCH_TEP_DOC</t>
  </si>
  <si>
    <t>SCH_TEC_DOC</t>
  </si>
  <si>
    <t>SCH_NUR_DOC</t>
  </si>
  <si>
    <t>SCH_LA_SP</t>
  </si>
  <si>
    <t>SCH_SCI_SP</t>
  </si>
  <si>
    <t>SCH_FA_SP</t>
  </si>
  <si>
    <t>SCH_TE_SP</t>
  </si>
  <si>
    <t>SCH_AG_SP</t>
  </si>
  <si>
    <t>SCH_ENG_SP</t>
  </si>
  <si>
    <t>SCH_HE_SP</t>
  </si>
  <si>
    <t>SCH_LAW_SP</t>
  </si>
  <si>
    <t>SCH_SS_SP</t>
  </si>
  <si>
    <t>SCH_LS_SP</t>
  </si>
  <si>
    <t>SCH_VS_SP</t>
  </si>
  <si>
    <t>SCH_VT_SP</t>
  </si>
  <si>
    <t>SCH_PT_SP</t>
  </si>
  <si>
    <t>SCH_HS_SP</t>
  </si>
  <si>
    <t>SCH_PH_SP</t>
  </si>
  <si>
    <t>SCH_BA_SP</t>
  </si>
  <si>
    <t>SCH_OP_SP</t>
  </si>
  <si>
    <t>SCH_TEP_SP</t>
  </si>
  <si>
    <t>SCH_TEC_SP</t>
  </si>
  <si>
    <t>SCH_NUR_SP</t>
  </si>
  <si>
    <t>SAL_LA_UGL</t>
  </si>
  <si>
    <t>SAL_SCI_UGL</t>
  </si>
  <si>
    <t>SAL_FA_UGL</t>
  </si>
  <si>
    <t>SAL_TE_UGL</t>
  </si>
  <si>
    <t>SAL_AG_UGL</t>
  </si>
  <si>
    <t>SAL_ENG_UGL</t>
  </si>
  <si>
    <t>SAL_HE_UGL</t>
  </si>
  <si>
    <t>SAL_LAW_UGL</t>
  </si>
  <si>
    <t>SAL_SS_UGL</t>
  </si>
  <si>
    <t>SAL_LS_UGL</t>
  </si>
  <si>
    <t>SAL_VS_UGL</t>
  </si>
  <si>
    <t>SAL_VT_UGL</t>
  </si>
  <si>
    <t>SAL_PT_UGL</t>
  </si>
  <si>
    <t>SAL_HS_UGL</t>
  </si>
  <si>
    <t>SAL_PH_UGL</t>
  </si>
  <si>
    <t>SAL_BA_UGL</t>
  </si>
  <si>
    <t>SAL_OP_UGL</t>
  </si>
  <si>
    <t>SAL_TEP_UGL</t>
  </si>
  <si>
    <t>SAL_TEC_UGL</t>
  </si>
  <si>
    <t>SAL_NUR_UGL</t>
  </si>
  <si>
    <t>SAL_LA_UGU</t>
  </si>
  <si>
    <t>SAL_SCI_UGU</t>
  </si>
  <si>
    <t>SAL_FA_UGU</t>
  </si>
  <si>
    <t>SAL_TE_UGU</t>
  </si>
  <si>
    <t>SAL_AG_UGU</t>
  </si>
  <si>
    <t>SAL_ENG_UGU</t>
  </si>
  <si>
    <t>SAL_HE_UGU</t>
  </si>
  <si>
    <t>SAL_LAW_UGU</t>
  </si>
  <si>
    <t>SAL_SS_UGU</t>
  </si>
  <si>
    <t>SAL_LS_UGU</t>
  </si>
  <si>
    <t>SAL_VS_UGU</t>
  </si>
  <si>
    <t>SAL_VT_UGU</t>
  </si>
  <si>
    <t>SAL_PT_UGU</t>
  </si>
  <si>
    <t>SAL_HS_UGU</t>
  </si>
  <si>
    <t>SAL_PH_UGU</t>
  </si>
  <si>
    <t>SAL_BA_UGU</t>
  </si>
  <si>
    <t>SAL_OP_UGU</t>
  </si>
  <si>
    <t>SAL_TEP_UGU</t>
  </si>
  <si>
    <t>SAL_TEC_UGU</t>
  </si>
  <si>
    <t>SAL_NUR_UGU</t>
  </si>
  <si>
    <t>SAL_LA_MAS</t>
  </si>
  <si>
    <t>SAL_SCI_MAS</t>
  </si>
  <si>
    <t>SAL_FA_MAS</t>
  </si>
  <si>
    <t>SAL_TE_MAS</t>
  </si>
  <si>
    <t>SAL_AG_MAS</t>
  </si>
  <si>
    <t>SAL_ENG_MAS</t>
  </si>
  <si>
    <t>SAL_HE_MAS</t>
  </si>
  <si>
    <t>SAL_LAW_MAS</t>
  </si>
  <si>
    <t>SAL_SS_MAS</t>
  </si>
  <si>
    <t>SAL_LS_MAS</t>
  </si>
  <si>
    <t>SAL_VS_MAS</t>
  </si>
  <si>
    <t>SAL_VT_MAS</t>
  </si>
  <si>
    <t>SAL_PT_MAS</t>
  </si>
  <si>
    <t>SAL_HS_MAS</t>
  </si>
  <si>
    <t>SAL_PH_MAS</t>
  </si>
  <si>
    <t>SAL_BA_MAS</t>
  </si>
  <si>
    <t>SAL_OP_MAS</t>
  </si>
  <si>
    <t>SAL_TEP_MAS</t>
  </si>
  <si>
    <t>SAL_TEC_MAS</t>
  </si>
  <si>
    <t>SAL_NUR_MAS</t>
  </si>
  <si>
    <t>SAL_LA_DOC</t>
  </si>
  <si>
    <t>SAL_SCI_DOC</t>
  </si>
  <si>
    <t>SAL_FA_DOC</t>
  </si>
  <si>
    <t>SAL_TE_DOC</t>
  </si>
  <si>
    <t>SAL_AG_DOC</t>
  </si>
  <si>
    <t>SAL_ENG_DOC</t>
  </si>
  <si>
    <t>SAL_HE_DOC</t>
  </si>
  <si>
    <t>SAL_LAW_DOC</t>
  </si>
  <si>
    <t>SAL_SS_DOC</t>
  </si>
  <si>
    <t>SAL_LS_DOC</t>
  </si>
  <si>
    <t>SAL_VS_DOC</t>
  </si>
  <si>
    <t>SAL_VT_DOC</t>
  </si>
  <si>
    <t>SAL_PT_DOC</t>
  </si>
  <si>
    <t>SAL_HS_DOC</t>
  </si>
  <si>
    <t>SAL_PH_DOC</t>
  </si>
  <si>
    <t>SAL_BA_DOC</t>
  </si>
  <si>
    <t>SAL_OP_DOC</t>
  </si>
  <si>
    <t>SAL_TEP_DOC</t>
  </si>
  <si>
    <t>SAL_TEC_DOC</t>
  </si>
  <si>
    <t>SAL_NUR_DOC</t>
  </si>
  <si>
    <t>SAL_LA_SP</t>
  </si>
  <si>
    <t>SAL_SCI_SP</t>
  </si>
  <si>
    <t>SAL_FA_SP</t>
  </si>
  <si>
    <t>SAL_TE_SP</t>
  </si>
  <si>
    <t>SAL_AG_SP</t>
  </si>
  <si>
    <t>SAL_ENG_SP</t>
  </si>
  <si>
    <t>SAL_HE_SP</t>
  </si>
  <si>
    <t>SAL_LAW_SP</t>
  </si>
  <si>
    <t>SAL_SS_SP</t>
  </si>
  <si>
    <t>SAL_LS_SP</t>
  </si>
  <si>
    <t>SAL_VS_SP</t>
  </si>
  <si>
    <t>SAL_VT_SP</t>
  </si>
  <si>
    <t>SAL_PT_SP</t>
  </si>
  <si>
    <t>SAL_HS_SP</t>
  </si>
  <si>
    <t>SAL_PH_SP</t>
  </si>
  <si>
    <t>SAL_BA_SP</t>
  </si>
  <si>
    <t>SAL_OP_SP</t>
  </si>
  <si>
    <t>SAL_TEP_SP</t>
  </si>
  <si>
    <t>SAL_TEC_SP</t>
  </si>
  <si>
    <t>SAL_NUR_SP</t>
  </si>
  <si>
    <t>UNTD</t>
  </si>
  <si>
    <t>TAMUSA</t>
  </si>
  <si>
    <t>TAMUCT</t>
  </si>
  <si>
    <t>Texas A&amp;M University - Central Texas</t>
  </si>
  <si>
    <t>University of North Texas at Dallas</t>
  </si>
  <si>
    <t>Fall Headcount</t>
  </si>
  <si>
    <t>VS</t>
  </si>
  <si>
    <t>Cost per Semester Credit Hour</t>
  </si>
  <si>
    <t>Angelo</t>
  </si>
  <si>
    <t>Lamar</t>
  </si>
  <si>
    <t>Midwestern</t>
  </si>
  <si>
    <t>Prairie View</t>
  </si>
  <si>
    <t>Sam Houston</t>
  </si>
  <si>
    <t>Sul Ross</t>
  </si>
  <si>
    <t>Tarleton</t>
  </si>
  <si>
    <t>TAMU-Galveston</t>
  </si>
  <si>
    <t>TAMU-Commerce</t>
  </si>
  <si>
    <t>TAMU-CC</t>
  </si>
  <si>
    <t>TAMU-Kingsville</t>
  </si>
  <si>
    <t>TAMU-San Antonio</t>
  </si>
  <si>
    <t>TAMU-Texarkana</t>
  </si>
  <si>
    <t>TAMU-Central Texas</t>
  </si>
  <si>
    <t>TxStU-SM</t>
  </si>
  <si>
    <t>UT-Arlington</t>
  </si>
  <si>
    <t>UT-Austin</t>
  </si>
  <si>
    <t>UT-Dallas</t>
  </si>
  <si>
    <t>UT-El Paso</t>
  </si>
  <si>
    <t>UT-Permian Basin</t>
  </si>
  <si>
    <t>UT-San Antonio</t>
  </si>
  <si>
    <t>UT-Tyler</t>
  </si>
  <si>
    <t>UH-Clear Lake</t>
  </si>
  <si>
    <t>UH-Downtown</t>
  </si>
  <si>
    <t>UH-Victoria</t>
  </si>
  <si>
    <t>UNT-Dallas</t>
  </si>
  <si>
    <t>TAMI</t>
  </si>
  <si>
    <t>Sul Ross-Rio Grande</t>
  </si>
  <si>
    <t>Relative Weight History</t>
  </si>
  <si>
    <t>Relative Weights</t>
  </si>
  <si>
    <t>Undergraduate Lower Level</t>
  </si>
  <si>
    <t>Undergraduate Upper Level</t>
  </si>
  <si>
    <t>Masters</t>
  </si>
  <si>
    <t>Doctoral</t>
  </si>
  <si>
    <t>Special Professional</t>
  </si>
  <si>
    <t>Average</t>
  </si>
  <si>
    <t>Standard Deviation</t>
  </si>
  <si>
    <t>Year over Year Percent Change</t>
  </si>
  <si>
    <t>Zero Line</t>
  </si>
  <si>
    <t>VetMed calculated with estimated SCH (Headcount X 24).</t>
  </si>
  <si>
    <t>Veterinary Sciences</t>
  </si>
  <si>
    <t>TxStU</t>
  </si>
  <si>
    <t>042295</t>
  </si>
  <si>
    <t>512-471-2808</t>
  </si>
  <si>
    <t>Cindy Milligan</t>
  </si>
  <si>
    <t>(972) 883-2632</t>
  </si>
  <si>
    <t>cxm133830@utdallas.edu</t>
  </si>
  <si>
    <t>210-458-6914</t>
  </si>
  <si>
    <t>903-566-7222</t>
  </si>
  <si>
    <t>Monica Poehl</t>
  </si>
  <si>
    <t>979-458-6090</t>
  </si>
  <si>
    <t>mpoehl@tamus.edu</t>
  </si>
  <si>
    <t>713-743-8754</t>
  </si>
  <si>
    <t>713-221-8098</t>
  </si>
  <si>
    <t>June Nelson</t>
  </si>
  <si>
    <t>(361) 570-4873</t>
  </si>
  <si>
    <t>nelsonj@uhv.edu</t>
  </si>
  <si>
    <t>Chris Stovall</t>
  </si>
  <si>
    <t>(940) 397-4273</t>
  </si>
  <si>
    <t>chris.stovall@mwsu.edu</t>
  </si>
  <si>
    <t>325-942-2014</t>
  </si>
  <si>
    <t>940-898-3522</t>
  </si>
  <si>
    <t>(915) 747-5117</t>
  </si>
  <si>
    <t>Paredes, Marcelo</t>
  </si>
  <si>
    <t>Haneda, Miki</t>
  </si>
  <si>
    <t>(432) 552-2116</t>
  </si>
  <si>
    <t>haneda_m@utpb.edu</t>
  </si>
  <si>
    <t>Wilkerson, Steve</t>
  </si>
  <si>
    <t>(210) 458-4939</t>
  </si>
  <si>
    <t>Steve.Wilkerson@utsa.edu</t>
  </si>
  <si>
    <t>Lang, Donna</t>
  </si>
  <si>
    <t>(409) 740-4419</t>
  </si>
  <si>
    <t>langd@tamug.edu</t>
  </si>
  <si>
    <t>Williamson, Dean</t>
  </si>
  <si>
    <t>(936) 261-2187</t>
  </si>
  <si>
    <t>CDwilliamson@pvamu.edu</t>
  </si>
  <si>
    <t>(254) 968-9598</t>
  </si>
  <si>
    <t>Weir, George W.</t>
  </si>
  <si>
    <t>(361) 593-2315</t>
  </si>
  <si>
    <t>kagww00@tamuk.edu</t>
  </si>
  <si>
    <t>(806) 651-3451</t>
  </si>
  <si>
    <t>Bussell, Paige</t>
  </si>
  <si>
    <t>(903) 468-3209</t>
  </si>
  <si>
    <t>(903) 223-3047</t>
  </si>
  <si>
    <t>jana.boatright@tamut.edu</t>
  </si>
  <si>
    <t>Moreno, Susan E.</t>
  </si>
  <si>
    <t>(713) 743-0640</t>
  </si>
  <si>
    <t>Qumsieh, Miriam</t>
  </si>
  <si>
    <t>(281) 283-3005</t>
  </si>
  <si>
    <t>Qumsieh@uhcl.edu</t>
  </si>
  <si>
    <t>Tucker, Carol M.</t>
  </si>
  <si>
    <t>(713) 221-8269</t>
  </si>
  <si>
    <t>TuckerCa@uhd.edu</t>
  </si>
  <si>
    <t>Wortham, Trudy</t>
  </si>
  <si>
    <t>(361) 570-4121</t>
  </si>
  <si>
    <t>worthamt@uhv.edu</t>
  </si>
  <si>
    <t>Hall, Karyn</t>
  </si>
  <si>
    <t>(936) 468-3806</t>
  </si>
  <si>
    <t>khall@sfasu.edu</t>
  </si>
  <si>
    <t>(806) 742-2166</t>
  </si>
  <si>
    <t>Chalon, Grace</t>
  </si>
  <si>
    <t>(940) 898-3298</t>
  </si>
  <si>
    <t>gchalon@twu.edu</t>
  </si>
  <si>
    <t>(409) 880-2100</t>
  </si>
  <si>
    <t>Pipes, Pamela</t>
  </si>
  <si>
    <t>(432) 837-8049</t>
  </si>
  <si>
    <t>ppipes@sulross.edu</t>
  </si>
  <si>
    <t>Wright, Claudia</t>
  </si>
  <si>
    <t>(830) 773-8974 x 17</t>
  </si>
  <si>
    <t>crwright@sulross.edu</t>
  </si>
  <si>
    <t>042421</t>
  </si>
  <si>
    <t>The University of Texas - Rio Grande Valley</t>
  </si>
  <si>
    <t>042485</t>
  </si>
  <si>
    <t>UT-Rio Grande Valley</t>
  </si>
  <si>
    <t>UTRGV</t>
  </si>
  <si>
    <t>RGV</t>
  </si>
  <si>
    <t>Sheri Hardison</t>
  </si>
  <si>
    <t>281.283.2131</t>
  </si>
  <si>
    <t>940-369-5095</t>
  </si>
  <si>
    <t>806-834-1428</t>
  </si>
  <si>
    <t>June Orth</t>
  </si>
  <si>
    <t>borth@twu.edu</t>
  </si>
  <si>
    <t>Cynthia Brown</t>
  </si>
  <si>
    <t>409-880-7925</t>
  </si>
  <si>
    <t>cynthia.brown@lamar.edu</t>
  </si>
  <si>
    <t>42295</t>
  </si>
  <si>
    <t>Texas A&amp;M University - San Antonio</t>
  </si>
  <si>
    <t>936-294-1074</t>
  </si>
  <si>
    <t>Joanne Richardson</t>
  </si>
  <si>
    <t>(915) 747-7892</t>
  </si>
  <si>
    <t>jrichardson@utep.edu</t>
  </si>
  <si>
    <t>956-665-7906</t>
  </si>
  <si>
    <t>(956) 665-2383</t>
  </si>
  <si>
    <t>marcelo.paredes@utrgv.edu</t>
  </si>
  <si>
    <t>Information on Tabs Within This Workbook</t>
  </si>
  <si>
    <t>FTSE Summary</t>
  </si>
  <si>
    <t>Institution Tabs</t>
  </si>
  <si>
    <t>Discipline Summary</t>
  </si>
  <si>
    <t xml:space="preserve">Green tabs are summary tabs and contain multi-year and historical data. </t>
  </si>
  <si>
    <t>These tables hold all the pertinent data, both from THECB sources (headcount, SCH, and faculty salaries) as well as institutional inputs (teaching assistant salaries and departmental operating expenses).</t>
  </si>
  <si>
    <t>This table indicates the expenditures per SCH by institution and discipline for the year of collection.</t>
  </si>
  <si>
    <t xml:space="preserve">This is the summary page of the 3-year average expenditures and semester credit hours. The Relative Weights table at the top of the page feed to the Formula Funding Model. </t>
  </si>
  <si>
    <t xml:space="preserve"> This tab displays the Average Total Expenditures per Full-Time Student Equivalent (FTSE) for the year of collection. </t>
  </si>
  <si>
    <t>These tabs serve as the means by which the THECB both sends out and collects data from the individual institutions (with the green highlighted cells indicating pre-populated data and the blue cells indicating institutionally-input data). The relative weights provided toward the bottom of the individual tabs are not the published relative weights seen in the General Appropriations Act and are not used in the formula, but indicate the relative weights for the institution. They provide an interesting reference and nothing more.</t>
  </si>
  <si>
    <t>This tab combines all the institutional numbers for the year of collection (note: the relative weights will not match the weights in the Relative Weights tab as this tab contains only data for the current year of collection).</t>
  </si>
  <si>
    <t xml:space="preserve">These tables show the changes in the relative weights over time by each discipline and level, as well as year-over-year comparisons. </t>
  </si>
  <si>
    <t/>
  </si>
  <si>
    <t>Total Calculated FTSE</t>
  </si>
  <si>
    <t>FTSE</t>
  </si>
  <si>
    <t>Jane Mims</t>
  </si>
  <si>
    <t>(210) 784-1205</t>
  </si>
  <si>
    <t>Jane.Mims@tamusa.edu</t>
  </si>
  <si>
    <t>Cindy Strawn</t>
  </si>
  <si>
    <t>cstrawn@uttyler.edu</t>
  </si>
  <si>
    <t>shari.hardison@utsa.edu</t>
  </si>
  <si>
    <t>Amanda Withers</t>
  </si>
  <si>
    <t>withers@shsu.edu</t>
  </si>
  <si>
    <t>Leyda Carter</t>
  </si>
  <si>
    <t>Leydi Carter</t>
  </si>
  <si>
    <t>leydi.carter@untsystem.edu</t>
  </si>
  <si>
    <t>972-338-1405</t>
  </si>
  <si>
    <t>Mulligan-Nguyen, Erin</t>
  </si>
  <si>
    <t>(361) 825-5989</t>
  </si>
  <si>
    <t>Erin.Mulligan-Nguyen@tamucc.edu</t>
  </si>
  <si>
    <t>Danielle McDonald</t>
  </si>
  <si>
    <t>903-566-7405</t>
  </si>
  <si>
    <t>daniellemcdonald@uttyler.edu</t>
  </si>
  <si>
    <t>Fund Code</t>
  </si>
  <si>
    <t>Orange tabs are related specifically to the most recent year of collection.</t>
  </si>
  <si>
    <t>Lilia St. Clair</t>
  </si>
  <si>
    <t>lilia.stclair@utrgv.edu</t>
  </si>
  <si>
    <t>joanna.demurat@uta.edu</t>
  </si>
  <si>
    <t>Joanna Demurat</t>
  </si>
  <si>
    <t>(817) 272-6753</t>
  </si>
  <si>
    <t>A. Cris Hamilton</t>
  </si>
  <si>
    <t>512-475-9254</t>
  </si>
  <si>
    <t>Milam Hefner</t>
  </si>
  <si>
    <t>mhefner@tarleton.edu</t>
  </si>
  <si>
    <t>Paige.Bussell@tamuc.edu</t>
  </si>
  <si>
    <t>Hampton, Jarvis</t>
  </si>
  <si>
    <t>jhampton@wtamu.edu</t>
  </si>
  <si>
    <t>KLDraper@Central.uh.edu</t>
  </si>
  <si>
    <t>Draper, Kevin</t>
  </si>
  <si>
    <t>semoreno@Central.uh.edu</t>
  </si>
  <si>
    <t>(972) 780-3038</t>
  </si>
  <si>
    <t>lori.eppler@ttu.edu</t>
  </si>
  <si>
    <t>Eppler, Lori</t>
  </si>
  <si>
    <t>(325) 942-2043</t>
  </si>
  <si>
    <t>Rosalinda.Castro@angelo.edu</t>
  </si>
  <si>
    <t>Du, Brody</t>
  </si>
  <si>
    <t>brody.du@untdallas.edu</t>
  </si>
  <si>
    <t>Departmental Operating Expense includes all Instruction and Research expenses less Faculty and Teaching Assistant Salaries. ([Instruction Expenses] + [Research Expenses] - [CBM008] - [TA Salaries])
1. Assign Instructional and Research Expenditures (including all non-research related capitalized equipment) to an academic discipline and level of instruction using the institution's departmental budget designations.
2. Enter Expenditures that cannot be directly charged to a level of instruction into the "All Other DOE Expenses" column. The Expenditure Study Model allocates these expenses by default according to Faculty Salary.  Your institution can opt to have a portion or all these expenses allocated by semester credit hours distribution by updating the cells below.
3. Enter Developmental Education Expenses as Liberal Arts.</t>
  </si>
  <si>
    <t>The information below is derived from the Sources and Uses Fund Group Detail.</t>
  </si>
  <si>
    <t>All Other DOE Expense Methodology: Expenses will default to be allocated to a level of instruction by Faculty Salaries (as recommended by the GAI Formula Advisory Committee for consistency). You can opt to have a portion or all of these expenses allocated by semester credit hours by changing the percent allocation in cell H140. The Semester Credit Hour Percentage is a calculated field based on the balance of the percentage listed in H140.</t>
  </si>
  <si>
    <t>Proff, Kate</t>
  </si>
  <si>
    <t>(512) 245-2386</t>
  </si>
  <si>
    <t>kproff@txstate.edu</t>
  </si>
  <si>
    <t>Shari Schwartz</t>
  </si>
  <si>
    <t>(940) 565-4616</t>
  </si>
  <si>
    <t>shari.schwartz@unt.edu</t>
  </si>
  <si>
    <t>Victor Aimuyo</t>
  </si>
  <si>
    <t>victor.aimuyo@untsystem.edu</t>
  </si>
  <si>
    <t xml:space="preserve"> </t>
  </si>
  <si>
    <t>Boatright, Jana</t>
  </si>
  <si>
    <t>tsaia@uhd.edu</t>
  </si>
  <si>
    <t>Wilkinson, Robert B</t>
  </si>
  <si>
    <t>robert.wilkinson@tamiu.edu</t>
  </si>
  <si>
    <t>(956) 326-2276</t>
  </si>
  <si>
    <t xml:space="preserve">Cris.Hamilton@austin.utexas.edu </t>
  </si>
  <si>
    <t>O'Brien, Cassie</t>
  </si>
  <si>
    <t>(940) 397-6217</t>
  </si>
  <si>
    <t>cassandra.obrien@msutexas.edu</t>
  </si>
  <si>
    <t>Goff, Margot H</t>
  </si>
  <si>
    <t>979-845-7293</t>
  </si>
  <si>
    <t>margot_goff@tamu.edu</t>
  </si>
  <si>
    <t>Jackson, Worrick</t>
  </si>
  <si>
    <t>jacksonwl@lamar.edu</t>
  </si>
  <si>
    <t>432-837-8078</t>
  </si>
  <si>
    <t>bonnie.albright@sulross.edu</t>
  </si>
  <si>
    <t>Bonnie Albright</t>
  </si>
  <si>
    <t>(713) 313-1066</t>
  </si>
  <si>
    <t>raijanel.crockem@tsu.edu</t>
  </si>
  <si>
    <t>Cockrem, Raijanel</t>
  </si>
  <si>
    <t>936-468-4541</t>
  </si>
  <si>
    <t>kruwelljf@sfasu.edu</t>
  </si>
  <si>
    <t>Judith Kruwell</t>
  </si>
  <si>
    <t>(254) 501-5922</t>
  </si>
  <si>
    <t>j.carroll@tamuct.edu</t>
  </si>
  <si>
    <t>Carroll, John</t>
  </si>
  <si>
    <t>`</t>
  </si>
  <si>
    <t>Student Enrollment Headcount on the CBM001 (Fall 2021) or CBM0C1 (Spr/Sum 2022) - No data entry required</t>
  </si>
  <si>
    <t xml:space="preserve">Semester Credit Hours Reported on the CBM004 (Fall 2021) or CBM0CS (Spr/Sum 2022) - No data entry required.  </t>
  </si>
  <si>
    <t>dcarrejo2@utep.edu</t>
  </si>
  <si>
    <t>Carrejo, Denise</t>
  </si>
  <si>
    <t>brandon.hennington@ttu.edu</t>
  </si>
  <si>
    <t>Brandon Hennington</t>
  </si>
  <si>
    <t xml:space="preserve">Previous year's studies can be found on the THECB website at: </t>
  </si>
  <si>
    <t>https://www.highered.texas.gov/our-work/supporting-our-institutions/institutional-funding-resources/expenditure-study/</t>
  </si>
  <si>
    <r>
      <rPr>
        <b/>
        <sz val="11"/>
        <rFont val="Overpass"/>
      </rPr>
      <t>RW History</t>
    </r>
    <r>
      <rPr>
        <sz val="11"/>
        <rFont val="Overpass"/>
      </rPr>
      <t xml:space="preserve"> </t>
    </r>
  </si>
  <si>
    <r>
      <rPr>
        <b/>
        <sz val="11"/>
        <rFont val="Overpass"/>
      </rPr>
      <t>Discipline Analysis</t>
    </r>
    <r>
      <rPr>
        <sz val="11"/>
        <rFont val="Overpass"/>
      </rPr>
      <t xml:space="preserve"> </t>
    </r>
  </si>
  <si>
    <r>
      <t xml:space="preserve">This tab displays the summary of the data by level and by institution for various disciplines. </t>
    </r>
    <r>
      <rPr>
        <b/>
        <sz val="11"/>
        <rFont val="Overpass"/>
      </rPr>
      <t>A dropdown box is available at the top to change the data view based on a single discipline or by the total.</t>
    </r>
  </si>
  <si>
    <r>
      <rPr>
        <b/>
        <sz val="11"/>
        <rFont val="Overpass"/>
      </rPr>
      <t xml:space="preserve">Total </t>
    </r>
    <r>
      <rPr>
        <sz val="11"/>
        <rFont val="Overpass"/>
      </rPr>
      <t>-</t>
    </r>
  </si>
  <si>
    <r>
      <rPr>
        <b/>
        <sz val="11"/>
        <rFont val="Overpass"/>
      </rPr>
      <t xml:space="preserve">Data </t>
    </r>
    <r>
      <rPr>
        <sz val="11"/>
        <rFont val="Overpass"/>
      </rPr>
      <t>-</t>
    </r>
  </si>
  <si>
    <r>
      <t xml:space="preserve">                     </t>
    </r>
    <r>
      <rPr>
        <b/>
        <sz val="11"/>
        <rFont val="Overpass"/>
      </rPr>
      <t>Use this drop down to filter by discipline.</t>
    </r>
  </si>
  <si>
    <t>CBM0C1 Point of Contact</t>
  </si>
  <si>
    <t>CBM0CS Point of Contact</t>
  </si>
  <si>
    <t>Cindy Haley</t>
  </si>
  <si>
    <t>(512) 245-2087</t>
  </si>
  <si>
    <t>clj12@txstate.edu</t>
  </si>
  <si>
    <t xml:space="preserve">jackie.baxter@angelo.edu </t>
  </si>
  <si>
    <t>BautistaM@uhcl.edu</t>
  </si>
  <si>
    <t>Cris Hamilton</t>
  </si>
  <si>
    <t>irris@austin.utexas.edu</t>
  </si>
  <si>
    <t>Student Enrollment Headcount on the CBM0C1 - No data entry required</t>
  </si>
  <si>
    <t>Semester Credit Hours Reported on the CBM0CS - No data entry required</t>
  </si>
  <si>
    <t>Tanisha Arrington</t>
  </si>
  <si>
    <t>(972) 883-6749</t>
  </si>
  <si>
    <t>tanisha.arrington@utdallas.edu</t>
  </si>
  <si>
    <t>Gina Councilman</t>
  </si>
  <si>
    <t>Courtney Wilson</t>
  </si>
  <si>
    <t>Ting Zhang</t>
  </si>
  <si>
    <t>Sherry Hawn</t>
  </si>
  <si>
    <t>Debra Johnson</t>
  </si>
  <si>
    <t>817-272-3330</t>
  </si>
  <si>
    <t>debra.johnson@uta.edu</t>
  </si>
  <si>
    <t>TYL</t>
  </si>
  <si>
    <t>Glenda Wright</t>
  </si>
  <si>
    <t>glenda.wright@tsu.edu</t>
  </si>
  <si>
    <t>713-313-1391</t>
  </si>
  <si>
    <t>John Thomas</t>
  </si>
  <si>
    <t>432-552-2417</t>
  </si>
  <si>
    <t>ir@utpb.edu</t>
  </si>
  <si>
    <t>Base</t>
  </si>
  <si>
    <t>Year</t>
  </si>
  <si>
    <t>Lower Level Liberal Arts $/SCH</t>
  </si>
  <si>
    <t>FY 2019 Lower Level Liberal Arts Cost per SCH</t>
  </si>
  <si>
    <t>Average of Last 5 Years</t>
  </si>
  <si>
    <t>Relative Weights (using current methology)</t>
  </si>
  <si>
    <t>FY 2020 Semester Credit Hours</t>
  </si>
  <si>
    <t>FY 2019 Semester Credit Hours</t>
  </si>
  <si>
    <t>FY 2020 Expenditures</t>
  </si>
  <si>
    <t>FY 2019 Expenditures</t>
  </si>
  <si>
    <t>FY 2020 Lower Level Liberal Arts Expenditures per SCH</t>
  </si>
  <si>
    <t>Relative Weights (using the 2026-27 Formula Advisory Committee Recommendation)</t>
  </si>
  <si>
    <t>The 2026-27 Formula Advisory Committee is recommending that the matrix weights be calculated compared to a base expenditure per SCH rate rather than compared to the cost of a Lower Level Liberal (LLLA) SCH. To accomplish this, the Commitee is recommending that the base rate be set at the average expenditure per SCH for the LLLA for the last five years. By comparing expenditure levels for each program/level to a set base expenditure rate, the LLLA weight will be able to increase (or decrease) from 1.0 depending on the actual change in expenditures (unlike the current methodology, that always maintain the rate at 1.0).</t>
  </si>
  <si>
    <t>FY 2018 Semester Credit Hours</t>
  </si>
  <si>
    <t>FY 2018 Expenditures</t>
  </si>
  <si>
    <t>FY 2018 Lower Level Liberal Arts Cost per SCH</t>
  </si>
  <si>
    <t>Sjogren, Judy</t>
  </si>
  <si>
    <t>(936) 294-4382</t>
  </si>
  <si>
    <t>judys@shsu.edu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</si>
</sst>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quot;$&quot;#,##0\)"/>
    <numFmt numFmtId="166" formatCode="##,###,##0"/>
    <numFmt numFmtId="167" formatCode="_(&quot;$&quot;* #,##0_);_(&quot;$&quot;* \(#,##0\);_(&quot;$&quot;* &quot;0&quot;_);_(@_)"/>
    <numFmt numFmtId="168" formatCode="_(* #,##0_);_(* \(#,##0\);_(* &quot;0&quot;_);_(@_)"/>
    <numFmt numFmtId="169" formatCode="_(&quot;$&quot;* #,##0_);_(&quot;$&quot;* \(#,##0\);_(&quot;$&quot;* &quot;-&quot;??_);_(@_)"/>
    <numFmt numFmtId="170" formatCode="&quot;$&quot;#,##0"/>
    <numFmt numFmtId="171" formatCode="0.0000%"/>
    <numFmt numFmtId="172" formatCode="0.0%"/>
    <numFmt numFmtId="173" formatCode="0.0"/>
  </numFmts>
  <fonts count="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ahoma"/>
      <family val="2"/>
    </font>
    <font>
      <sz val="10"/>
      <name val="Arial"/>
      <family val="2"/>
    </font>
    <font>
      <sz val="10"/>
      <color indexed="24"/>
      <name val="Arial"/>
      <family val="2"/>
    </font>
    <font>
      <b/>
      <sz val="18"/>
      <color indexed="24"/>
      <name val="Arial"/>
      <family val="2"/>
    </font>
    <font>
      <b/>
      <sz val="12"/>
      <color indexed="24"/>
      <name val="Arial"/>
      <family val="2"/>
    </font>
    <font>
      <sz val="10"/>
      <name val="Arial"/>
      <family val="2"/>
    </font>
    <font>
      <b/>
      <sz val="10"/>
      <name val="Tahoma"/>
      <family val="2"/>
    </font>
    <font>
      <b/>
      <sz val="11"/>
      <name val="Tahoma"/>
      <family val="2"/>
    </font>
    <font>
      <sz val="11"/>
      <name val="Tahoma"/>
      <family val="2"/>
    </font>
    <font>
      <sz val="10"/>
      <name val="MS Sans Serif"/>
      <family val="2"/>
    </font>
    <font>
      <sz val="10"/>
      <color indexed="8"/>
      <name val="Arial"/>
      <family val="2"/>
    </font>
    <font>
      <sz val="10"/>
      <color indexed="8"/>
      <name val="Arial"/>
      <family val="2"/>
    </font>
    <font>
      <sz val="10"/>
      <name val="Arial"/>
      <family val="2"/>
    </font>
    <font>
      <sz val="11"/>
      <color theme="3" tint="0.39997558519241921"/>
      <name val="Tahoma"/>
      <family val="2"/>
    </font>
    <font>
      <b/>
      <sz val="11"/>
      <color theme="0"/>
      <name val="Tahoma"/>
      <family val="2"/>
    </font>
    <font>
      <sz val="10"/>
      <name val="Verdana"/>
      <family val="2"/>
    </font>
    <font>
      <sz val="10"/>
      <name val="Tahoma"/>
      <family val="2"/>
    </font>
    <font>
      <sz val="10"/>
      <color theme="0"/>
      <name val="Tahoma"/>
      <family val="2"/>
    </font>
    <font>
      <sz val="10"/>
      <color indexed="8"/>
      <name val="Tahoma"/>
      <family val="2"/>
    </font>
    <font>
      <u/>
      <sz val="10"/>
      <color theme="10"/>
      <name val="Arial"/>
      <family val="2"/>
    </font>
    <font>
      <sz val="11"/>
      <color theme="1"/>
      <name val="Calibri"/>
      <family val="2"/>
    </font>
    <font>
      <sz val="10"/>
      <name val="Arial"/>
      <family val="2"/>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b/>
      <sz val="11"/>
      <color theme="1"/>
      <name val="Calibri"/>
      <family val="2"/>
      <scheme val="minor"/>
    </font>
    <font>
      <b/>
      <sz val="18"/>
      <color theme="3"/>
      <name val="Cambria"/>
      <family val="2"/>
      <scheme val="major"/>
    </font>
    <font>
      <sz val="10"/>
      <color rgb="FF000000"/>
      <name val="Arial"/>
      <family val="2"/>
    </font>
    <font>
      <u/>
      <sz val="10"/>
      <color rgb="FF0000FF"/>
      <name val="Arial"/>
      <family val="2"/>
    </font>
    <font>
      <u/>
      <sz val="10"/>
      <color rgb="FF800080"/>
      <name val="Arial"/>
      <family val="2"/>
    </font>
    <font>
      <sz val="8"/>
      <name val="Arial"/>
      <family val="2"/>
    </font>
    <font>
      <u/>
      <sz val="10"/>
      <color theme="10"/>
      <name val="Arial"/>
      <family val="2"/>
    </font>
    <font>
      <b/>
      <sz val="10"/>
      <color rgb="FFFF0000"/>
      <name val="Arial"/>
      <family val="2"/>
    </font>
    <font>
      <sz val="10"/>
      <color rgb="FFFF0000"/>
      <name val="Arial"/>
      <family val="2"/>
    </font>
    <font>
      <sz val="10"/>
      <color rgb="FFFF0000"/>
      <name val="Tahoma"/>
      <family val="2"/>
    </font>
    <font>
      <sz val="10"/>
      <name val="Arial"/>
    </font>
    <font>
      <b/>
      <sz val="11"/>
      <color theme="0"/>
      <name val="Overpass"/>
    </font>
    <font>
      <sz val="10"/>
      <color theme="0"/>
      <name val="Overpass"/>
    </font>
    <font>
      <sz val="10"/>
      <name val="Overpass"/>
    </font>
    <font>
      <sz val="11"/>
      <name val="Overpass"/>
    </font>
    <font>
      <b/>
      <sz val="11"/>
      <name val="Overpass"/>
    </font>
    <font>
      <u/>
      <sz val="11"/>
      <color theme="10"/>
      <name val="Overpass"/>
    </font>
    <font>
      <b/>
      <sz val="11"/>
      <color theme="1"/>
      <name val="Overpass"/>
    </font>
    <font>
      <sz val="11"/>
      <color theme="1"/>
      <name val="Overpass"/>
    </font>
    <font>
      <sz val="10"/>
      <color theme="1"/>
      <name val="Overpass"/>
    </font>
    <font>
      <sz val="11"/>
      <color theme="0"/>
      <name val="Overpass"/>
    </font>
    <font>
      <u/>
      <sz val="11"/>
      <name val="Overpass"/>
    </font>
    <font>
      <sz val="11"/>
      <color theme="3" tint="0.39997558519241921"/>
      <name val="Overpass"/>
    </font>
    <font>
      <sz val="11"/>
      <color rgb="FFFFFFFF"/>
      <name val="Overpass"/>
    </font>
    <font>
      <b/>
      <sz val="10"/>
      <name val="Overpass"/>
    </font>
    <font>
      <sz val="11"/>
      <color indexed="9"/>
      <name val="Overpass"/>
    </font>
    <font>
      <b/>
      <sz val="15"/>
      <name val="Overpass"/>
    </font>
    <font>
      <b/>
      <sz val="15"/>
      <name val="Arial"/>
      <family val="2"/>
    </font>
    <font>
      <sz val="13"/>
      <name val="Overpass"/>
    </font>
    <font>
      <sz val="13"/>
      <name val="Arial"/>
      <family val="2"/>
    </font>
    <font>
      <sz val="11"/>
      <name val="Calibri"/>
      <family val="2"/>
    </font>
  </fonts>
  <fills count="49">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79998168889431442"/>
        <bgColor indexed="64"/>
      </patternFill>
    </fill>
    <fill>
      <patternFill patternType="solid">
        <fgColor theme="6" tint="0.39997558519241921"/>
        <bgColor indexed="64"/>
      </patternFill>
    </fill>
  </fills>
  <borders count="109">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ck">
        <color rgb="FFC00000"/>
      </left>
      <right style="thick">
        <color rgb="FFC00000"/>
      </right>
      <top style="thin">
        <color indexed="64"/>
      </top>
      <bottom style="thin">
        <color indexed="64"/>
      </bottom>
      <diagonal/>
    </border>
    <border>
      <left style="thick">
        <color rgb="FFC00000"/>
      </left>
      <right style="thick">
        <color rgb="FFC00000"/>
      </right>
      <top style="thin">
        <color indexed="64"/>
      </top>
      <bottom style="thick">
        <color rgb="FFC00000"/>
      </bottom>
      <diagonal/>
    </border>
    <border>
      <left style="thick">
        <color rgb="FFC00000"/>
      </left>
      <right style="thick">
        <color rgb="FFC00000"/>
      </right>
      <top/>
      <bottom style="thin">
        <color indexed="64"/>
      </bottom>
      <diagonal/>
    </border>
    <border>
      <left style="thick">
        <color rgb="FFC00000"/>
      </left>
      <right style="thick">
        <color rgb="FFC00000"/>
      </right>
      <top style="thick">
        <color rgb="FFC00000"/>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ck">
        <color rgb="FFC00000"/>
      </left>
      <right/>
      <top/>
      <bottom/>
      <diagonal/>
    </border>
    <border>
      <left style="thick">
        <color rgb="FFC00000"/>
      </left>
      <right/>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style="thin">
        <color indexed="64"/>
      </right>
      <top/>
      <bottom/>
      <diagonal/>
    </border>
    <border>
      <left style="thick">
        <color rgb="FFC00000"/>
      </left>
      <right style="thick">
        <color rgb="FFC00000"/>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DD3B0F"/>
      </left>
      <right/>
      <top style="thick">
        <color rgb="FFDD3B0F"/>
      </top>
      <bottom/>
      <diagonal/>
    </border>
    <border>
      <left/>
      <right/>
      <top style="thick">
        <color rgb="FFDD3B0F"/>
      </top>
      <bottom/>
      <diagonal/>
    </border>
    <border>
      <left/>
      <right style="thick">
        <color rgb="FFDD3B0F"/>
      </right>
      <top style="thick">
        <color rgb="FFDD3B0F"/>
      </top>
      <bottom/>
      <diagonal/>
    </border>
    <border>
      <left style="thick">
        <color rgb="FFDD3B0F"/>
      </left>
      <right/>
      <top style="medium">
        <color indexed="64"/>
      </top>
      <bottom/>
      <diagonal/>
    </border>
    <border>
      <left/>
      <right style="thick">
        <color rgb="FFDD3B0F"/>
      </right>
      <top style="medium">
        <color indexed="64"/>
      </top>
      <bottom style="medium">
        <color indexed="64"/>
      </bottom>
      <diagonal/>
    </border>
    <border>
      <left style="thick">
        <color rgb="FFDD3B0F"/>
      </left>
      <right style="thin">
        <color indexed="64"/>
      </right>
      <top style="thin">
        <color indexed="64"/>
      </top>
      <bottom style="thin">
        <color indexed="64"/>
      </bottom>
      <diagonal/>
    </border>
    <border>
      <left style="thin">
        <color indexed="64"/>
      </left>
      <right style="thick">
        <color rgb="FFDD3B0F"/>
      </right>
      <top style="thin">
        <color indexed="64"/>
      </top>
      <bottom style="thin">
        <color indexed="64"/>
      </bottom>
      <diagonal/>
    </border>
    <border>
      <left style="thick">
        <color rgb="FFDD3B0F"/>
      </left>
      <right/>
      <top/>
      <bottom/>
      <diagonal/>
    </border>
    <border>
      <left/>
      <right style="thick">
        <color rgb="FFDD3B0F"/>
      </right>
      <top/>
      <bottom/>
      <diagonal/>
    </border>
    <border>
      <left style="thick">
        <color rgb="FFDD3B0F"/>
      </left>
      <right/>
      <top/>
      <bottom style="thick">
        <color rgb="FFDD3B0F"/>
      </bottom>
      <diagonal/>
    </border>
    <border>
      <left/>
      <right/>
      <top/>
      <bottom style="thick">
        <color rgb="FFDD3B0F"/>
      </bottom>
      <diagonal/>
    </border>
    <border>
      <left/>
      <right style="thick">
        <color rgb="FFDD3B0F"/>
      </right>
      <top/>
      <bottom style="thick">
        <color rgb="FFDD3B0F"/>
      </bottom>
      <diagonal/>
    </border>
    <border>
      <left style="thick">
        <color rgb="FFDD3B0F"/>
      </left>
      <right/>
      <top style="thick">
        <color rgb="FFDD3B0F"/>
      </top>
      <bottom style="medium">
        <color indexed="64"/>
      </bottom>
      <diagonal/>
    </border>
    <border>
      <left/>
      <right/>
      <top style="thick">
        <color rgb="FFDD3B0F"/>
      </top>
      <bottom style="medium">
        <color indexed="64"/>
      </bottom>
      <diagonal/>
    </border>
    <border>
      <left style="thick">
        <color rgb="FFDD3B0F"/>
      </left>
      <right/>
      <top/>
      <bottom style="medium">
        <color indexed="64"/>
      </bottom>
      <diagonal/>
    </border>
    <border>
      <left/>
      <right style="thick">
        <color rgb="FFDD3B0F"/>
      </right>
      <top style="thick">
        <color rgb="FFDD3B0F"/>
      </top>
      <bottom style="medium">
        <color indexed="64"/>
      </bottom>
      <diagonal/>
    </border>
    <border>
      <left/>
      <right style="thick">
        <color rgb="FFDD3B0F"/>
      </right>
      <top/>
      <bottom style="medium">
        <color indexed="64"/>
      </bottom>
      <diagonal/>
    </border>
    <border>
      <left style="thick">
        <color rgb="FFDD3B0F"/>
      </left>
      <right style="thin">
        <color indexed="64"/>
      </right>
      <top style="thin">
        <color indexed="64"/>
      </top>
      <bottom style="thick">
        <color rgb="FFDD3B0F"/>
      </bottom>
      <diagonal/>
    </border>
    <border>
      <left style="thin">
        <color indexed="64"/>
      </left>
      <right style="thin">
        <color indexed="64"/>
      </right>
      <top style="thin">
        <color indexed="64"/>
      </top>
      <bottom style="thick">
        <color rgb="FFDD3B0F"/>
      </bottom>
      <diagonal/>
    </border>
    <border>
      <left style="thin">
        <color indexed="64"/>
      </left>
      <right style="thick">
        <color rgb="FFDD3B0F"/>
      </right>
      <top style="thin">
        <color indexed="64"/>
      </top>
      <bottom style="thick">
        <color rgb="FFDD3B0F"/>
      </bottom>
      <diagonal/>
    </border>
    <border>
      <left style="thick">
        <color rgb="FFDD3B0F"/>
      </left>
      <right style="medium">
        <color indexed="64"/>
      </right>
      <top style="medium">
        <color indexed="64"/>
      </top>
      <bottom/>
      <diagonal/>
    </border>
    <border>
      <left/>
      <right style="thick">
        <color rgb="FFDD3B0F"/>
      </right>
      <top style="medium">
        <color indexed="64"/>
      </top>
      <bottom/>
      <diagonal/>
    </border>
    <border>
      <left style="thick">
        <color rgb="FFDD3B0F"/>
      </left>
      <right style="thin">
        <color indexed="64"/>
      </right>
      <top style="thin">
        <color indexed="64"/>
      </top>
      <bottom/>
      <diagonal/>
    </border>
    <border>
      <left style="thin">
        <color indexed="64"/>
      </left>
      <right style="thick">
        <color rgb="FFDD3B0F"/>
      </right>
      <top style="thin">
        <color indexed="64"/>
      </top>
      <bottom/>
      <diagonal/>
    </border>
  </borders>
  <cellStyleXfs count="559">
    <xf numFmtId="0" fontId="0" fillId="0" borderId="0"/>
    <xf numFmtId="43" fontId="9" fillId="0" borderId="0" applyFont="0" applyFill="0" applyBorder="0" applyAlignment="0" applyProtection="0"/>
    <xf numFmtId="43" fontId="13" fillId="0" borderId="0" applyFont="0" applyFill="0" applyBorder="0" applyAlignment="0" applyProtection="0"/>
    <xf numFmtId="43" fontId="20" fillId="0" borderId="0" applyFont="0" applyFill="0" applyBorder="0" applyAlignment="0" applyProtection="0"/>
    <xf numFmtId="3" fontId="10"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165" fontId="10" fillId="0" borderId="0" applyFont="0" applyFill="0" applyBorder="0" applyAlignment="0" applyProtection="0"/>
    <xf numFmtId="0" fontId="10" fillId="0" borderId="0" applyFont="0" applyFill="0" applyBorder="0" applyAlignment="0" applyProtection="0"/>
    <xf numFmtId="2" fontId="10"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xf numFmtId="0" fontId="17" fillId="0" borderId="0"/>
    <xf numFmtId="0" fontId="18" fillId="0" borderId="0"/>
    <xf numFmtId="0" fontId="19" fillId="0" borderId="0"/>
    <xf numFmtId="9" fontId="9"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0" fontId="10" fillId="0" borderId="1" applyNumberFormat="0" applyFont="0" applyFill="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23" fillId="0" borderId="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23"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8"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27" fillId="0" borderId="0" applyNumberFormat="0" applyFill="0" applyBorder="0" applyAlignment="0" applyProtection="0"/>
    <xf numFmtId="0" fontId="7" fillId="0" borderId="0"/>
    <xf numFmtId="0" fontId="28"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xf numFmtId="0" fontId="42" fillId="0" borderId="59" applyNumberFormat="0" applyFill="0" applyAlignment="0" applyProtection="0"/>
    <xf numFmtId="0" fontId="43" fillId="0" borderId="60" applyNumberFormat="0" applyFill="0" applyAlignment="0" applyProtection="0"/>
    <xf numFmtId="0" fontId="30" fillId="0" borderId="53" applyNumberFormat="0" applyFill="0" applyAlignment="0" applyProtection="0"/>
    <xf numFmtId="0" fontId="30" fillId="0" borderId="0" applyNumberFormat="0" applyFill="0" applyBorder="0" applyAlignment="0" applyProtection="0"/>
    <xf numFmtId="0" fontId="31" fillId="15" borderId="0" applyNumberFormat="0" applyBorder="0" applyAlignment="0" applyProtection="0"/>
    <xf numFmtId="0" fontId="32" fillId="16" borderId="0" applyNumberFormat="0" applyBorder="0" applyAlignment="0" applyProtection="0"/>
    <xf numFmtId="0" fontId="44" fillId="17" borderId="0" applyNumberFormat="0" applyBorder="0" applyAlignment="0" applyProtection="0"/>
    <xf numFmtId="0" fontId="33" fillId="18" borderId="54" applyNumberFormat="0" applyAlignment="0" applyProtection="0"/>
    <xf numFmtId="0" fontId="34" fillId="19" borderId="55" applyNumberFormat="0" applyAlignment="0" applyProtection="0"/>
    <xf numFmtId="0" fontId="35" fillId="19" borderId="54" applyNumberFormat="0" applyAlignment="0" applyProtection="0"/>
    <xf numFmtId="0" fontId="36" fillId="0" borderId="56" applyNumberFormat="0" applyFill="0" applyAlignment="0" applyProtection="0"/>
    <xf numFmtId="0" fontId="37" fillId="20" borderId="5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5" fillId="0" borderId="61" applyNumberFormat="0" applyFill="0" applyAlignment="0" applyProtection="0"/>
    <xf numFmtId="0" fontId="40"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40" fillId="45"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6" fillId="0" borderId="0"/>
    <xf numFmtId="0" fontId="9" fillId="0" borderId="0"/>
    <xf numFmtId="0" fontId="47" fillId="0" borderId="0"/>
    <xf numFmtId="0" fontId="6" fillId="0" borderId="0"/>
    <xf numFmtId="0" fontId="9" fillId="0" borderId="0"/>
    <xf numFmtId="0" fontId="9" fillId="0" borderId="0"/>
    <xf numFmtId="0" fontId="6" fillId="21" borderId="58" applyNumberFormat="0" applyFont="0" applyAlignment="0" applyProtection="0"/>
    <xf numFmtId="9" fontId="9" fillId="0" borderId="0" applyFont="0" applyFill="0" applyBorder="0" applyAlignment="0" applyProtection="0"/>
    <xf numFmtId="0" fontId="6" fillId="0" borderId="0"/>
    <xf numFmtId="43" fontId="47" fillId="0" borderId="0" applyFont="0" applyFill="0" applyBorder="0" applyAlignment="0" applyProtection="0"/>
    <xf numFmtId="0" fontId="6" fillId="0" borderId="0"/>
    <xf numFmtId="0" fontId="6" fillId="0" borderId="0"/>
    <xf numFmtId="0" fontId="6" fillId="21" borderId="58" applyNumberFormat="0" applyFon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6" fillId="0" borderId="0"/>
    <xf numFmtId="0" fontId="47" fillId="0" borderId="0"/>
    <xf numFmtId="0" fontId="6" fillId="0" borderId="0"/>
    <xf numFmtId="0" fontId="6" fillId="0" borderId="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21" borderId="58" applyNumberFormat="0" applyFont="0" applyAlignment="0" applyProtection="0"/>
    <xf numFmtId="0" fontId="6" fillId="0" borderId="0"/>
    <xf numFmtId="0" fontId="6" fillId="0" borderId="0"/>
    <xf numFmtId="0" fontId="27" fillId="0" borderId="0" applyNumberFormat="0" applyFill="0" applyBorder="0" applyAlignment="0" applyProtection="0"/>
    <xf numFmtId="0" fontId="29" fillId="0" borderId="0"/>
    <xf numFmtId="0" fontId="41" fillId="0" borderId="0" applyNumberForma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0" borderId="0"/>
    <xf numFmtId="0" fontId="5" fillId="0" borderId="0"/>
    <xf numFmtId="0" fontId="5" fillId="21" borderId="58" applyNumberFormat="0" applyFont="0" applyAlignment="0" applyProtection="0"/>
    <xf numFmtId="0" fontId="5" fillId="0" borderId="0"/>
    <xf numFmtId="0" fontId="5" fillId="0" borderId="0"/>
    <xf numFmtId="0" fontId="5" fillId="0" borderId="0"/>
    <xf numFmtId="0" fontId="5" fillId="21" borderId="58" applyNumberFormat="0" applyFont="0" applyAlignment="0" applyProtection="0"/>
    <xf numFmtId="0" fontId="5" fillId="0" borderId="0"/>
    <xf numFmtId="0" fontId="5" fillId="0" borderId="0"/>
    <xf numFmtId="0" fontId="5" fillId="0" borderId="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21" borderId="58" applyNumberFormat="0" applyFont="0" applyAlignment="0" applyProtection="0"/>
    <xf numFmtId="0" fontId="5" fillId="0" borderId="0"/>
    <xf numFmtId="0" fontId="5" fillId="0" borderId="0"/>
    <xf numFmtId="0" fontId="47" fillId="0" borderId="0"/>
    <xf numFmtId="0" fontId="47" fillId="0" borderId="0"/>
    <xf numFmtId="0" fontId="47" fillId="0" borderId="0"/>
    <xf numFmtId="0" fontId="9"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21" borderId="58" applyNumberFormat="0" applyFont="0" applyAlignment="0" applyProtection="0"/>
    <xf numFmtId="0" fontId="4" fillId="0" borderId="0"/>
    <xf numFmtId="0" fontId="4"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9" fillId="0" borderId="0"/>
    <xf numFmtId="0" fontId="29"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21" borderId="58" applyNumberFormat="0" applyFont="0" applyAlignment="0" applyProtection="0"/>
    <xf numFmtId="0" fontId="2" fillId="0" borderId="0"/>
    <xf numFmtId="0" fontId="2" fillId="0" borderId="0"/>
    <xf numFmtId="0" fontId="51" fillId="0" borderId="0" applyNumberFormat="0" applyFill="0" applyBorder="0" applyAlignment="0" applyProtection="0"/>
    <xf numFmtId="44" fontId="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21" borderId="58" applyNumberFormat="0" applyFont="0" applyAlignment="0" applyProtection="0"/>
    <xf numFmtId="0" fontId="1" fillId="0" borderId="0"/>
    <xf numFmtId="0" fontId="1" fillId="0" borderId="0"/>
    <xf numFmtId="0" fontId="9" fillId="0" borderId="0"/>
    <xf numFmtId="0" fontId="55" fillId="0" borderId="0"/>
  </cellStyleXfs>
  <cellXfs count="530">
    <xf numFmtId="0" fontId="0" fillId="0" borderId="0" xfId="0"/>
    <xf numFmtId="0" fontId="16" fillId="0" borderId="0" xfId="0" applyFont="1"/>
    <xf numFmtId="0" fontId="16" fillId="0" borderId="0" xfId="0" applyFont="1" applyAlignment="1">
      <alignment horizontal="left"/>
    </xf>
    <xf numFmtId="0" fontId="15" fillId="0" borderId="0" xfId="0" applyFont="1"/>
    <xf numFmtId="0" fontId="16" fillId="0" borderId="0" xfId="0" quotePrefix="1" applyFont="1" applyAlignment="1">
      <alignment vertical="top" wrapText="1"/>
    </xf>
    <xf numFmtId="0" fontId="15" fillId="0" borderId="0" xfId="0" applyFont="1" applyAlignment="1">
      <alignment horizontal="left" indent="1"/>
    </xf>
    <xf numFmtId="0" fontId="16" fillId="0" borderId="2" xfId="0" applyFont="1" applyBorder="1"/>
    <xf numFmtId="0" fontId="15" fillId="0" borderId="2" xfId="0" applyFont="1" applyBorder="1" applyAlignment="1">
      <alignment horizontal="right"/>
    </xf>
    <xf numFmtId="166" fontId="16" fillId="0" borderId="2" xfId="0" applyNumberFormat="1" applyFont="1" applyBorder="1" applyAlignment="1">
      <alignment horizontal="left"/>
    </xf>
    <xf numFmtId="0" fontId="16" fillId="0" borderId="0" xfId="0" applyFont="1" applyAlignment="1">
      <alignment horizontal="left" indent="19"/>
    </xf>
    <xf numFmtId="0" fontId="15" fillId="0" borderId="0" xfId="0" applyFont="1" applyAlignment="1">
      <alignment horizontal="left" indent="19"/>
    </xf>
    <xf numFmtId="0" fontId="15" fillId="0" borderId="0" xfId="0" applyFont="1" applyAlignment="1">
      <alignment horizontal="left" indent="20"/>
    </xf>
    <xf numFmtId="0" fontId="15" fillId="0" borderId="0" xfId="0" applyFont="1" applyAlignment="1">
      <alignment horizontal="right"/>
    </xf>
    <xf numFmtId="5" fontId="15" fillId="0" borderId="0" xfId="5" applyNumberFormat="1" applyFont="1" applyFill="1" applyBorder="1"/>
    <xf numFmtId="5" fontId="15" fillId="0" borderId="0" xfId="5" applyNumberFormat="1" applyFont="1" applyBorder="1"/>
    <xf numFmtId="167" fontId="16" fillId="0" borderId="0" xfId="5" applyNumberFormat="1" applyFont="1" applyFill="1" applyBorder="1" applyAlignment="1">
      <alignment horizontal="right"/>
    </xf>
    <xf numFmtId="168" fontId="16" fillId="0" borderId="0" xfId="0" applyNumberFormat="1" applyFont="1" applyAlignment="1">
      <alignment horizontal="right"/>
    </xf>
    <xf numFmtId="168" fontId="16" fillId="2" borderId="2" xfId="5" applyNumberFormat="1" applyFont="1" applyFill="1" applyBorder="1"/>
    <xf numFmtId="167" fontId="16" fillId="2" borderId="2" xfId="5" applyNumberFormat="1" applyFont="1" applyFill="1" applyBorder="1"/>
    <xf numFmtId="167" fontId="16" fillId="0" borderId="2" xfId="0" applyNumberFormat="1" applyFont="1" applyBorder="1" applyAlignment="1">
      <alignment horizontal="right"/>
    </xf>
    <xf numFmtId="168" fontId="16" fillId="0" borderId="2" xfId="0" applyNumberFormat="1" applyFont="1" applyBorder="1" applyAlignment="1">
      <alignment horizontal="right"/>
    </xf>
    <xf numFmtId="0" fontId="21" fillId="0" borderId="0" xfId="0" applyFont="1" applyAlignment="1">
      <alignment horizontal="left" vertical="top" wrapText="1"/>
    </xf>
    <xf numFmtId="0" fontId="15" fillId="0" borderId="0" xfId="0" applyFont="1" applyAlignment="1">
      <alignment horizontal="left"/>
    </xf>
    <xf numFmtId="169" fontId="16" fillId="0" borderId="2" xfId="5" quotePrefix="1" applyNumberFormat="1" applyFont="1" applyFill="1" applyBorder="1" applyAlignment="1">
      <alignment vertical="top" wrapText="1"/>
    </xf>
    <xf numFmtId="164" fontId="16" fillId="0" borderId="2" xfId="5" quotePrefix="1" applyNumberFormat="1" applyFont="1" applyFill="1" applyBorder="1" applyAlignment="1">
      <alignment vertical="top" wrapText="1"/>
    </xf>
    <xf numFmtId="0" fontId="16" fillId="0" borderId="0" xfId="13" applyFont="1"/>
    <xf numFmtId="166" fontId="15" fillId="0" borderId="2" xfId="0" applyNumberFormat="1" applyFont="1" applyBorder="1" applyAlignment="1">
      <alignment horizontal="right"/>
    </xf>
    <xf numFmtId="167" fontId="16" fillId="0" borderId="2" xfId="5" applyNumberFormat="1" applyFont="1" applyFill="1" applyBorder="1"/>
    <xf numFmtId="167" fontId="16" fillId="0" borderId="3" xfId="5" applyNumberFormat="1" applyFont="1" applyFill="1" applyBorder="1"/>
    <xf numFmtId="169" fontId="16" fillId="0" borderId="2" xfId="5" applyNumberFormat="1" applyFont="1" applyFill="1" applyBorder="1" applyAlignment="1">
      <alignment horizontal="right"/>
    </xf>
    <xf numFmtId="164" fontId="16" fillId="0" borderId="2" xfId="5" applyNumberFormat="1" applyFont="1" applyFill="1" applyBorder="1" applyAlignment="1">
      <alignment horizontal="right"/>
    </xf>
    <xf numFmtId="166" fontId="15" fillId="0" borderId="0" xfId="0" applyNumberFormat="1" applyFont="1" applyAlignment="1">
      <alignment horizontal="right"/>
    </xf>
    <xf numFmtId="169" fontId="16" fillId="0" borderId="0" xfId="5" applyNumberFormat="1" applyFont="1" applyFill="1" applyBorder="1" applyAlignment="1">
      <alignment horizontal="right"/>
    </xf>
    <xf numFmtId="167" fontId="16" fillId="0" borderId="0" xfId="5" applyNumberFormat="1" applyFont="1" applyFill="1" applyBorder="1"/>
    <xf numFmtId="167" fontId="16" fillId="0" borderId="0" xfId="5" applyNumberFormat="1" applyFont="1" applyBorder="1"/>
    <xf numFmtId="167" fontId="16" fillId="0" borderId="6" xfId="5" applyNumberFormat="1" applyFont="1" applyBorder="1"/>
    <xf numFmtId="167" fontId="16" fillId="0" borderId="0" xfId="0" applyNumberFormat="1" applyFont="1" applyAlignment="1">
      <alignment horizontal="right"/>
    </xf>
    <xf numFmtId="167" fontId="16" fillId="0" borderId="6" xfId="0" applyNumberFormat="1" applyFont="1" applyBorder="1" applyAlignment="1">
      <alignment horizontal="right"/>
    </xf>
    <xf numFmtId="0" fontId="16" fillId="0" borderId="0" xfId="0" applyFont="1" applyAlignment="1">
      <alignment vertical="top" wrapText="1"/>
    </xf>
    <xf numFmtId="0" fontId="16" fillId="0" borderId="7" xfId="0" applyFont="1" applyBorder="1"/>
    <xf numFmtId="5" fontId="16" fillId="0" borderId="0" xfId="0" applyNumberFormat="1" applyFont="1"/>
    <xf numFmtId="169" fontId="16" fillId="0" borderId="0" xfId="0" applyNumberFormat="1" applyFont="1"/>
    <xf numFmtId="43" fontId="16" fillId="0" borderId="2" xfId="1" applyFont="1" applyFill="1" applyBorder="1" applyAlignment="1">
      <alignment horizontal="right"/>
    </xf>
    <xf numFmtId="0" fontId="15" fillId="4" borderId="0" xfId="13" applyFont="1" applyFill="1" applyAlignment="1">
      <alignment horizontal="left" indent="1"/>
    </xf>
    <xf numFmtId="0" fontId="22" fillId="4" borderId="0" xfId="0" applyFont="1" applyFill="1" applyAlignment="1">
      <alignment horizontal="center"/>
    </xf>
    <xf numFmtId="0" fontId="22" fillId="5" borderId="10" xfId="0" applyFont="1" applyFill="1" applyBorder="1" applyAlignment="1">
      <alignment horizontal="center" vertical="top" wrapText="1"/>
    </xf>
    <xf numFmtId="0" fontId="22" fillId="5" borderId="11" xfId="0" applyFont="1" applyFill="1" applyBorder="1" applyAlignment="1">
      <alignment horizontal="center" wrapText="1"/>
    </xf>
    <xf numFmtId="0" fontId="22" fillId="5" borderId="12" xfId="0" applyFont="1" applyFill="1" applyBorder="1" applyAlignment="1">
      <alignment horizontal="center" wrapText="1"/>
    </xf>
    <xf numFmtId="0" fontId="22" fillId="5" borderId="13" xfId="0" applyFont="1" applyFill="1" applyBorder="1" applyAlignment="1">
      <alignment horizontal="center" wrapText="1"/>
    </xf>
    <xf numFmtId="0" fontId="22" fillId="5" borderId="14" xfId="0" applyFont="1" applyFill="1" applyBorder="1" applyAlignment="1">
      <alignment horizontal="center"/>
    </xf>
    <xf numFmtId="0" fontId="22" fillId="5" borderId="15" xfId="0" applyFont="1" applyFill="1" applyBorder="1" applyAlignment="1">
      <alignment horizontal="center" wrapText="1"/>
    </xf>
    <xf numFmtId="0" fontId="22" fillId="5" borderId="16" xfId="0" applyFont="1" applyFill="1" applyBorder="1" applyAlignment="1">
      <alignment horizontal="center" wrapText="1"/>
    </xf>
    <xf numFmtId="164" fontId="16" fillId="0" borderId="17" xfId="1" applyNumberFormat="1" applyFont="1" applyFill="1" applyBorder="1"/>
    <xf numFmtId="168" fontId="16" fillId="0" borderId="2" xfId="5" applyNumberFormat="1" applyFont="1" applyFill="1" applyBorder="1"/>
    <xf numFmtId="0" fontId="15" fillId="0" borderId="0" xfId="0" applyFont="1" applyAlignment="1">
      <alignment wrapText="1"/>
    </xf>
    <xf numFmtId="169" fontId="16" fillId="6" borderId="5" xfId="5" quotePrefix="1" applyNumberFormat="1" applyFont="1" applyFill="1" applyBorder="1" applyAlignment="1">
      <alignment vertical="top" wrapText="1"/>
    </xf>
    <xf numFmtId="169" fontId="16" fillId="6" borderId="2" xfId="5" quotePrefix="1" applyNumberFormat="1" applyFont="1" applyFill="1" applyBorder="1" applyAlignment="1">
      <alignment vertical="top" wrapText="1"/>
    </xf>
    <xf numFmtId="164" fontId="16" fillId="6" borderId="19" xfId="1" quotePrefix="1" applyNumberFormat="1" applyFont="1" applyFill="1" applyBorder="1"/>
    <xf numFmtId="164" fontId="16" fillId="6" borderId="20" xfId="1" quotePrefix="1" applyNumberFormat="1" applyFont="1" applyFill="1" applyBorder="1"/>
    <xf numFmtId="168" fontId="16" fillId="6" borderId="2" xfId="0" applyNumberFormat="1" applyFont="1" applyFill="1" applyBorder="1" applyAlignment="1">
      <alignment horizontal="right"/>
    </xf>
    <xf numFmtId="167" fontId="16" fillId="6" borderId="2" xfId="0" applyNumberFormat="1" applyFont="1" applyFill="1" applyBorder="1" applyAlignment="1">
      <alignment horizontal="right"/>
    </xf>
    <xf numFmtId="0" fontId="15" fillId="0" borderId="0" xfId="0" quotePrefix="1" applyFont="1" applyAlignment="1">
      <alignment horizontal="left" indent="1"/>
    </xf>
    <xf numFmtId="169" fontId="16" fillId="0" borderId="7" xfId="0" applyNumberFormat="1" applyFont="1" applyBorder="1"/>
    <xf numFmtId="168" fontId="16" fillId="0" borderId="3" xfId="5" applyNumberFormat="1" applyFont="1" applyFill="1" applyBorder="1"/>
    <xf numFmtId="169" fontId="16" fillId="0" borderId="0" xfId="13" applyNumberFormat="1" applyFont="1"/>
    <xf numFmtId="164" fontId="16" fillId="0" borderId="0" xfId="1" applyNumberFormat="1" applyFont="1" applyFill="1"/>
    <xf numFmtId="0" fontId="24" fillId="0" borderId="0" xfId="0" applyFont="1" applyAlignment="1">
      <alignment wrapText="1"/>
    </xf>
    <xf numFmtId="0" fontId="25" fillId="8" borderId="0" xfId="0" applyFont="1" applyFill="1" applyAlignment="1">
      <alignment wrapText="1"/>
    </xf>
    <xf numFmtId="0" fontId="24" fillId="0" borderId="0" xfId="0" applyFont="1"/>
    <xf numFmtId="0" fontId="24" fillId="0" borderId="2" xfId="0" applyFont="1" applyBorder="1"/>
    <xf numFmtId="0" fontId="25" fillId="8" borderId="2" xfId="14" applyFont="1" applyFill="1" applyBorder="1" applyAlignment="1">
      <alignment horizontal="center" wrapText="1"/>
    </xf>
    <xf numFmtId="0" fontId="25" fillId="8" borderId="2" xfId="0" applyFont="1" applyFill="1" applyBorder="1" applyAlignment="1">
      <alignment horizontal="center" wrapText="1"/>
    </xf>
    <xf numFmtId="166" fontId="25" fillId="8" borderId="2" xfId="0" applyNumberFormat="1" applyFont="1" applyFill="1" applyBorder="1" applyAlignment="1">
      <alignment horizontal="center" wrapText="1"/>
    </xf>
    <xf numFmtId="0" fontId="25" fillId="8" borderId="2" xfId="14" applyFont="1" applyFill="1" applyBorder="1" applyAlignment="1">
      <alignment horizontal="left" wrapText="1"/>
    </xf>
    <xf numFmtId="0" fontId="25" fillId="8" borderId="0" xfId="14" applyFont="1" applyFill="1" applyAlignment="1">
      <alignment horizontal="left" wrapText="1"/>
    </xf>
    <xf numFmtId="0" fontId="26" fillId="0" borderId="2" xfId="14" applyFont="1" applyBorder="1"/>
    <xf numFmtId="164" fontId="24" fillId="0" borderId="2" xfId="1" applyNumberFormat="1" applyFont="1" applyBorder="1"/>
    <xf numFmtId="0" fontId="26" fillId="0" borderId="2" xfId="14" applyFont="1" applyBorder="1" applyAlignment="1">
      <alignment wrapText="1"/>
    </xf>
    <xf numFmtId="0" fontId="26" fillId="0" borderId="2" xfId="15" applyFont="1" applyBorder="1"/>
    <xf numFmtId="0" fontId="26" fillId="0" borderId="2" xfId="14" quotePrefix="1" applyFont="1" applyBorder="1" applyAlignment="1">
      <alignment wrapText="1"/>
    </xf>
    <xf numFmtId="164" fontId="24" fillId="0" borderId="2" xfId="1" applyNumberFormat="1" applyFont="1" applyFill="1" applyBorder="1"/>
    <xf numFmtId="0" fontId="26" fillId="0" borderId="0" xfId="14" applyFont="1"/>
    <xf numFmtId="0" fontId="14" fillId="0" borderId="0" xfId="0" applyFont="1"/>
    <xf numFmtId="164" fontId="26" fillId="0" borderId="2" xfId="1" applyNumberFormat="1" applyFont="1" applyFill="1" applyBorder="1" applyAlignment="1"/>
    <xf numFmtId="0" fontId="0" fillId="0" borderId="0" xfId="0" applyAlignment="1">
      <alignment vertical="center"/>
    </xf>
    <xf numFmtId="0" fontId="0" fillId="0" borderId="0" xfId="0" applyAlignment="1">
      <alignment vertical="center" wrapText="1"/>
    </xf>
    <xf numFmtId="0" fontId="26" fillId="0" borderId="2" xfId="15" applyFont="1" applyBorder="1" applyAlignment="1">
      <alignment wrapText="1"/>
    </xf>
    <xf numFmtId="0" fontId="21" fillId="0" borderId="12" xfId="0" applyFont="1" applyBorder="1" applyAlignment="1">
      <alignment horizontal="left" vertical="top" wrapText="1"/>
    </xf>
    <xf numFmtId="0" fontId="21" fillId="0" borderId="8" xfId="0" applyFont="1" applyBorder="1" applyAlignment="1">
      <alignment horizontal="left" vertical="top" wrapText="1"/>
    </xf>
    <xf numFmtId="1" fontId="24" fillId="0" borderId="2" xfId="0" applyNumberFormat="1" applyFont="1" applyBorder="1"/>
    <xf numFmtId="164" fontId="24" fillId="0" borderId="0" xfId="0" applyNumberFormat="1" applyFont="1"/>
    <xf numFmtId="0" fontId="0" fillId="0" borderId="2" xfId="0" applyBorder="1"/>
    <xf numFmtId="1" fontId="24" fillId="0" borderId="6" xfId="0" applyNumberFormat="1" applyFont="1" applyBorder="1"/>
    <xf numFmtId="0" fontId="22" fillId="5" borderId="66" xfId="0" applyFont="1" applyFill="1" applyBorder="1" applyAlignment="1">
      <alignment horizontal="center" vertical="top" wrapText="1"/>
    </xf>
    <xf numFmtId="0" fontId="21" fillId="0" borderId="2" xfId="0" applyFont="1" applyBorder="1" applyAlignment="1">
      <alignment horizontal="left" vertical="top" wrapText="1"/>
    </xf>
    <xf numFmtId="0" fontId="22" fillId="0" borderId="2" xfId="0" applyFont="1" applyBorder="1" applyAlignment="1">
      <alignment horizontal="center" vertical="top" wrapText="1"/>
    </xf>
    <xf numFmtId="164" fontId="24" fillId="0" borderId="0" xfId="1" applyNumberFormat="1" applyFont="1"/>
    <xf numFmtId="164" fontId="9" fillId="0" borderId="2" xfId="1" applyNumberFormat="1" applyBorder="1"/>
    <xf numFmtId="0" fontId="9" fillId="0" borderId="2" xfId="0" applyFont="1" applyBorder="1"/>
    <xf numFmtId="0" fontId="52" fillId="0" borderId="0" xfId="0" applyFont="1" applyAlignment="1">
      <alignment horizontal="right" vertical="center" wrapText="1"/>
    </xf>
    <xf numFmtId="164" fontId="53" fillId="0" borderId="0" xfId="1" applyNumberFormat="1" applyFont="1" applyAlignment="1">
      <alignment vertical="center" wrapText="1"/>
    </xf>
    <xf numFmtId="164" fontId="54" fillId="0" borderId="0" xfId="1" applyNumberFormat="1" applyFont="1"/>
    <xf numFmtId="173" fontId="24" fillId="0" borderId="2" xfId="0" applyNumberFormat="1" applyFont="1" applyBorder="1"/>
    <xf numFmtId="173" fontId="24" fillId="0" borderId="2" xfId="1" applyNumberFormat="1" applyFont="1" applyBorder="1"/>
    <xf numFmtId="0" fontId="56" fillId="11" borderId="0" xfId="0" applyFont="1" applyFill="1"/>
    <xf numFmtId="0" fontId="57" fillId="11" borderId="0" xfId="0" applyFont="1" applyFill="1"/>
    <xf numFmtId="0" fontId="58" fillId="0" borderId="0" xfId="0" applyFont="1"/>
    <xf numFmtId="0" fontId="59" fillId="0" borderId="0" xfId="0" applyFont="1"/>
    <xf numFmtId="0" fontId="60" fillId="13" borderId="0" xfId="0" applyFont="1" applyFill="1"/>
    <xf numFmtId="0" fontId="59" fillId="13" borderId="0" xfId="0" applyFont="1" applyFill="1"/>
    <xf numFmtId="0" fontId="60" fillId="12" borderId="0" xfId="0" applyFont="1" applyFill="1"/>
    <xf numFmtId="0" fontId="59" fillId="12" borderId="0" xfId="0" applyFont="1" applyFill="1"/>
    <xf numFmtId="0" fontId="60" fillId="12" borderId="0" xfId="0" applyFont="1" applyFill="1" applyAlignment="1">
      <alignment vertical="center"/>
    </xf>
    <xf numFmtId="0" fontId="59" fillId="0" borderId="0" xfId="0" applyFont="1" applyAlignment="1">
      <alignment wrapText="1"/>
    </xf>
    <xf numFmtId="0" fontId="58" fillId="13" borderId="0" xfId="0" applyFont="1" applyFill="1"/>
    <xf numFmtId="0" fontId="58" fillId="12" borderId="0" xfId="0" applyFont="1" applyFill="1"/>
    <xf numFmtId="0" fontId="61" fillId="0" borderId="0" xfId="249" applyFont="1"/>
    <xf numFmtId="0" fontId="60" fillId="0" borderId="0" xfId="0" applyFont="1"/>
    <xf numFmtId="0" fontId="56" fillId="0" borderId="0" xfId="0" applyFont="1"/>
    <xf numFmtId="0" fontId="60" fillId="0" borderId="0" xfId="0" applyFont="1" applyAlignment="1">
      <alignment horizontal="left" indent="1"/>
    </xf>
    <xf numFmtId="0" fontId="60" fillId="0" borderId="0" xfId="0" applyFont="1" applyAlignment="1">
      <alignment horizontal="left"/>
    </xf>
    <xf numFmtId="0" fontId="59" fillId="0" borderId="0" xfId="0" applyFont="1" applyAlignment="1">
      <alignment horizontal="left" indent="19"/>
    </xf>
    <xf numFmtId="167" fontId="59" fillId="0" borderId="0" xfId="5" applyNumberFormat="1" applyFont="1" applyFill="1" applyBorder="1" applyAlignment="1">
      <alignment horizontal="right"/>
    </xf>
    <xf numFmtId="0" fontId="56" fillId="5" borderId="11" xfId="0" applyFont="1" applyFill="1" applyBorder="1" applyAlignment="1">
      <alignment horizontal="center" wrapText="1"/>
    </xf>
    <xf numFmtId="0" fontId="56" fillId="5" borderId="14" xfId="0" applyFont="1" applyFill="1" applyBorder="1" applyAlignment="1">
      <alignment horizontal="center"/>
    </xf>
    <xf numFmtId="0" fontId="56" fillId="5" borderId="15" xfId="0" applyFont="1" applyFill="1" applyBorder="1" applyAlignment="1">
      <alignment horizontal="center" wrapText="1"/>
    </xf>
    <xf numFmtId="0" fontId="56" fillId="5" borderId="16" xfId="0" applyFont="1" applyFill="1" applyBorder="1" applyAlignment="1">
      <alignment horizontal="center" wrapText="1"/>
    </xf>
    <xf numFmtId="166" fontId="59" fillId="0" borderId="2" xfId="0" applyNumberFormat="1" applyFont="1" applyBorder="1" applyAlignment="1">
      <alignment horizontal="left"/>
    </xf>
    <xf numFmtId="43" fontId="59" fillId="0" borderId="2" xfId="1" applyFont="1" applyFill="1" applyBorder="1" applyAlignment="1">
      <alignment horizontal="right"/>
    </xf>
    <xf numFmtId="0" fontId="59" fillId="0" borderId="2" xfId="0" applyFont="1" applyBorder="1"/>
    <xf numFmtId="166" fontId="60" fillId="0" borderId="2" xfId="0" applyNumberFormat="1" applyFont="1" applyBorder="1" applyAlignment="1">
      <alignment horizontal="right"/>
    </xf>
    <xf numFmtId="166" fontId="59" fillId="0" borderId="0" xfId="0" applyNumberFormat="1" applyFont="1" applyAlignment="1">
      <alignment horizontal="left"/>
    </xf>
    <xf numFmtId="43" fontId="59" fillId="0" borderId="0" xfId="1" applyFont="1" applyFill="1" applyBorder="1" applyAlignment="1">
      <alignment horizontal="right"/>
    </xf>
    <xf numFmtId="167" fontId="59" fillId="0" borderId="2" xfId="5" applyNumberFormat="1" applyFont="1" applyFill="1" applyBorder="1"/>
    <xf numFmtId="167" fontId="59" fillId="0" borderId="3" xfId="5" applyNumberFormat="1" applyFont="1" applyFill="1" applyBorder="1"/>
    <xf numFmtId="169" fontId="59" fillId="0" borderId="2" xfId="5" applyNumberFormat="1" applyFont="1" applyFill="1" applyBorder="1" applyAlignment="1">
      <alignment horizontal="right"/>
    </xf>
    <xf numFmtId="168" fontId="59" fillId="0" borderId="2" xfId="5" applyNumberFormat="1" applyFont="1" applyFill="1" applyBorder="1"/>
    <xf numFmtId="168" fontId="59" fillId="0" borderId="3" xfId="5" applyNumberFormat="1" applyFont="1" applyFill="1" applyBorder="1"/>
    <xf numFmtId="164" fontId="59" fillId="0" borderId="2" xfId="5" applyNumberFormat="1" applyFont="1" applyFill="1" applyBorder="1" applyAlignment="1">
      <alignment horizontal="right"/>
    </xf>
    <xf numFmtId="169" fontId="59" fillId="0" borderId="0" xfId="0" applyNumberFormat="1" applyFont="1"/>
    <xf numFmtId="168" fontId="59" fillId="6" borderId="2" xfId="0" applyNumberFormat="1" applyFont="1" applyFill="1" applyBorder="1" applyAlignment="1">
      <alignment horizontal="right"/>
    </xf>
    <xf numFmtId="168" fontId="59" fillId="0" borderId="2" xfId="0" applyNumberFormat="1" applyFont="1" applyBorder="1" applyAlignment="1">
      <alignment horizontal="right"/>
    </xf>
    <xf numFmtId="0" fontId="60" fillId="0" borderId="2" xfId="0" applyFont="1" applyBorder="1" applyAlignment="1">
      <alignment horizontal="right"/>
    </xf>
    <xf numFmtId="0" fontId="60" fillId="0" borderId="0" xfId="0" applyFont="1" applyAlignment="1">
      <alignment horizontal="right"/>
    </xf>
    <xf numFmtId="168" fontId="59" fillId="0" borderId="0" xfId="0" applyNumberFormat="1" applyFont="1" applyAlignment="1">
      <alignment horizontal="right"/>
    </xf>
    <xf numFmtId="0" fontId="62" fillId="0" borderId="0" xfId="0" applyFont="1" applyAlignment="1">
      <alignment horizontal="left"/>
    </xf>
    <xf numFmtId="0" fontId="62" fillId="0" borderId="8" xfId="0" applyFont="1" applyBorder="1" applyAlignment="1">
      <alignment horizontal="left"/>
    </xf>
    <xf numFmtId="0" fontId="63" fillId="0" borderId="0" xfId="65" applyFont="1"/>
    <xf numFmtId="0" fontId="60" fillId="0" borderId="34" xfId="0" applyFont="1" applyBorder="1" applyAlignment="1">
      <alignment horizontal="center"/>
    </xf>
    <xf numFmtId="1" fontId="60" fillId="0" borderId="9" xfId="27" applyNumberFormat="1" applyFont="1" applyBorder="1" applyAlignment="1">
      <alignment horizontal="center"/>
    </xf>
    <xf numFmtId="0" fontId="56" fillId="8" borderId="44" xfId="27" applyFont="1" applyFill="1" applyBorder="1"/>
    <xf numFmtId="1" fontId="56" fillId="8" borderId="0" xfId="27" applyNumberFormat="1" applyFont="1" applyFill="1" applyAlignment="1">
      <alignment horizontal="center"/>
    </xf>
    <xf numFmtId="4" fontId="58" fillId="0" borderId="0" xfId="65" applyNumberFormat="1" applyFont="1" applyAlignment="1">
      <alignment horizontal="right"/>
    </xf>
    <xf numFmtId="0" fontId="56" fillId="8" borderId="11" xfId="27" applyFont="1" applyFill="1" applyBorder="1"/>
    <xf numFmtId="1" fontId="56" fillId="8" borderId="12" xfId="27" applyNumberFormat="1" applyFont="1" applyFill="1" applyBorder="1" applyAlignment="1">
      <alignment horizontal="center"/>
    </xf>
    <xf numFmtId="164" fontId="59" fillId="0" borderId="24" xfId="23" applyNumberFormat="1" applyFont="1" applyFill="1" applyBorder="1"/>
    <xf numFmtId="2" fontId="59" fillId="0" borderId="2" xfId="27" applyNumberFormat="1" applyFont="1" applyBorder="1" applyAlignment="1">
      <alignment horizontal="right"/>
    </xf>
    <xf numFmtId="9" fontId="59" fillId="0" borderId="2" xfId="16" applyFont="1" applyFill="1" applyBorder="1" applyAlignment="1">
      <alignment horizontal="right"/>
    </xf>
    <xf numFmtId="164" fontId="59" fillId="0" borderId="19" xfId="23" applyNumberFormat="1" applyFont="1" applyFill="1" applyBorder="1"/>
    <xf numFmtId="2" fontId="59" fillId="0" borderId="20" xfId="27" applyNumberFormat="1" applyFont="1" applyBorder="1" applyAlignment="1">
      <alignment horizontal="right"/>
    </xf>
    <xf numFmtId="0" fontId="64" fillId="0" borderId="0" xfId="65" applyFont="1" applyAlignment="1">
      <alignment horizontal="right"/>
    </xf>
    <xf numFmtId="9" fontId="59" fillId="0" borderId="20" xfId="16" applyFont="1" applyFill="1" applyBorder="1" applyAlignment="1">
      <alignment horizontal="right"/>
    </xf>
    <xf numFmtId="164" fontId="59" fillId="0" borderId="44" xfId="23" applyNumberFormat="1" applyFont="1" applyFill="1" applyBorder="1"/>
    <xf numFmtId="2" fontId="59" fillId="0" borderId="0" xfId="27" applyNumberFormat="1" applyFont="1" applyAlignment="1">
      <alignment horizontal="right"/>
    </xf>
    <xf numFmtId="164" fontId="59" fillId="0" borderId="15" xfId="23" applyNumberFormat="1" applyFont="1" applyFill="1" applyBorder="1"/>
    <xf numFmtId="9" fontId="59" fillId="0" borderId="0" xfId="16" applyFont="1" applyFill="1" applyBorder="1" applyAlignment="1">
      <alignment horizontal="right"/>
    </xf>
    <xf numFmtId="2" fontId="59" fillId="0" borderId="22" xfId="27" applyNumberFormat="1" applyFont="1" applyBorder="1" applyAlignment="1">
      <alignment horizontal="right"/>
    </xf>
    <xf numFmtId="164" fontId="59" fillId="0" borderId="21" xfId="23" applyNumberFormat="1" applyFont="1" applyFill="1" applyBorder="1"/>
    <xf numFmtId="164" fontId="59" fillId="0" borderId="45" xfId="23" applyNumberFormat="1" applyFont="1" applyFill="1" applyBorder="1"/>
    <xf numFmtId="0" fontId="56" fillId="8" borderId="14" xfId="27" applyFont="1" applyFill="1" applyBorder="1"/>
    <xf numFmtId="1" fontId="56" fillId="8" borderId="15" xfId="27" applyNumberFormat="1" applyFont="1" applyFill="1" applyBorder="1" applyAlignment="1">
      <alignment horizontal="center"/>
    </xf>
    <xf numFmtId="2" fontId="59" fillId="0" borderId="4" xfId="27" applyNumberFormat="1" applyFont="1" applyBorder="1" applyAlignment="1">
      <alignment horizontal="right"/>
    </xf>
    <xf numFmtId="164" fontId="59" fillId="0" borderId="14" xfId="23" applyNumberFormat="1" applyFont="1" applyFill="1" applyBorder="1"/>
    <xf numFmtId="1" fontId="60" fillId="0" borderId="46" xfId="27" applyNumberFormat="1" applyFont="1" applyBorder="1" applyAlignment="1">
      <alignment horizontal="right"/>
    </xf>
    <xf numFmtId="1" fontId="60" fillId="0" borderId="12" xfId="27" applyNumberFormat="1" applyFont="1" applyBorder="1" applyAlignment="1">
      <alignment horizontal="right"/>
    </xf>
    <xf numFmtId="1" fontId="60" fillId="0" borderId="46" xfId="16" applyNumberFormat="1" applyFont="1" applyFill="1" applyBorder="1" applyAlignment="1">
      <alignment horizontal="right"/>
    </xf>
    <xf numFmtId="1" fontId="60" fillId="0" borderId="12" xfId="16" applyNumberFormat="1" applyFont="1" applyFill="1" applyBorder="1" applyAlignment="1">
      <alignment horizontal="right"/>
    </xf>
    <xf numFmtId="1" fontId="60" fillId="0" borderId="15" xfId="16" applyNumberFormat="1" applyFont="1" applyFill="1" applyBorder="1" applyAlignment="1">
      <alignment horizontal="right"/>
    </xf>
    <xf numFmtId="164" fontId="59" fillId="0" borderId="11" xfId="23" applyNumberFormat="1" applyFont="1" applyFill="1" applyBorder="1"/>
    <xf numFmtId="1" fontId="59" fillId="0" borderId="22" xfId="0" applyNumberFormat="1" applyFont="1" applyBorder="1"/>
    <xf numFmtId="9" fontId="59" fillId="0" borderId="22" xfId="16" applyFont="1" applyFill="1" applyBorder="1" applyAlignment="1">
      <alignment horizontal="right"/>
    </xf>
    <xf numFmtId="172" fontId="59" fillId="0" borderId="22" xfId="16" applyNumberFormat="1" applyFont="1" applyFill="1" applyBorder="1" applyAlignment="1">
      <alignment horizontal="right"/>
    </xf>
    <xf numFmtId="172" fontId="59" fillId="0" borderId="40" xfId="16" applyNumberFormat="1" applyFont="1" applyFill="1" applyBorder="1" applyAlignment="1">
      <alignment horizontal="right"/>
    </xf>
    <xf numFmtId="172" fontId="59" fillId="0" borderId="5" xfId="16" applyNumberFormat="1" applyFont="1" applyFill="1" applyBorder="1" applyAlignment="1">
      <alignment horizontal="right"/>
    </xf>
    <xf numFmtId="173" fontId="59" fillId="0" borderId="2" xfId="0" applyNumberFormat="1" applyFont="1" applyBorder="1"/>
    <xf numFmtId="172" fontId="59" fillId="0" borderId="2" xfId="16" applyNumberFormat="1" applyFont="1" applyFill="1" applyBorder="1" applyAlignment="1">
      <alignment horizontal="right"/>
    </xf>
    <xf numFmtId="172" fontId="59" fillId="0" borderId="3" xfId="16" applyNumberFormat="1" applyFont="1" applyFill="1" applyBorder="1" applyAlignment="1">
      <alignment horizontal="right"/>
    </xf>
    <xf numFmtId="164" fontId="59" fillId="0" borderId="29" xfId="23" applyNumberFormat="1" applyFont="1" applyFill="1" applyBorder="1"/>
    <xf numFmtId="173" fontId="59" fillId="0" borderId="20" xfId="0" applyNumberFormat="1" applyFont="1" applyBorder="1"/>
    <xf numFmtId="172" fontId="59" fillId="0" borderId="20" xfId="16" applyNumberFormat="1" applyFont="1" applyFill="1" applyBorder="1" applyAlignment="1">
      <alignment horizontal="right"/>
    </xf>
    <xf numFmtId="172" fontId="59" fillId="0" borderId="41" xfId="16" applyNumberFormat="1" applyFont="1" applyFill="1" applyBorder="1" applyAlignment="1">
      <alignment horizontal="right"/>
    </xf>
    <xf numFmtId="0" fontId="57" fillId="0" borderId="0" xfId="0" applyFont="1"/>
    <xf numFmtId="173" fontId="58" fillId="0" borderId="0" xfId="0" applyNumberFormat="1" applyFont="1"/>
    <xf numFmtId="172" fontId="58" fillId="0" borderId="0" xfId="16" applyNumberFormat="1" applyFont="1"/>
    <xf numFmtId="9" fontId="58" fillId="0" borderId="0" xfId="0" applyNumberFormat="1" applyFont="1"/>
    <xf numFmtId="9" fontId="58" fillId="0" borderId="0" xfId="16" applyFont="1"/>
    <xf numFmtId="0" fontId="60" fillId="0" borderId="0" xfId="0" quotePrefix="1" applyFont="1" applyAlignment="1">
      <alignment horizontal="left"/>
    </xf>
    <xf numFmtId="0" fontId="59" fillId="0" borderId="0" xfId="0" applyFont="1" applyAlignment="1">
      <alignment horizontal="center"/>
    </xf>
    <xf numFmtId="0" fontId="56" fillId="8" borderId="11" xfId="0" applyFont="1" applyFill="1" applyBorder="1" applyAlignment="1">
      <alignment horizontal="center" wrapText="1"/>
    </xf>
    <xf numFmtId="0" fontId="56" fillId="8" borderId="12" xfId="0" applyFont="1" applyFill="1" applyBorder="1" applyAlignment="1">
      <alignment horizontal="center" wrapText="1"/>
    </xf>
    <xf numFmtId="0" fontId="56" fillId="8" borderId="13" xfId="0" applyFont="1" applyFill="1" applyBorder="1" applyAlignment="1">
      <alignment horizontal="center" wrapText="1"/>
    </xf>
    <xf numFmtId="3" fontId="59" fillId="0" borderId="21" xfId="0" applyNumberFormat="1" applyFont="1" applyBorder="1" applyAlignment="1">
      <alignment horizontal="left"/>
    </xf>
    <xf numFmtId="164" fontId="59" fillId="0" borderId="22" xfId="3" applyNumberFormat="1" applyFont="1" applyFill="1" applyBorder="1" applyAlignment="1">
      <alignment horizontal="right"/>
    </xf>
    <xf numFmtId="169" fontId="59" fillId="0" borderId="22" xfId="5" applyNumberFormat="1" applyFont="1" applyFill="1" applyBorder="1"/>
    <xf numFmtId="169" fontId="59" fillId="0" borderId="23" xfId="5" applyNumberFormat="1" applyFont="1" applyFill="1" applyBorder="1"/>
    <xf numFmtId="3" fontId="59" fillId="0" borderId="24" xfId="0" applyNumberFormat="1" applyFont="1" applyBorder="1" applyAlignment="1">
      <alignment horizontal="left"/>
    </xf>
    <xf numFmtId="3" fontId="59" fillId="0" borderId="2" xfId="0" applyNumberFormat="1" applyFont="1" applyBorder="1" applyAlignment="1">
      <alignment horizontal="right"/>
    </xf>
    <xf numFmtId="169" fontId="59" fillId="0" borderId="25" xfId="5" applyNumberFormat="1" applyFont="1" applyFill="1" applyBorder="1" applyAlignment="1">
      <alignment horizontal="right"/>
    </xf>
    <xf numFmtId="169" fontId="59" fillId="0" borderId="2" xfId="5" applyNumberFormat="1" applyFont="1" applyFill="1" applyBorder="1"/>
    <xf numFmtId="169" fontId="59" fillId="0" borderId="25" xfId="5" applyNumberFormat="1" applyFont="1" applyFill="1" applyBorder="1"/>
    <xf numFmtId="3" fontId="59" fillId="0" borderId="24" xfId="0" quotePrefix="1" applyNumberFormat="1" applyFont="1" applyBorder="1" applyAlignment="1">
      <alignment horizontal="left"/>
    </xf>
    <xf numFmtId="3" fontId="60" fillId="0" borderId="19" xfId="0" applyNumberFormat="1" applyFont="1" applyBorder="1" applyAlignment="1">
      <alignment horizontal="left"/>
    </xf>
    <xf numFmtId="3" fontId="60" fillId="0" borderId="20" xfId="0" applyNumberFormat="1" applyFont="1" applyBorder="1" applyAlignment="1">
      <alignment horizontal="right"/>
    </xf>
    <xf numFmtId="169" fontId="60" fillId="0" borderId="20" xfId="5" applyNumberFormat="1" applyFont="1" applyFill="1" applyBorder="1"/>
    <xf numFmtId="169" fontId="60" fillId="0" borderId="17" xfId="5" applyNumberFormat="1" applyFont="1" applyFill="1" applyBorder="1"/>
    <xf numFmtId="3" fontId="59" fillId="0" borderId="0" xfId="0" applyNumberFormat="1" applyFont="1" applyAlignment="1">
      <alignment horizontal="left"/>
    </xf>
    <xf numFmtId="0" fontId="59" fillId="0" borderId="0" xfId="0" applyFont="1" applyAlignment="1">
      <alignment horizontal="right"/>
    </xf>
    <xf numFmtId="170" fontId="59" fillId="0" borderId="0" xfId="0" applyNumberFormat="1" applyFont="1"/>
    <xf numFmtId="172" fontId="59" fillId="0" borderId="0" xfId="16" applyNumberFormat="1" applyFont="1" applyFill="1"/>
    <xf numFmtId="3" fontId="59" fillId="0" borderId="0" xfId="0" applyNumberFormat="1" applyFont="1" applyAlignment="1">
      <alignment horizontal="right"/>
    </xf>
    <xf numFmtId="172" fontId="59" fillId="0" borderId="0" xfId="16" applyNumberFormat="1" applyFont="1"/>
    <xf numFmtId="171" fontId="59" fillId="0" borderId="0" xfId="18" applyNumberFormat="1" applyFont="1" applyFill="1"/>
    <xf numFmtId="3" fontId="59" fillId="0" borderId="0" xfId="0" applyNumberFormat="1" applyFont="1"/>
    <xf numFmtId="3" fontId="65" fillId="8" borderId="19" xfId="0" applyNumberFormat="1" applyFont="1" applyFill="1" applyBorder="1" applyAlignment="1">
      <alignment horizontal="center"/>
    </xf>
    <xf numFmtId="0" fontId="65" fillId="8" borderId="20" xfId="0" applyFont="1" applyFill="1" applyBorder="1" applyAlignment="1">
      <alignment horizontal="center"/>
    </xf>
    <xf numFmtId="0" fontId="65" fillId="8" borderId="17" xfId="0" applyFont="1" applyFill="1" applyBorder="1" applyAlignment="1">
      <alignment horizontal="center"/>
    </xf>
    <xf numFmtId="3" fontId="59" fillId="0" borderId="5" xfId="0" applyNumberFormat="1" applyFont="1" applyBorder="1" applyAlignment="1">
      <alignment horizontal="left"/>
    </xf>
    <xf numFmtId="3" fontId="59" fillId="10" borderId="2" xfId="0" applyNumberFormat="1" applyFont="1" applyFill="1" applyBorder="1"/>
    <xf numFmtId="3" fontId="59" fillId="10" borderId="5" xfId="0" applyNumberFormat="1" applyFont="1" applyFill="1" applyBorder="1"/>
    <xf numFmtId="3" fontId="59" fillId="0" borderId="2" xfId="0" applyNumberFormat="1" applyFont="1" applyBorder="1"/>
    <xf numFmtId="3" fontId="59" fillId="0" borderId="2" xfId="0" applyNumberFormat="1" applyFont="1" applyBorder="1" applyAlignment="1">
      <alignment horizontal="left"/>
    </xf>
    <xf numFmtId="3" fontId="59" fillId="0" borderId="2" xfId="0" quotePrefix="1" applyNumberFormat="1" applyFont="1" applyBorder="1" applyAlignment="1">
      <alignment horizontal="left"/>
    </xf>
    <xf numFmtId="38" fontId="59" fillId="0" borderId="2" xfId="0" applyNumberFormat="1" applyFont="1" applyBorder="1"/>
    <xf numFmtId="38" fontId="59" fillId="0" borderId="0" xfId="0" applyNumberFormat="1" applyFont="1"/>
    <xf numFmtId="0" fontId="56" fillId="8" borderId="21" xfId="0" applyFont="1" applyFill="1" applyBorder="1" applyAlignment="1">
      <alignment horizontal="center"/>
    </xf>
    <xf numFmtId="3" fontId="56" fillId="8" borderId="23" xfId="0" applyNumberFormat="1" applyFont="1" applyFill="1" applyBorder="1" applyAlignment="1">
      <alignment horizontal="left"/>
    </xf>
    <xf numFmtId="3" fontId="56" fillId="8" borderId="40" xfId="0" applyNumberFormat="1" applyFont="1" applyFill="1" applyBorder="1" applyAlignment="1">
      <alignment horizontal="left"/>
    </xf>
    <xf numFmtId="0" fontId="59" fillId="0" borderId="24" xfId="0" applyFont="1" applyBorder="1"/>
    <xf numFmtId="3" fontId="59" fillId="0" borderId="25" xfId="0" applyNumberFormat="1" applyFont="1" applyBorder="1" applyAlignment="1">
      <alignment horizontal="left"/>
    </xf>
    <xf numFmtId="3" fontId="59" fillId="0" borderId="3" xfId="0" applyNumberFormat="1" applyFont="1" applyBorder="1" applyAlignment="1">
      <alignment horizontal="left"/>
    </xf>
    <xf numFmtId="3" fontId="59" fillId="0" borderId="3" xfId="0" quotePrefix="1" applyNumberFormat="1" applyFont="1" applyBorder="1" applyAlignment="1">
      <alignment horizontal="left"/>
    </xf>
    <xf numFmtId="0" fontId="59" fillId="0" borderId="19" xfId="0" applyFont="1" applyBorder="1"/>
    <xf numFmtId="3" fontId="59" fillId="0" borderId="17" xfId="0" applyNumberFormat="1" applyFont="1" applyBorder="1" applyAlignment="1">
      <alignment horizontal="left"/>
    </xf>
    <xf numFmtId="3" fontId="59" fillId="0" borderId="41" xfId="0" applyNumberFormat="1" applyFont="1" applyBorder="1" applyAlignment="1">
      <alignment horizontal="left"/>
    </xf>
    <xf numFmtId="0" fontId="60" fillId="0" borderId="0" xfId="0" applyFont="1" applyAlignment="1">
      <alignment horizontal="center"/>
    </xf>
    <xf numFmtId="0" fontId="56" fillId="8" borderId="33" xfId="13" applyFont="1" applyFill="1" applyBorder="1"/>
    <xf numFmtId="3" fontId="56" fillId="8" borderId="11" xfId="0" applyNumberFormat="1" applyFont="1" applyFill="1" applyBorder="1" applyAlignment="1">
      <alignment horizontal="center"/>
    </xf>
    <xf numFmtId="0" fontId="56" fillId="8" borderId="12" xfId="0" applyFont="1" applyFill="1" applyBorder="1" applyAlignment="1">
      <alignment horizontal="center"/>
    </xf>
    <xf numFmtId="0" fontId="56" fillId="8" borderId="13" xfId="0" applyFont="1" applyFill="1" applyBorder="1" applyAlignment="1">
      <alignment horizontal="center"/>
    </xf>
    <xf numFmtId="0" fontId="56" fillId="8" borderId="32" xfId="0" applyFont="1" applyFill="1" applyBorder="1" applyAlignment="1">
      <alignment horizontal="center"/>
    </xf>
    <xf numFmtId="0" fontId="56" fillId="8" borderId="33" xfId="0" applyFont="1" applyFill="1" applyBorder="1" applyAlignment="1">
      <alignment horizontal="center"/>
    </xf>
    <xf numFmtId="0" fontId="56" fillId="8" borderId="11" xfId="0" applyFont="1" applyFill="1" applyBorder="1" applyAlignment="1">
      <alignment horizontal="center"/>
    </xf>
    <xf numFmtId="38" fontId="59" fillId="0" borderId="26" xfId="3" applyNumberFormat="1" applyFont="1" applyFill="1" applyBorder="1"/>
    <xf numFmtId="3" fontId="59" fillId="0" borderId="24" xfId="0" applyNumberFormat="1" applyFont="1" applyBorder="1" applyAlignment="1">
      <alignment horizontal="right" indent="1"/>
    </xf>
    <xf numFmtId="3" fontId="59" fillId="0" borderId="2" xfId="0" applyNumberFormat="1" applyFont="1" applyBorder="1" applyAlignment="1">
      <alignment horizontal="right" indent="1"/>
    </xf>
    <xf numFmtId="3" fontId="59" fillId="0" borderId="18" xfId="0" applyNumberFormat="1" applyFont="1" applyBorder="1" applyAlignment="1">
      <alignment horizontal="right" indent="1"/>
    </xf>
    <xf numFmtId="3" fontId="59" fillId="0" borderId="25" xfId="0" applyNumberFormat="1" applyFont="1" applyBorder="1" applyAlignment="1">
      <alignment horizontal="right" indent="1"/>
    </xf>
    <xf numFmtId="3" fontId="59" fillId="7" borderId="27" xfId="18" applyNumberFormat="1" applyFont="1" applyFill="1" applyBorder="1" applyAlignment="1">
      <alignment horizontal="right" indent="1"/>
    </xf>
    <xf numFmtId="3" fontId="59" fillId="7" borderId="28" xfId="18" applyNumberFormat="1" applyFont="1" applyFill="1" applyBorder="1" applyAlignment="1">
      <alignment horizontal="right" indent="1"/>
    </xf>
    <xf numFmtId="9" fontId="59" fillId="0" borderId="42" xfId="18" applyFont="1" applyFill="1" applyBorder="1" applyAlignment="1">
      <alignment horizontal="right" indent="1"/>
    </xf>
    <xf numFmtId="9" fontId="59" fillId="0" borderId="25" xfId="18" applyFont="1" applyFill="1" applyBorder="1" applyAlignment="1">
      <alignment horizontal="right" indent="1"/>
    </xf>
    <xf numFmtId="38" fontId="59" fillId="0" borderId="43" xfId="3" applyNumberFormat="1" applyFont="1" applyFill="1" applyBorder="1"/>
    <xf numFmtId="38" fontId="59" fillId="0" borderId="43" xfId="3" quotePrefix="1" applyNumberFormat="1" applyFont="1" applyFill="1" applyBorder="1" applyAlignment="1">
      <alignment horizontal="left"/>
    </xf>
    <xf numFmtId="38" fontId="59" fillId="0" borderId="30" xfId="3" applyNumberFormat="1" applyFont="1" applyFill="1" applyBorder="1"/>
    <xf numFmtId="3" fontId="59" fillId="0" borderId="29" xfId="0" applyNumberFormat="1" applyFont="1" applyBorder="1" applyAlignment="1">
      <alignment horizontal="right" indent="1"/>
    </xf>
    <xf numFmtId="3" fontId="59" fillId="0" borderId="8" xfId="0" applyNumberFormat="1" applyFont="1" applyBorder="1" applyAlignment="1">
      <alignment horizontal="right" indent="1"/>
    </xf>
    <xf numFmtId="3" fontId="59" fillId="0" borderId="31" xfId="0" applyNumberFormat="1" applyFont="1" applyBorder="1" applyAlignment="1">
      <alignment horizontal="right" indent="1"/>
    </xf>
    <xf numFmtId="3" fontId="59" fillId="7" borderId="29" xfId="18" applyNumberFormat="1" applyFont="1" applyFill="1" applyBorder="1" applyAlignment="1">
      <alignment horizontal="right" indent="1"/>
    </xf>
    <xf numFmtId="3" fontId="59" fillId="7" borderId="30" xfId="18" applyNumberFormat="1" applyFont="1" applyFill="1" applyBorder="1" applyAlignment="1">
      <alignment horizontal="right" indent="1"/>
    </xf>
    <xf numFmtId="9" fontId="59" fillId="0" borderId="31" xfId="18" applyFont="1" applyFill="1" applyBorder="1" applyAlignment="1">
      <alignment horizontal="right" indent="1"/>
    </xf>
    <xf numFmtId="0" fontId="56" fillId="8" borderId="32" xfId="13" applyFont="1" applyFill="1" applyBorder="1"/>
    <xf numFmtId="3" fontId="56" fillId="8" borderId="12" xfId="0" applyNumberFormat="1" applyFont="1" applyFill="1" applyBorder="1" applyAlignment="1">
      <alignment horizontal="center"/>
    </xf>
    <xf numFmtId="0" fontId="60" fillId="0" borderId="26" xfId="0" applyFont="1" applyBorder="1" applyAlignment="1">
      <alignment horizontal="left"/>
    </xf>
    <xf numFmtId="3" fontId="59" fillId="0" borderId="24" xfId="0" applyNumberFormat="1" applyFont="1" applyBorder="1"/>
    <xf numFmtId="3" fontId="59" fillId="0" borderId="25" xfId="0" applyNumberFormat="1" applyFont="1" applyBorder="1"/>
    <xf numFmtId="0" fontId="60" fillId="0" borderId="43" xfId="0" applyFont="1" applyBorder="1" applyAlignment="1">
      <alignment horizontal="left"/>
    </xf>
    <xf numFmtId="0" fontId="60" fillId="0" borderId="30" xfId="0" applyFont="1" applyBorder="1" applyAlignment="1">
      <alignment horizontal="left"/>
    </xf>
    <xf numFmtId="3" fontId="59" fillId="0" borderId="19" xfId="0" applyNumberFormat="1" applyFont="1" applyBorder="1"/>
    <xf numFmtId="3" fontId="59" fillId="0" borderId="20" xfId="0" applyNumberFormat="1" applyFont="1" applyBorder="1"/>
    <xf numFmtId="3" fontId="59" fillId="0" borderId="17" xfId="0" applyNumberFormat="1" applyFont="1" applyBorder="1"/>
    <xf numFmtId="164" fontId="59" fillId="0" borderId="0" xfId="1" applyNumberFormat="1" applyFont="1" applyFill="1"/>
    <xf numFmtId="38" fontId="59" fillId="0" borderId="26" xfId="1" applyNumberFormat="1" applyFont="1" applyFill="1" applyBorder="1"/>
    <xf numFmtId="38" fontId="59" fillId="0" borderId="43" xfId="1" applyNumberFormat="1" applyFont="1" applyFill="1" applyBorder="1"/>
    <xf numFmtId="38" fontId="59" fillId="0" borderId="43" xfId="1" quotePrefix="1" applyNumberFormat="1" applyFont="1" applyFill="1" applyBorder="1" applyAlignment="1">
      <alignment horizontal="left"/>
    </xf>
    <xf numFmtId="38" fontId="59" fillId="0" borderId="30" xfId="1" applyNumberFormat="1" applyFont="1" applyFill="1" applyBorder="1"/>
    <xf numFmtId="0" fontId="66" fillId="0" borderId="0" xfId="0" applyFont="1"/>
    <xf numFmtId="4" fontId="59" fillId="0" borderId="0" xfId="0" applyNumberFormat="1" applyFont="1"/>
    <xf numFmtId="166" fontId="65" fillId="0" borderId="0" xfId="0" applyNumberFormat="1" applyFont="1" applyAlignment="1">
      <alignment horizontal="left"/>
    </xf>
    <xf numFmtId="9" fontId="59" fillId="0" borderId="0" xfId="16" applyFont="1" applyFill="1"/>
    <xf numFmtId="0" fontId="65" fillId="0" borderId="0" xfId="0" applyFont="1"/>
    <xf numFmtId="3" fontId="59" fillId="0" borderId="0" xfId="0" applyNumberFormat="1" applyFont="1" applyAlignment="1">
      <alignment horizontal="center"/>
    </xf>
    <xf numFmtId="164" fontId="59" fillId="0" borderId="0" xfId="1" applyNumberFormat="1" applyFont="1" applyFill="1" applyAlignment="1">
      <alignment horizontal="center"/>
    </xf>
    <xf numFmtId="0" fontId="60" fillId="0" borderId="0" xfId="0" quotePrefix="1" applyFont="1" applyAlignment="1">
      <alignment horizontal="left" indent="1"/>
    </xf>
    <xf numFmtId="0" fontId="60" fillId="3" borderId="0" xfId="0" applyFont="1" applyFill="1" applyAlignment="1">
      <alignment horizontal="left" indent="1"/>
    </xf>
    <xf numFmtId="0" fontId="60" fillId="3" borderId="0" xfId="0" applyFont="1" applyFill="1" applyAlignment="1">
      <alignment horizontal="center"/>
    </xf>
    <xf numFmtId="42" fontId="59" fillId="0" borderId="0" xfId="0" applyNumberFormat="1" applyFont="1" applyAlignment="1">
      <alignment horizontal="center"/>
    </xf>
    <xf numFmtId="0" fontId="59" fillId="0" borderId="0" xfId="0" quotePrefix="1" applyFont="1" applyAlignment="1">
      <alignment vertical="top" wrapText="1"/>
    </xf>
    <xf numFmtId="0" fontId="56" fillId="5" borderId="9" xfId="0" applyFont="1" applyFill="1" applyBorder="1" applyAlignment="1">
      <alignment horizontal="center" vertical="top" wrapText="1"/>
    </xf>
    <xf numFmtId="0" fontId="56" fillId="5" borderId="66" xfId="0" applyFont="1" applyFill="1" applyBorder="1" applyAlignment="1">
      <alignment horizontal="center" vertical="top" wrapText="1"/>
    </xf>
    <xf numFmtId="0" fontId="56" fillId="5" borderId="10" xfId="0" applyFont="1" applyFill="1" applyBorder="1" applyAlignment="1">
      <alignment horizontal="center" vertical="top" wrapText="1"/>
    </xf>
    <xf numFmtId="169" fontId="59" fillId="0" borderId="2" xfId="5" quotePrefix="1" applyNumberFormat="1" applyFont="1" applyFill="1" applyBorder="1" applyAlignment="1">
      <alignment vertical="top" wrapText="1"/>
    </xf>
    <xf numFmtId="0" fontId="67" fillId="0" borderId="2" xfId="0" applyFont="1" applyBorder="1" applyAlignment="1">
      <alignment horizontal="left" vertical="top" wrapText="1"/>
    </xf>
    <xf numFmtId="169" fontId="59" fillId="6" borderId="5" xfId="5" quotePrefix="1" applyNumberFormat="1" applyFont="1" applyFill="1" applyBorder="1" applyAlignment="1">
      <alignment vertical="top" wrapText="1"/>
    </xf>
    <xf numFmtId="164" fontId="59" fillId="0" borderId="2" xfId="5" quotePrefix="1" applyNumberFormat="1" applyFont="1" applyFill="1" applyBorder="1" applyAlignment="1">
      <alignment vertical="top" wrapText="1"/>
    </xf>
    <xf numFmtId="164" fontId="59" fillId="6" borderId="2" xfId="5" quotePrefix="1" applyNumberFormat="1" applyFont="1" applyFill="1" applyBorder="1" applyAlignment="1">
      <alignment vertical="top" wrapText="1"/>
    </xf>
    <xf numFmtId="169" fontId="59" fillId="6" borderId="2" xfId="5" quotePrefix="1" applyNumberFormat="1" applyFont="1" applyFill="1" applyBorder="1" applyAlignment="1">
      <alignment vertical="top" wrapText="1"/>
    </xf>
    <xf numFmtId="0" fontId="67" fillId="0" borderId="0" xfId="0" applyFont="1" applyAlignment="1">
      <alignment horizontal="left" vertical="top" wrapText="1"/>
    </xf>
    <xf numFmtId="0" fontId="60" fillId="0" borderId="2" xfId="0" applyFont="1" applyBorder="1" applyAlignment="1">
      <alignment horizontal="center" vertical="top" wrapText="1"/>
    </xf>
    <xf numFmtId="0" fontId="59" fillId="6" borderId="2" xfId="0" applyFont="1" applyFill="1" applyBorder="1" applyAlignment="1">
      <alignment horizontal="left" vertical="top" wrapText="1"/>
    </xf>
    <xf numFmtId="0" fontId="59" fillId="6" borderId="2" xfId="0" quotePrefix="1" applyFont="1" applyFill="1" applyBorder="1" applyAlignment="1">
      <alignment vertical="top" wrapText="1"/>
    </xf>
    <xf numFmtId="0" fontId="56" fillId="4" borderId="0" xfId="0" applyFont="1" applyFill="1" applyAlignment="1">
      <alignment horizontal="center"/>
    </xf>
    <xf numFmtId="0" fontId="56" fillId="5" borderId="12" xfId="0" applyFont="1" applyFill="1" applyBorder="1" applyAlignment="1">
      <alignment horizontal="center" wrapText="1"/>
    </xf>
    <xf numFmtId="0" fontId="56" fillId="5" borderId="13" xfId="0" applyFont="1" applyFill="1" applyBorder="1" applyAlignment="1">
      <alignment horizontal="center" wrapText="1"/>
    </xf>
    <xf numFmtId="0" fontId="59" fillId="0" borderId="0" xfId="13" applyFont="1"/>
    <xf numFmtId="0" fontId="60" fillId="4" borderId="0" xfId="13" applyFont="1" applyFill="1" applyAlignment="1">
      <alignment horizontal="left" indent="1"/>
    </xf>
    <xf numFmtId="164" fontId="59" fillId="6" borderId="19" xfId="1" quotePrefix="1" applyNumberFormat="1" applyFont="1" applyFill="1" applyBorder="1"/>
    <xf numFmtId="164" fontId="59" fillId="6" borderId="20" xfId="1" quotePrefix="1" applyNumberFormat="1" applyFont="1" applyFill="1" applyBorder="1"/>
    <xf numFmtId="164" fontId="59" fillId="0" borderId="17" xfId="1" applyNumberFormat="1" applyFont="1" applyFill="1" applyBorder="1"/>
    <xf numFmtId="0" fontId="59" fillId="0" borderId="0" xfId="0" applyFont="1" applyAlignment="1">
      <alignment horizontal="left"/>
    </xf>
    <xf numFmtId="0" fontId="67" fillId="0" borderId="0" xfId="0" applyFont="1" applyAlignment="1">
      <alignment vertical="top" wrapText="1"/>
    </xf>
    <xf numFmtId="167" fontId="59" fillId="6" borderId="2" xfId="0" applyNumberFormat="1" applyFont="1" applyFill="1" applyBorder="1" applyAlignment="1">
      <alignment horizontal="right"/>
    </xf>
    <xf numFmtId="167" fontId="59" fillId="0" borderId="2" xfId="0" applyNumberFormat="1" applyFont="1" applyBorder="1" applyAlignment="1">
      <alignment horizontal="right"/>
    </xf>
    <xf numFmtId="5" fontId="60" fillId="0" borderId="0" xfId="5" applyNumberFormat="1" applyFont="1" applyFill="1" applyBorder="1"/>
    <xf numFmtId="5" fontId="60" fillId="0" borderId="0" xfId="5" applyNumberFormat="1" applyFont="1" applyBorder="1"/>
    <xf numFmtId="0" fontId="60" fillId="0" borderId="0" xfId="0" applyFont="1" applyAlignment="1">
      <alignment horizontal="left" indent="20"/>
    </xf>
    <xf numFmtId="0" fontId="60" fillId="0" borderId="0" xfId="0" applyFont="1" applyAlignment="1">
      <alignment horizontal="left" indent="19"/>
    </xf>
    <xf numFmtId="0" fontId="67" fillId="0" borderId="8" xfId="0" applyFont="1" applyBorder="1" applyAlignment="1">
      <alignment vertical="top" wrapText="1"/>
    </xf>
    <xf numFmtId="167" fontId="59" fillId="2" borderId="2" xfId="5" applyNumberFormat="1" applyFont="1" applyFill="1" applyBorder="1"/>
    <xf numFmtId="166" fontId="60" fillId="0" borderId="0" xfId="0" applyNumberFormat="1" applyFont="1" applyAlignment="1">
      <alignment horizontal="right"/>
    </xf>
    <xf numFmtId="167" fontId="59" fillId="0" borderId="0" xfId="5" applyNumberFormat="1" applyFont="1" applyFill="1" applyBorder="1"/>
    <xf numFmtId="167" fontId="59" fillId="0" borderId="6" xfId="5" applyNumberFormat="1" applyFont="1" applyBorder="1"/>
    <xf numFmtId="167" fontId="59" fillId="0" borderId="0" xfId="0" applyNumberFormat="1" applyFont="1" applyAlignment="1">
      <alignment horizontal="right"/>
    </xf>
    <xf numFmtId="167" fontId="59" fillId="0" borderId="6" xfId="0" applyNumberFormat="1" applyFont="1" applyBorder="1" applyAlignment="1">
      <alignment horizontal="right"/>
    </xf>
    <xf numFmtId="0" fontId="56" fillId="9" borderId="3" xfId="0" applyFont="1" applyFill="1" applyBorder="1" applyAlignment="1">
      <alignment horizontal="center" vertical="center" wrapText="1"/>
    </xf>
    <xf numFmtId="9" fontId="60" fillId="2" borderId="39" xfId="16" applyFont="1" applyFill="1" applyBorder="1" applyAlignment="1">
      <alignment horizontal="center" vertical="center"/>
    </xf>
    <xf numFmtId="9" fontId="60" fillId="0" borderId="63" xfId="16" applyFont="1" applyFill="1" applyBorder="1" applyAlignment="1">
      <alignment horizontal="center" vertical="center"/>
    </xf>
    <xf numFmtId="0" fontId="56" fillId="5" borderId="14" xfId="0" applyFont="1" applyFill="1" applyBorder="1" applyAlignment="1">
      <alignment horizontal="center" vertical="top"/>
    </xf>
    <xf numFmtId="0" fontId="56" fillId="5" borderId="15" xfId="0" applyFont="1" applyFill="1" applyBorder="1" applyAlignment="1">
      <alignment horizontal="center" vertical="top" wrapText="1"/>
    </xf>
    <xf numFmtId="0" fontId="56" fillId="5" borderId="8" xfId="0" applyFont="1" applyFill="1" applyBorder="1" applyAlignment="1">
      <alignment horizontal="center" vertical="top" wrapText="1"/>
    </xf>
    <xf numFmtId="0" fontId="56" fillId="5" borderId="38" xfId="0" applyFont="1" applyFill="1" applyBorder="1" applyAlignment="1">
      <alignment horizontal="center" vertical="top" wrapText="1"/>
    </xf>
    <xf numFmtId="0" fontId="56" fillId="5" borderId="16" xfId="0" applyFont="1" applyFill="1" applyBorder="1" applyAlignment="1">
      <alignment horizontal="center" vertical="top" wrapText="1"/>
    </xf>
    <xf numFmtId="167" fontId="59" fillId="2" borderId="36" xfId="5" applyNumberFormat="1" applyFont="1" applyFill="1" applyBorder="1"/>
    <xf numFmtId="5" fontId="59" fillId="0" borderId="18" xfId="5" applyNumberFormat="1" applyFont="1" applyFill="1" applyBorder="1"/>
    <xf numFmtId="167" fontId="59" fillId="0" borderId="37" xfId="5" applyNumberFormat="1" applyFont="1" applyFill="1" applyBorder="1"/>
    <xf numFmtId="167" fontId="59" fillId="0" borderId="0" xfId="5" applyNumberFormat="1" applyFont="1" applyBorder="1"/>
    <xf numFmtId="5" fontId="59" fillId="0" borderId="0" xfId="5" applyNumberFormat="1" applyFont="1" applyBorder="1"/>
    <xf numFmtId="0" fontId="60" fillId="0" borderId="0" xfId="0" applyFont="1" applyAlignment="1">
      <alignment wrapText="1"/>
    </xf>
    <xf numFmtId="5" fontId="59" fillId="0" borderId="0" xfId="0" applyNumberFormat="1" applyFont="1"/>
    <xf numFmtId="169" fontId="59" fillId="0" borderId="0" xfId="5" applyNumberFormat="1" applyFont="1" applyFill="1" applyBorder="1" applyAlignment="1">
      <alignment horizontal="right"/>
    </xf>
    <xf numFmtId="0" fontId="59" fillId="0" borderId="7" xfId="0" applyFont="1" applyBorder="1"/>
    <xf numFmtId="0" fontId="59" fillId="0" borderId="0" xfId="0" applyFont="1" applyAlignment="1">
      <alignment vertical="top" wrapText="1"/>
    </xf>
    <xf numFmtId="169" fontId="59" fillId="0" borderId="7" xfId="0" applyNumberFormat="1" applyFont="1" applyBorder="1"/>
    <xf numFmtId="169" fontId="59" fillId="0" borderId="64" xfId="5" quotePrefix="1" applyNumberFormat="1" applyFont="1" applyFill="1" applyBorder="1" applyAlignment="1">
      <alignment vertical="top" wrapText="1"/>
    </xf>
    <xf numFmtId="169" fontId="59" fillId="6" borderId="65" xfId="5" quotePrefix="1" applyNumberFormat="1" applyFont="1" applyFill="1" applyBorder="1" applyAlignment="1">
      <alignment vertical="top" wrapText="1"/>
    </xf>
    <xf numFmtId="164" fontId="59" fillId="0" borderId="3" xfId="5" quotePrefix="1" applyNumberFormat="1" applyFont="1" applyFill="1" applyBorder="1" applyAlignment="1">
      <alignment vertical="top" wrapText="1"/>
    </xf>
    <xf numFmtId="164" fontId="59" fillId="6" borderId="18" xfId="5" quotePrefix="1" applyNumberFormat="1" applyFont="1" applyFill="1" applyBorder="1" applyAlignment="1">
      <alignment vertical="top" wrapText="1"/>
    </xf>
    <xf numFmtId="169" fontId="59" fillId="0" borderId="3" xfId="5" quotePrefix="1" applyNumberFormat="1" applyFont="1" applyFill="1" applyBorder="1" applyAlignment="1">
      <alignment vertical="top" wrapText="1"/>
    </xf>
    <xf numFmtId="169" fontId="59" fillId="6" borderId="18" xfId="5" quotePrefix="1" applyNumberFormat="1" applyFont="1" applyFill="1" applyBorder="1" applyAlignment="1">
      <alignment vertical="top" wrapText="1"/>
    </xf>
    <xf numFmtId="167" fontId="59" fillId="0" borderId="0" xfId="0" applyNumberFormat="1" applyFont="1"/>
    <xf numFmtId="164" fontId="59" fillId="0" borderId="0" xfId="1" quotePrefix="1" applyNumberFormat="1" applyFont="1" applyFill="1" applyAlignment="1">
      <alignment vertical="top" wrapText="1"/>
    </xf>
    <xf numFmtId="0" fontId="59" fillId="0" borderId="0" xfId="0" applyFont="1" applyAlignment="1">
      <alignment horizontal="left" indent="1"/>
    </xf>
    <xf numFmtId="164" fontId="59" fillId="0" borderId="0" xfId="0" applyNumberFormat="1" applyFont="1"/>
    <xf numFmtId="0" fontId="56" fillId="0" borderId="0" xfId="0" applyFont="1" applyAlignment="1">
      <alignment horizontal="center"/>
    </xf>
    <xf numFmtId="0" fontId="56" fillId="0" borderId="0" xfId="0" applyFont="1" applyAlignment="1">
      <alignment horizontal="center" wrapText="1"/>
    </xf>
    <xf numFmtId="9" fontId="59" fillId="0" borderId="0" xfId="16" applyFont="1" applyFill="1" applyBorder="1"/>
    <xf numFmtId="168" fontId="59" fillId="0" borderId="0" xfId="5" applyNumberFormat="1" applyFont="1" applyFill="1" applyBorder="1"/>
    <xf numFmtId="167" fontId="59" fillId="46" borderId="36" xfId="5" applyNumberFormat="1" applyFont="1" applyFill="1" applyBorder="1"/>
    <xf numFmtId="167" fontId="65" fillId="14" borderId="2" xfId="5" applyNumberFormat="1" applyFont="1" applyFill="1" applyBorder="1"/>
    <xf numFmtId="167" fontId="59" fillId="0" borderId="0" xfId="16" applyNumberFormat="1" applyFont="1" applyFill="1"/>
    <xf numFmtId="0" fontId="26" fillId="4" borderId="2" xfId="14" applyFont="1" applyFill="1" applyBorder="1"/>
    <xf numFmtId="166" fontId="16" fillId="47" borderId="2" xfId="0" applyNumberFormat="1" applyFont="1" applyFill="1" applyBorder="1" applyAlignment="1">
      <alignment horizontal="left"/>
    </xf>
    <xf numFmtId="44" fontId="59" fillId="0" borderId="2" xfId="5" applyFont="1" applyBorder="1"/>
    <xf numFmtId="0" fontId="59" fillId="48" borderId="2" xfId="0" applyFont="1" applyFill="1" applyBorder="1" applyAlignment="1">
      <alignment horizontal="center"/>
    </xf>
    <xf numFmtId="166" fontId="59" fillId="48" borderId="2" xfId="0" applyNumberFormat="1" applyFont="1" applyFill="1" applyBorder="1" applyAlignment="1">
      <alignment horizontal="left"/>
    </xf>
    <xf numFmtId="43" fontId="59" fillId="48" borderId="2" xfId="1" applyFont="1" applyFill="1" applyBorder="1" applyAlignment="1">
      <alignment horizontal="right"/>
    </xf>
    <xf numFmtId="0" fontId="59" fillId="48" borderId="2" xfId="0" applyFont="1" applyFill="1" applyBorder="1"/>
    <xf numFmtId="166" fontId="60" fillId="48" borderId="2" xfId="0" applyNumberFormat="1" applyFont="1" applyFill="1" applyBorder="1" applyAlignment="1">
      <alignment horizontal="right"/>
    </xf>
    <xf numFmtId="0" fontId="56" fillId="5" borderId="68" xfId="0" applyFont="1" applyFill="1" applyBorder="1" applyAlignment="1">
      <alignment horizontal="center" wrapText="1"/>
    </xf>
    <xf numFmtId="0" fontId="56" fillId="5" borderId="69" xfId="0" applyFont="1" applyFill="1" applyBorder="1" applyAlignment="1">
      <alignment horizontal="center"/>
    </xf>
    <xf numFmtId="0" fontId="56" fillId="5" borderId="70" xfId="0" applyFont="1" applyFill="1" applyBorder="1" applyAlignment="1">
      <alignment horizontal="center" wrapText="1"/>
    </xf>
    <xf numFmtId="0" fontId="56" fillId="5" borderId="71" xfId="0" applyFont="1" applyFill="1" applyBorder="1" applyAlignment="1">
      <alignment horizontal="center" wrapText="1"/>
    </xf>
    <xf numFmtId="0" fontId="59" fillId="0" borderId="72" xfId="0" applyFont="1" applyBorder="1" applyAlignment="1">
      <alignment horizontal="center"/>
    </xf>
    <xf numFmtId="43" fontId="59" fillId="0" borderId="73" xfId="1" applyFont="1" applyFill="1" applyBorder="1" applyAlignment="1">
      <alignment horizontal="right"/>
    </xf>
    <xf numFmtId="0" fontId="59" fillId="0" borderId="72" xfId="0" applyFont="1" applyBorder="1"/>
    <xf numFmtId="166" fontId="59" fillId="0" borderId="74" xfId="0" applyNumberFormat="1" applyFont="1" applyBorder="1" applyAlignment="1">
      <alignment horizontal="left"/>
    </xf>
    <xf numFmtId="43" fontId="59" fillId="0" borderId="75" xfId="1" applyFont="1" applyFill="1" applyBorder="1" applyAlignment="1">
      <alignment horizontal="right"/>
    </xf>
    <xf numFmtId="0" fontId="60" fillId="0" borderId="74" xfId="0" applyFont="1" applyBorder="1" applyAlignment="1">
      <alignment horizontal="left"/>
    </xf>
    <xf numFmtId="167" fontId="59" fillId="0" borderId="75" xfId="5" applyNumberFormat="1" applyFont="1" applyFill="1" applyBorder="1" applyAlignment="1">
      <alignment horizontal="right"/>
    </xf>
    <xf numFmtId="0" fontId="56" fillId="5" borderId="76" xfId="0" applyFont="1" applyFill="1" applyBorder="1" applyAlignment="1">
      <alignment horizontal="center" wrapText="1"/>
    </xf>
    <xf numFmtId="0" fontId="56" fillId="5" borderId="77" xfId="0" applyFont="1" applyFill="1" applyBorder="1" applyAlignment="1">
      <alignment horizontal="center" wrapText="1"/>
    </xf>
    <xf numFmtId="169" fontId="59" fillId="0" borderId="73" xfId="5" applyNumberFormat="1" applyFont="1" applyFill="1" applyBorder="1" applyAlignment="1">
      <alignment horizontal="right"/>
    </xf>
    <xf numFmtId="164" fontId="59" fillId="0" borderId="73" xfId="5" applyNumberFormat="1" applyFont="1" applyFill="1" applyBorder="1" applyAlignment="1">
      <alignment horizontal="right"/>
    </xf>
    <xf numFmtId="0" fontId="59" fillId="0" borderId="74" xfId="0" applyFont="1" applyBorder="1"/>
    <xf numFmtId="0" fontId="59" fillId="0" borderId="75" xfId="0" applyFont="1" applyBorder="1"/>
    <xf numFmtId="169" fontId="59" fillId="0" borderId="75" xfId="0" applyNumberFormat="1" applyFont="1" applyBorder="1"/>
    <xf numFmtId="0" fontId="60" fillId="0" borderId="74" xfId="0" applyFont="1" applyBorder="1"/>
    <xf numFmtId="168" fontId="59" fillId="0" borderId="73" xfId="0" applyNumberFormat="1" applyFont="1" applyBorder="1" applyAlignment="1">
      <alignment horizontal="right"/>
    </xf>
    <xf numFmtId="10" fontId="59" fillId="0" borderId="75" xfId="16" applyNumberFormat="1" applyFont="1" applyFill="1" applyBorder="1" applyAlignment="1">
      <alignment horizontal="right"/>
    </xf>
    <xf numFmtId="168" fontId="59" fillId="0" borderId="75" xfId="0" applyNumberFormat="1" applyFont="1" applyBorder="1" applyAlignment="1">
      <alignment horizontal="right"/>
    </xf>
    <xf numFmtId="0" fontId="59" fillId="0" borderId="78" xfId="0" applyFont="1" applyBorder="1"/>
    <xf numFmtId="166" fontId="60" fillId="0" borderId="67" xfId="0" applyNumberFormat="1" applyFont="1" applyBorder="1" applyAlignment="1">
      <alignment horizontal="right"/>
    </xf>
    <xf numFmtId="169" fontId="59" fillId="0" borderId="67" xfId="5" applyNumberFormat="1" applyFont="1" applyFill="1" applyBorder="1" applyAlignment="1">
      <alignment horizontal="right"/>
    </xf>
    <xf numFmtId="169" fontId="59" fillId="0" borderId="79" xfId="5" applyNumberFormat="1" applyFont="1" applyFill="1" applyBorder="1" applyAlignment="1">
      <alignment horizontal="right"/>
    </xf>
    <xf numFmtId="44" fontId="60" fillId="0" borderId="0" xfId="0" applyNumberFormat="1" applyFont="1"/>
    <xf numFmtId="0" fontId="22" fillId="5" borderId="88" xfId="0" applyFont="1" applyFill="1" applyBorder="1" applyAlignment="1">
      <alignment horizontal="center" wrapText="1"/>
    </xf>
    <xf numFmtId="0" fontId="22" fillId="5" borderId="89" xfId="0" applyFont="1" applyFill="1" applyBorder="1" applyAlignment="1">
      <alignment horizontal="center" wrapText="1"/>
    </xf>
    <xf numFmtId="0" fontId="16" fillId="0" borderId="90" xfId="0" applyFont="1" applyBorder="1" applyAlignment="1">
      <alignment horizontal="center"/>
    </xf>
    <xf numFmtId="0" fontId="59" fillId="0" borderId="92" xfId="0" applyFont="1" applyBorder="1"/>
    <xf numFmtId="0" fontId="59" fillId="0" borderId="93" xfId="0" applyFont="1" applyBorder="1"/>
    <xf numFmtId="0" fontId="15" fillId="0" borderId="92" xfId="0" applyFont="1" applyBorder="1"/>
    <xf numFmtId="0" fontId="16" fillId="0" borderId="93" xfId="0" applyFont="1" applyBorder="1"/>
    <xf numFmtId="0" fontId="16" fillId="0" borderId="92" xfId="0" applyFont="1" applyBorder="1" applyAlignment="1">
      <alignment horizontal="center"/>
    </xf>
    <xf numFmtId="166" fontId="16" fillId="0" borderId="0" xfId="0" applyNumberFormat="1" applyFont="1" applyAlignment="1">
      <alignment horizontal="left"/>
    </xf>
    <xf numFmtId="168" fontId="16" fillId="0" borderId="93" xfId="0" applyNumberFormat="1" applyFont="1" applyBorder="1" applyAlignment="1">
      <alignment horizontal="right"/>
    </xf>
    <xf numFmtId="0" fontId="15" fillId="0" borderId="92" xfId="0" applyFont="1" applyBorder="1" applyAlignment="1">
      <alignment horizontal="left"/>
    </xf>
    <xf numFmtId="169" fontId="16" fillId="0" borderId="91" xfId="5" applyNumberFormat="1" applyFont="1" applyFill="1" applyBorder="1" applyAlignment="1">
      <alignment horizontal="right"/>
    </xf>
    <xf numFmtId="0" fontId="16" fillId="47" borderId="90" xfId="0" applyFont="1" applyFill="1" applyBorder="1" applyAlignment="1">
      <alignment horizontal="center"/>
    </xf>
    <xf numFmtId="0" fontId="16" fillId="0" borderId="93" xfId="0" applyFont="1" applyBorder="1" applyAlignment="1">
      <alignment horizontal="left" indent="19"/>
    </xf>
    <xf numFmtId="44" fontId="16" fillId="48" borderId="91" xfId="5" applyFont="1" applyFill="1" applyBorder="1" applyAlignment="1">
      <alignment horizontal="right"/>
    </xf>
    <xf numFmtId="0" fontId="16" fillId="47" borderId="102" xfId="0" applyFont="1" applyFill="1" applyBorder="1" applyAlignment="1">
      <alignment horizontal="center"/>
    </xf>
    <xf numFmtId="166" fontId="16" fillId="47" borderId="103" xfId="0" applyNumberFormat="1" applyFont="1" applyFill="1" applyBorder="1" applyAlignment="1">
      <alignment horizontal="left"/>
    </xf>
    <xf numFmtId="44" fontId="16" fillId="48" borderId="104" xfId="5" applyFont="1" applyFill="1" applyBorder="1" applyAlignment="1">
      <alignment horizontal="right"/>
    </xf>
    <xf numFmtId="0" fontId="56" fillId="5" borderId="105" xfId="0" applyFont="1" applyFill="1" applyBorder="1" applyAlignment="1">
      <alignment horizontal="center" wrapText="1"/>
    </xf>
    <xf numFmtId="0" fontId="56" fillId="5" borderId="106" xfId="0" applyFont="1" applyFill="1" applyBorder="1" applyAlignment="1">
      <alignment horizontal="center" wrapText="1"/>
    </xf>
    <xf numFmtId="0" fontId="59" fillId="0" borderId="90" xfId="0" applyFont="1" applyBorder="1"/>
    <xf numFmtId="43" fontId="59" fillId="48" borderId="91" xfId="1" applyFont="1" applyFill="1" applyBorder="1" applyAlignment="1">
      <alignment horizontal="right"/>
    </xf>
    <xf numFmtId="0" fontId="74" fillId="0" borderId="94" xfId="0" applyFont="1" applyBorder="1" applyAlignment="1">
      <alignment vertical="center" wrapText="1"/>
    </xf>
    <xf numFmtId="0" fontId="74" fillId="0" borderId="95" xfId="0" applyFont="1" applyBorder="1" applyAlignment="1">
      <alignment vertical="center" wrapText="1"/>
    </xf>
    <xf numFmtId="0" fontId="74" fillId="0" borderId="96" xfId="0" applyFont="1" applyBorder="1" applyAlignment="1">
      <alignment vertical="center" wrapText="1"/>
    </xf>
    <xf numFmtId="0" fontId="71" fillId="0" borderId="0" xfId="0" applyFont="1"/>
    <xf numFmtId="0" fontId="71" fillId="0" borderId="0" xfId="0" applyFont="1" applyAlignment="1">
      <alignment vertical="top"/>
    </xf>
    <xf numFmtId="0" fontId="59" fillId="0" borderId="0" xfId="0" applyFont="1" applyAlignment="1">
      <alignment vertical="center"/>
    </xf>
    <xf numFmtId="168" fontId="16" fillId="0" borderId="91" xfId="0" applyNumberFormat="1" applyFont="1" applyBorder="1" applyAlignment="1">
      <alignment horizontal="right"/>
    </xf>
    <xf numFmtId="169" fontId="16" fillId="0" borderId="93" xfId="5" applyNumberFormat="1" applyFont="1" applyFill="1" applyBorder="1" applyAlignment="1">
      <alignment horizontal="right"/>
    </xf>
    <xf numFmtId="44" fontId="16" fillId="0" borderId="93" xfId="5" applyFont="1" applyFill="1" applyBorder="1" applyAlignment="1">
      <alignment horizontal="right"/>
    </xf>
    <xf numFmtId="0" fontId="16" fillId="47" borderId="107" xfId="0" applyFont="1" applyFill="1" applyBorder="1" applyAlignment="1">
      <alignment horizontal="center"/>
    </xf>
    <xf numFmtId="166" fontId="16" fillId="47" borderId="4" xfId="0" applyNumberFormat="1" applyFont="1" applyFill="1" applyBorder="1" applyAlignment="1">
      <alignment horizontal="left"/>
    </xf>
    <xf numFmtId="44" fontId="16" fillId="48" borderId="108" xfId="5" applyFont="1" applyFill="1" applyBorder="1" applyAlignment="1">
      <alignment horizontal="right"/>
    </xf>
    <xf numFmtId="0" fontId="75" fillId="0" borderId="0" xfId="0" applyFont="1" applyAlignment="1">
      <alignment vertical="center"/>
    </xf>
    <xf numFmtId="0" fontId="59" fillId="0" borderId="0" xfId="0" applyFont="1" applyAlignment="1">
      <alignment wrapText="1"/>
    </xf>
    <xf numFmtId="0" fontId="58" fillId="0" borderId="0" xfId="0" applyFont="1" applyAlignment="1">
      <alignment wrapText="1"/>
    </xf>
    <xf numFmtId="0" fontId="71" fillId="0" borderId="68" xfId="0" applyFont="1" applyBorder="1" applyAlignment="1">
      <alignment horizontal="center" vertical="center"/>
    </xf>
    <xf numFmtId="0" fontId="72" fillId="0" borderId="80" xfId="0" applyFont="1" applyBorder="1" applyAlignment="1">
      <alignment horizontal="center" vertical="center"/>
    </xf>
    <xf numFmtId="0" fontId="72" fillId="0" borderId="81" xfId="0" applyFont="1" applyBorder="1" applyAlignment="1">
      <alignment horizontal="center" vertical="center"/>
    </xf>
    <xf numFmtId="0" fontId="72" fillId="0" borderId="82" xfId="0" applyFont="1" applyBorder="1" applyAlignment="1">
      <alignment horizontal="center" vertical="center"/>
    </xf>
    <xf numFmtId="0" fontId="72" fillId="0" borderId="83" xfId="0" applyFont="1" applyBorder="1" applyAlignment="1">
      <alignment horizontal="center" vertical="center"/>
    </xf>
    <xf numFmtId="0" fontId="72" fillId="0" borderId="84" xfId="0" applyFont="1" applyBorder="1" applyAlignment="1">
      <alignment horizontal="center" vertical="center"/>
    </xf>
    <xf numFmtId="0" fontId="73" fillId="0" borderId="92" xfId="0" applyFont="1" applyBorder="1" applyAlignment="1">
      <alignment vertical="center" wrapText="1"/>
    </xf>
    <xf numFmtId="0" fontId="0" fillId="0" borderId="0" xfId="0" applyAlignment="1">
      <alignment vertical="center" wrapText="1"/>
    </xf>
    <xf numFmtId="0" fontId="0" fillId="0" borderId="93" xfId="0" applyBorder="1" applyAlignment="1">
      <alignment vertical="center" wrapText="1"/>
    </xf>
    <xf numFmtId="0" fontId="0" fillId="0" borderId="92" xfId="0" applyBorder="1" applyAlignment="1">
      <alignment vertical="center" wrapText="1"/>
    </xf>
    <xf numFmtId="0" fontId="15" fillId="47" borderId="99" xfId="0" applyFont="1" applyFill="1" applyBorder="1" applyAlignment="1">
      <alignment wrapText="1"/>
    </xf>
    <xf numFmtId="0" fontId="0" fillId="0" borderId="8" xfId="0" applyBorder="1"/>
    <xf numFmtId="0" fontId="0" fillId="0" borderId="101" xfId="0" applyBorder="1"/>
    <xf numFmtId="0" fontId="15" fillId="0" borderId="97" xfId="0" applyFont="1" applyBorder="1" applyAlignment="1">
      <alignment wrapText="1"/>
    </xf>
    <xf numFmtId="0" fontId="0" fillId="0" borderId="98" xfId="0" applyBorder="1" applyAlignment="1">
      <alignment wrapText="1"/>
    </xf>
    <xf numFmtId="0" fontId="0" fillId="0" borderId="100" xfId="0" applyBorder="1" applyAlignment="1">
      <alignment wrapText="1"/>
    </xf>
    <xf numFmtId="0" fontId="71" fillId="0" borderId="85" xfId="0" applyFont="1" applyBorder="1" applyAlignment="1">
      <alignment horizontal="center" vertical="center"/>
    </xf>
    <xf numFmtId="0" fontId="72" fillId="0" borderId="86" xfId="0" applyFont="1" applyBorder="1" applyAlignment="1">
      <alignment horizontal="center" vertical="center"/>
    </xf>
    <xf numFmtId="0" fontId="72" fillId="0" borderId="87" xfId="0" applyFont="1" applyBorder="1" applyAlignment="1">
      <alignment horizontal="center" vertical="center"/>
    </xf>
    <xf numFmtId="0" fontId="72" fillId="0" borderId="92" xfId="0" applyFont="1" applyBorder="1" applyAlignment="1">
      <alignment horizontal="center" vertical="center"/>
    </xf>
    <xf numFmtId="0" fontId="72" fillId="0" borderId="0" xfId="0" applyFont="1" applyAlignment="1">
      <alignment horizontal="center" vertical="center"/>
    </xf>
    <xf numFmtId="0" fontId="72" fillId="0" borderId="93" xfId="0" applyFont="1" applyBorder="1" applyAlignment="1">
      <alignment horizontal="center" vertical="center"/>
    </xf>
    <xf numFmtId="0" fontId="62" fillId="0" borderId="0" xfId="0" applyFont="1" applyAlignment="1">
      <alignment horizontal="left"/>
    </xf>
    <xf numFmtId="0" fontId="56" fillId="8" borderId="21" xfId="0" applyFont="1" applyFill="1" applyBorder="1" applyAlignment="1">
      <alignment horizontal="center"/>
    </xf>
    <xf numFmtId="0" fontId="56" fillId="8" borderId="22" xfId="0" applyFont="1" applyFill="1" applyBorder="1" applyAlignment="1">
      <alignment horizontal="center"/>
    </xf>
    <xf numFmtId="0" fontId="59" fillId="0" borderId="24" xfId="0" applyFont="1" applyBorder="1" applyAlignment="1">
      <alignment horizontal="left"/>
    </xf>
    <xf numFmtId="0" fontId="59" fillId="0" borderId="2" xfId="0" applyFont="1" applyBorder="1" applyAlignment="1">
      <alignment horizontal="left"/>
    </xf>
    <xf numFmtId="0" fontId="59" fillId="0" borderId="19" xfId="0" applyFont="1" applyBorder="1" applyAlignment="1">
      <alignment horizontal="left"/>
    </xf>
    <xf numFmtId="0" fontId="59" fillId="0" borderId="20" xfId="0" applyFont="1" applyBorder="1" applyAlignment="1">
      <alignment horizontal="left"/>
    </xf>
    <xf numFmtId="0" fontId="59" fillId="0" borderId="24" xfId="0" quotePrefix="1" applyFont="1" applyBorder="1" applyAlignment="1">
      <alignment horizontal="left"/>
    </xf>
    <xf numFmtId="0" fontId="67" fillId="0" borderId="0" xfId="0" applyFont="1" applyAlignment="1">
      <alignment horizontal="left" vertical="top" wrapText="1" indent="2"/>
    </xf>
    <xf numFmtId="9" fontId="69" fillId="0" borderId="0" xfId="16" applyFont="1" applyBorder="1" applyAlignment="1">
      <alignment horizontal="center" vertical="top" wrapText="1"/>
    </xf>
    <xf numFmtId="0" fontId="67" fillId="0" borderId="8" xfId="0" applyFont="1" applyBorder="1" applyAlignment="1">
      <alignment horizontal="left" vertical="top" wrapText="1" indent="2"/>
    </xf>
    <xf numFmtId="0" fontId="56" fillId="5" borderId="34" xfId="0" applyFont="1" applyFill="1" applyBorder="1" applyAlignment="1">
      <alignment horizontal="center" vertical="top" wrapText="1"/>
    </xf>
    <xf numFmtId="0" fontId="56" fillId="5" borderId="9" xfId="0" applyFont="1" applyFill="1" applyBorder="1" applyAlignment="1">
      <alignment horizontal="center" vertical="top" wrapText="1"/>
    </xf>
    <xf numFmtId="0" fontId="60" fillId="0" borderId="5" xfId="0" applyFont="1" applyBorder="1" applyAlignment="1">
      <alignment horizontal="left" vertical="top" indent="2"/>
    </xf>
    <xf numFmtId="0" fontId="60" fillId="0" borderId="64" xfId="0" applyFont="1" applyBorder="1" applyAlignment="1">
      <alignment horizontal="left" vertical="top" indent="2"/>
    </xf>
    <xf numFmtId="0" fontId="60" fillId="0" borderId="2" xfId="0" applyFont="1" applyBorder="1" applyAlignment="1">
      <alignment horizontal="left" vertical="top" indent="2"/>
    </xf>
    <xf numFmtId="0" fontId="60" fillId="0" borderId="3" xfId="0" applyFont="1" applyBorder="1" applyAlignment="1">
      <alignment horizontal="left" vertical="top" indent="2"/>
    </xf>
    <xf numFmtId="0" fontId="60" fillId="0" borderId="2" xfId="0" applyFont="1" applyBorder="1" applyAlignment="1">
      <alignment horizontal="center" vertical="top" wrapText="1"/>
    </xf>
    <xf numFmtId="0" fontId="59" fillId="0" borderId="6" xfId="0" applyFont="1" applyBorder="1" applyAlignment="1">
      <alignment horizontal="left" vertical="top" wrapText="1"/>
    </xf>
    <xf numFmtId="0" fontId="59" fillId="0" borderId="0" xfId="0" applyFont="1" applyAlignment="1">
      <alignment horizontal="left" vertical="top" wrapText="1"/>
    </xf>
    <xf numFmtId="0" fontId="68" fillId="9" borderId="44" xfId="0" applyFont="1" applyFill="1" applyBorder="1" applyAlignment="1" applyProtection="1">
      <alignment horizontal="left" vertical="top" wrapText="1"/>
      <protection locked="0"/>
    </xf>
    <xf numFmtId="0" fontId="65" fillId="9" borderId="0" xfId="0" applyFont="1" applyFill="1" applyAlignment="1" applyProtection="1">
      <alignment horizontal="left" vertical="top" wrapText="1"/>
      <protection locked="0"/>
    </xf>
    <xf numFmtId="0" fontId="59" fillId="0" borderId="62" xfId="0" applyFont="1" applyBorder="1" applyAlignment="1" applyProtection="1">
      <alignment wrapText="1"/>
      <protection locked="0"/>
    </xf>
    <xf numFmtId="0" fontId="65" fillId="9" borderId="29" xfId="0" applyFont="1" applyFill="1" applyBorder="1" applyAlignment="1" applyProtection="1">
      <alignment horizontal="left" vertical="top" wrapText="1"/>
      <protection locked="0"/>
    </xf>
    <xf numFmtId="0" fontId="65" fillId="9" borderId="8" xfId="0" applyFont="1" applyFill="1" applyBorder="1" applyAlignment="1" applyProtection="1">
      <alignment horizontal="left" vertical="top" wrapText="1"/>
      <protection locked="0"/>
    </xf>
    <xf numFmtId="0" fontId="59" fillId="0" borderId="50" xfId="0" applyFont="1" applyBorder="1" applyAlignment="1" applyProtection="1">
      <alignment wrapText="1"/>
      <protection locked="0"/>
    </xf>
    <xf numFmtId="0" fontId="60" fillId="0" borderId="0" xfId="0" applyFont="1" applyAlignment="1">
      <alignment horizontal="left"/>
    </xf>
    <xf numFmtId="0" fontId="60" fillId="0" borderId="0" xfId="0" applyFont="1" applyAlignment="1">
      <alignment horizontal="left" indent="1"/>
    </xf>
    <xf numFmtId="0" fontId="59" fillId="6" borderId="2" xfId="0" applyFont="1" applyFill="1" applyBorder="1" applyAlignment="1">
      <alignment horizontal="left" vertical="top" wrapText="1"/>
    </xf>
    <xf numFmtId="0" fontId="60" fillId="0" borderId="3" xfId="0" applyFont="1" applyBorder="1" applyAlignment="1">
      <alignment horizontal="left" vertical="top"/>
    </xf>
    <xf numFmtId="0" fontId="60" fillId="0" borderId="35" xfId="0" applyFont="1" applyBorder="1" applyAlignment="1">
      <alignment horizontal="left" vertical="top"/>
    </xf>
    <xf numFmtId="0" fontId="60" fillId="0" borderId="0" xfId="0" applyFont="1" applyAlignment="1">
      <alignment horizontal="left" wrapText="1"/>
    </xf>
    <xf numFmtId="0" fontId="59" fillId="0" borderId="0" xfId="0" applyFont="1" applyAlignment="1">
      <alignment horizontal="left" vertical="top" wrapText="1" indent="1"/>
    </xf>
    <xf numFmtId="0" fontId="67" fillId="0" borderId="8" xfId="0" applyFont="1" applyBorder="1" applyAlignment="1">
      <alignment horizontal="left" vertical="top" wrapText="1" indent="4"/>
    </xf>
    <xf numFmtId="0" fontId="60" fillId="0" borderId="0" xfId="0" applyFont="1" applyAlignment="1">
      <alignment horizontal="left" vertical="top" wrapText="1"/>
    </xf>
    <xf numFmtId="0" fontId="67" fillId="0" borderId="0" xfId="0" applyFont="1" applyAlignment="1">
      <alignment horizontal="left" vertical="top" wrapText="1" indent="4"/>
    </xf>
    <xf numFmtId="9" fontId="69" fillId="0" borderId="51" xfId="16" applyFont="1" applyBorder="1" applyAlignment="1">
      <alignment horizontal="center" vertical="top" wrapText="1"/>
    </xf>
    <xf numFmtId="9" fontId="69" fillId="0" borderId="52" xfId="16" applyFont="1" applyBorder="1" applyAlignment="1">
      <alignment horizontal="center" vertical="top" wrapText="1"/>
    </xf>
    <xf numFmtId="0" fontId="70" fillId="9" borderId="11" xfId="0" applyFont="1" applyFill="1" applyBorder="1" applyAlignment="1" applyProtection="1">
      <alignment horizontal="left" vertical="top" wrapText="1"/>
      <protection locked="0"/>
    </xf>
    <xf numFmtId="0" fontId="65" fillId="9" borderId="12" xfId="0" applyFont="1" applyFill="1" applyBorder="1" applyAlignment="1" applyProtection="1">
      <alignment horizontal="left" vertical="top" wrapText="1"/>
      <protection locked="0"/>
    </xf>
    <xf numFmtId="0" fontId="59" fillId="0" borderId="49" xfId="0" applyFont="1" applyBorder="1" applyAlignment="1" applyProtection="1">
      <alignment wrapText="1"/>
      <protection locked="0"/>
    </xf>
    <xf numFmtId="0" fontId="60" fillId="0" borderId="3" xfId="0" applyFont="1" applyBorder="1" applyAlignment="1">
      <alignment horizontal="center" vertical="top" wrapText="1"/>
    </xf>
    <xf numFmtId="0" fontId="60" fillId="0" borderId="35" xfId="0" applyFont="1" applyBorder="1" applyAlignment="1">
      <alignment horizontal="center" vertical="top" wrapText="1"/>
    </xf>
    <xf numFmtId="0" fontId="60" fillId="0" borderId="18" xfId="0" applyFont="1" applyBorder="1" applyAlignment="1">
      <alignment horizontal="center" vertical="top" wrapText="1"/>
    </xf>
    <xf numFmtId="0" fontId="60" fillId="0" borderId="18" xfId="0" applyFont="1" applyBorder="1" applyAlignment="1">
      <alignment horizontal="left" vertical="top"/>
    </xf>
    <xf numFmtId="0" fontId="59" fillId="6" borderId="3" xfId="0" applyFont="1" applyFill="1" applyBorder="1" applyAlignment="1">
      <alignment horizontal="left" vertical="top" wrapText="1"/>
    </xf>
    <xf numFmtId="0" fontId="59" fillId="6" borderId="35" xfId="0" applyFont="1" applyFill="1" applyBorder="1" applyAlignment="1">
      <alignment horizontal="left" vertical="top" wrapText="1"/>
    </xf>
    <xf numFmtId="0" fontId="59" fillId="6" borderId="18" xfId="0" applyFont="1" applyFill="1" applyBorder="1" applyAlignment="1">
      <alignment horizontal="left" vertical="top" wrapText="1"/>
    </xf>
    <xf numFmtId="0" fontId="60" fillId="0" borderId="35" xfId="0" applyFont="1" applyBorder="1" applyAlignment="1">
      <alignment horizontal="left" vertical="top" indent="2"/>
    </xf>
    <xf numFmtId="0" fontId="60" fillId="0" borderId="18" xfId="0" applyFont="1" applyBorder="1" applyAlignment="1">
      <alignment horizontal="left" vertical="top" indent="2"/>
    </xf>
    <xf numFmtId="0" fontId="56" fillId="5" borderId="14" xfId="0" applyFont="1" applyFill="1" applyBorder="1" applyAlignment="1">
      <alignment horizontal="center" vertical="top" wrapText="1"/>
    </xf>
    <xf numFmtId="0" fontId="56" fillId="5" borderId="15" xfId="0" applyFont="1" applyFill="1" applyBorder="1" applyAlignment="1">
      <alignment horizontal="center" vertical="top" wrapText="1"/>
    </xf>
    <xf numFmtId="0" fontId="56" fillId="5" borderId="46" xfId="0" applyFont="1" applyFill="1" applyBorder="1" applyAlignment="1">
      <alignment horizontal="center" vertical="top" wrapText="1"/>
    </xf>
    <xf numFmtId="0" fontId="60" fillId="0" borderId="40" xfId="0" applyFont="1" applyBorder="1" applyAlignment="1">
      <alignment horizontal="left" vertical="top" indent="2"/>
    </xf>
    <xf numFmtId="0" fontId="60" fillId="0" borderId="47" xfId="0" applyFont="1" applyBorder="1" applyAlignment="1">
      <alignment horizontal="left" vertical="top" indent="2"/>
    </xf>
    <xf numFmtId="0" fontId="60" fillId="0" borderId="48" xfId="0" applyFont="1" applyBorder="1" applyAlignment="1">
      <alignment horizontal="left" vertical="top" indent="2"/>
    </xf>
    <xf numFmtId="0" fontId="70" fillId="9" borderId="44" xfId="0" applyFont="1" applyFill="1" applyBorder="1" applyAlignment="1" applyProtection="1">
      <alignment horizontal="left" vertical="top" wrapText="1"/>
      <protection locked="0"/>
    </xf>
    <xf numFmtId="0" fontId="15" fillId="0" borderId="2" xfId="0" applyFont="1" applyBorder="1" applyAlignment="1">
      <alignment horizontal="left" vertical="top" indent="2"/>
    </xf>
    <xf numFmtId="0" fontId="15" fillId="0" borderId="0" xfId="0" applyFont="1" applyAlignment="1">
      <alignment horizontal="left"/>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5" fillId="0" borderId="0" xfId="0" applyFont="1" applyAlignment="1">
      <alignment horizontal="left" wrapText="1"/>
    </xf>
    <xf numFmtId="0" fontId="15" fillId="0" borderId="0" xfId="0" applyFont="1" applyAlignment="1">
      <alignment horizontal="left" vertical="top" wrapText="1"/>
    </xf>
    <xf numFmtId="0" fontId="15" fillId="0" borderId="0" xfId="0" applyFont="1" applyAlignment="1">
      <alignment horizontal="left" indent="1"/>
    </xf>
    <xf numFmtId="0" fontId="22" fillId="5" borderId="34" xfId="0" applyFont="1" applyFill="1" applyBorder="1" applyAlignment="1">
      <alignment horizontal="center" vertical="top" wrapText="1"/>
    </xf>
    <xf numFmtId="0" fontId="22" fillId="5" borderId="9" xfId="0" applyFont="1" applyFill="1" applyBorder="1" applyAlignment="1">
      <alignment horizontal="center" vertical="top" wrapText="1"/>
    </xf>
    <xf numFmtId="0" fontId="15" fillId="0" borderId="5" xfId="0" applyFont="1" applyBorder="1" applyAlignment="1">
      <alignment horizontal="left" vertical="top" indent="2"/>
    </xf>
  </cellXfs>
  <cellStyles count="559">
    <cellStyle name="20% - Accent1 2" xfId="321" xr:uid="{00000000-0005-0000-0000-000000000000}"/>
    <cellStyle name="20% - Accent1 2 2" xfId="366" xr:uid="{00000000-0005-0000-0000-000000000000}"/>
    <cellStyle name="20% - Accent1 2 3" xfId="412" xr:uid="{00000000-0005-0000-0000-000000000000}"/>
    <cellStyle name="20% - Accent1 2 4" xfId="454" xr:uid="{1FE11F08-3F36-4736-A88A-566B1F428E34}"/>
    <cellStyle name="20% - Accent1 2 5" xfId="498" xr:uid="{1CE88682-4EEB-48F5-9640-4DC1DE8F8E04}"/>
    <cellStyle name="20% - Accent1 2 6" xfId="542" xr:uid="{6998C202-622F-4DCD-A000-4DD41E2C8B95}"/>
    <cellStyle name="20% - Accent1 3" xfId="275" xr:uid="{00000000-0005-0000-0000-000001000000}"/>
    <cellStyle name="20% - Accent1 3 2" xfId="344" xr:uid="{00000000-0005-0000-0000-000001000000}"/>
    <cellStyle name="20% - Accent1 3 3" xfId="390" xr:uid="{00000000-0005-0000-0000-000001000000}"/>
    <cellStyle name="20% - Accent1 3 4" xfId="432" xr:uid="{FE954086-DF0F-42F5-90C8-F2EBE2994345}"/>
    <cellStyle name="20% - Accent1 3 5" xfId="476" xr:uid="{EB32B071-A6FF-45F7-9358-10FD49DD7639}"/>
    <cellStyle name="20% - Accent1 3 6" xfId="520" xr:uid="{399A3EAC-26F1-44D4-A526-D98D918B11D5}"/>
    <cellStyle name="20% - Accent2 2" xfId="323" xr:uid="{00000000-0005-0000-0000-000002000000}"/>
    <cellStyle name="20% - Accent2 2 2" xfId="368" xr:uid="{00000000-0005-0000-0000-000002000000}"/>
    <cellStyle name="20% - Accent2 2 3" xfId="414" xr:uid="{00000000-0005-0000-0000-000002000000}"/>
    <cellStyle name="20% - Accent2 2 4" xfId="456" xr:uid="{AC22EBA1-BF65-46A3-B608-E12C2C8E1BB5}"/>
    <cellStyle name="20% - Accent2 2 5" xfId="500" xr:uid="{9E9A1C7A-E1E8-41AF-8ADA-011BD63344C0}"/>
    <cellStyle name="20% - Accent2 2 6" xfId="544" xr:uid="{FA2DB856-3897-4004-8CD6-110926CE6F64}"/>
    <cellStyle name="20% - Accent2 3" xfId="279" xr:uid="{00000000-0005-0000-0000-000003000000}"/>
    <cellStyle name="20% - Accent2 3 2" xfId="346" xr:uid="{00000000-0005-0000-0000-000003000000}"/>
    <cellStyle name="20% - Accent2 3 3" xfId="392" xr:uid="{00000000-0005-0000-0000-000003000000}"/>
    <cellStyle name="20% - Accent2 3 4" xfId="434" xr:uid="{0EC9D2FA-2B64-460E-8F41-470E15B3F8B8}"/>
    <cellStyle name="20% - Accent2 3 5" xfId="478" xr:uid="{0208EE79-BED7-4024-B62F-37C89B943A7A}"/>
    <cellStyle name="20% - Accent2 3 6" xfId="522" xr:uid="{A4899C12-F1C9-4B20-9DFF-C63CC89F19DB}"/>
    <cellStyle name="20% - Accent3 2" xfId="325" xr:uid="{00000000-0005-0000-0000-000004000000}"/>
    <cellStyle name="20% - Accent3 2 2" xfId="370" xr:uid="{00000000-0005-0000-0000-000004000000}"/>
    <cellStyle name="20% - Accent3 2 3" xfId="416" xr:uid="{00000000-0005-0000-0000-000004000000}"/>
    <cellStyle name="20% - Accent3 2 4" xfId="458" xr:uid="{D7017D44-49B6-4C95-B6D5-E468DB795434}"/>
    <cellStyle name="20% - Accent3 2 5" xfId="502" xr:uid="{3DCFCC63-D257-4198-A77C-B5ACD61B13E6}"/>
    <cellStyle name="20% - Accent3 2 6" xfId="546" xr:uid="{8E76AE23-ECA6-403B-8A99-2E5BCACBC4D3}"/>
    <cellStyle name="20% - Accent3 3" xfId="283" xr:uid="{00000000-0005-0000-0000-000005000000}"/>
    <cellStyle name="20% - Accent3 3 2" xfId="348" xr:uid="{00000000-0005-0000-0000-000005000000}"/>
    <cellStyle name="20% - Accent3 3 3" xfId="394" xr:uid="{00000000-0005-0000-0000-000005000000}"/>
    <cellStyle name="20% - Accent3 3 4" xfId="436" xr:uid="{2C8BC695-D6FE-4E53-AB68-B05D2DC91041}"/>
    <cellStyle name="20% - Accent3 3 5" xfId="480" xr:uid="{3C840D89-E5FF-451C-8062-8E4D5998B45D}"/>
    <cellStyle name="20% - Accent3 3 6" xfId="524" xr:uid="{788A7978-114E-483A-97E9-70FE8A3E4940}"/>
    <cellStyle name="20% - Accent4 2" xfId="327" xr:uid="{00000000-0005-0000-0000-000006000000}"/>
    <cellStyle name="20% - Accent4 2 2" xfId="372" xr:uid="{00000000-0005-0000-0000-000006000000}"/>
    <cellStyle name="20% - Accent4 2 3" xfId="418" xr:uid="{00000000-0005-0000-0000-000006000000}"/>
    <cellStyle name="20% - Accent4 2 4" xfId="460" xr:uid="{0EB84BE9-69D4-4ED9-AED5-A234E029A267}"/>
    <cellStyle name="20% - Accent4 2 5" xfId="504" xr:uid="{E5811A30-8586-49E6-9972-9805AB223CAF}"/>
    <cellStyle name="20% - Accent4 2 6" xfId="548" xr:uid="{C616B2E1-8504-4C37-BA67-DD152BDDADD5}"/>
    <cellStyle name="20% - Accent4 3" xfId="287" xr:uid="{00000000-0005-0000-0000-000007000000}"/>
    <cellStyle name="20% - Accent4 3 2" xfId="350" xr:uid="{00000000-0005-0000-0000-000007000000}"/>
    <cellStyle name="20% - Accent4 3 3" xfId="396" xr:uid="{00000000-0005-0000-0000-000007000000}"/>
    <cellStyle name="20% - Accent4 3 4" xfId="438" xr:uid="{04C8BF5F-BBE4-403E-9ECD-7BC571915D57}"/>
    <cellStyle name="20% - Accent4 3 5" xfId="482" xr:uid="{D4BE6471-61FD-4FF8-B43B-2B62E49516E3}"/>
    <cellStyle name="20% - Accent4 3 6" xfId="526" xr:uid="{D944F90A-BC69-4B0B-A94C-DC93F459D18A}"/>
    <cellStyle name="20% - Accent5 2" xfId="329" xr:uid="{00000000-0005-0000-0000-000008000000}"/>
    <cellStyle name="20% - Accent5 2 2" xfId="374" xr:uid="{00000000-0005-0000-0000-000008000000}"/>
    <cellStyle name="20% - Accent5 2 3" xfId="420" xr:uid="{00000000-0005-0000-0000-000008000000}"/>
    <cellStyle name="20% - Accent5 2 4" xfId="462" xr:uid="{12A9F576-F781-44A4-8E49-E74D84188474}"/>
    <cellStyle name="20% - Accent5 2 5" xfId="506" xr:uid="{23EEE57F-DB29-4461-B2DA-6ECEB7FF0B55}"/>
    <cellStyle name="20% - Accent5 2 6" xfId="550" xr:uid="{615BAA27-0B51-4CE2-81B8-C715E98EB37B}"/>
    <cellStyle name="20% - Accent5 3" xfId="291" xr:uid="{00000000-0005-0000-0000-000009000000}"/>
    <cellStyle name="20% - Accent5 3 2" xfId="352" xr:uid="{00000000-0005-0000-0000-000009000000}"/>
    <cellStyle name="20% - Accent5 3 3" xfId="398" xr:uid="{00000000-0005-0000-0000-000009000000}"/>
    <cellStyle name="20% - Accent5 3 4" xfId="440" xr:uid="{19471A31-2C71-473A-928B-3CC4785FAEB3}"/>
    <cellStyle name="20% - Accent5 3 5" xfId="484" xr:uid="{0924B8AC-1406-4714-B301-6D3956F2C454}"/>
    <cellStyle name="20% - Accent5 3 6" xfId="528" xr:uid="{69A37624-3D14-44A7-A7B8-46219BB0AE3B}"/>
    <cellStyle name="20% - Accent6 2" xfId="331" xr:uid="{00000000-0005-0000-0000-00000A000000}"/>
    <cellStyle name="20% - Accent6 2 2" xfId="376" xr:uid="{00000000-0005-0000-0000-00000A000000}"/>
    <cellStyle name="20% - Accent6 2 3" xfId="422" xr:uid="{00000000-0005-0000-0000-00000A000000}"/>
    <cellStyle name="20% - Accent6 2 4" xfId="464" xr:uid="{01F72461-C6E1-4B2A-B0C5-8A5621CE099D}"/>
    <cellStyle name="20% - Accent6 2 5" xfId="508" xr:uid="{F15D8E4C-D422-46B0-974D-5AA77B4EAFD8}"/>
    <cellStyle name="20% - Accent6 2 6" xfId="552" xr:uid="{E1D74662-5AE8-4F13-A73C-EF5202609001}"/>
    <cellStyle name="20% - Accent6 3" xfId="295" xr:uid="{00000000-0005-0000-0000-00000B000000}"/>
    <cellStyle name="20% - Accent6 3 2" xfId="354" xr:uid="{00000000-0005-0000-0000-00000B000000}"/>
    <cellStyle name="20% - Accent6 3 3" xfId="400" xr:uid="{00000000-0005-0000-0000-00000B000000}"/>
    <cellStyle name="20% - Accent6 3 4" xfId="442" xr:uid="{60F5CF4F-CDD6-415E-ADCB-952C3D6CE4BB}"/>
    <cellStyle name="20% - Accent6 3 5" xfId="486" xr:uid="{ED3A52B5-E42E-4D39-A1CF-58CDAD942C04}"/>
    <cellStyle name="20% - Accent6 3 6" xfId="530" xr:uid="{FE7558BE-5BD2-479F-A142-0F01211923C2}"/>
    <cellStyle name="40% - Accent1 2" xfId="322" xr:uid="{00000000-0005-0000-0000-00000C000000}"/>
    <cellStyle name="40% - Accent1 2 2" xfId="367" xr:uid="{00000000-0005-0000-0000-00000C000000}"/>
    <cellStyle name="40% - Accent1 2 3" xfId="413" xr:uid="{00000000-0005-0000-0000-00000C000000}"/>
    <cellStyle name="40% - Accent1 2 4" xfId="455" xr:uid="{8F42DAA1-7E25-4171-8A70-69536182F2FE}"/>
    <cellStyle name="40% - Accent1 2 5" xfId="499" xr:uid="{1F6EED2D-D9D0-4568-AB35-F9DE95B10E93}"/>
    <cellStyle name="40% - Accent1 2 6" xfId="543" xr:uid="{81CC27EB-265A-452E-9A9F-E90DAA2F1B74}"/>
    <cellStyle name="40% - Accent1 3" xfId="276" xr:uid="{00000000-0005-0000-0000-00000D000000}"/>
    <cellStyle name="40% - Accent1 3 2" xfId="345" xr:uid="{00000000-0005-0000-0000-00000D000000}"/>
    <cellStyle name="40% - Accent1 3 3" xfId="391" xr:uid="{00000000-0005-0000-0000-00000D000000}"/>
    <cellStyle name="40% - Accent1 3 4" xfId="433" xr:uid="{C1C32456-9FDF-41FF-929D-30A90D7B6F6C}"/>
    <cellStyle name="40% - Accent1 3 5" xfId="477" xr:uid="{B88F94DE-4DBD-4DA6-9E9B-B83E8405F33B}"/>
    <cellStyle name="40% - Accent1 3 6" xfId="521" xr:uid="{2DA2B5BF-651A-4ADA-BE5C-2AB6CF08373E}"/>
    <cellStyle name="40% - Accent2 2" xfId="324" xr:uid="{00000000-0005-0000-0000-00000E000000}"/>
    <cellStyle name="40% - Accent2 2 2" xfId="369" xr:uid="{00000000-0005-0000-0000-00000E000000}"/>
    <cellStyle name="40% - Accent2 2 3" xfId="415" xr:uid="{00000000-0005-0000-0000-00000E000000}"/>
    <cellStyle name="40% - Accent2 2 4" xfId="457" xr:uid="{5F3865CF-83EB-499C-A29E-15C8C9109808}"/>
    <cellStyle name="40% - Accent2 2 5" xfId="501" xr:uid="{C567C0BD-DEC0-404A-865F-F819960DC886}"/>
    <cellStyle name="40% - Accent2 2 6" xfId="545" xr:uid="{21D49E34-0F06-4A34-A5AE-91DB66533159}"/>
    <cellStyle name="40% - Accent2 3" xfId="280" xr:uid="{00000000-0005-0000-0000-00000F000000}"/>
    <cellStyle name="40% - Accent2 3 2" xfId="347" xr:uid="{00000000-0005-0000-0000-00000F000000}"/>
    <cellStyle name="40% - Accent2 3 3" xfId="393" xr:uid="{00000000-0005-0000-0000-00000F000000}"/>
    <cellStyle name="40% - Accent2 3 4" xfId="435" xr:uid="{FBF7DC0B-FDCA-45CE-9F53-BE0DCB9CE331}"/>
    <cellStyle name="40% - Accent2 3 5" xfId="479" xr:uid="{561CD316-A557-473F-BCC6-03D850B664D6}"/>
    <cellStyle name="40% - Accent2 3 6" xfId="523" xr:uid="{F8570CB9-3930-4081-953D-B58636157221}"/>
    <cellStyle name="40% - Accent3 2" xfId="326" xr:uid="{00000000-0005-0000-0000-000010000000}"/>
    <cellStyle name="40% - Accent3 2 2" xfId="371" xr:uid="{00000000-0005-0000-0000-000010000000}"/>
    <cellStyle name="40% - Accent3 2 3" xfId="417" xr:uid="{00000000-0005-0000-0000-000010000000}"/>
    <cellStyle name="40% - Accent3 2 4" xfId="459" xr:uid="{DCB14866-6AEB-4D5E-B3DF-0D8D570AD9DB}"/>
    <cellStyle name="40% - Accent3 2 5" xfId="503" xr:uid="{5DD2DA79-2BF5-4CFE-900D-8A5B3B0B8E72}"/>
    <cellStyle name="40% - Accent3 2 6" xfId="547" xr:uid="{A36C1CFB-FE88-4AD2-8E47-A8017A193393}"/>
    <cellStyle name="40% - Accent3 3" xfId="284" xr:uid="{00000000-0005-0000-0000-000011000000}"/>
    <cellStyle name="40% - Accent3 3 2" xfId="349" xr:uid="{00000000-0005-0000-0000-000011000000}"/>
    <cellStyle name="40% - Accent3 3 3" xfId="395" xr:uid="{00000000-0005-0000-0000-000011000000}"/>
    <cellStyle name="40% - Accent3 3 4" xfId="437" xr:uid="{A97CFB7E-915F-4CD5-845F-501E4F85D04A}"/>
    <cellStyle name="40% - Accent3 3 5" xfId="481" xr:uid="{F365B445-5907-424A-939C-90ACCEADB393}"/>
    <cellStyle name="40% - Accent3 3 6" xfId="525" xr:uid="{6B576A83-C55C-4AE2-A387-B2C040D582A0}"/>
    <cellStyle name="40% - Accent4 2" xfId="328" xr:uid="{00000000-0005-0000-0000-000012000000}"/>
    <cellStyle name="40% - Accent4 2 2" xfId="373" xr:uid="{00000000-0005-0000-0000-000012000000}"/>
    <cellStyle name="40% - Accent4 2 3" xfId="419" xr:uid="{00000000-0005-0000-0000-000012000000}"/>
    <cellStyle name="40% - Accent4 2 4" xfId="461" xr:uid="{E6981244-15B5-4594-A6CD-1F953CD2458E}"/>
    <cellStyle name="40% - Accent4 2 5" xfId="505" xr:uid="{BB8754C8-521E-42A0-84C8-B1D1159BE58A}"/>
    <cellStyle name="40% - Accent4 2 6" xfId="549" xr:uid="{CC409C77-E93A-4309-89ED-5521E1DE139C}"/>
    <cellStyle name="40% - Accent4 3" xfId="288" xr:uid="{00000000-0005-0000-0000-000013000000}"/>
    <cellStyle name="40% - Accent4 3 2" xfId="351" xr:uid="{00000000-0005-0000-0000-000013000000}"/>
    <cellStyle name="40% - Accent4 3 3" xfId="397" xr:uid="{00000000-0005-0000-0000-000013000000}"/>
    <cellStyle name="40% - Accent4 3 4" xfId="439" xr:uid="{A3AE1D10-6B78-4822-B1E2-435D586C9628}"/>
    <cellStyle name="40% - Accent4 3 5" xfId="483" xr:uid="{FBC2D5F7-8632-4A6C-8FC3-9CE3693ACAEA}"/>
    <cellStyle name="40% - Accent4 3 6" xfId="527" xr:uid="{60CB3651-0825-4511-9B5B-A067F143A9DD}"/>
    <cellStyle name="40% - Accent5 2" xfId="330" xr:uid="{00000000-0005-0000-0000-000014000000}"/>
    <cellStyle name="40% - Accent5 2 2" xfId="375" xr:uid="{00000000-0005-0000-0000-000014000000}"/>
    <cellStyle name="40% - Accent5 2 3" xfId="421" xr:uid="{00000000-0005-0000-0000-000014000000}"/>
    <cellStyle name="40% - Accent5 2 4" xfId="463" xr:uid="{BA8271C2-8769-4AC6-82EC-36EDCD59D3FA}"/>
    <cellStyle name="40% - Accent5 2 5" xfId="507" xr:uid="{BA7C62AD-9B06-4145-B60E-ABC7060A3382}"/>
    <cellStyle name="40% - Accent5 2 6" xfId="551" xr:uid="{5A98F372-5515-4F0E-BA12-039D13851E71}"/>
    <cellStyle name="40% - Accent5 3" xfId="292" xr:uid="{00000000-0005-0000-0000-000015000000}"/>
    <cellStyle name="40% - Accent5 3 2" xfId="353" xr:uid="{00000000-0005-0000-0000-000015000000}"/>
    <cellStyle name="40% - Accent5 3 3" xfId="399" xr:uid="{00000000-0005-0000-0000-000015000000}"/>
    <cellStyle name="40% - Accent5 3 4" xfId="441" xr:uid="{D6B0E4E6-C0FA-49A8-9C66-A2F15C3D1299}"/>
    <cellStyle name="40% - Accent5 3 5" xfId="485" xr:uid="{2F56EB7E-8C7B-4413-9947-4A47FC49BC13}"/>
    <cellStyle name="40% - Accent5 3 6" xfId="529" xr:uid="{F9BDD4AD-0584-483C-9FFF-D76B296448DF}"/>
    <cellStyle name="40% - Accent6 2" xfId="332" xr:uid="{00000000-0005-0000-0000-000016000000}"/>
    <cellStyle name="40% - Accent6 2 2" xfId="377" xr:uid="{00000000-0005-0000-0000-000016000000}"/>
    <cellStyle name="40% - Accent6 2 3" xfId="423" xr:uid="{00000000-0005-0000-0000-000016000000}"/>
    <cellStyle name="40% - Accent6 2 4" xfId="465" xr:uid="{87C3A4C0-CC13-4FDC-A231-427ACE2F4A00}"/>
    <cellStyle name="40% - Accent6 2 5" xfId="509" xr:uid="{3A9B2F4C-EF0E-4A27-889D-115AC46528F1}"/>
    <cellStyle name="40% - Accent6 2 6" xfId="553" xr:uid="{2627C439-6620-4EC3-924E-8C3AE0579927}"/>
    <cellStyle name="40% - Accent6 3" xfId="296" xr:uid="{00000000-0005-0000-0000-000017000000}"/>
    <cellStyle name="40% - Accent6 3 2" xfId="355" xr:uid="{00000000-0005-0000-0000-000017000000}"/>
    <cellStyle name="40% - Accent6 3 3" xfId="401" xr:uid="{00000000-0005-0000-0000-000017000000}"/>
    <cellStyle name="40% - Accent6 3 4" xfId="443" xr:uid="{2802C112-FE30-4715-99F0-BDEBF642BCCA}"/>
    <cellStyle name="40% - Accent6 3 5" xfId="487" xr:uid="{C3A1F9E1-1F42-4D17-874D-492137534E57}"/>
    <cellStyle name="40% - Accent6 3 6" xfId="531" xr:uid="{8306B5BB-E57D-4177-813C-C7E2201B2D88}"/>
    <cellStyle name="60% - Accent1 2" xfId="277" xr:uid="{00000000-0005-0000-0000-000018000000}"/>
    <cellStyle name="60% - Accent2 2" xfId="281" xr:uid="{00000000-0005-0000-0000-000019000000}"/>
    <cellStyle name="60% - Accent3 2" xfId="285" xr:uid="{00000000-0005-0000-0000-00001A000000}"/>
    <cellStyle name="60% - Accent4 2" xfId="289" xr:uid="{00000000-0005-0000-0000-00001B000000}"/>
    <cellStyle name="60% - Accent5 2" xfId="293" xr:uid="{00000000-0005-0000-0000-00001C000000}"/>
    <cellStyle name="60% - Accent6 2" xfId="297" xr:uid="{00000000-0005-0000-0000-00001D000000}"/>
    <cellStyle name="Accent1 2" xfId="274" xr:uid="{00000000-0005-0000-0000-00001E000000}"/>
    <cellStyle name="Accent2 2" xfId="278" xr:uid="{00000000-0005-0000-0000-00001F000000}"/>
    <cellStyle name="Accent3 2" xfId="282" xr:uid="{00000000-0005-0000-0000-000020000000}"/>
    <cellStyle name="Accent4 2" xfId="286" xr:uid="{00000000-0005-0000-0000-000021000000}"/>
    <cellStyle name="Accent5 2" xfId="290" xr:uid="{00000000-0005-0000-0000-000022000000}"/>
    <cellStyle name="Accent6 2" xfId="294" xr:uid="{00000000-0005-0000-0000-000023000000}"/>
    <cellStyle name="Bad 2" xfId="264" xr:uid="{00000000-0005-0000-0000-000024000000}"/>
    <cellStyle name="Calculation 2" xfId="268" xr:uid="{00000000-0005-0000-0000-000025000000}"/>
    <cellStyle name="Check Cell 2" xfId="270" xr:uid="{00000000-0005-0000-0000-000026000000}"/>
    <cellStyle name="Comma" xfId="1" builtinId="3"/>
    <cellStyle name="Comma 10" xfId="66" xr:uid="{00000000-0005-0000-0000-000001000000}"/>
    <cellStyle name="Comma 11" xfId="67" xr:uid="{00000000-0005-0000-0000-000002000000}"/>
    <cellStyle name="Comma 12" xfId="68" xr:uid="{00000000-0005-0000-0000-000003000000}"/>
    <cellStyle name="Comma 13" xfId="69" xr:uid="{00000000-0005-0000-0000-000004000000}"/>
    <cellStyle name="Comma 14" xfId="70" xr:uid="{00000000-0005-0000-0000-000005000000}"/>
    <cellStyle name="Comma 15" xfId="71" xr:uid="{00000000-0005-0000-0000-000006000000}"/>
    <cellStyle name="Comma 16" xfId="72" xr:uid="{00000000-0005-0000-0000-000007000000}"/>
    <cellStyle name="Comma 17" xfId="73" xr:uid="{00000000-0005-0000-0000-000008000000}"/>
    <cellStyle name="Comma 18" xfId="74" xr:uid="{00000000-0005-0000-0000-000009000000}"/>
    <cellStyle name="Comma 19" xfId="75" xr:uid="{00000000-0005-0000-0000-00000A000000}"/>
    <cellStyle name="Comma 2" xfId="2" xr:uid="{00000000-0005-0000-0000-00000B000000}"/>
    <cellStyle name="Comma 2 10" xfId="76" xr:uid="{00000000-0005-0000-0000-00000C000000}"/>
    <cellStyle name="Comma 2 11" xfId="77" xr:uid="{00000000-0005-0000-0000-00000D000000}"/>
    <cellStyle name="Comma 2 12" xfId="78" xr:uid="{00000000-0005-0000-0000-00000E000000}"/>
    <cellStyle name="Comma 2 13" xfId="79" xr:uid="{00000000-0005-0000-0000-00000F000000}"/>
    <cellStyle name="Comma 2 14" xfId="80" xr:uid="{00000000-0005-0000-0000-000010000000}"/>
    <cellStyle name="Comma 2 15" xfId="81" xr:uid="{00000000-0005-0000-0000-000011000000}"/>
    <cellStyle name="Comma 2 16" xfId="82" xr:uid="{00000000-0005-0000-0000-000012000000}"/>
    <cellStyle name="Comma 2 17" xfId="83" xr:uid="{00000000-0005-0000-0000-000013000000}"/>
    <cellStyle name="Comma 2 18" xfId="84" xr:uid="{00000000-0005-0000-0000-000014000000}"/>
    <cellStyle name="Comma 2 19" xfId="85" xr:uid="{00000000-0005-0000-0000-000015000000}"/>
    <cellStyle name="Comma 2 2" xfId="23" xr:uid="{00000000-0005-0000-0000-000016000000}"/>
    <cellStyle name="Comma 2 20" xfId="86" xr:uid="{00000000-0005-0000-0000-000017000000}"/>
    <cellStyle name="Comma 2 21" xfId="87" xr:uid="{00000000-0005-0000-0000-000018000000}"/>
    <cellStyle name="Comma 2 22" xfId="88" xr:uid="{00000000-0005-0000-0000-000019000000}"/>
    <cellStyle name="Comma 2 23" xfId="89" xr:uid="{00000000-0005-0000-0000-00001A000000}"/>
    <cellStyle name="Comma 2 24" xfId="90" xr:uid="{00000000-0005-0000-0000-00001B000000}"/>
    <cellStyle name="Comma 2 25" xfId="299" xr:uid="{00000000-0005-0000-0000-000043000000}"/>
    <cellStyle name="Comma 2 26" xfId="254" xr:uid="{00000000-0005-0000-0000-000032000000}"/>
    <cellStyle name="Comma 2 27" xfId="341" xr:uid="{00000000-0005-0000-0000-000032000000}"/>
    <cellStyle name="Comma 2 28" xfId="387" xr:uid="{00000000-0005-0000-0000-000032000000}"/>
    <cellStyle name="Comma 2 29" xfId="429" xr:uid="{B242BFF4-F088-48D9-9787-DBB36E7AD795}"/>
    <cellStyle name="Comma 2 3" xfId="21" xr:uid="{00000000-0005-0000-0000-00001C000000}"/>
    <cellStyle name="Comma 2 30" xfId="473" xr:uid="{0845CF52-1817-4AEC-8A7F-5251F43AB76D}"/>
    <cellStyle name="Comma 2 31" xfId="517" xr:uid="{81ABACAE-E3E1-4709-A1A0-F4A3270E30F1}"/>
    <cellStyle name="Comma 2 4" xfId="43" xr:uid="{00000000-0005-0000-0000-00001D000000}"/>
    <cellStyle name="Comma 2 5" xfId="49" xr:uid="{00000000-0005-0000-0000-00001E000000}"/>
    <cellStyle name="Comma 2 6" xfId="48" xr:uid="{00000000-0005-0000-0000-00001F000000}"/>
    <cellStyle name="Comma 2 7" xfId="53" xr:uid="{00000000-0005-0000-0000-000020000000}"/>
    <cellStyle name="Comma 2 8" xfId="91" xr:uid="{00000000-0005-0000-0000-000021000000}"/>
    <cellStyle name="Comma 2 9" xfId="92" xr:uid="{00000000-0005-0000-0000-000022000000}"/>
    <cellStyle name="Comma 20" xfId="93" xr:uid="{00000000-0005-0000-0000-000023000000}"/>
    <cellStyle name="Comma 21" xfId="253" xr:uid="{00000000-0005-0000-0000-00004C010000}"/>
    <cellStyle name="Comma 22" xfId="340" xr:uid="{00000000-0005-0000-0000-000094010000}"/>
    <cellStyle name="Comma 23" xfId="386" xr:uid="{00000000-0005-0000-0000-0000C3010000}"/>
    <cellStyle name="Comma 24" xfId="428" xr:uid="{02459A4D-ADD4-45C0-AF5B-D24BBF601127}"/>
    <cellStyle name="Comma 25" xfId="472" xr:uid="{2E9923A3-8977-48AF-92EF-8575C1251BB1}"/>
    <cellStyle name="Comma 26" xfId="516" xr:uid="{1805E256-638E-4DE0-8AFC-388842B9CADC}"/>
    <cellStyle name="Comma 3" xfId="3" xr:uid="{00000000-0005-0000-0000-000024000000}"/>
    <cellStyle name="Comma 3 2" xfId="24" xr:uid="{00000000-0005-0000-0000-000025000000}"/>
    <cellStyle name="Comma 3 3" xfId="25" xr:uid="{00000000-0005-0000-0000-000026000000}"/>
    <cellStyle name="Comma 3 4" xfId="44" xr:uid="{00000000-0005-0000-0000-000027000000}"/>
    <cellStyle name="Comma 3 5" xfId="50" xr:uid="{00000000-0005-0000-0000-000028000000}"/>
    <cellStyle name="Comma 3 6" xfId="51" xr:uid="{00000000-0005-0000-0000-000029000000}"/>
    <cellStyle name="Comma 3 7" xfId="47" xr:uid="{00000000-0005-0000-0000-00002A000000}"/>
    <cellStyle name="Comma 4" xfId="94" xr:uid="{00000000-0005-0000-0000-00002B000000}"/>
    <cellStyle name="Comma 5" xfId="95" xr:uid="{00000000-0005-0000-0000-00002C000000}"/>
    <cellStyle name="Comma 6" xfId="96" xr:uid="{00000000-0005-0000-0000-00002D000000}"/>
    <cellStyle name="Comma 7" xfId="300" xr:uid="{00000000-0005-0000-0000-000056000000}"/>
    <cellStyle name="Comma 8" xfId="311" xr:uid="{00000000-0005-0000-0000-000057000000}"/>
    <cellStyle name="Comma 9" xfId="97" xr:uid="{00000000-0005-0000-0000-00002E000000}"/>
    <cellStyle name="Comma0" xfId="4" xr:uid="{00000000-0005-0000-0000-00002F000000}"/>
    <cellStyle name="Currency" xfId="5" builtinId="4"/>
    <cellStyle name="Currency 10" xfId="98" xr:uid="{00000000-0005-0000-0000-000031000000}"/>
    <cellStyle name="Currency 10 2" xfId="514" xr:uid="{6AA1947F-A55D-4419-AE17-6BBE189DAABE}"/>
    <cellStyle name="Currency 11" xfId="99" xr:uid="{00000000-0005-0000-0000-000032000000}"/>
    <cellStyle name="Currency 12" xfId="100" xr:uid="{00000000-0005-0000-0000-000033000000}"/>
    <cellStyle name="Currency 13" xfId="101" xr:uid="{00000000-0005-0000-0000-000034000000}"/>
    <cellStyle name="Currency 14" xfId="102" xr:uid="{00000000-0005-0000-0000-000035000000}"/>
    <cellStyle name="Currency 15" xfId="103" xr:uid="{00000000-0005-0000-0000-000036000000}"/>
    <cellStyle name="Currency 16" xfId="104" xr:uid="{00000000-0005-0000-0000-000037000000}"/>
    <cellStyle name="Currency 17" xfId="105" xr:uid="{00000000-0005-0000-0000-000038000000}"/>
    <cellStyle name="Currency 18" xfId="106" xr:uid="{00000000-0005-0000-0000-000039000000}"/>
    <cellStyle name="Currency 19" xfId="107" xr:uid="{00000000-0005-0000-0000-00003A000000}"/>
    <cellStyle name="Currency 2" xfId="6" xr:uid="{00000000-0005-0000-0000-00003B000000}"/>
    <cellStyle name="Currency 2 10" xfId="108" xr:uid="{00000000-0005-0000-0000-00003C000000}"/>
    <cellStyle name="Currency 2 11" xfId="109" xr:uid="{00000000-0005-0000-0000-00003D000000}"/>
    <cellStyle name="Currency 2 12" xfId="110" xr:uid="{00000000-0005-0000-0000-00003E000000}"/>
    <cellStyle name="Currency 2 13" xfId="111" xr:uid="{00000000-0005-0000-0000-00003F000000}"/>
    <cellStyle name="Currency 2 14" xfId="112" xr:uid="{00000000-0005-0000-0000-000040000000}"/>
    <cellStyle name="Currency 2 15" xfId="113" xr:uid="{00000000-0005-0000-0000-000041000000}"/>
    <cellStyle name="Currency 2 16" xfId="114" xr:uid="{00000000-0005-0000-0000-000042000000}"/>
    <cellStyle name="Currency 2 17" xfId="115" xr:uid="{00000000-0005-0000-0000-000043000000}"/>
    <cellStyle name="Currency 2 18" xfId="116" xr:uid="{00000000-0005-0000-0000-000044000000}"/>
    <cellStyle name="Currency 2 19" xfId="117" xr:uid="{00000000-0005-0000-0000-000045000000}"/>
    <cellStyle name="Currency 2 2" xfId="26" xr:uid="{00000000-0005-0000-0000-000046000000}"/>
    <cellStyle name="Currency 2 20" xfId="118" xr:uid="{00000000-0005-0000-0000-000047000000}"/>
    <cellStyle name="Currency 2 21" xfId="119" xr:uid="{00000000-0005-0000-0000-000048000000}"/>
    <cellStyle name="Currency 2 22" xfId="120" xr:uid="{00000000-0005-0000-0000-000049000000}"/>
    <cellStyle name="Currency 2 23" xfId="121" xr:uid="{00000000-0005-0000-0000-00004A000000}"/>
    <cellStyle name="Currency 2 24" xfId="122" xr:uid="{00000000-0005-0000-0000-00004B000000}"/>
    <cellStyle name="Currency 2 3" xfId="37" xr:uid="{00000000-0005-0000-0000-00004C000000}"/>
    <cellStyle name="Currency 2 4" xfId="38" xr:uid="{00000000-0005-0000-0000-00004D000000}"/>
    <cellStyle name="Currency 2 5" xfId="52" xr:uid="{00000000-0005-0000-0000-00004E000000}"/>
    <cellStyle name="Currency 2 6" xfId="57" xr:uid="{00000000-0005-0000-0000-00004F000000}"/>
    <cellStyle name="Currency 2 7" xfId="61" xr:uid="{00000000-0005-0000-0000-000050000000}"/>
    <cellStyle name="Currency 2 8" xfId="123" xr:uid="{00000000-0005-0000-0000-000051000000}"/>
    <cellStyle name="Currency 2 9" xfId="124" xr:uid="{00000000-0005-0000-0000-000052000000}"/>
    <cellStyle name="Currency 3" xfId="125" xr:uid="{00000000-0005-0000-0000-000053000000}"/>
    <cellStyle name="Currency 4" xfId="126" xr:uid="{00000000-0005-0000-0000-000054000000}"/>
    <cellStyle name="Currency 5" xfId="127" xr:uid="{00000000-0005-0000-0000-000055000000}"/>
    <cellStyle name="Currency 7" xfId="128" xr:uid="{00000000-0005-0000-0000-000056000000}"/>
    <cellStyle name="Currency 8" xfId="129" xr:uid="{00000000-0005-0000-0000-000057000000}"/>
    <cellStyle name="Currency 9" xfId="130" xr:uid="{00000000-0005-0000-0000-000058000000}"/>
    <cellStyle name="Currency0" xfId="7" xr:uid="{00000000-0005-0000-0000-000059000000}"/>
    <cellStyle name="Date" xfId="8" xr:uid="{00000000-0005-0000-0000-00005A000000}"/>
    <cellStyle name="Explanatory Text 2" xfId="272" xr:uid="{00000000-0005-0000-0000-000084000000}"/>
    <cellStyle name="Fixed" xfId="9" xr:uid="{00000000-0005-0000-0000-00005B000000}"/>
    <cellStyle name="Followed Hyperlink 2" xfId="316" xr:uid="{00000000-0005-0000-0000-000052010000}"/>
    <cellStyle name="Good 2" xfId="263" xr:uid="{00000000-0005-0000-0000-000087000000}"/>
    <cellStyle name="Heading 1" xfId="10" builtinId="16" customBuiltin="1"/>
    <cellStyle name="Heading 1 10" xfId="131" xr:uid="{00000000-0005-0000-0000-00005D000000}"/>
    <cellStyle name="Heading 1 11" xfId="132" xr:uid="{00000000-0005-0000-0000-00005E000000}"/>
    <cellStyle name="Heading 1 12" xfId="133" xr:uid="{00000000-0005-0000-0000-00005F000000}"/>
    <cellStyle name="Heading 1 13" xfId="134" xr:uid="{00000000-0005-0000-0000-000060000000}"/>
    <cellStyle name="Heading 1 14" xfId="135" xr:uid="{00000000-0005-0000-0000-000061000000}"/>
    <cellStyle name="Heading 1 15" xfId="136" xr:uid="{00000000-0005-0000-0000-000062000000}"/>
    <cellStyle name="Heading 1 16" xfId="137" xr:uid="{00000000-0005-0000-0000-000063000000}"/>
    <cellStyle name="Heading 1 17" xfId="138" xr:uid="{00000000-0005-0000-0000-000064000000}"/>
    <cellStyle name="Heading 1 18" xfId="139" xr:uid="{00000000-0005-0000-0000-000065000000}"/>
    <cellStyle name="Heading 1 19" xfId="140" xr:uid="{00000000-0005-0000-0000-000066000000}"/>
    <cellStyle name="Heading 1 2" xfId="141" xr:uid="{00000000-0005-0000-0000-000067000000}"/>
    <cellStyle name="Heading 1 20" xfId="259" xr:uid="{00000000-0005-0000-0000-000093000000}"/>
    <cellStyle name="Heading 1 3" xfId="142" xr:uid="{00000000-0005-0000-0000-000068000000}"/>
    <cellStyle name="Heading 1 4" xfId="143" xr:uid="{00000000-0005-0000-0000-000069000000}"/>
    <cellStyle name="Heading 1 5" xfId="144" xr:uid="{00000000-0005-0000-0000-00006A000000}"/>
    <cellStyle name="Heading 1 6" xfId="145" xr:uid="{00000000-0005-0000-0000-00006B000000}"/>
    <cellStyle name="Heading 1 7" xfId="146" xr:uid="{00000000-0005-0000-0000-00006C000000}"/>
    <cellStyle name="Heading 1 8" xfId="147" xr:uid="{00000000-0005-0000-0000-00006D000000}"/>
    <cellStyle name="Heading 1 9" xfId="148" xr:uid="{00000000-0005-0000-0000-00006E000000}"/>
    <cellStyle name="Heading 2" xfId="11" builtinId="17" customBuiltin="1"/>
    <cellStyle name="Heading 2 10" xfId="149" xr:uid="{00000000-0005-0000-0000-000070000000}"/>
    <cellStyle name="Heading 2 11" xfId="150" xr:uid="{00000000-0005-0000-0000-000071000000}"/>
    <cellStyle name="Heading 2 12" xfId="151" xr:uid="{00000000-0005-0000-0000-000072000000}"/>
    <cellStyle name="Heading 2 13" xfId="152" xr:uid="{00000000-0005-0000-0000-000073000000}"/>
    <cellStyle name="Heading 2 14" xfId="153" xr:uid="{00000000-0005-0000-0000-000074000000}"/>
    <cellStyle name="Heading 2 15" xfId="154" xr:uid="{00000000-0005-0000-0000-000075000000}"/>
    <cellStyle name="Heading 2 16" xfId="155" xr:uid="{00000000-0005-0000-0000-000076000000}"/>
    <cellStyle name="Heading 2 17" xfId="156" xr:uid="{00000000-0005-0000-0000-000077000000}"/>
    <cellStyle name="Heading 2 18" xfId="157" xr:uid="{00000000-0005-0000-0000-000078000000}"/>
    <cellStyle name="Heading 2 19" xfId="158" xr:uid="{00000000-0005-0000-0000-000079000000}"/>
    <cellStyle name="Heading 2 2" xfId="159" xr:uid="{00000000-0005-0000-0000-00007A000000}"/>
    <cellStyle name="Heading 2 20" xfId="260" xr:uid="{00000000-0005-0000-0000-0000A6000000}"/>
    <cellStyle name="Heading 2 3" xfId="160" xr:uid="{00000000-0005-0000-0000-00007B000000}"/>
    <cellStyle name="Heading 2 4" xfId="161" xr:uid="{00000000-0005-0000-0000-00007C000000}"/>
    <cellStyle name="Heading 2 5" xfId="162" xr:uid="{00000000-0005-0000-0000-00007D000000}"/>
    <cellStyle name="Heading 2 6" xfId="163" xr:uid="{00000000-0005-0000-0000-00007E000000}"/>
    <cellStyle name="Heading 2 7" xfId="164" xr:uid="{00000000-0005-0000-0000-00007F000000}"/>
    <cellStyle name="Heading 2 8" xfId="165" xr:uid="{00000000-0005-0000-0000-000080000000}"/>
    <cellStyle name="Heading 2 9" xfId="166" xr:uid="{00000000-0005-0000-0000-000081000000}"/>
    <cellStyle name="Heading 3 2" xfId="261" xr:uid="{00000000-0005-0000-0000-0000AE000000}"/>
    <cellStyle name="Heading 4 2" xfId="262" xr:uid="{00000000-0005-0000-0000-0000AF000000}"/>
    <cellStyle name="Hyperlink" xfId="249" builtinId="8"/>
    <cellStyle name="Hyperlink 2" xfId="257" xr:uid="{00000000-0005-0000-0000-0000B0000000}"/>
    <cellStyle name="Hyperlink 3" xfId="315" xr:uid="{00000000-0005-0000-0000-0000B1000000}"/>
    <cellStyle name="Hyperlink 4" xfId="336" xr:uid="{00000000-0005-0000-0000-0000B2000000}"/>
    <cellStyle name="Hyperlink 5" xfId="338" xr:uid="{00000000-0005-0000-0000-000058010000}"/>
    <cellStyle name="Hyperlink 6" xfId="513" xr:uid="{2ED3905A-3C78-4FA3-BAED-140E09E619F5}"/>
    <cellStyle name="Input 2" xfId="266" xr:uid="{00000000-0005-0000-0000-0000B3000000}"/>
    <cellStyle name="Linked Cell 2" xfId="269" xr:uid="{00000000-0005-0000-0000-0000B4000000}"/>
    <cellStyle name="Neutral 2" xfId="265" xr:uid="{00000000-0005-0000-0000-0000B5000000}"/>
    <cellStyle name="Normal" xfId="0" builtinId="0"/>
    <cellStyle name="Normal 10" xfId="167" xr:uid="{00000000-0005-0000-0000-000084000000}"/>
    <cellStyle name="Normal 11" xfId="168" xr:uid="{00000000-0005-0000-0000-000085000000}"/>
    <cellStyle name="Normal 12" xfId="169" xr:uid="{00000000-0005-0000-0000-000086000000}"/>
    <cellStyle name="Normal 13" xfId="170" xr:uid="{00000000-0005-0000-0000-000087000000}"/>
    <cellStyle name="Normal 14" xfId="171" xr:uid="{00000000-0005-0000-0000-000088000000}"/>
    <cellStyle name="Normal 15" xfId="172" xr:uid="{00000000-0005-0000-0000-000089000000}"/>
    <cellStyle name="Normal 16" xfId="173" xr:uid="{00000000-0005-0000-0000-00008A000000}"/>
    <cellStyle name="Normal 17" xfId="174" xr:uid="{00000000-0005-0000-0000-00008B000000}"/>
    <cellStyle name="Normal 18" xfId="175" xr:uid="{00000000-0005-0000-0000-00008C000000}"/>
    <cellStyle name="Normal 19" xfId="176" xr:uid="{00000000-0005-0000-0000-00008D000000}"/>
    <cellStyle name="Normal 2" xfId="12" xr:uid="{00000000-0005-0000-0000-00008E000000}"/>
    <cellStyle name="Normal 2 10" xfId="177" xr:uid="{00000000-0005-0000-0000-00008F000000}"/>
    <cellStyle name="Normal 2 11" xfId="178" xr:uid="{00000000-0005-0000-0000-000090000000}"/>
    <cellStyle name="Normal 2 12" xfId="179" xr:uid="{00000000-0005-0000-0000-000091000000}"/>
    <cellStyle name="Normal 2 13" xfId="180" xr:uid="{00000000-0005-0000-0000-000092000000}"/>
    <cellStyle name="Normal 2 14" xfId="181" xr:uid="{00000000-0005-0000-0000-000093000000}"/>
    <cellStyle name="Normal 2 15" xfId="182" xr:uid="{00000000-0005-0000-0000-000094000000}"/>
    <cellStyle name="Normal 2 16" xfId="183" xr:uid="{00000000-0005-0000-0000-000095000000}"/>
    <cellStyle name="Normal 2 17" xfId="184" xr:uid="{00000000-0005-0000-0000-000096000000}"/>
    <cellStyle name="Normal 2 18" xfId="185" xr:uid="{00000000-0005-0000-0000-000097000000}"/>
    <cellStyle name="Normal 2 19" xfId="186" xr:uid="{00000000-0005-0000-0000-000098000000}"/>
    <cellStyle name="Normal 2 2" xfId="27" xr:uid="{00000000-0005-0000-0000-000099000000}"/>
    <cellStyle name="Normal 2 2 10" xfId="474" xr:uid="{E097FEBA-0152-4BDA-A26F-54705F811725}"/>
    <cellStyle name="Normal 2 2 11" xfId="518" xr:uid="{2EF59C8E-2672-4FA9-9A60-861CB8962C96}"/>
    <cellStyle name="Normal 2 2 2" xfId="31" xr:uid="{00000000-0005-0000-0000-00009A000000}"/>
    <cellStyle name="Normal 2 2 3" xfId="42" xr:uid="{00000000-0005-0000-0000-00009B000000}"/>
    <cellStyle name="Normal 2 2 4" xfId="46" xr:uid="{00000000-0005-0000-0000-00009C000000}"/>
    <cellStyle name="Normal 2 2 5" xfId="301" xr:uid="{00000000-0005-0000-0000-0000D0000000}"/>
    <cellStyle name="Normal 2 2 6" xfId="255" xr:uid="{00000000-0005-0000-0000-0000CC000000}"/>
    <cellStyle name="Normal 2 2 7" xfId="342" xr:uid="{00000000-0005-0000-0000-0000CC000000}"/>
    <cellStyle name="Normal 2 2 8" xfId="388" xr:uid="{00000000-0005-0000-0000-0000CC000000}"/>
    <cellStyle name="Normal 2 2 9" xfId="430" xr:uid="{0EC6C7EF-BE78-44D3-82EF-B14766D12DC4}"/>
    <cellStyle name="Normal 2 20" xfId="187" xr:uid="{00000000-0005-0000-0000-00009D000000}"/>
    <cellStyle name="Normal 2 21" xfId="188" xr:uid="{00000000-0005-0000-0000-00009E000000}"/>
    <cellStyle name="Normal 2 22" xfId="189" xr:uid="{00000000-0005-0000-0000-00009F000000}"/>
    <cellStyle name="Normal 2 23" xfId="190" xr:uid="{00000000-0005-0000-0000-0000A0000000}"/>
    <cellStyle name="Normal 2 24" xfId="191" xr:uid="{00000000-0005-0000-0000-0000A1000000}"/>
    <cellStyle name="Normal 2 25" xfId="192" xr:uid="{00000000-0005-0000-0000-0000A2000000}"/>
    <cellStyle name="Normal 2 26" xfId="193" xr:uid="{00000000-0005-0000-0000-0000A3000000}"/>
    <cellStyle name="Normal 2 27" xfId="251" xr:uid="{00000000-0005-0000-0000-0000A4000000}"/>
    <cellStyle name="Normal 2 27 2" xfId="317" xr:uid="{00000000-0005-0000-0000-0000D9000000}"/>
    <cellStyle name="Normal 2 27 2 2" xfId="363" xr:uid="{00000000-0005-0000-0000-0000D9000000}"/>
    <cellStyle name="Normal 2 27 2 3" xfId="409" xr:uid="{00000000-0005-0000-0000-0000D9000000}"/>
    <cellStyle name="Normal 2 27 2 4" xfId="451" xr:uid="{02DF50CA-554E-4361-BF7E-7BB36B49C16A}"/>
    <cellStyle name="Normal 2 27 2 5" xfId="495" xr:uid="{B379934F-D5FE-494F-A9A3-3D569BFE8C27}"/>
    <cellStyle name="Normal 2 27 2 6" xfId="539" xr:uid="{D82C2231-A6CB-42DA-8499-34098037E987}"/>
    <cellStyle name="Normal 2 27 3" xfId="334" xr:uid="{00000000-0005-0000-0000-0000DA000000}"/>
    <cellStyle name="Normal 2 27 3 2" xfId="379" xr:uid="{00000000-0005-0000-0000-0000DA000000}"/>
    <cellStyle name="Normal 2 27 3 3" xfId="425" xr:uid="{00000000-0005-0000-0000-0000DA000000}"/>
    <cellStyle name="Normal 2 27 3 4" xfId="467" xr:uid="{E66A1E63-3999-49FC-9A0F-46266D48BC43}"/>
    <cellStyle name="Normal 2 27 3 5" xfId="511" xr:uid="{BAF6B57C-3DBD-484C-B7FE-5B4D0DDC141E}"/>
    <cellStyle name="Normal 2 27 3 6" xfId="555" xr:uid="{ECC7136D-4EBE-42ED-8CF7-5451D7E2752A}"/>
    <cellStyle name="Normal 2 27 4" xfId="302" xr:uid="{00000000-0005-0000-0000-0000D8000000}"/>
    <cellStyle name="Normal 2 27 5" xfId="356" xr:uid="{00000000-0005-0000-0000-0000D8000000}"/>
    <cellStyle name="Normal 2 27 6" xfId="402" xr:uid="{00000000-0005-0000-0000-0000D8000000}"/>
    <cellStyle name="Normal 2 27 7" xfId="444" xr:uid="{14D3A044-BF17-4AF1-BECB-E357D923180D}"/>
    <cellStyle name="Normal 2 27 8" xfId="488" xr:uid="{E0E3C779-79DC-460B-BBE4-90DC3A00C50C}"/>
    <cellStyle name="Normal 2 27 9" xfId="532" xr:uid="{847B6B4E-9BD4-4EC5-BDD2-AAC74349C276}"/>
    <cellStyle name="Normal 2 3" xfId="33" xr:uid="{00000000-0005-0000-0000-0000A5000000}"/>
    <cellStyle name="Normal 2 4" xfId="35" xr:uid="{00000000-0005-0000-0000-0000A6000000}"/>
    <cellStyle name="Normal 2 5" xfId="39" xr:uid="{00000000-0005-0000-0000-0000A7000000}"/>
    <cellStyle name="Normal 2 6" xfId="20" xr:uid="{00000000-0005-0000-0000-0000A8000000}"/>
    <cellStyle name="Normal 2 7" xfId="54" xr:uid="{00000000-0005-0000-0000-0000A9000000}"/>
    <cellStyle name="Normal 2 8" xfId="58" xr:uid="{00000000-0005-0000-0000-0000AA000000}"/>
    <cellStyle name="Normal 2 9" xfId="62" xr:uid="{00000000-0005-0000-0000-0000AB000000}"/>
    <cellStyle name="Normal 20" xfId="194" xr:uid="{00000000-0005-0000-0000-0000AC000000}"/>
    <cellStyle name="Normal 21" xfId="303" xr:uid="{00000000-0005-0000-0000-0000E3000000}"/>
    <cellStyle name="Normal 22" xfId="304" xr:uid="{00000000-0005-0000-0000-0000E4000000}"/>
    <cellStyle name="Normal 22 2" xfId="318" xr:uid="{00000000-0005-0000-0000-0000E5000000}"/>
    <cellStyle name="Normal 22 3" xfId="384" xr:uid="{00000000-0005-0000-0000-000006000000}"/>
    <cellStyle name="Normal 23" xfId="305" xr:uid="{00000000-0005-0000-0000-0000E6000000}"/>
    <cellStyle name="Normal 23 2" xfId="319" xr:uid="{00000000-0005-0000-0000-0000E7000000}"/>
    <cellStyle name="Normal 23 2 2" xfId="364" xr:uid="{00000000-0005-0000-0000-0000E7000000}"/>
    <cellStyle name="Normal 23 2 3" xfId="410" xr:uid="{00000000-0005-0000-0000-0000E7000000}"/>
    <cellStyle name="Normal 23 2 4" xfId="452" xr:uid="{B43ACD07-A671-49A9-B826-78DFE1CABB5A}"/>
    <cellStyle name="Normal 23 2 5" xfId="496" xr:uid="{D2515F71-3676-4A95-A8F2-5B368BFF7ADA}"/>
    <cellStyle name="Normal 23 2 6" xfId="540" xr:uid="{0D6835FF-AFB6-45B7-BB63-24E946B40C5B}"/>
    <cellStyle name="Normal 23 3" xfId="335" xr:uid="{00000000-0005-0000-0000-0000E8000000}"/>
    <cellStyle name="Normal 23 3 2" xfId="380" xr:uid="{00000000-0005-0000-0000-0000E8000000}"/>
    <cellStyle name="Normal 23 3 3" xfId="426" xr:uid="{00000000-0005-0000-0000-0000E8000000}"/>
    <cellStyle name="Normal 23 3 4" xfId="468" xr:uid="{E1B71EE2-A2E9-496C-A414-B6B898EEEC1C}"/>
    <cellStyle name="Normal 23 3 5" xfId="512" xr:uid="{CA79A06E-F072-4F98-8CC7-11D7A82386DA}"/>
    <cellStyle name="Normal 23 3 6" xfId="556" xr:uid="{0473A321-AB6D-4CD3-9C43-C08265604ABF}"/>
    <cellStyle name="Normal 23 4" xfId="357" xr:uid="{00000000-0005-0000-0000-0000E6000000}"/>
    <cellStyle name="Normal 23 5" xfId="383" xr:uid="{00000000-0005-0000-0000-000007000000}"/>
    <cellStyle name="Normal 23 6" xfId="403" xr:uid="{00000000-0005-0000-0000-0000E6000000}"/>
    <cellStyle name="Normal 23 7" xfId="445" xr:uid="{F67A7A8B-0BA7-4C39-9C6D-86D1EA809A8C}"/>
    <cellStyle name="Normal 23 8" xfId="489" xr:uid="{4368E92B-9E60-49F4-B390-93D81BDBA353}"/>
    <cellStyle name="Normal 23 9" xfId="533" xr:uid="{D0C61C7E-A7E3-4593-BE25-095C8BF0693F}"/>
    <cellStyle name="Normal 24" xfId="310" xr:uid="{00000000-0005-0000-0000-0000E9000000}"/>
    <cellStyle name="Normal 24 2" xfId="359" xr:uid="{00000000-0005-0000-0000-0000E9000000}"/>
    <cellStyle name="Normal 24 3" xfId="405" xr:uid="{00000000-0005-0000-0000-0000E9000000}"/>
    <cellStyle name="Normal 24 4" xfId="447" xr:uid="{66F6FCA0-DB95-4F55-963E-B55BE008BD21}"/>
    <cellStyle name="Normal 24 5" xfId="491" xr:uid="{07EC215E-698A-43F2-A95E-EF9FC08F3A12}"/>
    <cellStyle name="Normal 24 6" xfId="535" xr:uid="{3A194764-D3B8-4F4C-A099-7492A1F8FD6D}"/>
    <cellStyle name="Normal 25" xfId="312" xr:uid="{00000000-0005-0000-0000-0000EA000000}"/>
    <cellStyle name="Normal 25 2" xfId="360" xr:uid="{00000000-0005-0000-0000-0000EA000000}"/>
    <cellStyle name="Normal 25 3" xfId="406" xr:uid="{00000000-0005-0000-0000-0000EA000000}"/>
    <cellStyle name="Normal 25 4" xfId="448" xr:uid="{8867D931-0B5F-453A-AFAB-09AE365D17FF}"/>
    <cellStyle name="Normal 25 5" xfId="492" xr:uid="{E20D0143-B44D-4BE5-899F-E2B38D66C2DD}"/>
    <cellStyle name="Normal 25 6" xfId="536" xr:uid="{D3492C29-04D1-42D5-9748-9D02F95D1589}"/>
    <cellStyle name="Normal 26" xfId="313" xr:uid="{00000000-0005-0000-0000-0000EB000000}"/>
    <cellStyle name="Normal 26 2" xfId="361" xr:uid="{00000000-0005-0000-0000-0000EB000000}"/>
    <cellStyle name="Normal 26 3" xfId="407" xr:uid="{00000000-0005-0000-0000-0000EB000000}"/>
    <cellStyle name="Normal 26 4" xfId="449" xr:uid="{0A17DDB7-7E7B-41A0-9599-26AA2292E065}"/>
    <cellStyle name="Normal 26 5" xfId="493" xr:uid="{0AE3AA94-7EB4-4AA0-B199-864F306259B1}"/>
    <cellStyle name="Normal 26 6" xfId="537" xr:uid="{1DBD7792-2649-4D95-B43E-D17A0E8ACB37}"/>
    <cellStyle name="Normal 27" xfId="320" xr:uid="{00000000-0005-0000-0000-0000EC000000}"/>
    <cellStyle name="Normal 27 2" xfId="365" xr:uid="{00000000-0005-0000-0000-0000EC000000}"/>
    <cellStyle name="Normal 27 3" xfId="411" xr:uid="{00000000-0005-0000-0000-0000EC000000}"/>
    <cellStyle name="Normal 27 4" xfId="453" xr:uid="{D51EC844-4868-444F-B656-F5F705889B9D}"/>
    <cellStyle name="Normal 27 5" xfId="497" xr:uid="{6138E71F-C685-42E7-B3AE-5FC624EAA98B}"/>
    <cellStyle name="Normal 27 6" xfId="541" xr:uid="{9C945392-F2C4-43F2-9EEA-365F2BBC6457}"/>
    <cellStyle name="Normal 28" xfId="298" xr:uid="{00000000-0005-0000-0000-0000ED000000}"/>
    <cellStyle name="Normal 29" xfId="337" xr:uid="{00000000-0005-0000-0000-000071010000}"/>
    <cellStyle name="Normal 29 2" xfId="469" xr:uid="{DFDABC8D-906B-485F-95BF-5B1EE9022433}"/>
    <cellStyle name="Normal 3" xfId="65" xr:uid="{00000000-0005-0000-0000-0000AD000000}"/>
    <cellStyle name="Normal 3 2" xfId="32" xr:uid="{00000000-0005-0000-0000-0000AE000000}"/>
    <cellStyle name="Normal 3 2 2" xfId="382" xr:uid="{00000000-0005-0000-0000-000009000000}"/>
    <cellStyle name="Normal 3 3" xfId="34" xr:uid="{00000000-0005-0000-0000-0000AF000000}"/>
    <cellStyle name="Normal 3 4" xfId="36" xr:uid="{00000000-0005-0000-0000-0000B0000000}"/>
    <cellStyle name="Normal 3 5" xfId="306" xr:uid="{00000000-0005-0000-0000-0000F2000000}"/>
    <cellStyle name="Normal 3 6" xfId="381" xr:uid="{00000000-0005-0000-0000-000008000000}"/>
    <cellStyle name="Normal 30" xfId="252" xr:uid="{00000000-0005-0000-0000-00005F010000}"/>
    <cellStyle name="Normal 30 2" xfId="470" xr:uid="{9163E44F-DD93-4E72-9CD3-840296822DCA}"/>
    <cellStyle name="Normal 30 3" xfId="557" xr:uid="{E2AB55CD-6C75-4E4F-8294-A1285F23E2D6}"/>
    <cellStyle name="Normal 31" xfId="339" xr:uid="{00000000-0005-0000-0000-000096010000}"/>
    <cellStyle name="Normal 31 2" xfId="558" xr:uid="{62833DF7-5925-4448-BFB4-FD5BBB731110}"/>
    <cellStyle name="Normal 32" xfId="385" xr:uid="{00000000-0005-0000-0000-0000C5010000}"/>
    <cellStyle name="Normal 33" xfId="427" xr:uid="{33B33690-2881-41E7-B5FE-B5CA7B9E6519}"/>
    <cellStyle name="Normal 34" xfId="471" xr:uid="{000735F2-5E95-45B3-A016-FE0BEA0CA6AC}"/>
    <cellStyle name="Normal 35" xfId="515" xr:uid="{E9D8D237-EB52-4436-BC04-6C8326BB574D}"/>
    <cellStyle name="Normal 4" xfId="30" xr:uid="{00000000-0005-0000-0000-0000B1000000}"/>
    <cellStyle name="Normal 5" xfId="195" xr:uid="{00000000-0005-0000-0000-0000B2000000}"/>
    <cellStyle name="Normal 6" xfId="196" xr:uid="{00000000-0005-0000-0000-0000B3000000}"/>
    <cellStyle name="Normal 7" xfId="250" xr:uid="{00000000-0005-0000-0000-0000B4000000}"/>
    <cellStyle name="Normal 7 2" xfId="307" xr:uid="{00000000-0005-0000-0000-0000F6000000}"/>
    <cellStyle name="Normal 8" xfId="197" xr:uid="{00000000-0005-0000-0000-0000B5000000}"/>
    <cellStyle name="Normal 9" xfId="198" xr:uid="{00000000-0005-0000-0000-0000B6000000}"/>
    <cellStyle name="Normal_EnrollbyClass" xfId="13" xr:uid="{00000000-0005-0000-0000-0000B7000000}"/>
    <cellStyle name="Normal_Sheet1" xfId="14" xr:uid="{00000000-0005-0000-0000-0000B8000000}"/>
    <cellStyle name="Normal_Sheet36" xfId="15" xr:uid="{00000000-0005-0000-0000-0000B9000000}"/>
    <cellStyle name="Note 2" xfId="308" xr:uid="{00000000-0005-0000-0000-0000FB000000}"/>
    <cellStyle name="Note 2 2" xfId="314" xr:uid="{00000000-0005-0000-0000-0000FC000000}"/>
    <cellStyle name="Note 2 2 2" xfId="362" xr:uid="{00000000-0005-0000-0000-0000FC000000}"/>
    <cellStyle name="Note 2 2 3" xfId="408" xr:uid="{00000000-0005-0000-0000-0000FC000000}"/>
    <cellStyle name="Note 2 2 4" xfId="450" xr:uid="{0B5460CC-C3B0-4BC1-86CF-FD246AE1C568}"/>
    <cellStyle name="Note 2 2 5" xfId="494" xr:uid="{9790450B-B5D6-4A8C-BF9C-645CCEDB9927}"/>
    <cellStyle name="Note 2 2 6" xfId="538" xr:uid="{504F1FFF-C7BA-4C15-AEDF-7E94571D5683}"/>
    <cellStyle name="Note 2 3" xfId="333" xr:uid="{00000000-0005-0000-0000-0000FD000000}"/>
    <cellStyle name="Note 2 3 2" xfId="378" xr:uid="{00000000-0005-0000-0000-0000FD000000}"/>
    <cellStyle name="Note 2 3 3" xfId="424" xr:uid="{00000000-0005-0000-0000-0000FD000000}"/>
    <cellStyle name="Note 2 3 4" xfId="466" xr:uid="{F6235A40-6E1F-438D-B338-85D170A626D7}"/>
    <cellStyle name="Note 2 3 5" xfId="510" xr:uid="{0659656B-921F-48AE-8649-762AC8498803}"/>
    <cellStyle name="Note 2 3 6" xfId="554" xr:uid="{B2C3D33D-4CB9-4750-9A4D-52A3A0A108A1}"/>
    <cellStyle name="Note 2 4" xfId="358" xr:uid="{00000000-0005-0000-0000-0000FB000000}"/>
    <cellStyle name="Note 2 5" xfId="404" xr:uid="{00000000-0005-0000-0000-0000FB000000}"/>
    <cellStyle name="Note 2 6" xfId="446" xr:uid="{9D1A7926-3AD8-42AD-A85D-91C4EF0B04D7}"/>
    <cellStyle name="Note 2 7" xfId="490" xr:uid="{D5D471DD-1E86-4805-BD72-5C4DE06BD7F7}"/>
    <cellStyle name="Note 2 8" xfId="534" xr:uid="{02AA5B62-7FCA-4887-99C5-10B06BB208C2}"/>
    <cellStyle name="Output 2" xfId="267" xr:uid="{00000000-0005-0000-0000-0000FE000000}"/>
    <cellStyle name="Percent" xfId="16" builtinId="5"/>
    <cellStyle name="Percent 10" xfId="199" xr:uid="{00000000-0005-0000-0000-0000BB000000}"/>
    <cellStyle name="Percent 11" xfId="200" xr:uid="{00000000-0005-0000-0000-0000BC000000}"/>
    <cellStyle name="Percent 12" xfId="201" xr:uid="{00000000-0005-0000-0000-0000BD000000}"/>
    <cellStyle name="Percent 13" xfId="202" xr:uid="{00000000-0005-0000-0000-0000BE000000}"/>
    <cellStyle name="Percent 14" xfId="203" xr:uid="{00000000-0005-0000-0000-0000BF000000}"/>
    <cellStyle name="Percent 15" xfId="204" xr:uid="{00000000-0005-0000-0000-0000C0000000}"/>
    <cellStyle name="Percent 16" xfId="205" xr:uid="{00000000-0005-0000-0000-0000C1000000}"/>
    <cellStyle name="Percent 17" xfId="206" xr:uid="{00000000-0005-0000-0000-0000C2000000}"/>
    <cellStyle name="Percent 18" xfId="207" xr:uid="{00000000-0005-0000-0000-0000C3000000}"/>
    <cellStyle name="Percent 19" xfId="208" xr:uid="{00000000-0005-0000-0000-0000C4000000}"/>
    <cellStyle name="Percent 2" xfId="17" xr:uid="{00000000-0005-0000-0000-0000C5000000}"/>
    <cellStyle name="Percent 2 10" xfId="209" xr:uid="{00000000-0005-0000-0000-0000C6000000}"/>
    <cellStyle name="Percent 2 11" xfId="210" xr:uid="{00000000-0005-0000-0000-0000C7000000}"/>
    <cellStyle name="Percent 2 12" xfId="211" xr:uid="{00000000-0005-0000-0000-0000C8000000}"/>
    <cellStyle name="Percent 2 13" xfId="212" xr:uid="{00000000-0005-0000-0000-0000C9000000}"/>
    <cellStyle name="Percent 2 14" xfId="213" xr:uid="{00000000-0005-0000-0000-0000CA000000}"/>
    <cellStyle name="Percent 2 15" xfId="214" xr:uid="{00000000-0005-0000-0000-0000CB000000}"/>
    <cellStyle name="Percent 2 16" xfId="215" xr:uid="{00000000-0005-0000-0000-0000CC000000}"/>
    <cellStyle name="Percent 2 17" xfId="216" xr:uid="{00000000-0005-0000-0000-0000CD000000}"/>
    <cellStyle name="Percent 2 18" xfId="217" xr:uid="{00000000-0005-0000-0000-0000CE000000}"/>
    <cellStyle name="Percent 2 19" xfId="218" xr:uid="{00000000-0005-0000-0000-0000CF000000}"/>
    <cellStyle name="Percent 2 2" xfId="28" xr:uid="{00000000-0005-0000-0000-0000D0000000}"/>
    <cellStyle name="Percent 2 20" xfId="219" xr:uid="{00000000-0005-0000-0000-0000D1000000}"/>
    <cellStyle name="Percent 2 21" xfId="220" xr:uid="{00000000-0005-0000-0000-0000D2000000}"/>
    <cellStyle name="Percent 2 22" xfId="221" xr:uid="{00000000-0005-0000-0000-0000D3000000}"/>
    <cellStyle name="Percent 2 23" xfId="222" xr:uid="{00000000-0005-0000-0000-0000D4000000}"/>
    <cellStyle name="Percent 2 24" xfId="223" xr:uid="{00000000-0005-0000-0000-0000D5000000}"/>
    <cellStyle name="Percent 2 25" xfId="309" xr:uid="{00000000-0005-0000-0000-00001A010000}"/>
    <cellStyle name="Percent 2 26" xfId="256" xr:uid="{00000000-0005-0000-0000-000009010000}"/>
    <cellStyle name="Percent 2 27" xfId="343" xr:uid="{00000000-0005-0000-0000-000009010000}"/>
    <cellStyle name="Percent 2 28" xfId="389" xr:uid="{00000000-0005-0000-0000-000009010000}"/>
    <cellStyle name="Percent 2 29" xfId="431" xr:uid="{8D0A7E72-52E8-4FAD-B7D0-5784575CCB60}"/>
    <cellStyle name="Percent 2 3" xfId="40" xr:uid="{00000000-0005-0000-0000-0000D6000000}"/>
    <cellStyle name="Percent 2 30" xfId="475" xr:uid="{81B2D884-86AD-4BD3-9556-196283BB42C4}"/>
    <cellStyle name="Percent 2 31" xfId="519" xr:uid="{3F346052-3D34-4322-9945-4D5CE4FC8DEE}"/>
    <cellStyle name="Percent 2 4" xfId="22" xr:uid="{00000000-0005-0000-0000-0000D7000000}"/>
    <cellStyle name="Percent 2 5" xfId="55" xr:uid="{00000000-0005-0000-0000-0000D8000000}"/>
    <cellStyle name="Percent 2 6" xfId="59" xr:uid="{00000000-0005-0000-0000-0000D9000000}"/>
    <cellStyle name="Percent 2 7" xfId="63" xr:uid="{00000000-0005-0000-0000-0000DA000000}"/>
    <cellStyle name="Percent 2 8" xfId="224" xr:uid="{00000000-0005-0000-0000-0000DB000000}"/>
    <cellStyle name="Percent 2 9" xfId="225" xr:uid="{00000000-0005-0000-0000-0000DC000000}"/>
    <cellStyle name="Percent 20" xfId="226" xr:uid="{00000000-0005-0000-0000-0000DD000000}"/>
    <cellStyle name="Percent 3" xfId="18" xr:uid="{00000000-0005-0000-0000-0000DE000000}"/>
    <cellStyle name="Percent 3 2" xfId="29" xr:uid="{00000000-0005-0000-0000-0000DF000000}"/>
    <cellStyle name="Percent 3 3" xfId="41" xr:uid="{00000000-0005-0000-0000-0000E0000000}"/>
    <cellStyle name="Percent 3 4" xfId="45" xr:uid="{00000000-0005-0000-0000-0000E1000000}"/>
    <cellStyle name="Percent 3 5" xfId="56" xr:uid="{00000000-0005-0000-0000-0000E2000000}"/>
    <cellStyle name="Percent 3 6" xfId="60" xr:uid="{00000000-0005-0000-0000-0000E3000000}"/>
    <cellStyle name="Percent 3 7" xfId="64" xr:uid="{00000000-0005-0000-0000-0000E4000000}"/>
    <cellStyle name="Percent 5" xfId="227" xr:uid="{00000000-0005-0000-0000-0000E5000000}"/>
    <cellStyle name="Percent 6" xfId="228" xr:uid="{00000000-0005-0000-0000-0000E6000000}"/>
    <cellStyle name="Percent 8" xfId="229" xr:uid="{00000000-0005-0000-0000-0000E7000000}"/>
    <cellStyle name="Percent 9" xfId="230" xr:uid="{00000000-0005-0000-0000-0000E8000000}"/>
    <cellStyle name="Title 2" xfId="258" xr:uid="{00000000-0005-0000-0000-00002E010000}"/>
    <cellStyle name="Total" xfId="19" builtinId="25" customBuiltin="1"/>
    <cellStyle name="Total 10" xfId="231" xr:uid="{00000000-0005-0000-0000-0000EA000000}"/>
    <cellStyle name="Total 11" xfId="232" xr:uid="{00000000-0005-0000-0000-0000EB000000}"/>
    <cellStyle name="Total 12" xfId="233" xr:uid="{00000000-0005-0000-0000-0000EC000000}"/>
    <cellStyle name="Total 13" xfId="234" xr:uid="{00000000-0005-0000-0000-0000ED000000}"/>
    <cellStyle name="Total 14" xfId="235" xr:uid="{00000000-0005-0000-0000-0000EE000000}"/>
    <cellStyle name="Total 15" xfId="236" xr:uid="{00000000-0005-0000-0000-0000EF000000}"/>
    <cellStyle name="Total 16" xfId="237" xr:uid="{00000000-0005-0000-0000-0000F0000000}"/>
    <cellStyle name="Total 17" xfId="238" xr:uid="{00000000-0005-0000-0000-0000F1000000}"/>
    <cellStyle name="Total 18" xfId="239" xr:uid="{00000000-0005-0000-0000-0000F2000000}"/>
    <cellStyle name="Total 19" xfId="240" xr:uid="{00000000-0005-0000-0000-0000F3000000}"/>
    <cellStyle name="Total 2" xfId="241" xr:uid="{00000000-0005-0000-0000-0000F4000000}"/>
    <cellStyle name="Total 20" xfId="273" xr:uid="{00000000-0005-0000-0000-00003A010000}"/>
    <cellStyle name="Total 3" xfId="242" xr:uid="{00000000-0005-0000-0000-0000F5000000}"/>
    <cellStyle name="Total 4" xfId="243" xr:uid="{00000000-0005-0000-0000-0000F6000000}"/>
    <cellStyle name="Total 5" xfId="244" xr:uid="{00000000-0005-0000-0000-0000F7000000}"/>
    <cellStyle name="Total 6" xfId="245" xr:uid="{00000000-0005-0000-0000-0000F8000000}"/>
    <cellStyle name="Total 7" xfId="246" xr:uid="{00000000-0005-0000-0000-0000F9000000}"/>
    <cellStyle name="Total 8" xfId="247" xr:uid="{00000000-0005-0000-0000-0000FA000000}"/>
    <cellStyle name="Total 9" xfId="248" xr:uid="{00000000-0005-0000-0000-0000FB000000}"/>
    <cellStyle name="Warning Text 2" xfId="271" xr:uid="{00000000-0005-0000-0000-000042010000}"/>
  </cellStyles>
  <dxfs count="263">
    <dxf>
      <fill>
        <patternFill>
          <bgColor rgb="FFFFFF00"/>
        </patternFill>
      </fill>
    </dxf>
    <dxf>
      <font>
        <strike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theme="1"/>
        </patternFill>
      </fill>
    </dxf>
    <dxf>
      <font>
        <strike val="0"/>
        <color theme="0"/>
      </font>
      <fill>
        <patternFill>
          <bgColor theme="1" tint="4.9989318521683403E-2"/>
        </patternFill>
      </fill>
    </dxf>
    <dxf>
      <font>
        <strike val="0"/>
        <color theme="0"/>
      </font>
      <fill>
        <patternFill>
          <bgColor theme="1" tint="4.9989318521683403E-2"/>
        </patternFill>
      </fill>
    </dxf>
    <dxf>
      <font>
        <strike val="0"/>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rgb="FFFF0000"/>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s>
  <tableStyles count="0" defaultTableStyle="TableStyleMedium9" defaultPivotStyle="PivotStyleLight16"/>
  <colors>
    <mruColors>
      <color rgb="FFDD3B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86280116382583E-2"/>
          <c:y val="2.2756441595117857E-2"/>
          <c:w val="0.81817565434558237"/>
          <c:h val="0.87476675249294067"/>
        </c:manualLayout>
      </c:layout>
      <c:lineChart>
        <c:grouping val="standard"/>
        <c:varyColors val="0"/>
        <c:ser>
          <c:idx val="1"/>
          <c:order val="1"/>
          <c:tx>
            <c:strRef>
              <c:f>'RW History'!$A$115</c:f>
              <c:strCache>
                <c:ptCount val="1"/>
                <c:pt idx="0">
                  <c:v> Average </c:v>
                </c:pt>
              </c:strCache>
            </c:strRef>
          </c:tx>
          <c:marker>
            <c:symbol val="none"/>
          </c:marker>
          <c:cat>
            <c:numRef>
              <c:f>'RW History'!$B$113:$W$113</c:f>
              <c:numCache>
                <c:formatCode>0</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'RW History'!$B$115:$W$115</c:f>
              <c:numCache>
                <c:formatCode>0.0</c:formatCode>
                <c:ptCount val="22"/>
                <c:pt idx="0">
                  <c:v>5.4446268656716414</c:v>
                </c:pt>
                <c:pt idx="1">
                  <c:v>5.0350746268656712</c:v>
                </c:pt>
                <c:pt idx="2">
                  <c:v>5.0146268656716408</c:v>
                </c:pt>
                <c:pt idx="3">
                  <c:v>4.9522388059701496</c:v>
                </c:pt>
                <c:pt idx="4">
                  <c:v>5.2252238805970146</c:v>
                </c:pt>
                <c:pt idx="5">
                  <c:v>5.4278053445841774</c:v>
                </c:pt>
                <c:pt idx="6">
                  <c:v>5.4642647058823526</c:v>
                </c:pt>
                <c:pt idx="7">
                  <c:v>5.4575362318840588</c:v>
                </c:pt>
                <c:pt idx="8">
                  <c:v>5.6313043478260871</c:v>
                </c:pt>
                <c:pt idx="9">
                  <c:v>6.7436231884057971</c:v>
                </c:pt>
                <c:pt idx="10">
                  <c:v>6.7669565217391296</c:v>
                </c:pt>
                <c:pt idx="11">
                  <c:v>6.9792753623188402</c:v>
                </c:pt>
                <c:pt idx="12">
                  <c:v>7.0721739130434784</c:v>
                </c:pt>
                <c:pt idx="13">
                  <c:v>5.9559701492537318</c:v>
                </c:pt>
                <c:pt idx="14">
                  <c:v>5.9444776119402984</c:v>
                </c:pt>
                <c:pt idx="15">
                  <c:v>6.1743283582089568</c:v>
                </c:pt>
                <c:pt idx="16">
                  <c:v>6.5104477611940315</c:v>
                </c:pt>
                <c:pt idx="17">
                  <c:v>6.9798507462686565</c:v>
                </c:pt>
                <c:pt idx="18">
                  <c:v>7.64776119402985</c:v>
                </c:pt>
                <c:pt idx="19">
                  <c:v>7.9438805970149238</c:v>
                </c:pt>
                <c:pt idx="20">
                  <c:v>7.517910447761194</c:v>
                </c:pt>
                <c:pt idx="21">
                  <c:v>7.2631343283582099</c:v>
                </c:pt>
              </c:numCache>
            </c:numRef>
          </c:val>
          <c:smooth val="0"/>
          <c:extLst>
            <c:ext xmlns:c16="http://schemas.microsoft.com/office/drawing/2014/chart" uri="{C3380CC4-5D6E-409C-BE32-E72D297353CC}">
              <c16:uniqueId val="{00000000-228D-4BD1-B832-D8F6669E5096}"/>
            </c:ext>
          </c:extLst>
        </c:ser>
        <c:dLbls>
          <c:showLegendKey val="0"/>
          <c:showVal val="0"/>
          <c:showCatName val="0"/>
          <c:showSerName val="0"/>
          <c:showPercent val="0"/>
          <c:showBubbleSize val="0"/>
        </c:dLbls>
        <c:marker val="1"/>
        <c:smooth val="0"/>
        <c:axId val="786066080"/>
        <c:axId val="786066640"/>
      </c:lineChart>
      <c:lineChart>
        <c:grouping val="standard"/>
        <c:varyColors val="0"/>
        <c:ser>
          <c:idx val="0"/>
          <c:order val="0"/>
          <c:tx>
            <c:strRef>
              <c:f>'RW History'!$A$114</c:f>
              <c:strCache>
                <c:ptCount val="1"/>
                <c:pt idx="0">
                  <c:v> Total </c:v>
                </c:pt>
              </c:strCache>
            </c:strRef>
          </c:tx>
          <c:marker>
            <c:symbol val="none"/>
          </c:marker>
          <c:cat>
            <c:numRef>
              <c:f>'RW History'!$B$113:$W$113</c:f>
              <c:numCache>
                <c:formatCode>0</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'RW History'!$B$114:$W$114</c:f>
              <c:numCache>
                <c:formatCode>0</c:formatCode>
                <c:ptCount val="22"/>
                <c:pt idx="0">
                  <c:v>364.78999999999996</c:v>
                </c:pt>
                <c:pt idx="1">
                  <c:v>337.34999999999997</c:v>
                </c:pt>
                <c:pt idx="2">
                  <c:v>335.97999999999996</c:v>
                </c:pt>
                <c:pt idx="3">
                  <c:v>331.8</c:v>
                </c:pt>
                <c:pt idx="4">
                  <c:v>350.09</c:v>
                </c:pt>
                <c:pt idx="5">
                  <c:v>363.66295808713988</c:v>
                </c:pt>
                <c:pt idx="6">
                  <c:v>371.57</c:v>
                </c:pt>
                <c:pt idx="7">
                  <c:v>376.57000000000005</c:v>
                </c:pt>
                <c:pt idx="8">
                  <c:v>388.56</c:v>
                </c:pt>
                <c:pt idx="9">
                  <c:v>465.31</c:v>
                </c:pt>
                <c:pt idx="10">
                  <c:v>466.91999999999996</c:v>
                </c:pt>
                <c:pt idx="11">
                  <c:v>481.57</c:v>
                </c:pt>
                <c:pt idx="12">
                  <c:v>487.98</c:v>
                </c:pt>
                <c:pt idx="13">
                  <c:v>399.05</c:v>
                </c:pt>
                <c:pt idx="14">
                  <c:v>398.28</c:v>
                </c:pt>
                <c:pt idx="15">
                  <c:v>413.68000000000012</c:v>
                </c:pt>
                <c:pt idx="16">
                  <c:v>436.2000000000001</c:v>
                </c:pt>
                <c:pt idx="17">
                  <c:v>467.65</c:v>
                </c:pt>
                <c:pt idx="18">
                  <c:v>512.4</c:v>
                </c:pt>
                <c:pt idx="19">
                  <c:v>532.2399999999999</c:v>
                </c:pt>
                <c:pt idx="20">
                  <c:v>503.7</c:v>
                </c:pt>
                <c:pt idx="21">
                  <c:v>486.63000000000005</c:v>
                </c:pt>
              </c:numCache>
            </c:numRef>
          </c:val>
          <c:smooth val="0"/>
          <c:extLst>
            <c:ext xmlns:c16="http://schemas.microsoft.com/office/drawing/2014/chart" uri="{C3380CC4-5D6E-409C-BE32-E72D297353CC}">
              <c16:uniqueId val="{00000001-228D-4BD1-B832-D8F6669E5096}"/>
            </c:ext>
          </c:extLst>
        </c:ser>
        <c:dLbls>
          <c:showLegendKey val="0"/>
          <c:showVal val="0"/>
          <c:showCatName val="0"/>
          <c:showSerName val="0"/>
          <c:showPercent val="0"/>
          <c:showBubbleSize val="0"/>
        </c:dLbls>
        <c:marker val="1"/>
        <c:smooth val="0"/>
        <c:axId val="207876256"/>
        <c:axId val="786067200"/>
      </c:lineChart>
      <c:catAx>
        <c:axId val="786066080"/>
        <c:scaling>
          <c:orientation val="minMax"/>
        </c:scaling>
        <c:delete val="0"/>
        <c:axPos val="b"/>
        <c:numFmt formatCode="0" sourceLinked="1"/>
        <c:majorTickMark val="out"/>
        <c:minorTickMark val="none"/>
        <c:tickLblPos val="nextTo"/>
        <c:crossAx val="786066640"/>
        <c:crosses val="autoZero"/>
        <c:auto val="1"/>
        <c:lblAlgn val="ctr"/>
        <c:lblOffset val="100"/>
        <c:noMultiLvlLbl val="0"/>
      </c:catAx>
      <c:valAx>
        <c:axId val="786066640"/>
        <c:scaling>
          <c:orientation val="minMax"/>
        </c:scaling>
        <c:delete val="0"/>
        <c:axPos val="l"/>
        <c:majorGridlines/>
        <c:numFmt formatCode="0.0" sourceLinked="1"/>
        <c:majorTickMark val="out"/>
        <c:minorTickMark val="none"/>
        <c:tickLblPos val="nextTo"/>
        <c:crossAx val="786066080"/>
        <c:crosses val="autoZero"/>
        <c:crossBetween val="between"/>
      </c:valAx>
      <c:valAx>
        <c:axId val="786067200"/>
        <c:scaling>
          <c:orientation val="minMax"/>
          <c:min val="0"/>
        </c:scaling>
        <c:delete val="0"/>
        <c:axPos val="r"/>
        <c:numFmt formatCode="0" sourceLinked="1"/>
        <c:majorTickMark val="out"/>
        <c:minorTickMark val="none"/>
        <c:tickLblPos val="nextTo"/>
        <c:crossAx val="207876256"/>
        <c:crosses val="max"/>
        <c:crossBetween val="between"/>
      </c:valAx>
      <c:catAx>
        <c:axId val="207876256"/>
        <c:scaling>
          <c:orientation val="minMax"/>
        </c:scaling>
        <c:delete val="1"/>
        <c:axPos val="b"/>
        <c:numFmt formatCode="0" sourceLinked="1"/>
        <c:majorTickMark val="out"/>
        <c:minorTickMark val="none"/>
        <c:tickLblPos val="none"/>
        <c:crossAx val="786067200"/>
        <c:crosses val="autoZero"/>
        <c:auto val="1"/>
        <c:lblAlgn val="ctr"/>
        <c:lblOffset val="100"/>
        <c:noMultiLvlLbl val="0"/>
      </c:catAx>
    </c:plotArea>
    <c:legend>
      <c:legendPos val="b"/>
      <c:layout>
        <c:manualLayout>
          <c:xMode val="edge"/>
          <c:yMode val="edge"/>
          <c:x val="0.38690463952109289"/>
          <c:y val="0.80648959079483551"/>
          <c:w val="0.20281715104477238"/>
          <c:h val="6.5434133348833315E-2"/>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3284568773909"/>
          <c:y val="3.7957332256545025E-2"/>
          <c:w val="0.7896921546152188"/>
          <c:h val="0.86809098862642164"/>
        </c:manualLayout>
      </c:layout>
      <c:lineChart>
        <c:grouping val="standard"/>
        <c:varyColors val="0"/>
        <c:ser>
          <c:idx val="0"/>
          <c:order val="0"/>
          <c:tx>
            <c:strRef>
              <c:f>'RW History'!$Y$114</c:f>
              <c:strCache>
                <c:ptCount val="1"/>
                <c:pt idx="0">
                  <c:v> Total </c:v>
                </c:pt>
              </c:strCache>
            </c:strRef>
          </c:tx>
          <c:marker>
            <c:symbol val="none"/>
          </c:marker>
          <c:cat>
            <c:numRef>
              <c:f>'RW History'!$Z$113:$AT$113</c:f>
              <c:numCache>
                <c:formatCode>0</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'RW History'!$Z$114:$AT$114</c:f>
              <c:numCache>
                <c:formatCode>0%</c:formatCode>
                <c:ptCount val="21"/>
                <c:pt idx="0">
                  <c:v>-7.5221360234655532E-2</c:v>
                </c:pt>
                <c:pt idx="1">
                  <c:v>-4.0610641766711808E-3</c:v>
                </c:pt>
                <c:pt idx="2">
                  <c:v>-1.2441216739091487E-2</c:v>
                </c:pt>
                <c:pt idx="3">
                  <c:v>5.5123568414707558E-2</c:v>
                </c:pt>
                <c:pt idx="4">
                  <c:v>3.8769910843325706E-2</c:v>
                </c:pt>
                <c:pt idx="5">
                  <c:v>2.174277510816891E-2</c:v>
                </c:pt>
                <c:pt idx="6">
                  <c:v>1.3456414672874617E-2</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-0.1822410754539121</c:v>
                </c:pt>
                <c:pt idx="13" formatCode="0.0%">
                  <c:v>-1.9295827590528614E-3</c:v>
                </c:pt>
                <c:pt idx="14" formatCode="0.0%">
                  <c:v>3.8666264939239081E-2</c:v>
                </c:pt>
                <c:pt idx="15" formatCode="0.0%">
                  <c:v>5.44382131115837E-2</c:v>
                </c:pt>
                <c:pt idx="16" formatCode="0.0%">
                  <c:v>7.2099954149472456E-2</c:v>
                </c:pt>
                <c:pt idx="17" formatCode="0.0%">
                  <c:v>9.5691222067785686E-2</c:v>
                </c:pt>
                <c:pt idx="18" formatCode="0.0%">
                  <c:v>3.8719750195159941E-2</c:v>
                </c:pt>
                <c:pt idx="19" formatCode="0.0%">
                  <c:v>-5.3622425973244958E-2</c:v>
                </c:pt>
                <c:pt idx="20" formatCode="0.0%">
                  <c:v>-3.388921977367465E-2</c:v>
                </c:pt>
              </c:numCache>
            </c:numRef>
          </c:val>
          <c:smooth val="0"/>
          <c:extLst>
            <c:ext xmlns:c16="http://schemas.microsoft.com/office/drawing/2014/chart" uri="{C3380CC4-5D6E-409C-BE32-E72D297353CC}">
              <c16:uniqueId val="{00000000-DB33-4CBB-9C5C-FC4242918AF6}"/>
            </c:ext>
          </c:extLst>
        </c:ser>
        <c:ser>
          <c:idx val="1"/>
          <c:order val="1"/>
          <c:tx>
            <c:strRef>
              <c:f>'RW History'!$Y$115</c:f>
              <c:strCache>
                <c:ptCount val="1"/>
                <c:pt idx="0">
                  <c:v> Average </c:v>
                </c:pt>
              </c:strCache>
            </c:strRef>
          </c:tx>
          <c:marker>
            <c:symbol val="none"/>
          </c:marker>
          <c:cat>
            <c:numRef>
              <c:f>'RW History'!$Z$113:$AT$113</c:f>
              <c:numCache>
                <c:formatCode>0</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'RW History'!$Z$115:$AT$115</c:f>
              <c:numCache>
                <c:formatCode>0%</c:formatCode>
                <c:ptCount val="21"/>
                <c:pt idx="0">
                  <c:v>-7.5221360234655532E-2</c:v>
                </c:pt>
                <c:pt idx="1">
                  <c:v>-4.0610641766711808E-3</c:v>
                </c:pt>
                <c:pt idx="2">
                  <c:v>-1.2441216739091376E-2</c:v>
                </c:pt>
                <c:pt idx="3">
                  <c:v>5.5123568414707558E-2</c:v>
                </c:pt>
                <c:pt idx="4">
                  <c:v>3.8769910843325706E-2</c:v>
                </c:pt>
                <c:pt idx="5">
                  <c:v>6.7171460624604329E-3</c:v>
                </c:pt>
                <c:pt idx="6">
                  <c:v>-1.2313594528190475E-3</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-0.15783036128835715</c:v>
                </c:pt>
                <c:pt idx="13" formatCode="0.0%">
                  <c:v>-1.9295827590528614E-3</c:v>
                </c:pt>
                <c:pt idx="14" formatCode="0.0%">
                  <c:v>3.8666264939239081E-2</c:v>
                </c:pt>
                <c:pt idx="15" formatCode="0.0%">
                  <c:v>5.4438213111583922E-2</c:v>
                </c:pt>
                <c:pt idx="16" formatCode="0.0%">
                  <c:v>7.2099954149472456E-2</c:v>
                </c:pt>
                <c:pt idx="17" formatCode="0.0%">
                  <c:v>9.5691222067785686E-2</c:v>
                </c:pt>
                <c:pt idx="18" formatCode="0.0%">
                  <c:v>3.8719750195159941E-2</c:v>
                </c:pt>
                <c:pt idx="19" formatCode="0.0%">
                  <c:v>-5.3622425973244958E-2</c:v>
                </c:pt>
                <c:pt idx="20" formatCode="0.0%">
                  <c:v>-3.388921977367465E-2</c:v>
                </c:pt>
              </c:numCache>
            </c:numRef>
          </c:val>
          <c:smooth val="0"/>
          <c:extLst>
            <c:ext xmlns:c16="http://schemas.microsoft.com/office/drawing/2014/chart" uri="{C3380CC4-5D6E-409C-BE32-E72D297353CC}">
              <c16:uniqueId val="{00000001-DB33-4CBB-9C5C-FC4242918AF6}"/>
            </c:ext>
          </c:extLst>
        </c:ser>
        <c:dLbls>
          <c:showLegendKey val="0"/>
          <c:showVal val="0"/>
          <c:showCatName val="0"/>
          <c:showSerName val="0"/>
          <c:showPercent val="0"/>
          <c:showBubbleSize val="0"/>
        </c:dLbls>
        <c:smooth val="0"/>
        <c:axId val="786068880"/>
        <c:axId val="786068320"/>
      </c:lineChart>
      <c:catAx>
        <c:axId val="786068880"/>
        <c:scaling>
          <c:orientation val="minMax"/>
        </c:scaling>
        <c:delete val="0"/>
        <c:axPos val="b"/>
        <c:numFmt formatCode="0" sourceLinked="1"/>
        <c:majorTickMark val="out"/>
        <c:minorTickMark val="none"/>
        <c:tickLblPos val="nextTo"/>
        <c:crossAx val="786068320"/>
        <c:crossesAt val="-0.4"/>
        <c:auto val="1"/>
        <c:lblAlgn val="ctr"/>
        <c:lblOffset val="100"/>
        <c:noMultiLvlLbl val="0"/>
      </c:catAx>
      <c:valAx>
        <c:axId val="786068320"/>
        <c:scaling>
          <c:orientation val="minMax"/>
        </c:scaling>
        <c:delete val="0"/>
        <c:axPos val="l"/>
        <c:majorGridlines/>
        <c:numFmt formatCode="0%" sourceLinked="1"/>
        <c:majorTickMark val="out"/>
        <c:minorTickMark val="none"/>
        <c:tickLblPos val="nextTo"/>
        <c:crossAx val="786068880"/>
        <c:crosses val="autoZero"/>
        <c:crossBetween val="between"/>
      </c:valAx>
    </c:plotArea>
    <c:legend>
      <c:legendPos val="b"/>
      <c:layout>
        <c:manualLayout>
          <c:xMode val="edge"/>
          <c:yMode val="edge"/>
          <c:x val="0.13042460592490493"/>
          <c:y val="0.82851007260456078"/>
          <c:w val="0.75320426864696721"/>
          <c:h val="6.1821926105390702E-2"/>
        </c:manualLayout>
      </c:layout>
      <c:overlay val="0"/>
    </c:legend>
    <c:plotVisOnly val="1"/>
    <c:dispBlanksAs val="gap"/>
    <c:showDLblsOverMax val="0"/>
  </c:chart>
  <c:spPr>
    <a:ln>
      <a:noFill/>
    </a:ln>
  </c:spPr>
  <c:printSettings>
    <c:headerFooter/>
    <c:pageMargins b="0.750000000000004" l="0.70000000000000062" r="0.70000000000000062" t="0.750000000000004" header="0.30000000000000032" footer="0.30000000000000032"/>
    <c:pageSetup/>
  </c:printSettings>
</c:chartSpace>
</file>

<file path=xl/ctrlProps/ctrlProp1.xml><?xml version="1.0" encoding="utf-8"?>
<formControlPr xmlns="http://schemas.microsoft.com/office/spreadsheetml/2009/9/main" objectType="Drop" dropStyle="combo" dx="22" fmlaLink="$A$3" fmlaRange="$A$137:$A$157" noThreeD="1" sel="1" val="0"/>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1414993</xdr:colOff>
      <xdr:row>117</xdr:row>
      <xdr:rowOff>142875</xdr:rowOff>
    </xdr:from>
    <xdr:to>
      <xdr:col>17</xdr:col>
      <xdr:colOff>123265</xdr:colOff>
      <xdr:row>137</xdr:row>
      <xdr:rowOff>66675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974910</xdr:colOff>
      <xdr:row>117</xdr:row>
      <xdr:rowOff>28575</xdr:rowOff>
    </xdr:from>
    <xdr:to>
      <xdr:col>42</xdr:col>
      <xdr:colOff>246530</xdr:colOff>
      <xdr:row>137</xdr:row>
      <xdr:rowOff>76200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38100</xdr:rowOff>
        </xdr:from>
        <xdr:to>
          <xdr:col>1</xdr:col>
          <xdr:colOff>518160</xdr:colOff>
          <xdr:row>3</xdr:row>
          <xdr:rowOff>160020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anetg\Local%20Settings\Temporary%20Internet%20Files\OLK17F\FY2006C2swrk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A1" t="str">
            <v>Midwestern State University</v>
          </cell>
        </row>
        <row r="2">
          <cell r="A2" t="str">
            <v>SCHEDULE C-2:  EXPENSES BY OBJECT AND FUND GROUP</v>
          </cell>
        </row>
        <row r="3">
          <cell r="A3" t="str">
            <v>For the year ended August 31, 2006</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E6" t="str">
            <v>Depreciation</v>
          </cell>
          <cell r="AG6" t="str">
            <v>Federal Sponsored</v>
          </cell>
          <cell r="AI6" t="str">
            <v>State Sponsored</v>
          </cell>
          <cell r="AK6" t="str">
            <v>Other</v>
          </cell>
          <cell r="AM6" t="str">
            <v>Subtotal</v>
          </cell>
          <cell r="AO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E7" t="str">
            <v>and Amortization</v>
          </cell>
          <cell r="AG7" t="str">
            <v>Pass-Throughs</v>
          </cell>
          <cell r="AI7" t="str">
            <v>Pass-Throughs</v>
          </cell>
          <cell r="AK7" t="str">
            <v>Expenses</v>
          </cell>
          <cell r="AM7" t="str">
            <v>Operating Expenses</v>
          </cell>
          <cell r="AO7" t="str">
            <v>Outlay</v>
          </cell>
          <cell r="AQ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ighered.texas.gov/our-work/supporting-our-institutions/institutional-funding-resources/expenditure-stud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externalLinkPath" Target="file:///\\THECB-AUVFS41\UserFile\PA\Resource\FINANCEFILES\Cost%20Study%20University\Cost%20Study%202009%20(FY2008)\Attempted%20Semester%20Credit%20Hours%20FY2008\04%20Discipline%20Analysis%20FY%202008%20ASCH.xl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dimension ref="A1:V26"/>
  <sheetViews>
    <sheetView workbookViewId="0">
      <selection activeCell="B38" sqref="B38"/>
    </sheetView>
  </sheetViews>
  <sheetFormatPr defaultColWidth="9.109375" defaultRowHeight="13.2"/>
  <cols>
    <col min="1" max="1" width="22.88671875" style="106" customWidth="1"/>
    <col min="2" max="2" width="15.33203125" style="106" customWidth="1"/>
    <col min="3" max="7" width="9.109375" style="106"/>
    <col min="8" max="8" width="7.109375" style="106" customWidth="1"/>
    <col min="9" max="16384" width="9.109375" style="106"/>
  </cols>
  <sheetData>
    <row r="1" spans="1:22" ht="13.8">
      <c r="A1" s="104" t="s">
        <v>817</v>
      </c>
      <c r="B1" s="105"/>
      <c r="C1" s="105"/>
      <c r="D1" s="105"/>
      <c r="E1" s="105"/>
      <c r="F1" s="105"/>
    </row>
    <row r="2" spans="1:22" ht="13.8">
      <c r="A2" s="107"/>
    </row>
    <row r="3" spans="1:22" ht="13.8">
      <c r="A3" s="108" t="s">
        <v>712</v>
      </c>
      <c r="B3" s="107" t="s">
        <v>824</v>
      </c>
    </row>
    <row r="4" spans="1:22" ht="13.8">
      <c r="A4" s="107"/>
    </row>
    <row r="5" spans="1:22" ht="13.8">
      <c r="A5" s="109" t="s">
        <v>921</v>
      </c>
      <c r="B5" s="107" t="s">
        <v>828</v>
      </c>
    </row>
    <row r="6" spans="1:22" ht="13.8">
      <c r="A6" s="107"/>
    </row>
    <row r="7" spans="1:22" ht="13.8">
      <c r="A7" s="110" t="s">
        <v>818</v>
      </c>
      <c r="B7" s="107" t="s">
        <v>825</v>
      </c>
    </row>
    <row r="8" spans="1:22" ht="13.8">
      <c r="A8" s="107"/>
    </row>
    <row r="9" spans="1:22" ht="13.8">
      <c r="A9" s="110" t="s">
        <v>820</v>
      </c>
      <c r="B9" s="107" t="s">
        <v>823</v>
      </c>
      <c r="C9" s="107"/>
    </row>
    <row r="10" spans="1:22" ht="13.8">
      <c r="A10" s="107"/>
    </row>
    <row r="11" spans="1:22" ht="13.8">
      <c r="A11" s="111" t="s">
        <v>922</v>
      </c>
      <c r="B11" s="107" t="s">
        <v>923</v>
      </c>
    </row>
    <row r="12" spans="1:22" ht="13.8">
      <c r="A12" s="107"/>
    </row>
    <row r="13" spans="1:22" ht="45.75" customHeight="1">
      <c r="A13" s="112" t="s">
        <v>819</v>
      </c>
      <c r="B13" s="439" t="s">
        <v>826</v>
      </c>
      <c r="C13" s="440"/>
      <c r="D13" s="440"/>
      <c r="E13" s="440"/>
      <c r="F13" s="440"/>
      <c r="G13" s="440"/>
      <c r="H13" s="440"/>
      <c r="I13" s="440"/>
      <c r="J13" s="440"/>
      <c r="K13" s="440"/>
      <c r="L13" s="440"/>
      <c r="M13" s="440"/>
      <c r="N13" s="440"/>
      <c r="O13" s="440"/>
      <c r="P13" s="440"/>
      <c r="Q13" s="440"/>
      <c r="R13" s="440"/>
      <c r="S13" s="440"/>
      <c r="T13" s="440"/>
      <c r="U13" s="440"/>
      <c r="V13" s="440"/>
    </row>
    <row r="14" spans="1:22" ht="13.8">
      <c r="A14" s="107"/>
    </row>
    <row r="15" spans="1:22" ht="13.8">
      <c r="A15" s="111" t="s">
        <v>924</v>
      </c>
      <c r="B15" s="107" t="s">
        <v>827</v>
      </c>
    </row>
    <row r="16" spans="1:22" ht="13.8">
      <c r="A16" s="107"/>
    </row>
    <row r="17" spans="1:6" ht="13.8">
      <c r="A17" s="111" t="s">
        <v>925</v>
      </c>
      <c r="B17" s="107" t="s">
        <v>822</v>
      </c>
    </row>
    <row r="21" spans="1:6" ht="13.8">
      <c r="A21" s="109" t="s">
        <v>821</v>
      </c>
      <c r="B21" s="114"/>
      <c r="C21" s="114"/>
      <c r="D21" s="114"/>
      <c r="E21" s="114"/>
      <c r="F21" s="114"/>
    </row>
    <row r="22" spans="1:6" ht="13.8">
      <c r="A22" s="107"/>
    </row>
    <row r="23" spans="1:6" ht="13.8">
      <c r="A23" s="111" t="s">
        <v>851</v>
      </c>
      <c r="B23" s="115"/>
      <c r="C23" s="115"/>
      <c r="D23" s="115"/>
      <c r="E23" s="115"/>
      <c r="F23" s="115"/>
    </row>
    <row r="25" spans="1:6" ht="13.8">
      <c r="A25" s="107" t="s">
        <v>919</v>
      </c>
    </row>
    <row r="26" spans="1:6" ht="13.8">
      <c r="A26" s="116" t="s">
        <v>920</v>
      </c>
    </row>
  </sheetData>
  <mergeCells count="1">
    <mergeCell ref="B13:V13"/>
  </mergeCells>
  <hyperlinks>
    <hyperlink ref="A26" r:id="rId1"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pageSetUpPr fitToPage="1"/>
  </sheetPr>
  <dimension ref="B1:I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120</v>
      </c>
      <c r="C3" s="119"/>
      <c r="D3" s="119"/>
      <c r="E3" s="119"/>
      <c r="F3" s="119"/>
      <c r="G3" s="119"/>
      <c r="H3" s="119"/>
    </row>
    <row r="4" spans="2:8">
      <c r="B4" s="292" t="s">
        <v>134</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Data!$G5</f>
        <v>118441229</v>
      </c>
    </row>
    <row r="14" spans="2:8">
      <c r="B14" s="478" t="s">
        <v>13</v>
      </c>
      <c r="C14" s="478"/>
      <c r="D14" s="478"/>
      <c r="E14" s="478"/>
      <c r="F14" s="354"/>
      <c r="G14" s="301"/>
      <c r="H14" s="355">
        <f>Data!$H5</f>
        <v>125578856</v>
      </c>
    </row>
    <row r="15" spans="2:8">
      <c r="B15" s="478" t="s">
        <v>14</v>
      </c>
      <c r="C15" s="478"/>
      <c r="D15" s="478"/>
      <c r="E15" s="478"/>
      <c r="F15" s="354"/>
      <c r="G15" s="301"/>
      <c r="H15" s="355">
        <f>Data!$I5</f>
        <v>28439410</v>
      </c>
    </row>
    <row r="16" spans="2:8">
      <c r="B16" s="478" t="s">
        <v>18</v>
      </c>
      <c r="C16" s="478"/>
      <c r="D16" s="478"/>
      <c r="E16" s="478"/>
      <c r="F16" s="354"/>
      <c r="G16" s="301"/>
      <c r="H16" s="355">
        <f>Data!$J5</f>
        <v>24481567</v>
      </c>
    </row>
    <row r="17" spans="2:9">
      <c r="B17" s="478" t="s">
        <v>15</v>
      </c>
      <c r="C17" s="478"/>
      <c r="D17" s="478"/>
      <c r="E17" s="478"/>
      <c r="F17" s="354"/>
      <c r="G17" s="301"/>
      <c r="H17" s="355">
        <f>Data!$K5</f>
        <v>37188215</v>
      </c>
    </row>
    <row r="18" spans="2:9">
      <c r="B18" s="478" t="s">
        <v>1</v>
      </c>
      <c r="C18" s="478"/>
      <c r="D18" s="478"/>
      <c r="E18" s="478"/>
      <c r="F18" s="356"/>
      <c r="G18" s="301"/>
      <c r="H18" s="357">
        <f>SUM(H13:H17)</f>
        <v>334129277</v>
      </c>
    </row>
    <row r="19" spans="2:9" ht="13.5" customHeight="1">
      <c r="B19" s="306"/>
      <c r="D19" s="306"/>
      <c r="E19" s="306"/>
      <c r="F19" s="306"/>
      <c r="G19" s="306"/>
      <c r="H19" s="296"/>
    </row>
    <row r="20" spans="2:9" ht="13.5" customHeight="1">
      <c r="B20" s="306"/>
      <c r="D20" s="480" t="s">
        <v>22</v>
      </c>
      <c r="E20" s="480"/>
      <c r="F20" s="480"/>
      <c r="G20" s="307" t="s">
        <v>23</v>
      </c>
      <c r="H20" s="307" t="s">
        <v>24</v>
      </c>
    </row>
    <row r="21" spans="2:9">
      <c r="B21" s="492" t="s">
        <v>21</v>
      </c>
      <c r="C21" s="493"/>
      <c r="D21" s="491" t="str">
        <f>Data!L5</f>
        <v>Joanne Richardson</v>
      </c>
      <c r="E21" s="491"/>
      <c r="F21" s="491"/>
      <c r="G21" s="308" t="str">
        <f>Data!M5</f>
        <v>(915) 747-7892</v>
      </c>
      <c r="H21" s="309" t="str">
        <f>Data!N5</f>
        <v>jrichardson@utep.edu</v>
      </c>
    </row>
    <row r="22" spans="2:9" ht="13.5" customHeight="1">
      <c r="B22" s="306"/>
      <c r="C22" s="306"/>
      <c r="D22" s="306"/>
      <c r="E22" s="306"/>
      <c r="F22" s="306"/>
      <c r="G22" s="306"/>
      <c r="H22" s="296"/>
    </row>
    <row r="23" spans="2:9" ht="13.5" customHeight="1" thickBot="1">
      <c r="B23" s="117" t="s">
        <v>936</v>
      </c>
      <c r="C23" s="306"/>
      <c r="D23" s="306"/>
      <c r="E23" s="306"/>
      <c r="F23" s="306"/>
      <c r="G23" s="306"/>
      <c r="H23" s="296"/>
    </row>
    <row r="24" spans="2:9" s="313" customFormat="1">
      <c r="B24" s="310"/>
      <c r="C24" s="123" t="s">
        <v>25</v>
      </c>
      <c r="D24" s="311" t="s">
        <v>26</v>
      </c>
      <c r="E24" s="311" t="s">
        <v>27</v>
      </c>
      <c r="F24" s="311" t="s">
        <v>28</v>
      </c>
      <c r="G24" s="311" t="s">
        <v>29</v>
      </c>
      <c r="H24" s="312" t="s">
        <v>30</v>
      </c>
    </row>
    <row r="25" spans="2:9" s="313" customFormat="1" ht="14.4" thickBot="1">
      <c r="B25" s="314" t="s">
        <v>680</v>
      </c>
      <c r="C25" s="315">
        <f>Data!O5</f>
        <v>8048</v>
      </c>
      <c r="D25" s="316">
        <f>Data!P5</f>
        <v>12157</v>
      </c>
      <c r="E25" s="316">
        <f>Data!Q5</f>
        <v>2512</v>
      </c>
      <c r="F25" s="316">
        <f>Data!R5</f>
        <v>855</v>
      </c>
      <c r="G25" s="316">
        <f>Data!S5</f>
        <v>308</v>
      </c>
      <c r="H25" s="317">
        <f>SUM(C25:G25)</f>
        <v>23880</v>
      </c>
    </row>
    <row r="26" spans="2:9">
      <c r="C26" s="318"/>
      <c r="D26" s="318"/>
      <c r="E26" s="318"/>
      <c r="F26" s="318"/>
      <c r="G26" s="318"/>
      <c r="H26" s="318"/>
      <c r="I26" s="318"/>
    </row>
    <row r="27" spans="2:9" ht="13.5" customHeight="1">
      <c r="B27" s="306"/>
      <c r="D27" s="480" t="s">
        <v>22</v>
      </c>
      <c r="E27" s="480"/>
      <c r="F27" s="480"/>
      <c r="G27" s="307" t="s">
        <v>23</v>
      </c>
      <c r="H27" s="307" t="s">
        <v>24</v>
      </c>
    </row>
    <row r="28" spans="2:9">
      <c r="B28" s="492" t="s">
        <v>927</v>
      </c>
      <c r="C28" s="493"/>
      <c r="D28" s="491" t="str">
        <f>Data!T5</f>
        <v>Carrejo, Denise</v>
      </c>
      <c r="E28" s="491"/>
      <c r="F28" s="491"/>
      <c r="G28" s="308" t="str">
        <f>Data!U5</f>
        <v>(915) 747-5117</v>
      </c>
      <c r="H28" s="309" t="str">
        <f>Data!V5</f>
        <v>dcarrejo2@utep.edu</v>
      </c>
    </row>
    <row r="29" spans="2:9" ht="13.5" customHeight="1">
      <c r="B29" s="306"/>
      <c r="C29" s="306"/>
      <c r="D29" s="306"/>
      <c r="E29" s="306"/>
      <c r="F29" s="306"/>
      <c r="G29" s="306"/>
      <c r="H29" s="296"/>
    </row>
    <row r="30" spans="2:9" ht="14.4" thickBot="1">
      <c r="B30" s="117" t="s">
        <v>937</v>
      </c>
    </row>
    <row r="31" spans="2:9" ht="14.4" thickBot="1">
      <c r="B31" s="124" t="s">
        <v>31</v>
      </c>
      <c r="C31" s="125" t="s">
        <v>25</v>
      </c>
      <c r="D31" s="125" t="s">
        <v>26</v>
      </c>
      <c r="E31" s="125" t="s">
        <v>27</v>
      </c>
      <c r="F31" s="125" t="s">
        <v>28</v>
      </c>
      <c r="G31" s="125" t="s">
        <v>29</v>
      </c>
      <c r="H31" s="126" t="s">
        <v>30</v>
      </c>
    </row>
    <row r="32" spans="2:9">
      <c r="B32" s="127" t="s">
        <v>42</v>
      </c>
      <c r="C32" s="140">
        <f>Data!W5</f>
        <v>156529.48000000001</v>
      </c>
      <c r="D32" s="140">
        <f>Data!AQ5</f>
        <v>67528</v>
      </c>
      <c r="E32" s="140">
        <f>Data!BK5</f>
        <v>8949</v>
      </c>
      <c r="F32" s="140">
        <f>Data!CE5</f>
        <v>1733</v>
      </c>
      <c r="G32" s="140">
        <f>Data!CY5</f>
        <v>0</v>
      </c>
      <c r="H32" s="141">
        <f>SUM(C32:G32)</f>
        <v>234739.48</v>
      </c>
    </row>
    <row r="33" spans="2:8">
      <c r="B33" s="129" t="s">
        <v>43</v>
      </c>
      <c r="C33" s="140">
        <f>Data!X5</f>
        <v>59323</v>
      </c>
      <c r="D33" s="140">
        <f>Data!AR5</f>
        <v>22909</v>
      </c>
      <c r="E33" s="140">
        <f>Data!BL5</f>
        <v>1778.0000000000002</v>
      </c>
      <c r="F33" s="140">
        <f>Data!CF5</f>
        <v>2738</v>
      </c>
      <c r="G33" s="140">
        <f>Data!CZ5</f>
        <v>0</v>
      </c>
      <c r="H33" s="141">
        <f t="shared" ref="H33:H52" si="0">SUM(C33:G33)</f>
        <v>86748</v>
      </c>
    </row>
    <row r="34" spans="2:8">
      <c r="B34" s="129" t="s">
        <v>44</v>
      </c>
      <c r="C34" s="140">
        <f>Data!Y5</f>
        <v>21932</v>
      </c>
      <c r="D34" s="140">
        <f>Data!AS5</f>
        <v>8857</v>
      </c>
      <c r="E34" s="140">
        <f>Data!BM5</f>
        <v>556</v>
      </c>
      <c r="F34" s="140">
        <f>Data!CG5</f>
        <v>0</v>
      </c>
      <c r="G34" s="140">
        <f>Data!DA5</f>
        <v>0</v>
      </c>
      <c r="H34" s="141">
        <f t="shared" si="0"/>
        <v>31345</v>
      </c>
    </row>
    <row r="35" spans="2:8">
      <c r="B35" s="129" t="s">
        <v>45</v>
      </c>
      <c r="C35" s="140">
        <f>Data!Z5</f>
        <v>568</v>
      </c>
      <c r="D35" s="140">
        <f>Data!AT5</f>
        <v>9084</v>
      </c>
      <c r="E35" s="140">
        <f>Data!BN5</f>
        <v>6789</v>
      </c>
      <c r="F35" s="140">
        <f>Data!CH5</f>
        <v>1587</v>
      </c>
      <c r="G35" s="140">
        <f>Data!DB5</f>
        <v>0</v>
      </c>
      <c r="H35" s="141">
        <f t="shared" si="0"/>
        <v>18028</v>
      </c>
    </row>
    <row r="36" spans="2:8">
      <c r="B36" s="129" t="s">
        <v>46</v>
      </c>
      <c r="C36" s="140">
        <f>Data!AA5</f>
        <v>0</v>
      </c>
      <c r="D36" s="140">
        <f>Data!AU5</f>
        <v>0</v>
      </c>
      <c r="E36" s="140">
        <f>Data!BO5</f>
        <v>0</v>
      </c>
      <c r="F36" s="140">
        <f>Data!CI5</f>
        <v>0</v>
      </c>
      <c r="G36" s="140">
        <f>Data!DC5</f>
        <v>0</v>
      </c>
      <c r="H36" s="141">
        <f t="shared" si="0"/>
        <v>0</v>
      </c>
    </row>
    <row r="37" spans="2:8">
      <c r="B37" s="129" t="s">
        <v>47</v>
      </c>
      <c r="C37" s="140">
        <f>Data!AB5</f>
        <v>20134.000000000004</v>
      </c>
      <c r="D37" s="140">
        <f>Data!AV5</f>
        <v>25722.000000000004</v>
      </c>
      <c r="E37" s="140">
        <f>Data!BP5</f>
        <v>7161</v>
      </c>
      <c r="F37" s="140">
        <f>Data!CJ5</f>
        <v>3256</v>
      </c>
      <c r="G37" s="140">
        <f>Data!DD5</f>
        <v>0</v>
      </c>
      <c r="H37" s="141">
        <f t="shared" si="0"/>
        <v>56273.000000000007</v>
      </c>
    </row>
    <row r="38" spans="2:8">
      <c r="B38" s="129" t="s">
        <v>48</v>
      </c>
      <c r="C38" s="140">
        <f>Data!AC5</f>
        <v>0</v>
      </c>
      <c r="D38" s="140">
        <f>Data!AW5</f>
        <v>0</v>
      </c>
      <c r="E38" s="140">
        <f>Data!BQ5</f>
        <v>0</v>
      </c>
      <c r="F38" s="140">
        <f>Data!CK5</f>
        <v>0</v>
      </c>
      <c r="G38" s="140">
        <f>Data!DE5</f>
        <v>0</v>
      </c>
      <c r="H38" s="141">
        <f t="shared" si="0"/>
        <v>0</v>
      </c>
    </row>
    <row r="39" spans="2:8">
      <c r="B39" s="129" t="s">
        <v>49</v>
      </c>
      <c r="C39" s="140">
        <f>Data!AD5</f>
        <v>0</v>
      </c>
      <c r="D39" s="140">
        <f>Data!AX5</f>
        <v>0</v>
      </c>
      <c r="E39" s="140">
        <f>Data!BR5</f>
        <v>0</v>
      </c>
      <c r="F39" s="140">
        <f>Data!CL5</f>
        <v>0</v>
      </c>
      <c r="G39" s="140">
        <f>Data!DF5</f>
        <v>0</v>
      </c>
      <c r="H39" s="141">
        <f t="shared" si="0"/>
        <v>0</v>
      </c>
    </row>
    <row r="40" spans="2:8">
      <c r="B40" s="129" t="s">
        <v>50</v>
      </c>
      <c r="C40" s="140">
        <f>Data!AE5</f>
        <v>372</v>
      </c>
      <c r="D40" s="140">
        <f>Data!AY5</f>
        <v>2064</v>
      </c>
      <c r="E40" s="140">
        <f>Data!BS5</f>
        <v>1650</v>
      </c>
      <c r="F40" s="140">
        <f>Data!CM5</f>
        <v>0</v>
      </c>
      <c r="G40" s="140">
        <f>Data!DG5</f>
        <v>0</v>
      </c>
      <c r="H40" s="141">
        <f t="shared" si="0"/>
        <v>4086</v>
      </c>
    </row>
    <row r="41" spans="2:8">
      <c r="B41" s="129" t="s">
        <v>51</v>
      </c>
      <c r="C41" s="140">
        <f>Data!AF5</f>
        <v>0</v>
      </c>
      <c r="D41" s="140">
        <f>Data!AZ5</f>
        <v>0</v>
      </c>
      <c r="E41" s="140">
        <f>Data!BT5</f>
        <v>0</v>
      </c>
      <c r="F41" s="140">
        <f>Data!CN5</f>
        <v>0</v>
      </c>
      <c r="G41" s="140">
        <f>Data!DH5</f>
        <v>0</v>
      </c>
      <c r="H41" s="141">
        <f t="shared" si="0"/>
        <v>0</v>
      </c>
    </row>
    <row r="42" spans="2:8">
      <c r="B42" s="129" t="s">
        <v>52</v>
      </c>
      <c r="C42" s="140">
        <f>Data!AG5</f>
        <v>0</v>
      </c>
      <c r="D42" s="140">
        <f>Data!BA5</f>
        <v>0</v>
      </c>
      <c r="E42" s="140">
        <f>Data!BU5</f>
        <v>0</v>
      </c>
      <c r="F42" s="140">
        <f>Data!CO5</f>
        <v>0</v>
      </c>
      <c r="G42" s="140">
        <f>Data!DI5</f>
        <v>0</v>
      </c>
      <c r="H42" s="141">
        <f t="shared" si="0"/>
        <v>0</v>
      </c>
    </row>
    <row r="43" spans="2:8">
      <c r="B43" s="129" t="s">
        <v>53</v>
      </c>
      <c r="C43" s="140">
        <f>Data!AH5</f>
        <v>0</v>
      </c>
      <c r="D43" s="140">
        <f>Data!BB5</f>
        <v>0</v>
      </c>
      <c r="E43" s="140">
        <f>Data!BV5</f>
        <v>0</v>
      </c>
      <c r="F43" s="140">
        <f>Data!CP5</f>
        <v>0</v>
      </c>
      <c r="G43" s="140">
        <f>Data!DJ5</f>
        <v>0</v>
      </c>
      <c r="H43" s="141">
        <f t="shared" si="0"/>
        <v>0</v>
      </c>
    </row>
    <row r="44" spans="2:8">
      <c r="B44" s="129" t="s">
        <v>54</v>
      </c>
      <c r="C44" s="140">
        <f>Data!AI5</f>
        <v>0</v>
      </c>
      <c r="D44" s="140">
        <f>Data!BC5</f>
        <v>0</v>
      </c>
      <c r="E44" s="140">
        <f>Data!BW5</f>
        <v>0</v>
      </c>
      <c r="F44" s="140">
        <f>Data!CQ5</f>
        <v>0</v>
      </c>
      <c r="G44" s="140">
        <f>Data!DK5</f>
        <v>0</v>
      </c>
      <c r="H44" s="141">
        <f t="shared" si="0"/>
        <v>0</v>
      </c>
    </row>
    <row r="45" spans="2:8">
      <c r="B45" s="129" t="s">
        <v>55</v>
      </c>
      <c r="C45" s="140">
        <f>Data!AJ5</f>
        <v>2510</v>
      </c>
      <c r="D45" s="140">
        <f>Data!BD5</f>
        <v>16791</v>
      </c>
      <c r="E45" s="140">
        <f>Data!BX5</f>
        <v>4675</v>
      </c>
      <c r="F45" s="140">
        <f>Data!CR5</f>
        <v>1334</v>
      </c>
      <c r="G45" s="140">
        <f>Data!DL5</f>
        <v>2347</v>
      </c>
      <c r="H45" s="141">
        <f t="shared" si="0"/>
        <v>27657</v>
      </c>
    </row>
    <row r="46" spans="2:8">
      <c r="B46" s="129" t="s">
        <v>56</v>
      </c>
      <c r="C46" s="140">
        <f>Data!AK5</f>
        <v>0</v>
      </c>
      <c r="D46" s="140">
        <f>Data!BE5</f>
        <v>0</v>
      </c>
      <c r="E46" s="140">
        <f>Data!BY5</f>
        <v>53</v>
      </c>
      <c r="F46" s="140">
        <f>Data!CS5</f>
        <v>0</v>
      </c>
      <c r="G46" s="140">
        <f>Data!DM5</f>
        <v>8227.0000000000018</v>
      </c>
      <c r="H46" s="141">
        <f t="shared" si="0"/>
        <v>8280.0000000000018</v>
      </c>
    </row>
    <row r="47" spans="2:8">
      <c r="B47" s="129" t="s">
        <v>57</v>
      </c>
      <c r="C47" s="140">
        <f>Data!AL5</f>
        <v>9591</v>
      </c>
      <c r="D47" s="140">
        <f>Data!BF5</f>
        <v>31899</v>
      </c>
      <c r="E47" s="140">
        <f>Data!BZ5</f>
        <v>5365.5</v>
      </c>
      <c r="F47" s="140">
        <f>Data!CT5</f>
        <v>291</v>
      </c>
      <c r="G47" s="140">
        <f>Data!DN5</f>
        <v>0</v>
      </c>
      <c r="H47" s="141">
        <f t="shared" si="0"/>
        <v>47146.5</v>
      </c>
    </row>
    <row r="48" spans="2:8">
      <c r="B48" s="129" t="s">
        <v>58</v>
      </c>
      <c r="C48" s="140">
        <f>Data!AM5</f>
        <v>0</v>
      </c>
      <c r="D48" s="140">
        <f>Data!BG5</f>
        <v>0</v>
      </c>
      <c r="E48" s="140">
        <f>Data!CA5</f>
        <v>0</v>
      </c>
      <c r="F48" s="140">
        <f>Data!CU5</f>
        <v>0</v>
      </c>
      <c r="G48" s="140">
        <f>Data!DO5</f>
        <v>0</v>
      </c>
      <c r="H48" s="141">
        <f t="shared" si="0"/>
        <v>0</v>
      </c>
    </row>
    <row r="49" spans="2:8">
      <c r="B49" s="129" t="s">
        <v>59</v>
      </c>
      <c r="C49" s="140">
        <f>Data!AN5</f>
        <v>3</v>
      </c>
      <c r="D49" s="140">
        <f>Data!BH5</f>
        <v>651</v>
      </c>
      <c r="E49" s="140">
        <f>Data!CB5</f>
        <v>0</v>
      </c>
      <c r="F49" s="140">
        <f>Data!CV5</f>
        <v>0</v>
      </c>
      <c r="G49" s="140">
        <f>Data!DP5</f>
        <v>0</v>
      </c>
      <c r="H49" s="141">
        <f t="shared" si="0"/>
        <v>654</v>
      </c>
    </row>
    <row r="50" spans="2:8">
      <c r="B50" s="129" t="s">
        <v>60</v>
      </c>
      <c r="C50" s="140">
        <f>Data!AO5</f>
        <v>57</v>
      </c>
      <c r="D50" s="140">
        <f>Data!BI5</f>
        <v>735</v>
      </c>
      <c r="E50" s="140">
        <f>Data!CC5</f>
        <v>308</v>
      </c>
      <c r="F50" s="140">
        <f>Data!CW5</f>
        <v>0</v>
      </c>
      <c r="G50" s="140">
        <f>Data!DQ5</f>
        <v>0</v>
      </c>
      <c r="H50" s="141">
        <f t="shared" si="0"/>
        <v>1100</v>
      </c>
    </row>
    <row r="51" spans="2:8">
      <c r="B51" s="129" t="s">
        <v>0</v>
      </c>
      <c r="C51" s="140">
        <f>Data!AP5</f>
        <v>6804.0000000000009</v>
      </c>
      <c r="D51" s="140">
        <f>Data!BJ5</f>
        <v>17847</v>
      </c>
      <c r="E51" s="140">
        <f>Data!CD5</f>
        <v>6612</v>
      </c>
      <c r="F51" s="140">
        <f>Data!CX5</f>
        <v>523</v>
      </c>
      <c r="G51" s="140">
        <f>Data!DR5</f>
        <v>0</v>
      </c>
      <c r="H51" s="141">
        <f t="shared" si="0"/>
        <v>31786</v>
      </c>
    </row>
    <row r="52" spans="2:8">
      <c r="B52" s="142" t="s">
        <v>33</v>
      </c>
      <c r="C52" s="141">
        <f>SUM(C32:C51)</f>
        <v>277823.48</v>
      </c>
      <c r="D52" s="141">
        <f>SUM(D32:D51)</f>
        <v>204087</v>
      </c>
      <c r="E52" s="141">
        <f>SUM(E32:E51)</f>
        <v>43896.5</v>
      </c>
      <c r="F52" s="141">
        <f>SUM(F32:F51)</f>
        <v>11462</v>
      </c>
      <c r="G52" s="141">
        <f>SUM(G32:G51)</f>
        <v>10574.000000000002</v>
      </c>
      <c r="H52" s="141">
        <f t="shared" si="0"/>
        <v>547842.98</v>
      </c>
    </row>
    <row r="53" spans="2:8">
      <c r="B53" s="143"/>
      <c r="C53" s="144"/>
      <c r="D53" s="144"/>
      <c r="E53" s="144"/>
      <c r="F53" s="144"/>
      <c r="G53" s="144"/>
      <c r="H53" s="144"/>
    </row>
    <row r="54" spans="2:8" ht="13.5" customHeight="1">
      <c r="B54" s="306"/>
      <c r="D54" s="480" t="s">
        <v>22</v>
      </c>
      <c r="E54" s="480"/>
      <c r="F54" s="480"/>
      <c r="G54" s="307" t="s">
        <v>23</v>
      </c>
      <c r="H54" s="307" t="s">
        <v>24</v>
      </c>
    </row>
    <row r="55" spans="2:8">
      <c r="B55" s="492" t="s">
        <v>928</v>
      </c>
      <c r="C55" s="493"/>
      <c r="D55" s="491" t="str">
        <f>Data!T5</f>
        <v>Carrejo, Denise</v>
      </c>
      <c r="E55" s="491"/>
      <c r="F55" s="491"/>
      <c r="G55" s="308" t="str">
        <f>Data!U5</f>
        <v>(915) 747-5117</v>
      </c>
      <c r="H55" s="309" t="str">
        <f>Data!V5</f>
        <v>dcarrejo2@utep.edu</v>
      </c>
    </row>
    <row r="56" spans="2:8" ht="13.5" customHeight="1">
      <c r="B56" s="306"/>
      <c r="C56" s="306"/>
      <c r="D56" s="306"/>
      <c r="E56" s="306"/>
      <c r="F56" s="306"/>
      <c r="G56" s="306"/>
      <c r="H56" s="296"/>
    </row>
    <row r="57" spans="2:8">
      <c r="B57" s="117" t="s">
        <v>9</v>
      </c>
    </row>
    <row r="58" spans="2:8" ht="31.5" customHeight="1">
      <c r="B58" s="498" t="s">
        <v>39</v>
      </c>
      <c r="C58" s="498"/>
      <c r="D58" s="498"/>
      <c r="E58" s="498"/>
      <c r="F58" s="498"/>
      <c r="G58" s="498"/>
      <c r="H58" s="319"/>
    </row>
    <row r="59" spans="2:8" ht="8.25" customHeight="1" thickBot="1">
      <c r="B59" s="318"/>
    </row>
    <row r="60" spans="2:8" ht="14.4" thickBot="1">
      <c r="B60" s="124" t="s">
        <v>31</v>
      </c>
      <c r="C60" s="125" t="s">
        <v>25</v>
      </c>
      <c r="D60" s="125" t="s">
        <v>26</v>
      </c>
      <c r="E60" s="125" t="s">
        <v>27</v>
      </c>
      <c r="F60" s="125" t="s">
        <v>28</v>
      </c>
      <c r="G60" s="125" t="s">
        <v>29</v>
      </c>
      <c r="H60" s="126" t="s">
        <v>30</v>
      </c>
    </row>
    <row r="61" spans="2:8">
      <c r="B61" s="127" t="str">
        <f>$B$32</f>
        <v>Liberal Arts</v>
      </c>
      <c r="C61" s="320">
        <f>Data!DS5</f>
        <v>7476391.4893794693</v>
      </c>
      <c r="D61" s="320">
        <f>Data!EM5</f>
        <v>5607319.3640105939</v>
      </c>
      <c r="E61" s="320">
        <f>Data!FG5</f>
        <v>3260443.6376132029</v>
      </c>
      <c r="F61" s="320">
        <f>Data!GA5</f>
        <v>1330512.4737083535</v>
      </c>
      <c r="G61" s="320">
        <f>Data!GU5</f>
        <v>0</v>
      </c>
      <c r="H61" s="321">
        <f>SUM(C61:G61)</f>
        <v>17674666.964711621</v>
      </c>
    </row>
    <row r="62" spans="2:8">
      <c r="B62" s="127" t="str">
        <f>$B$33</f>
        <v>Science</v>
      </c>
      <c r="C62" s="320">
        <f>Data!DT5</f>
        <v>2215180.4440316884</v>
      </c>
      <c r="D62" s="320">
        <f>Data!EN5</f>
        <v>1974787.5823820874</v>
      </c>
      <c r="E62" s="320">
        <f>Data!FH5</f>
        <v>1234184.2251180231</v>
      </c>
      <c r="F62" s="320">
        <f>Data!GB5</f>
        <v>1830759.9786961966</v>
      </c>
      <c r="G62" s="320">
        <f>Data!GV5</f>
        <v>0</v>
      </c>
      <c r="H62" s="141">
        <f t="shared" ref="H62:H81" si="1">SUM(C62:G62)</f>
        <v>7254912.2302279957</v>
      </c>
    </row>
    <row r="63" spans="2:8">
      <c r="B63" s="127" t="str">
        <f>$B$34</f>
        <v>Fine Arts</v>
      </c>
      <c r="C63" s="320">
        <f>Data!DU5</f>
        <v>1871153.1211842308</v>
      </c>
      <c r="D63" s="320">
        <f>Data!EO5</f>
        <v>1576423.0668667827</v>
      </c>
      <c r="E63" s="320">
        <f>Data!FI5</f>
        <v>298292.33474915707</v>
      </c>
      <c r="F63" s="320">
        <f>Data!GC5</f>
        <v>0</v>
      </c>
      <c r="G63" s="320">
        <f>Data!GW5</f>
        <v>0</v>
      </c>
      <c r="H63" s="141">
        <f t="shared" si="1"/>
        <v>3745868.5228001704</v>
      </c>
    </row>
    <row r="64" spans="2:8">
      <c r="B64" s="127" t="str">
        <f>$B$35</f>
        <v>Teacher Education</v>
      </c>
      <c r="C64" s="320">
        <f>Data!DV5</f>
        <v>54691.899871150141</v>
      </c>
      <c r="D64" s="320">
        <f>Data!EP5</f>
        <v>819847.42499937105</v>
      </c>
      <c r="E64" s="320">
        <f>Data!FJ5</f>
        <v>1439378.5842491298</v>
      </c>
      <c r="F64" s="320">
        <f>Data!GD5</f>
        <v>715362.17050713871</v>
      </c>
      <c r="G64" s="320">
        <f>Data!GX5</f>
        <v>0</v>
      </c>
      <c r="H64" s="141">
        <f t="shared" si="1"/>
        <v>3029280.0796267893</v>
      </c>
    </row>
    <row r="65" spans="2:8">
      <c r="B65" s="127" t="str">
        <f>$B$36</f>
        <v>Agriculture</v>
      </c>
      <c r="C65" s="320">
        <f>Data!DW5</f>
        <v>0</v>
      </c>
      <c r="D65" s="320">
        <f>Data!EQ5</f>
        <v>0</v>
      </c>
      <c r="E65" s="320">
        <f>Data!FK5</f>
        <v>0</v>
      </c>
      <c r="F65" s="320">
        <f>Data!GE5</f>
        <v>0</v>
      </c>
      <c r="G65" s="320">
        <f>Data!GY5</f>
        <v>0</v>
      </c>
      <c r="H65" s="141">
        <f t="shared" si="1"/>
        <v>0</v>
      </c>
    </row>
    <row r="66" spans="2:8">
      <c r="B66" s="127" t="str">
        <f>$B$37</f>
        <v>Engineering</v>
      </c>
      <c r="C66" s="320">
        <f>Data!DX5</f>
        <v>1466829.1595557216</v>
      </c>
      <c r="D66" s="320">
        <f>Data!ER5</f>
        <v>3811147.2607768117</v>
      </c>
      <c r="E66" s="320">
        <f>Data!FL5</f>
        <v>2689667.8986505391</v>
      </c>
      <c r="F66" s="320">
        <f>Data!GF5</f>
        <v>2868016.2338315975</v>
      </c>
      <c r="G66" s="320">
        <f>Data!GZ5</f>
        <v>0</v>
      </c>
      <c r="H66" s="141">
        <f t="shared" si="1"/>
        <v>10835660.55281467</v>
      </c>
    </row>
    <row r="67" spans="2:8">
      <c r="B67" s="127" t="str">
        <f>$B$38</f>
        <v>Home Economics</v>
      </c>
      <c r="C67" s="320">
        <f>Data!DY5</f>
        <v>0</v>
      </c>
      <c r="D67" s="320">
        <f>Data!ES5</f>
        <v>0</v>
      </c>
      <c r="E67" s="320">
        <f>Data!FM5</f>
        <v>0</v>
      </c>
      <c r="F67" s="320">
        <f>Data!GG5</f>
        <v>0</v>
      </c>
      <c r="G67" s="320">
        <f>Data!HA5</f>
        <v>0</v>
      </c>
      <c r="H67" s="141">
        <f t="shared" si="1"/>
        <v>0</v>
      </c>
    </row>
    <row r="68" spans="2:8">
      <c r="B68" s="127" t="str">
        <f>$B$39</f>
        <v>Law</v>
      </c>
      <c r="C68" s="320">
        <f>Data!DZ5</f>
        <v>0</v>
      </c>
      <c r="D68" s="320">
        <f>Data!ET5</f>
        <v>0</v>
      </c>
      <c r="E68" s="320">
        <f>Data!FN5</f>
        <v>0</v>
      </c>
      <c r="F68" s="320">
        <f>Data!GH5</f>
        <v>0</v>
      </c>
      <c r="G68" s="320">
        <f>Data!HB5</f>
        <v>0</v>
      </c>
      <c r="H68" s="141">
        <f t="shared" si="1"/>
        <v>0</v>
      </c>
    </row>
    <row r="69" spans="2:8">
      <c r="B69" s="127" t="str">
        <f>$B$40</f>
        <v>Social Service</v>
      </c>
      <c r="C69" s="320">
        <f>Data!EA5</f>
        <v>32348.45</v>
      </c>
      <c r="D69" s="320">
        <f>Data!EU5</f>
        <v>218048.5901886939</v>
      </c>
      <c r="E69" s="320">
        <f>Data!FO5</f>
        <v>344226.29845573934</v>
      </c>
      <c r="F69" s="320">
        <f>Data!GI5</f>
        <v>0</v>
      </c>
      <c r="G69" s="320">
        <f>Data!HC5</f>
        <v>0</v>
      </c>
      <c r="H69" s="141">
        <f t="shared" si="1"/>
        <v>594623.3386444333</v>
      </c>
    </row>
    <row r="70" spans="2:8">
      <c r="B70" s="127" t="str">
        <f>$B$41</f>
        <v>Library Science</v>
      </c>
      <c r="C70" s="320">
        <f>Data!EB5</f>
        <v>0</v>
      </c>
      <c r="D70" s="320">
        <f>Data!EV5</f>
        <v>0</v>
      </c>
      <c r="E70" s="320">
        <f>Data!FP5</f>
        <v>0</v>
      </c>
      <c r="F70" s="320">
        <f>Data!GJ5</f>
        <v>0</v>
      </c>
      <c r="G70" s="320">
        <f>Data!HD5</f>
        <v>0</v>
      </c>
      <c r="H70" s="141">
        <f t="shared" si="1"/>
        <v>0</v>
      </c>
    </row>
    <row r="71" spans="2:8">
      <c r="B71" s="127" t="str">
        <f>$B$42</f>
        <v>Veterinary Science</v>
      </c>
      <c r="C71" s="320">
        <f>Data!EC5</f>
        <v>0</v>
      </c>
      <c r="D71" s="320">
        <f>Data!EW5</f>
        <v>0</v>
      </c>
      <c r="E71" s="320">
        <f>Data!FQ5</f>
        <v>0</v>
      </c>
      <c r="F71" s="320">
        <f>Data!GK5</f>
        <v>0</v>
      </c>
      <c r="G71" s="320">
        <f>Data!HE5</f>
        <v>0</v>
      </c>
      <c r="H71" s="141">
        <f t="shared" si="1"/>
        <v>0</v>
      </c>
    </row>
    <row r="72" spans="2:8">
      <c r="B72" s="127" t="str">
        <f>$B$43</f>
        <v>Vocational Training</v>
      </c>
      <c r="C72" s="320">
        <f>Data!ED5</f>
        <v>0</v>
      </c>
      <c r="D72" s="320">
        <f>Data!EX5</f>
        <v>0</v>
      </c>
      <c r="E72" s="320">
        <f>Data!FR5</f>
        <v>0</v>
      </c>
      <c r="F72" s="320">
        <f>Data!GL5</f>
        <v>0</v>
      </c>
      <c r="G72" s="320">
        <f>Data!HF5</f>
        <v>0</v>
      </c>
      <c r="H72" s="141">
        <f t="shared" si="1"/>
        <v>0</v>
      </c>
    </row>
    <row r="73" spans="2:8">
      <c r="B73" s="127" t="str">
        <f>$B$44</f>
        <v>Physical Training</v>
      </c>
      <c r="C73" s="320">
        <f>Data!EE5</f>
        <v>0</v>
      </c>
      <c r="D73" s="320">
        <f>Data!EY5</f>
        <v>0</v>
      </c>
      <c r="E73" s="320">
        <f>Data!FS5</f>
        <v>0</v>
      </c>
      <c r="F73" s="320">
        <f>Data!GM5</f>
        <v>0</v>
      </c>
      <c r="G73" s="320">
        <f>Data!HG5</f>
        <v>0</v>
      </c>
      <c r="H73" s="141">
        <f t="shared" si="1"/>
        <v>0</v>
      </c>
    </row>
    <row r="74" spans="2:8">
      <c r="B74" s="127" t="str">
        <f>$B$45</f>
        <v>Health Services</v>
      </c>
      <c r="C74" s="320">
        <f>Data!EF5</f>
        <v>179848.44428214573</v>
      </c>
      <c r="D74" s="320">
        <f>Data!EZ5</f>
        <v>1248633.148144939</v>
      </c>
      <c r="E74" s="320">
        <f>Data!FT5</f>
        <v>1150317.1602185776</v>
      </c>
      <c r="F74" s="320">
        <f>Data!GN5</f>
        <v>613375.66528380348</v>
      </c>
      <c r="G74" s="320">
        <f>Data!HH5</f>
        <v>676690.00161578599</v>
      </c>
      <c r="H74" s="141">
        <f t="shared" si="1"/>
        <v>3868864.4195452514</v>
      </c>
    </row>
    <row r="75" spans="2:8">
      <c r="B75" s="127" t="str">
        <f>$B$46</f>
        <v>Pharmacy</v>
      </c>
      <c r="C75" s="320">
        <f>Data!EG5</f>
        <v>0</v>
      </c>
      <c r="D75" s="320">
        <f>Data!FA5</f>
        <v>0</v>
      </c>
      <c r="E75" s="320">
        <f>Data!FU5</f>
        <v>16605</v>
      </c>
      <c r="F75" s="320">
        <f>Data!GO5</f>
        <v>0</v>
      </c>
      <c r="G75" s="320">
        <f>Data!HI5</f>
        <v>2178259.4417037303</v>
      </c>
      <c r="H75" s="141">
        <f t="shared" si="1"/>
        <v>2194864.4417037303</v>
      </c>
    </row>
    <row r="76" spans="2:8">
      <c r="B76" s="127" t="str">
        <f>$B$47</f>
        <v>Business Administration</v>
      </c>
      <c r="C76" s="320">
        <f>Data!EH5</f>
        <v>660123.55203802488</v>
      </c>
      <c r="D76" s="320">
        <f>Data!FB5</f>
        <v>3840981.0650308724</v>
      </c>
      <c r="E76" s="320">
        <f>Data!FV5</f>
        <v>981491.74145032139</v>
      </c>
      <c r="F76" s="320">
        <f>Data!GP5</f>
        <v>436914.80167493521</v>
      </c>
      <c r="G76" s="320">
        <f>Data!HJ5</f>
        <v>0</v>
      </c>
      <c r="H76" s="141">
        <f t="shared" si="1"/>
        <v>5919511.1601941539</v>
      </c>
    </row>
    <row r="77" spans="2:8">
      <c r="B77" s="127" t="str">
        <f>$B$48</f>
        <v>Optometry</v>
      </c>
      <c r="C77" s="320">
        <f>Data!EI5</f>
        <v>0</v>
      </c>
      <c r="D77" s="320">
        <f>Data!FC5</f>
        <v>0</v>
      </c>
      <c r="E77" s="320">
        <f>Data!FW5</f>
        <v>0</v>
      </c>
      <c r="F77" s="320">
        <f>Data!GQ5</f>
        <v>0</v>
      </c>
      <c r="G77" s="320">
        <f>Data!HK5</f>
        <v>0</v>
      </c>
      <c r="H77" s="141">
        <f t="shared" si="1"/>
        <v>0</v>
      </c>
    </row>
    <row r="78" spans="2:8">
      <c r="B78" s="127" t="str">
        <f>$B$49</f>
        <v>Teacher Ed-Practice Teaching</v>
      </c>
      <c r="C78" s="320">
        <f>Data!EJ5</f>
        <v>498.86213235294116</v>
      </c>
      <c r="D78" s="320">
        <f>Data!FD5</f>
        <v>55372.600967607155</v>
      </c>
      <c r="E78" s="320">
        <f>Data!FX5</f>
        <v>0</v>
      </c>
      <c r="F78" s="320">
        <f>Data!GR5</f>
        <v>0</v>
      </c>
      <c r="G78" s="320">
        <f>Data!HL5</f>
        <v>0</v>
      </c>
      <c r="H78" s="141">
        <f t="shared" si="1"/>
        <v>55871.463099960099</v>
      </c>
    </row>
    <row r="79" spans="2:8">
      <c r="B79" s="127" t="str">
        <f>$B$50</f>
        <v>Technology</v>
      </c>
      <c r="C79" s="320">
        <f>Data!EK5</f>
        <v>2609.5858001590627</v>
      </c>
      <c r="D79" s="320">
        <f>Data!FE5</f>
        <v>40254.316642373924</v>
      </c>
      <c r="E79" s="320">
        <f>Data!FY5</f>
        <v>72075.051213766827</v>
      </c>
      <c r="F79" s="320">
        <f>Data!GS5</f>
        <v>0</v>
      </c>
      <c r="G79" s="320">
        <f>Data!HM5</f>
        <v>0</v>
      </c>
      <c r="H79" s="141">
        <f t="shared" si="1"/>
        <v>114938.95365629981</v>
      </c>
    </row>
    <row r="80" spans="2:8">
      <c r="B80" s="127" t="str">
        <f>$B$51</f>
        <v>Nursing</v>
      </c>
      <c r="C80" s="320">
        <f>Data!EL5</f>
        <v>307283.9610284004</v>
      </c>
      <c r="D80" s="320">
        <f>Data!FF5</f>
        <v>2387757.0950889303</v>
      </c>
      <c r="E80" s="320">
        <f>Data!FZ5</f>
        <v>1390161.9318695678</v>
      </c>
      <c r="F80" s="320">
        <f>Data!GT5</f>
        <v>227125.78698053909</v>
      </c>
      <c r="G80" s="320">
        <f>Data!HN5</f>
        <v>0</v>
      </c>
      <c r="H80" s="141">
        <f t="shared" si="1"/>
        <v>4312328.7749674376</v>
      </c>
    </row>
    <row r="81" spans="2:8">
      <c r="B81" s="130" t="str">
        <f>$B$52</f>
        <v>Totals</v>
      </c>
      <c r="C81" s="321">
        <f>SUM(C61:C80)</f>
        <v>14266958.969303345</v>
      </c>
      <c r="D81" s="321">
        <f>SUM(D61:D80)</f>
        <v>21580571.515099064</v>
      </c>
      <c r="E81" s="321">
        <f>SUM(E61:E80)</f>
        <v>12876843.863588024</v>
      </c>
      <c r="F81" s="321">
        <f>SUM(F61:F80)</f>
        <v>8022067.1106825639</v>
      </c>
      <c r="G81" s="321">
        <f>SUM(G61:G80)</f>
        <v>2854949.4433195163</v>
      </c>
      <c r="H81" s="321">
        <f t="shared" si="1"/>
        <v>59601390.901992515</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Data!T5</f>
        <v>Carrejo, Denise</v>
      </c>
      <c r="E84" s="491"/>
      <c r="F84" s="491"/>
      <c r="G84" s="308" t="str">
        <f>Data!U5</f>
        <v>(915) 747-5117</v>
      </c>
      <c r="H84" s="309" t="str">
        <f>Data!V5</f>
        <v>dcarrejo2@utep.edu</v>
      </c>
    </row>
    <row r="85" spans="2:8" ht="13.5" customHeight="1">
      <c r="B85" s="306"/>
      <c r="C85" s="306"/>
      <c r="D85" s="306"/>
      <c r="E85" s="306"/>
      <c r="F85" s="306"/>
      <c r="G85" s="306"/>
      <c r="H85" s="296"/>
    </row>
    <row r="86" spans="2:8">
      <c r="B86" s="120" t="s">
        <v>32</v>
      </c>
      <c r="C86" s="324"/>
      <c r="D86" s="324"/>
      <c r="E86" s="324"/>
      <c r="F86" s="324"/>
      <c r="G86" s="324"/>
      <c r="H86" s="122">
        <f>H13+H14</f>
        <v>244020085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Data!HR5</f>
        <v>1355890.5</v>
      </c>
      <c r="D91" s="327">
        <f>Data!IL5</f>
        <v>1016923</v>
      </c>
      <c r="E91" s="327">
        <f>Data!JF5</f>
        <v>591302</v>
      </c>
      <c r="F91" s="327">
        <f>Data!JZ5</f>
        <v>241297</v>
      </c>
      <c r="G91" s="327">
        <f>Data!KT5</f>
        <v>0</v>
      </c>
      <c r="H91" s="133">
        <f t="shared" ref="H91:H111" si="2">SUM(C91:G91)</f>
        <v>3205412.5</v>
      </c>
    </row>
    <row r="92" spans="2:8">
      <c r="B92" s="127" t="str">
        <f>$B$33</f>
        <v>Science</v>
      </c>
      <c r="C92" s="327">
        <f>Data!HS5</f>
        <v>1474786.4</v>
      </c>
      <c r="D92" s="327">
        <f>Data!IM5</f>
        <v>1314741</v>
      </c>
      <c r="E92" s="327">
        <f>Data!JG5</f>
        <v>821675</v>
      </c>
      <c r="F92" s="327">
        <f>Data!KA5</f>
        <v>1218853</v>
      </c>
      <c r="G92" s="327">
        <f>Data!KU5</f>
        <v>0</v>
      </c>
      <c r="H92" s="136">
        <f t="shared" si="2"/>
        <v>4830055.4000000004</v>
      </c>
    </row>
    <row r="93" spans="2:8">
      <c r="B93" s="127" t="str">
        <f>$B$34</f>
        <v>Fine Arts</v>
      </c>
      <c r="C93" s="327">
        <f>Data!HT5</f>
        <v>279867</v>
      </c>
      <c r="D93" s="327">
        <f>Data!IN5</f>
        <v>235785</v>
      </c>
      <c r="E93" s="327">
        <f>Data!JH5</f>
        <v>44615</v>
      </c>
      <c r="F93" s="327">
        <f>Data!KB5</f>
        <v>0</v>
      </c>
      <c r="G93" s="327">
        <f>Data!KV5</f>
        <v>0</v>
      </c>
      <c r="H93" s="136">
        <f t="shared" si="2"/>
        <v>560267</v>
      </c>
    </row>
    <row r="94" spans="2:8">
      <c r="B94" s="127" t="str">
        <f>$B$35</f>
        <v>Teacher Education</v>
      </c>
      <c r="C94" s="327">
        <f>Data!HU5</f>
        <v>6608</v>
      </c>
      <c r="D94" s="327">
        <f>Data!IO5</f>
        <v>99061</v>
      </c>
      <c r="E94" s="327">
        <f>Data!JI5</f>
        <v>173919</v>
      </c>
      <c r="F94" s="327">
        <f>Data!KC5</f>
        <v>86437</v>
      </c>
      <c r="G94" s="327">
        <f>Data!KW5</f>
        <v>0</v>
      </c>
      <c r="H94" s="136">
        <f t="shared" si="2"/>
        <v>366025</v>
      </c>
    </row>
    <row r="95" spans="2:8">
      <c r="B95" s="127" t="str">
        <f>$B$36</f>
        <v>Agriculture</v>
      </c>
      <c r="C95" s="327">
        <f>Data!HV5</f>
        <v>0</v>
      </c>
      <c r="D95" s="327">
        <f>Data!IP5</f>
        <v>0</v>
      </c>
      <c r="E95" s="327">
        <f>Data!JJ5</f>
        <v>0</v>
      </c>
      <c r="F95" s="327">
        <f>Data!KD5</f>
        <v>0</v>
      </c>
      <c r="G95" s="327">
        <f>Data!KX5</f>
        <v>0</v>
      </c>
      <c r="H95" s="136">
        <f t="shared" si="2"/>
        <v>0</v>
      </c>
    </row>
    <row r="96" spans="2:8">
      <c r="B96" s="127" t="str">
        <f>$B$37</f>
        <v>Engineering</v>
      </c>
      <c r="C96" s="327">
        <f>Data!HW5</f>
        <v>453349</v>
      </c>
      <c r="D96" s="327">
        <f>Data!IQ5</f>
        <v>1177901</v>
      </c>
      <c r="E96" s="327">
        <f>Data!JK5</f>
        <v>831289</v>
      </c>
      <c r="F96" s="327">
        <f>Data!KE5</f>
        <v>886410</v>
      </c>
      <c r="G96" s="327">
        <f>Data!KY5</f>
        <v>0</v>
      </c>
      <c r="H96" s="136">
        <f t="shared" si="2"/>
        <v>3348949</v>
      </c>
    </row>
    <row r="97" spans="2:8">
      <c r="B97" s="127" t="str">
        <f>$B$38</f>
        <v>Home Economics</v>
      </c>
      <c r="C97" s="327">
        <f>Data!HX5</f>
        <v>0</v>
      </c>
      <c r="D97" s="327">
        <f>Data!IR5</f>
        <v>0</v>
      </c>
      <c r="E97" s="327">
        <f>Data!JL5</f>
        <v>0</v>
      </c>
      <c r="F97" s="327">
        <f>Data!KF5</f>
        <v>0</v>
      </c>
      <c r="G97" s="327">
        <f>Data!KZ5</f>
        <v>0</v>
      </c>
      <c r="H97" s="136">
        <f t="shared" si="2"/>
        <v>0</v>
      </c>
    </row>
    <row r="98" spans="2:8">
      <c r="B98" s="127" t="str">
        <f>$B$39</f>
        <v>Law</v>
      </c>
      <c r="C98" s="327">
        <f>Data!HY5</f>
        <v>0</v>
      </c>
      <c r="D98" s="327">
        <f>Data!IS5</f>
        <v>0</v>
      </c>
      <c r="E98" s="327">
        <f>Data!JM5</f>
        <v>0</v>
      </c>
      <c r="F98" s="327">
        <f>Data!KG5</f>
        <v>0</v>
      </c>
      <c r="G98" s="327">
        <f>Data!LA5</f>
        <v>0</v>
      </c>
      <c r="H98" s="136">
        <f t="shared" si="2"/>
        <v>0</v>
      </c>
    </row>
    <row r="99" spans="2:8">
      <c r="B99" s="127" t="str">
        <f>$B$40</f>
        <v>Social Service</v>
      </c>
      <c r="C99" s="327">
        <f>Data!HZ5</f>
        <v>5496</v>
      </c>
      <c r="D99" s="327">
        <f>Data!IT5</f>
        <v>37047</v>
      </c>
      <c r="E99" s="327">
        <f>Data!JN5</f>
        <v>58485</v>
      </c>
      <c r="F99" s="327">
        <f>Data!KH5</f>
        <v>0</v>
      </c>
      <c r="G99" s="327">
        <f>Data!LB5</f>
        <v>0</v>
      </c>
      <c r="H99" s="136">
        <f t="shared" si="2"/>
        <v>101028</v>
      </c>
    </row>
    <row r="100" spans="2:8">
      <c r="B100" s="127" t="str">
        <f>$B$41</f>
        <v>Library Science</v>
      </c>
      <c r="C100" s="327">
        <f>Data!IA5</f>
        <v>0</v>
      </c>
      <c r="D100" s="327">
        <f>Data!IU5</f>
        <v>0</v>
      </c>
      <c r="E100" s="327">
        <f>Data!JO5</f>
        <v>0</v>
      </c>
      <c r="F100" s="327">
        <f>Data!KI5</f>
        <v>0</v>
      </c>
      <c r="G100" s="327">
        <f>Data!LC5</f>
        <v>0</v>
      </c>
      <c r="H100" s="136">
        <f t="shared" si="2"/>
        <v>0</v>
      </c>
    </row>
    <row r="101" spans="2:8">
      <c r="B101" s="127" t="str">
        <f>$B$42</f>
        <v>Veterinary Science</v>
      </c>
      <c r="C101" s="327">
        <f>Data!IB5</f>
        <v>0</v>
      </c>
      <c r="D101" s="327">
        <f>Data!IV5</f>
        <v>0</v>
      </c>
      <c r="E101" s="327">
        <f>Data!JP5</f>
        <v>0</v>
      </c>
      <c r="F101" s="327">
        <f>Data!KJ5</f>
        <v>0</v>
      </c>
      <c r="G101" s="327">
        <f>Data!LD5</f>
        <v>0</v>
      </c>
      <c r="H101" s="136">
        <f t="shared" si="2"/>
        <v>0</v>
      </c>
    </row>
    <row r="102" spans="2:8">
      <c r="B102" s="127" t="str">
        <f>$B$43</f>
        <v>Vocational Training</v>
      </c>
      <c r="C102" s="327">
        <f>Data!IC5</f>
        <v>0</v>
      </c>
      <c r="D102" s="327">
        <f>Data!IW5</f>
        <v>0</v>
      </c>
      <c r="E102" s="327">
        <f>Data!JQ5</f>
        <v>0</v>
      </c>
      <c r="F102" s="327">
        <f>Data!KK5</f>
        <v>0</v>
      </c>
      <c r="G102" s="327">
        <f>Data!LE5</f>
        <v>0</v>
      </c>
      <c r="H102" s="136">
        <f t="shared" si="2"/>
        <v>0</v>
      </c>
    </row>
    <row r="103" spans="2:8">
      <c r="B103" s="127" t="str">
        <f>$B$44</f>
        <v>Physical Training</v>
      </c>
      <c r="C103" s="327">
        <f>Data!ID5</f>
        <v>0</v>
      </c>
      <c r="D103" s="327">
        <f>Data!IX5</f>
        <v>0</v>
      </c>
      <c r="E103" s="327">
        <f>Data!JR5</f>
        <v>0</v>
      </c>
      <c r="F103" s="327">
        <f>Data!KL5</f>
        <v>0</v>
      </c>
      <c r="G103" s="327">
        <f>Data!LF5</f>
        <v>0</v>
      </c>
      <c r="H103" s="136">
        <f t="shared" si="2"/>
        <v>0</v>
      </c>
    </row>
    <row r="104" spans="2:8">
      <c r="B104" s="127" t="str">
        <f>$B$45</f>
        <v>Health Services</v>
      </c>
      <c r="C104" s="327">
        <f>Data!IE5</f>
        <v>29568</v>
      </c>
      <c r="D104" s="327">
        <f>Data!IY5</f>
        <v>205279</v>
      </c>
      <c r="E104" s="327">
        <f>Data!JS5</f>
        <v>189115</v>
      </c>
      <c r="F104" s="327">
        <f>Data!KM5</f>
        <v>100841</v>
      </c>
      <c r="G104" s="327">
        <f>Data!LG5</f>
        <v>111250</v>
      </c>
      <c r="H104" s="136">
        <f t="shared" si="2"/>
        <v>636053</v>
      </c>
    </row>
    <row r="105" spans="2:8">
      <c r="B105" s="127" t="str">
        <f>$B$46</f>
        <v>Pharmacy</v>
      </c>
      <c r="C105" s="327">
        <f>Data!IF5</f>
        <v>0</v>
      </c>
      <c r="D105" s="327">
        <f>Data!IZ5</f>
        <v>0</v>
      </c>
      <c r="E105" s="327">
        <f>Data!JT5</f>
        <v>3307</v>
      </c>
      <c r="F105" s="327">
        <f>Data!KN5</f>
        <v>0</v>
      </c>
      <c r="G105" s="327">
        <f>Data!LH5</f>
        <v>433876</v>
      </c>
      <c r="H105" s="136">
        <f t="shared" si="2"/>
        <v>437183</v>
      </c>
    </row>
    <row r="106" spans="2:8">
      <c r="B106" s="127" t="str">
        <f>$B$47</f>
        <v>Business Administration</v>
      </c>
      <c r="C106" s="327">
        <f>Data!IG5</f>
        <v>133684</v>
      </c>
      <c r="D106" s="327">
        <f>Data!JA5</f>
        <v>777849</v>
      </c>
      <c r="E106" s="327">
        <f>Data!JU5</f>
        <v>198765</v>
      </c>
      <c r="F106" s="327">
        <f>Data!KO5</f>
        <v>88481</v>
      </c>
      <c r="G106" s="327">
        <f>Data!LI5</f>
        <v>0</v>
      </c>
      <c r="H106" s="136">
        <f t="shared" si="2"/>
        <v>1198779</v>
      </c>
    </row>
    <row r="107" spans="2:8">
      <c r="B107" s="127" t="str">
        <f>$B$48</f>
        <v>Optometry</v>
      </c>
      <c r="C107" s="327">
        <f>Data!IH5</f>
        <v>0</v>
      </c>
      <c r="D107" s="327">
        <f>Data!JB5</f>
        <v>0</v>
      </c>
      <c r="E107" s="327">
        <f>Data!JV5</f>
        <v>0</v>
      </c>
      <c r="F107" s="327">
        <f>Data!KP5</f>
        <v>0</v>
      </c>
      <c r="G107" s="327">
        <f>Data!LJ5</f>
        <v>0</v>
      </c>
      <c r="H107" s="136">
        <f t="shared" si="2"/>
        <v>0</v>
      </c>
    </row>
    <row r="108" spans="2:8">
      <c r="B108" s="127" t="str">
        <f>$B$49</f>
        <v>Teacher Ed-Practice Teaching</v>
      </c>
      <c r="C108" s="327">
        <f>Data!II5</f>
        <v>7</v>
      </c>
      <c r="D108" s="327">
        <f>Data!JC5</f>
        <v>759</v>
      </c>
      <c r="E108" s="327">
        <f>Data!JW5</f>
        <v>0</v>
      </c>
      <c r="F108" s="327">
        <f>Data!KQ5</f>
        <v>0</v>
      </c>
      <c r="G108" s="327">
        <f>Data!LK5</f>
        <v>0</v>
      </c>
      <c r="H108" s="136">
        <f t="shared" si="2"/>
        <v>766</v>
      </c>
    </row>
    <row r="109" spans="2:8">
      <c r="B109" s="127" t="str">
        <f>$B$50</f>
        <v>Technology</v>
      </c>
      <c r="C109" s="327">
        <f>Data!IJ5</f>
        <v>36</v>
      </c>
      <c r="D109" s="327">
        <f>Data!JD5</f>
        <v>552</v>
      </c>
      <c r="E109" s="327">
        <f>Data!JX5</f>
        <v>988</v>
      </c>
      <c r="F109" s="327">
        <f>Data!KR5</f>
        <v>0</v>
      </c>
      <c r="G109" s="327">
        <f>Data!LL5</f>
        <v>0</v>
      </c>
      <c r="H109" s="136">
        <f t="shared" si="2"/>
        <v>1576</v>
      </c>
    </row>
    <row r="110" spans="2:8">
      <c r="B110" s="127" t="str">
        <f>$B$51</f>
        <v>Nursing</v>
      </c>
      <c r="C110" s="327">
        <f>Data!IK5</f>
        <v>39619</v>
      </c>
      <c r="D110" s="327">
        <f>Data!JE5</f>
        <v>307863</v>
      </c>
      <c r="E110" s="327">
        <f>Data!JY5</f>
        <v>179239</v>
      </c>
      <c r="F110" s="327">
        <f>Data!KS5</f>
        <v>29284</v>
      </c>
      <c r="G110" s="327">
        <f>Data!HPM5</f>
        <v>0</v>
      </c>
      <c r="H110" s="136">
        <f t="shared" si="2"/>
        <v>556005</v>
      </c>
    </row>
    <row r="111" spans="2:8">
      <c r="B111" s="130" t="str">
        <f>$B$52</f>
        <v>Totals</v>
      </c>
      <c r="C111" s="133">
        <f>SUM(C91:C110)</f>
        <v>3778910.9</v>
      </c>
      <c r="D111" s="133">
        <f>SUM(D91:D110)</f>
        <v>5173760</v>
      </c>
      <c r="E111" s="133">
        <f>SUM(E91:E110)</f>
        <v>3092699</v>
      </c>
      <c r="F111" s="133">
        <f>SUM(F91:F110)</f>
        <v>2651603</v>
      </c>
      <c r="G111" s="133">
        <f>SUM(G91:G110)</f>
        <v>545126</v>
      </c>
      <c r="H111" s="133">
        <f t="shared" si="2"/>
        <v>15242098.9</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8832281.9893794693</v>
      </c>
      <c r="D116" s="321">
        <f t="shared" si="3"/>
        <v>6624242.3640105939</v>
      </c>
      <c r="E116" s="321">
        <f t="shared" si="3"/>
        <v>3851745.6376132029</v>
      </c>
      <c r="F116" s="321">
        <f t="shared" si="3"/>
        <v>1571809.4737083535</v>
      </c>
      <c r="G116" s="321">
        <f t="shared" si="3"/>
        <v>0</v>
      </c>
      <c r="H116" s="133">
        <f t="shared" ref="H116:H136" si="4">SUM(C116:G116)</f>
        <v>20880079.464711621</v>
      </c>
    </row>
    <row r="117" spans="2:8">
      <c r="B117" s="127" t="str">
        <f>$B$33</f>
        <v>Science</v>
      </c>
      <c r="C117" s="141">
        <f t="shared" si="3"/>
        <v>3689966.8440316883</v>
      </c>
      <c r="D117" s="141">
        <f t="shared" si="3"/>
        <v>3289528.5823820876</v>
      </c>
      <c r="E117" s="141">
        <f t="shared" si="3"/>
        <v>2055859.2251180231</v>
      </c>
      <c r="F117" s="141">
        <f t="shared" si="3"/>
        <v>3049612.9786961963</v>
      </c>
      <c r="G117" s="141">
        <f t="shared" si="3"/>
        <v>0</v>
      </c>
      <c r="H117" s="136">
        <f t="shared" si="4"/>
        <v>12084967.630227994</v>
      </c>
    </row>
    <row r="118" spans="2:8">
      <c r="B118" s="127" t="str">
        <f>$B$34</f>
        <v>Fine Arts</v>
      </c>
      <c r="C118" s="141">
        <f t="shared" si="3"/>
        <v>2151020.1211842308</v>
      </c>
      <c r="D118" s="141">
        <f t="shared" si="3"/>
        <v>1812208.0668667827</v>
      </c>
      <c r="E118" s="141">
        <f t="shared" si="3"/>
        <v>342907.33474915707</v>
      </c>
      <c r="F118" s="141">
        <f t="shared" si="3"/>
        <v>0</v>
      </c>
      <c r="G118" s="141">
        <f t="shared" si="3"/>
        <v>0</v>
      </c>
      <c r="H118" s="136">
        <f t="shared" si="4"/>
        <v>4306135.5228001699</v>
      </c>
    </row>
    <row r="119" spans="2:8">
      <c r="B119" s="127" t="str">
        <f>$B$35</f>
        <v>Teacher Education</v>
      </c>
      <c r="C119" s="141">
        <f t="shared" si="3"/>
        <v>61299.899871150141</v>
      </c>
      <c r="D119" s="141">
        <f t="shared" si="3"/>
        <v>918908.42499937105</v>
      </c>
      <c r="E119" s="141">
        <f t="shared" si="3"/>
        <v>1613297.5842491298</v>
      </c>
      <c r="F119" s="141">
        <f t="shared" si="3"/>
        <v>801799.17050713871</v>
      </c>
      <c r="G119" s="141">
        <f t="shared" si="3"/>
        <v>0</v>
      </c>
      <c r="H119" s="136">
        <f t="shared" si="4"/>
        <v>3395305.0796267893</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1920178.1595557216</v>
      </c>
      <c r="D121" s="141">
        <f t="shared" si="3"/>
        <v>4989048.2607768122</v>
      </c>
      <c r="E121" s="141">
        <f t="shared" si="3"/>
        <v>3520956.8986505391</v>
      </c>
      <c r="F121" s="141">
        <f t="shared" si="3"/>
        <v>3754426.2338315975</v>
      </c>
      <c r="G121" s="141">
        <f t="shared" si="3"/>
        <v>0</v>
      </c>
      <c r="H121" s="136">
        <f t="shared" si="4"/>
        <v>14184609.552814672</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37844.449999999997</v>
      </c>
      <c r="D124" s="141">
        <f t="shared" si="3"/>
        <v>255095.5901886939</v>
      </c>
      <c r="E124" s="141">
        <f t="shared" si="3"/>
        <v>402711.29845573934</v>
      </c>
      <c r="F124" s="141">
        <f t="shared" si="3"/>
        <v>0</v>
      </c>
      <c r="G124" s="141">
        <f t="shared" si="3"/>
        <v>0</v>
      </c>
      <c r="H124" s="136">
        <f t="shared" si="4"/>
        <v>695651.3386444333</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9">
      <c r="B129" s="127" t="str">
        <f>$B$45</f>
        <v>Health Services</v>
      </c>
      <c r="C129" s="141">
        <f t="shared" si="3"/>
        <v>209416.44428214573</v>
      </c>
      <c r="D129" s="141">
        <f t="shared" si="3"/>
        <v>1453912.148144939</v>
      </c>
      <c r="E129" s="141">
        <f t="shared" si="3"/>
        <v>1339432.1602185776</v>
      </c>
      <c r="F129" s="141">
        <f t="shared" si="3"/>
        <v>714216.66528380348</v>
      </c>
      <c r="G129" s="141">
        <f t="shared" si="3"/>
        <v>787940.00161578599</v>
      </c>
      <c r="H129" s="136">
        <f t="shared" si="4"/>
        <v>4504917.4195452519</v>
      </c>
    </row>
    <row r="130" spans="2:9">
      <c r="B130" s="127" t="str">
        <f>$B$46</f>
        <v>Pharmacy</v>
      </c>
      <c r="C130" s="141">
        <f t="shared" si="3"/>
        <v>0</v>
      </c>
      <c r="D130" s="141">
        <f t="shared" si="3"/>
        <v>0</v>
      </c>
      <c r="E130" s="141">
        <f t="shared" si="3"/>
        <v>19912</v>
      </c>
      <c r="F130" s="141">
        <f t="shared" si="3"/>
        <v>0</v>
      </c>
      <c r="G130" s="141">
        <f t="shared" si="3"/>
        <v>2612135.4417037303</v>
      </c>
      <c r="H130" s="136">
        <f t="shared" si="4"/>
        <v>2632047.4417037303</v>
      </c>
    </row>
    <row r="131" spans="2:9">
      <c r="B131" s="127" t="str">
        <f>$B$47</f>
        <v>Business Administration</v>
      </c>
      <c r="C131" s="141">
        <f t="shared" si="3"/>
        <v>793807.55203802488</v>
      </c>
      <c r="D131" s="141">
        <f t="shared" si="3"/>
        <v>4618830.0650308728</v>
      </c>
      <c r="E131" s="141">
        <f t="shared" si="3"/>
        <v>1180256.7414503214</v>
      </c>
      <c r="F131" s="141">
        <f t="shared" si="3"/>
        <v>525395.80167493527</v>
      </c>
      <c r="G131" s="141">
        <f t="shared" si="3"/>
        <v>0</v>
      </c>
      <c r="H131" s="136">
        <f t="shared" si="4"/>
        <v>7118290.1601941539</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505.86213235294116</v>
      </c>
      <c r="D133" s="141">
        <f t="shared" si="5"/>
        <v>56131.600967607155</v>
      </c>
      <c r="E133" s="141">
        <f t="shared" si="5"/>
        <v>0</v>
      </c>
      <c r="F133" s="141">
        <f t="shared" si="5"/>
        <v>0</v>
      </c>
      <c r="G133" s="141">
        <f t="shared" si="5"/>
        <v>0</v>
      </c>
      <c r="H133" s="136">
        <f t="shared" si="4"/>
        <v>56637.463099960099</v>
      </c>
    </row>
    <row r="134" spans="2:9">
      <c r="B134" s="127" t="str">
        <f>$B$50</f>
        <v>Technology</v>
      </c>
      <c r="C134" s="141">
        <f t="shared" si="5"/>
        <v>2645.5858001590627</v>
      </c>
      <c r="D134" s="141">
        <f t="shared" si="5"/>
        <v>40806.316642373924</v>
      </c>
      <c r="E134" s="141">
        <f t="shared" si="5"/>
        <v>73063.051213766827</v>
      </c>
      <c r="F134" s="141">
        <f t="shared" si="5"/>
        <v>0</v>
      </c>
      <c r="G134" s="141">
        <f t="shared" si="5"/>
        <v>0</v>
      </c>
      <c r="H134" s="136">
        <f t="shared" si="4"/>
        <v>116514.95365629981</v>
      </c>
    </row>
    <row r="135" spans="2:9">
      <c r="B135" s="127" t="str">
        <f>$B$51</f>
        <v>Nursing</v>
      </c>
      <c r="C135" s="141">
        <f t="shared" si="5"/>
        <v>346902.9610284004</v>
      </c>
      <c r="D135" s="141">
        <f t="shared" si="5"/>
        <v>2695620.0950889303</v>
      </c>
      <c r="E135" s="141">
        <f t="shared" si="5"/>
        <v>1569400.9318695678</v>
      </c>
      <c r="F135" s="141">
        <f t="shared" si="5"/>
        <v>256409.78698053909</v>
      </c>
      <c r="G135" s="141">
        <f t="shared" si="5"/>
        <v>0</v>
      </c>
      <c r="H135" s="136">
        <f t="shared" si="4"/>
        <v>4868333.7749674376</v>
      </c>
    </row>
    <row r="136" spans="2:9">
      <c r="B136" s="130" t="str">
        <f>$B$52</f>
        <v>Totals</v>
      </c>
      <c r="C136" s="133">
        <f>SUM(C116:C135)</f>
        <v>18045869.869303342</v>
      </c>
      <c r="D136" s="133">
        <f>SUM(D116:D135)</f>
        <v>26754331.515099064</v>
      </c>
      <c r="E136" s="133">
        <f>SUM(E116:E135)</f>
        <v>15969542.863588024</v>
      </c>
      <c r="F136" s="133">
        <f>SUM(F116:F135)</f>
        <v>10673670.110682564</v>
      </c>
      <c r="G136" s="133">
        <f>SUM(G116:G135)</f>
        <v>3400075.4433195163</v>
      </c>
      <c r="H136" s="133">
        <f t="shared" si="4"/>
        <v>74843489.801992506</v>
      </c>
    </row>
    <row r="137" spans="2:9">
      <c r="B137" s="328"/>
      <c r="C137" s="331"/>
      <c r="D137" s="331"/>
      <c r="E137" s="331"/>
      <c r="F137" s="331"/>
      <c r="G137" s="331"/>
      <c r="H137" s="332"/>
    </row>
    <row r="138" spans="2:9">
      <c r="B138" s="120" t="s">
        <v>4</v>
      </c>
      <c r="C138" s="325"/>
      <c r="D138" s="325"/>
      <c r="E138" s="325"/>
      <c r="F138" s="325"/>
      <c r="G138" s="325"/>
      <c r="H138" s="122">
        <f>H86-H81-H111</f>
        <v>169176595.19800749</v>
      </c>
    </row>
    <row r="139" spans="2:9" ht="152.25" customHeight="1" thickBot="1">
      <c r="B139" s="471" t="s">
        <v>874</v>
      </c>
      <c r="C139" s="471"/>
      <c r="D139" s="471"/>
      <c r="E139" s="471"/>
      <c r="F139" s="471"/>
      <c r="G139" s="471"/>
      <c r="H139" s="319"/>
    </row>
    <row r="140" spans="2:9" ht="36.75" customHeight="1" thickTop="1">
      <c r="B140" s="519"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Data!LN5</f>
        <v>732237.4</v>
      </c>
      <c r="D143" s="327">
        <f>Data!MH5</f>
        <v>549180.19588646351</v>
      </c>
      <c r="E143" s="327">
        <f>Data!NB5</f>
        <v>319327.46457667428</v>
      </c>
      <c r="F143" s="327">
        <f>Data!NV5</f>
        <v>130310.23444648522</v>
      </c>
      <c r="G143" s="327">
        <f>Data!OP5</f>
        <v>0</v>
      </c>
      <c r="H143" s="341">
        <f>Data!PJ5</f>
        <v>32202437</v>
      </c>
      <c r="I143" s="342">
        <f t="shared" ref="I143:I162" si="6">SUM(C143:H143)</f>
        <v>33933492.294909626</v>
      </c>
    </row>
    <row r="144" spans="2:9">
      <c r="B144" s="127" t="str">
        <f>$B$33</f>
        <v>Science</v>
      </c>
      <c r="C144" s="327">
        <f>Data!LO5</f>
        <v>675025.75522185815</v>
      </c>
      <c r="D144" s="327">
        <f>Data!MI5</f>
        <v>601771.50931057369</v>
      </c>
      <c r="E144" s="327">
        <f>Data!NC5</f>
        <v>376089.51491415373</v>
      </c>
      <c r="F144" s="327">
        <f>Data!NW5</f>
        <v>557882.37955014862</v>
      </c>
      <c r="G144" s="327">
        <f>Data!OQ5</f>
        <v>0</v>
      </c>
      <c r="H144" s="341">
        <f>Data!PK5</f>
        <v>43485920</v>
      </c>
      <c r="I144" s="342">
        <f t="shared" si="6"/>
        <v>45696689.158996731</v>
      </c>
    </row>
    <row r="145" spans="2:9">
      <c r="B145" s="127" t="str">
        <f>$B$34</f>
        <v>Fine Arts</v>
      </c>
      <c r="C145" s="327">
        <f>Data!LP5</f>
        <v>180007.25007940203</v>
      </c>
      <c r="D145" s="327">
        <f>Data!MJ5</f>
        <v>151653.85345312292</v>
      </c>
      <c r="E145" s="327">
        <f>Data!ND5</f>
        <v>28696.092420259778</v>
      </c>
      <c r="F145" s="327">
        <f>Data!NX5</f>
        <v>0</v>
      </c>
      <c r="G145" s="327">
        <f>Data!OR5</f>
        <v>0</v>
      </c>
      <c r="H145" s="341">
        <f>Data!PL5</f>
        <v>2702118</v>
      </c>
      <c r="I145" s="342">
        <f t="shared" si="6"/>
        <v>3062475.1959527847</v>
      </c>
    </row>
    <row r="146" spans="2:9">
      <c r="B146" s="127" t="str">
        <f>$B$35</f>
        <v>Teacher Education</v>
      </c>
      <c r="C146" s="327">
        <f>Data!LQ5</f>
        <v>5163.5252081617136</v>
      </c>
      <c r="D146" s="327">
        <f>Data!MK5</f>
        <v>77402.738902909856</v>
      </c>
      <c r="E146" s="327">
        <f>Data!NE5</f>
        <v>135893.38862552491</v>
      </c>
      <c r="F146" s="327">
        <f>Data!NY5</f>
        <v>67538.165781060321</v>
      </c>
      <c r="G146" s="327">
        <f>Data!OS5</f>
        <v>0</v>
      </c>
      <c r="H146" s="341">
        <f>Data!PN5</f>
        <v>7953439</v>
      </c>
      <c r="I146" s="342">
        <f t="shared" si="6"/>
        <v>8239436.818517657</v>
      </c>
    </row>
    <row r="147" spans="2:9">
      <c r="B147" s="127" t="str">
        <f>$B$36</f>
        <v>Agriculture</v>
      </c>
      <c r="C147" s="327">
        <f>Data!LR5</f>
        <v>0</v>
      </c>
      <c r="D147" s="327">
        <f>Data!ML5</f>
        <v>0</v>
      </c>
      <c r="E147" s="327">
        <f>Data!NF5</f>
        <v>0</v>
      </c>
      <c r="F147" s="327">
        <f>Data!NZ5</f>
        <v>0</v>
      </c>
      <c r="G147" s="327">
        <f>Data!OT5</f>
        <v>0</v>
      </c>
      <c r="H147" s="341">
        <f>Data!PM5</f>
        <v>0</v>
      </c>
      <c r="I147" s="342">
        <f t="shared" si="6"/>
        <v>0</v>
      </c>
    </row>
    <row r="148" spans="2:9">
      <c r="B148" s="127" t="str">
        <f>$B$37</f>
        <v>Engineering</v>
      </c>
      <c r="C148" s="327">
        <f>Data!LS5</f>
        <v>397256.31137523905</v>
      </c>
      <c r="D148" s="327">
        <f>Data!MM5</f>
        <v>1032159.9438223664</v>
      </c>
      <c r="E148" s="327">
        <f>Data!NG5</f>
        <v>728433.53384516214</v>
      </c>
      <c r="F148" s="327">
        <f>Data!OA5</f>
        <v>776735.0018875628</v>
      </c>
      <c r="G148" s="327">
        <f>Data!OU5</f>
        <v>0</v>
      </c>
      <c r="H148" s="341">
        <f>Data!PO5</f>
        <v>39003802</v>
      </c>
      <c r="I148" s="342">
        <f t="shared" si="6"/>
        <v>41938386.790930331</v>
      </c>
    </row>
    <row r="149" spans="2:9">
      <c r="B149" s="127" t="str">
        <f>$B$38</f>
        <v>Home Economics</v>
      </c>
      <c r="C149" s="327">
        <f>Data!LT5</f>
        <v>0</v>
      </c>
      <c r="D149" s="327">
        <f>Data!MN5</f>
        <v>0</v>
      </c>
      <c r="E149" s="327">
        <f>Data!NH5</f>
        <v>0</v>
      </c>
      <c r="F149" s="327">
        <f>Data!OB5</f>
        <v>0</v>
      </c>
      <c r="G149" s="327">
        <f>Data!OV5</f>
        <v>0</v>
      </c>
      <c r="H149" s="341">
        <f>Data!PP5</f>
        <v>0</v>
      </c>
      <c r="I149" s="342">
        <f t="shared" si="6"/>
        <v>0</v>
      </c>
    </row>
    <row r="150" spans="2:9">
      <c r="B150" s="127" t="str">
        <f>$B$39</f>
        <v>Law</v>
      </c>
      <c r="C150" s="327">
        <f>Data!LU5</f>
        <v>0</v>
      </c>
      <c r="D150" s="327">
        <f>Data!MO5</f>
        <v>0</v>
      </c>
      <c r="E150" s="327">
        <f>Data!NI5</f>
        <v>0</v>
      </c>
      <c r="F150" s="327">
        <f>Data!OC5</f>
        <v>0</v>
      </c>
      <c r="G150" s="327">
        <f>Data!OW5</f>
        <v>0</v>
      </c>
      <c r="H150" s="341">
        <f>Data!PQ5</f>
        <v>0</v>
      </c>
      <c r="I150" s="342">
        <f t="shared" si="6"/>
        <v>0</v>
      </c>
    </row>
    <row r="151" spans="2:9">
      <c r="B151" s="127" t="str">
        <f>$B$40</f>
        <v>Social Service</v>
      </c>
      <c r="C151" s="327">
        <f>Data!LV5</f>
        <v>3111.7484151278868</v>
      </c>
      <c r="D151" s="327">
        <f>Data!MP5</f>
        <v>20975.111788680395</v>
      </c>
      <c r="E151" s="327">
        <f>Data!NJ5</f>
        <v>33112.734571980604</v>
      </c>
      <c r="F151" s="327">
        <f>Data!OD5</f>
        <v>0</v>
      </c>
      <c r="G151" s="327">
        <f>Data!OX5</f>
        <v>0</v>
      </c>
      <c r="H151" s="341">
        <f>Data!PR5</f>
        <v>428908</v>
      </c>
      <c r="I151" s="342">
        <f t="shared" si="6"/>
        <v>486107.59477578889</v>
      </c>
    </row>
    <row r="152" spans="2:9">
      <c r="B152" s="127" t="str">
        <f>$B$41</f>
        <v>Library Science</v>
      </c>
      <c r="C152" s="327">
        <f>Data!LW5</f>
        <v>0</v>
      </c>
      <c r="D152" s="327">
        <f>Data!MQ5</f>
        <v>0</v>
      </c>
      <c r="E152" s="327">
        <f>Data!NK5</f>
        <v>0</v>
      </c>
      <c r="F152" s="327">
        <f>Data!OE5</f>
        <v>0</v>
      </c>
      <c r="G152" s="327">
        <f>Data!OY5</f>
        <v>0</v>
      </c>
      <c r="H152" s="341">
        <f>Data!PS5</f>
        <v>0</v>
      </c>
      <c r="I152" s="342">
        <f t="shared" si="6"/>
        <v>0</v>
      </c>
    </row>
    <row r="153" spans="2:9">
      <c r="B153" s="127" t="str">
        <f>$B$42</f>
        <v>Veterinary Science</v>
      </c>
      <c r="C153" s="327">
        <f>Data!LX5</f>
        <v>0</v>
      </c>
      <c r="D153" s="327">
        <f>Data!MR5</f>
        <v>0</v>
      </c>
      <c r="E153" s="327">
        <f>Data!NL5</f>
        <v>0</v>
      </c>
      <c r="F153" s="327">
        <f>Data!OF5</f>
        <v>0</v>
      </c>
      <c r="G153" s="327">
        <f>Data!OZ5</f>
        <v>0</v>
      </c>
      <c r="H153" s="341">
        <f>Data!PT5</f>
        <v>0</v>
      </c>
      <c r="I153" s="342">
        <f t="shared" si="6"/>
        <v>0</v>
      </c>
    </row>
    <row r="154" spans="2:9">
      <c r="B154" s="127" t="str">
        <f>$B$43</f>
        <v>Vocational Training</v>
      </c>
      <c r="C154" s="327">
        <f>Data!LY5</f>
        <v>0</v>
      </c>
      <c r="D154" s="327">
        <f>Data!MS5</f>
        <v>0</v>
      </c>
      <c r="E154" s="327">
        <f>Data!NM5</f>
        <v>0</v>
      </c>
      <c r="F154" s="327">
        <f>Data!OG5</f>
        <v>0</v>
      </c>
      <c r="G154" s="327">
        <f>Data!PA5</f>
        <v>0</v>
      </c>
      <c r="H154" s="341">
        <f>Data!PU5</f>
        <v>0</v>
      </c>
      <c r="I154" s="342">
        <f t="shared" si="6"/>
        <v>0</v>
      </c>
    </row>
    <row r="155" spans="2:9">
      <c r="B155" s="127" t="str">
        <f>$B$44</f>
        <v>Physical Training</v>
      </c>
      <c r="C155" s="327">
        <f>Data!LZ5</f>
        <v>0</v>
      </c>
      <c r="D155" s="327">
        <f>Data!MT5</f>
        <v>0</v>
      </c>
      <c r="E155" s="327">
        <f>Data!NN5</f>
        <v>0</v>
      </c>
      <c r="F155" s="327">
        <f>Data!OH5</f>
        <v>0</v>
      </c>
      <c r="G155" s="327">
        <f>Data!PB5</f>
        <v>0</v>
      </c>
      <c r="H155" s="341">
        <f>Data!PV5</f>
        <v>0</v>
      </c>
      <c r="I155" s="342">
        <f t="shared" si="6"/>
        <v>0</v>
      </c>
    </row>
    <row r="156" spans="2:9">
      <c r="B156" s="127" t="str">
        <f>$B$45</f>
        <v>Health Services</v>
      </c>
      <c r="C156" s="327">
        <f>Data!MA5</f>
        <v>18170.580352496756</v>
      </c>
      <c r="D156" s="327">
        <f>Data!MU5</f>
        <v>126152.82294888866</v>
      </c>
      <c r="E156" s="327">
        <f>Data!NO5</f>
        <v>116219.68971728583</v>
      </c>
      <c r="F156" s="327">
        <f>Data!OI5</f>
        <v>61971.021527551529</v>
      </c>
      <c r="G156" s="327">
        <f>Data!PC5</f>
        <v>68367.842141581743</v>
      </c>
      <c r="H156" s="341">
        <f>Data!PW5</f>
        <v>10007274</v>
      </c>
      <c r="I156" s="342">
        <f t="shared" si="6"/>
        <v>10398155.956687804</v>
      </c>
    </row>
    <row r="157" spans="2:9">
      <c r="B157" s="127" t="str">
        <f>$B$46</f>
        <v>Pharmacy</v>
      </c>
      <c r="C157" s="327">
        <f>Data!MB5</f>
        <v>0</v>
      </c>
      <c r="D157" s="327">
        <f>Data!MV5</f>
        <v>0</v>
      </c>
      <c r="E157" s="327">
        <f>Data!NP5</f>
        <v>2584.9501397921235</v>
      </c>
      <c r="F157" s="327">
        <f>Data!OJ5</f>
        <v>0</v>
      </c>
      <c r="G157" s="327">
        <f>Data!PD5</f>
        <v>339096.17876155197</v>
      </c>
      <c r="H157" s="341">
        <f>Data!PX5</f>
        <v>4763572</v>
      </c>
      <c r="I157" s="342">
        <f t="shared" si="6"/>
        <v>5105253.1289013438</v>
      </c>
    </row>
    <row r="158" spans="2:9">
      <c r="B158" s="127" t="str">
        <f>$B$47</f>
        <v>Business Administration</v>
      </c>
      <c r="C158" s="327">
        <f>Data!MC5</f>
        <v>63149.118892994869</v>
      </c>
      <c r="D158" s="327">
        <f>Data!MW5</f>
        <v>367438.13971267734</v>
      </c>
      <c r="E158" s="327">
        <f>Data!NQ5</f>
        <v>93892.027457564021</v>
      </c>
      <c r="F158" s="327">
        <f>Data!OK5</f>
        <v>41796.395041348951</v>
      </c>
      <c r="G158" s="327">
        <f>Data!PE5</f>
        <v>0</v>
      </c>
      <c r="H158" s="341">
        <f>Data!PY5</f>
        <v>14929521</v>
      </c>
      <c r="I158" s="342">
        <f t="shared" si="6"/>
        <v>15495796.681104586</v>
      </c>
    </row>
    <row r="159" spans="2:9">
      <c r="B159" s="127" t="str">
        <f>$B$48</f>
        <v>Optometry</v>
      </c>
      <c r="C159" s="327">
        <f>Data!MD5</f>
        <v>0</v>
      </c>
      <c r="D159" s="327">
        <f>Data!MX5</f>
        <v>0</v>
      </c>
      <c r="E159" s="327">
        <f>Data!NR5</f>
        <v>0</v>
      </c>
      <c r="F159" s="327">
        <f>Data!OL5</f>
        <v>0</v>
      </c>
      <c r="G159" s="327">
        <f>Data!PF5</f>
        <v>0</v>
      </c>
      <c r="H159" s="341">
        <f>Data!PZ5</f>
        <v>0</v>
      </c>
      <c r="I159" s="342">
        <f t="shared" si="6"/>
        <v>0</v>
      </c>
    </row>
    <row r="160" spans="2:9">
      <c r="B160" s="127" t="str">
        <f>$B$49</f>
        <v>Teacher Ed-Practice Teaching</v>
      </c>
      <c r="C160" s="327">
        <f>Data!ME5</f>
        <v>51.072462581207937</v>
      </c>
      <c r="D160" s="327">
        <f>Data!MY5</f>
        <v>5668.931168624913</v>
      </c>
      <c r="E160" s="327">
        <f>Data!NS5</f>
        <v>0</v>
      </c>
      <c r="F160" s="327">
        <f>Data!OM5</f>
        <v>0</v>
      </c>
      <c r="G160" s="327">
        <f>Data!PG5</f>
        <v>0</v>
      </c>
      <c r="H160" s="341">
        <f>Data!QA5</f>
        <v>42891</v>
      </c>
      <c r="I160" s="342">
        <f t="shared" si="6"/>
        <v>48611.00363120612</v>
      </c>
    </row>
    <row r="161" spans="2:9">
      <c r="B161" s="127" t="str">
        <f>$B$50</f>
        <v>Technology</v>
      </c>
      <c r="C161" s="327">
        <f>Data!MF5</f>
        <v>259.73284140706824</v>
      </c>
      <c r="D161" s="327">
        <f>Data!MZ5</f>
        <v>4006.5239624565415</v>
      </c>
      <c r="E161" s="327">
        <f>Data!NT5</f>
        <v>7173.651023534293</v>
      </c>
      <c r="F161" s="327">
        <f>Data!ON5</f>
        <v>0</v>
      </c>
      <c r="G161" s="327">
        <f>Data!PH5</f>
        <v>0</v>
      </c>
      <c r="H161" s="341">
        <f>Data!QB5</f>
        <v>85782</v>
      </c>
      <c r="I161" s="342">
        <f t="shared" si="6"/>
        <v>97221.907827397896</v>
      </c>
    </row>
    <row r="162" spans="2:9">
      <c r="B162" s="127" t="str">
        <f>$B$51</f>
        <v>Nursing</v>
      </c>
      <c r="C162" s="327">
        <f>Data!MG5</f>
        <v>30277.090674792329</v>
      </c>
      <c r="D162" s="327">
        <f>Data!NA5</f>
        <v>235268.83028790611</v>
      </c>
      <c r="E162" s="327">
        <f>Data!NU5</f>
        <v>136974.47378312482</v>
      </c>
      <c r="F162" s="327">
        <f>Data!OO5</f>
        <v>22379.000921423871</v>
      </c>
      <c r="G162" s="327">
        <f>Data!PI5</f>
        <v>0</v>
      </c>
      <c r="H162" s="341">
        <f>Data!QC5</f>
        <v>4250069</v>
      </c>
      <c r="I162" s="342">
        <f t="shared" si="6"/>
        <v>4674968.3956672475</v>
      </c>
    </row>
    <row r="163" spans="2:9" ht="14.4" thickBot="1">
      <c r="B163" s="130" t="str">
        <f>$B$52</f>
        <v>Totals</v>
      </c>
      <c r="C163" s="133">
        <f t="shared" ref="C163:H163" si="7">SUM(C143:C162)</f>
        <v>2104709.5855240612</v>
      </c>
      <c r="D163" s="133">
        <f t="shared" si="7"/>
        <v>3171678.6012446713</v>
      </c>
      <c r="E163" s="133">
        <f t="shared" si="7"/>
        <v>1978397.5210750564</v>
      </c>
      <c r="F163" s="133">
        <f t="shared" si="7"/>
        <v>1658612.1991555812</v>
      </c>
      <c r="G163" s="134">
        <f t="shared" si="7"/>
        <v>407464.02090313373</v>
      </c>
      <c r="H163" s="343">
        <f t="shared" si="7"/>
        <v>159855733</v>
      </c>
      <c r="I163" s="342">
        <f>SUM(I143:I162)</f>
        <v>169176594.92790252</v>
      </c>
    </row>
    <row r="164" spans="2:9" ht="14.4" thickTop="1">
      <c r="B164" s="143"/>
      <c r="C164" s="329"/>
      <c r="D164" s="329"/>
      <c r="E164" s="329"/>
      <c r="F164" s="329"/>
      <c r="G164" s="329"/>
      <c r="H164" s="344"/>
      <c r="I164" s="345"/>
    </row>
    <row r="165" spans="2:9">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 t="shared" ref="C168:G183" si="8">C143+$H$140*IF($H116=0,0,$H143*C116/$H116)+IF($H32=0,0,$H$141*$H143*C32/$H32)</f>
        <v>14353881.168641433</v>
      </c>
      <c r="D168" s="321">
        <f t="shared" si="8"/>
        <v>10765460.634871295</v>
      </c>
      <c r="E168" s="321">
        <f t="shared" si="8"/>
        <v>6259706.9753390914</v>
      </c>
      <c r="F168" s="321">
        <f t="shared" si="8"/>
        <v>2554443.5160577996</v>
      </c>
      <c r="G168" s="321">
        <f t="shared" si="8"/>
        <v>0</v>
      </c>
      <c r="H168" s="133">
        <f t="shared" ref="H168:H188" si="9">SUM(C168:G168)</f>
        <v>33933492.294909619</v>
      </c>
      <c r="I168" s="347"/>
    </row>
    <row r="169" spans="2:9">
      <c r="B169" s="127" t="str">
        <f>$B$33</f>
        <v>Science</v>
      </c>
      <c r="C169" s="141">
        <f t="shared" si="8"/>
        <v>13952810.842610396</v>
      </c>
      <c r="D169" s="141">
        <f t="shared" si="8"/>
        <v>12438640.349023148</v>
      </c>
      <c r="E169" s="141">
        <f t="shared" si="8"/>
        <v>7773786.5986139728</v>
      </c>
      <c r="F169" s="141">
        <f t="shared" si="8"/>
        <v>11531451.368749218</v>
      </c>
      <c r="G169" s="141">
        <f t="shared" si="8"/>
        <v>0</v>
      </c>
      <c r="H169" s="136">
        <f t="shared" si="9"/>
        <v>45696689.158996731</v>
      </c>
      <c r="I169" s="347"/>
    </row>
    <row r="170" spans="2:9">
      <c r="B170" s="127" t="str">
        <f>$B$34</f>
        <v>Fine Arts</v>
      </c>
      <c r="C170" s="141">
        <f t="shared" si="8"/>
        <v>1529781.3473039351</v>
      </c>
      <c r="D170" s="141">
        <f t="shared" si="8"/>
        <v>1288821.9735223386</v>
      </c>
      <c r="E170" s="141">
        <f t="shared" si="8"/>
        <v>243871.87512651191</v>
      </c>
      <c r="F170" s="141">
        <f t="shared" si="8"/>
        <v>0</v>
      </c>
      <c r="G170" s="141">
        <f t="shared" si="8"/>
        <v>0</v>
      </c>
      <c r="H170" s="136">
        <f t="shared" si="9"/>
        <v>3062475.1959527852</v>
      </c>
      <c r="I170" s="347"/>
    </row>
    <row r="171" spans="2:9">
      <c r="B171" s="127" t="str">
        <f>$B$35</f>
        <v>Teacher Education</v>
      </c>
      <c r="C171" s="141">
        <f t="shared" si="8"/>
        <v>148757.40054406857</v>
      </c>
      <c r="D171" s="141">
        <f t="shared" si="8"/>
        <v>2229928.633754726</v>
      </c>
      <c r="E171" s="141">
        <f t="shared" si="8"/>
        <v>3915012.9741277569</v>
      </c>
      <c r="F171" s="141">
        <f t="shared" si="8"/>
        <v>1945737.810091106</v>
      </c>
      <c r="G171" s="141">
        <f t="shared" si="8"/>
        <v>0</v>
      </c>
      <c r="H171" s="136">
        <f t="shared" si="9"/>
        <v>8239436.8185176579</v>
      </c>
      <c r="I171" s="347"/>
    </row>
    <row r="172" spans="2:9">
      <c r="B172" s="127" t="str">
        <f>$B$36</f>
        <v>Agriculture</v>
      </c>
      <c r="C172" s="141">
        <f t="shared" si="8"/>
        <v>0</v>
      </c>
      <c r="D172" s="141">
        <f t="shared" si="8"/>
        <v>0</v>
      </c>
      <c r="E172" s="141">
        <f t="shared" si="8"/>
        <v>0</v>
      </c>
      <c r="F172" s="141">
        <f t="shared" si="8"/>
        <v>0</v>
      </c>
      <c r="G172" s="141">
        <f t="shared" si="8"/>
        <v>0</v>
      </c>
      <c r="H172" s="136">
        <f t="shared" si="9"/>
        <v>0</v>
      </c>
      <c r="I172" s="347"/>
    </row>
    <row r="173" spans="2:9">
      <c r="B173" s="127" t="str">
        <f>$B$37</f>
        <v>Engineering</v>
      </c>
      <c r="C173" s="141">
        <f t="shared" si="8"/>
        <v>5677221.7881249599</v>
      </c>
      <c r="D173" s="141">
        <f t="shared" si="8"/>
        <v>14750679.992417574</v>
      </c>
      <c r="E173" s="141">
        <f t="shared" si="8"/>
        <v>10410103.319267558</v>
      </c>
      <c r="F173" s="141">
        <f t="shared" si="8"/>
        <v>11100381.691120237</v>
      </c>
      <c r="G173" s="141">
        <f t="shared" si="8"/>
        <v>0</v>
      </c>
      <c r="H173" s="136">
        <f t="shared" si="9"/>
        <v>41938386.790930331</v>
      </c>
      <c r="I173" s="347"/>
    </row>
    <row r="174" spans="2:9">
      <c r="B174" s="127" t="str">
        <f>$B$38</f>
        <v>Home Economics</v>
      </c>
      <c r="C174" s="141">
        <f t="shared" si="8"/>
        <v>0</v>
      </c>
      <c r="D174" s="141">
        <f t="shared" si="8"/>
        <v>0</v>
      </c>
      <c r="E174" s="141">
        <f t="shared" si="8"/>
        <v>0</v>
      </c>
      <c r="F174" s="141">
        <f t="shared" si="8"/>
        <v>0</v>
      </c>
      <c r="G174" s="141">
        <f t="shared" si="8"/>
        <v>0</v>
      </c>
      <c r="H174" s="136">
        <f t="shared" si="9"/>
        <v>0</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26444.970762158424</v>
      </c>
      <c r="D176" s="141">
        <f t="shared" si="8"/>
        <v>178255.82601810576</v>
      </c>
      <c r="E176" s="141">
        <f t="shared" si="8"/>
        <v>281406.79799552471</v>
      </c>
      <c r="F176" s="141">
        <f t="shared" si="8"/>
        <v>0</v>
      </c>
      <c r="G176" s="141">
        <f t="shared" si="8"/>
        <v>0</v>
      </c>
      <c r="H176" s="136">
        <f t="shared" si="9"/>
        <v>486107.59477578889</v>
      </c>
      <c r="I176" s="347"/>
    </row>
    <row r="177" spans="2:9">
      <c r="B177" s="127" t="str">
        <f>$B$41</f>
        <v>Library Science</v>
      </c>
      <c r="C177" s="141">
        <f t="shared" si="8"/>
        <v>0</v>
      </c>
      <c r="D177" s="141">
        <f t="shared" si="8"/>
        <v>0</v>
      </c>
      <c r="E177" s="141">
        <f t="shared" si="8"/>
        <v>0</v>
      </c>
      <c r="F177" s="141">
        <f t="shared" si="8"/>
        <v>0</v>
      </c>
      <c r="G177" s="141">
        <f t="shared" si="8"/>
        <v>0</v>
      </c>
      <c r="H177" s="136">
        <f t="shared" si="9"/>
        <v>0</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483370.6146405203</v>
      </c>
      <c r="D181" s="141">
        <f t="shared" si="8"/>
        <v>3355889.5491514555</v>
      </c>
      <c r="E181" s="141">
        <f t="shared" si="8"/>
        <v>3091649.2888401654</v>
      </c>
      <c r="F181" s="141">
        <f t="shared" si="8"/>
        <v>1648539.9192950048</v>
      </c>
      <c r="G181" s="141">
        <f t="shared" si="8"/>
        <v>1818706.5847606587</v>
      </c>
      <c r="H181" s="136">
        <f t="shared" si="9"/>
        <v>10398155.956687804</v>
      </c>
      <c r="I181" s="347"/>
    </row>
    <row r="182" spans="2:9">
      <c r="B182" s="127" t="str">
        <f>$B$46</f>
        <v>Pharmacy</v>
      </c>
      <c r="C182" s="141">
        <f t="shared" si="8"/>
        <v>0</v>
      </c>
      <c r="D182" s="141">
        <f t="shared" si="8"/>
        <v>0</v>
      </c>
      <c r="E182" s="141">
        <f t="shared" si="8"/>
        <v>38622.387824654652</v>
      </c>
      <c r="F182" s="141">
        <f t="shared" si="8"/>
        <v>0</v>
      </c>
      <c r="G182" s="141">
        <f t="shared" si="8"/>
        <v>5066630.7410766892</v>
      </c>
      <c r="H182" s="136">
        <f t="shared" si="9"/>
        <v>5105253.1289013438</v>
      </c>
      <c r="I182" s="347"/>
    </row>
    <row r="183" spans="2:9">
      <c r="B183" s="127" t="str">
        <f>$B$47</f>
        <v>Business Administration</v>
      </c>
      <c r="C183" s="141">
        <f t="shared" si="8"/>
        <v>1728038.6150226442</v>
      </c>
      <c r="D183" s="141">
        <f t="shared" si="8"/>
        <v>10054725.240893301</v>
      </c>
      <c r="E183" s="141">
        <f t="shared" si="8"/>
        <v>2569299.3809551541</v>
      </c>
      <c r="F183" s="141">
        <f t="shared" si="8"/>
        <v>1143733.4442334874</v>
      </c>
      <c r="G183" s="141">
        <f t="shared" si="8"/>
        <v>0</v>
      </c>
      <c r="H183" s="136">
        <f t="shared" si="9"/>
        <v>15495796.681104586</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434.15693584684203</v>
      </c>
      <c r="D185" s="141">
        <f t="shared" si="10"/>
        <v>48176.846695359272</v>
      </c>
      <c r="E185" s="141">
        <f t="shared" si="10"/>
        <v>0</v>
      </c>
      <c r="F185" s="141">
        <f t="shared" si="10"/>
        <v>0</v>
      </c>
      <c r="G185" s="141">
        <f t="shared" si="10"/>
        <v>0</v>
      </c>
      <c r="H185" s="136">
        <f t="shared" si="9"/>
        <v>48611.003631206113</v>
      </c>
      <c r="I185" s="347"/>
    </row>
    <row r="186" spans="2:9">
      <c r="B186" s="127" t="str">
        <f>$B$50</f>
        <v>Technology</v>
      </c>
      <c r="C186" s="141">
        <f t="shared" si="10"/>
        <v>2207.4969179280233</v>
      </c>
      <c r="D186" s="141">
        <f t="shared" si="10"/>
        <v>34049.426992241642</v>
      </c>
      <c r="E186" s="141">
        <f t="shared" si="10"/>
        <v>60964.983917228245</v>
      </c>
      <c r="F186" s="141">
        <f t="shared" si="10"/>
        <v>0</v>
      </c>
      <c r="G186" s="141">
        <f t="shared" si="10"/>
        <v>0</v>
      </c>
      <c r="H186" s="136">
        <f t="shared" si="9"/>
        <v>97221.90782739791</v>
      </c>
      <c r="I186" s="347"/>
    </row>
    <row r="187" spans="2:9">
      <c r="B187" s="127" t="str">
        <f>$B$51</f>
        <v>Nursing</v>
      </c>
      <c r="C187" s="141">
        <f t="shared" si="10"/>
        <v>333124.34577797679</v>
      </c>
      <c r="D187" s="141">
        <f t="shared" si="10"/>
        <v>2588552.711689638</v>
      </c>
      <c r="E187" s="141">
        <f t="shared" si="10"/>
        <v>1507065.8761859061</v>
      </c>
      <c r="F187" s="141">
        <f t="shared" si="10"/>
        <v>246225.46201372679</v>
      </c>
      <c r="G187" s="141">
        <f t="shared" si="10"/>
        <v>0</v>
      </c>
      <c r="H187" s="136">
        <f t="shared" si="9"/>
        <v>4674968.3956672475</v>
      </c>
      <c r="I187" s="347"/>
    </row>
    <row r="188" spans="2:9">
      <c r="B188" s="130" t="str">
        <f>$B$52</f>
        <v>Totals</v>
      </c>
      <c r="C188" s="133">
        <f>SUM(C168:C187)</f>
        <v>38236072.747281857</v>
      </c>
      <c r="D188" s="133">
        <f>SUM(D168:D187)</f>
        <v>57733181.185029179</v>
      </c>
      <c r="E188" s="133">
        <f>SUM(E168:E187)</f>
        <v>36151490.458193526</v>
      </c>
      <c r="F188" s="133">
        <f>SUM(F168:F187)</f>
        <v>30170513.211560577</v>
      </c>
      <c r="G188" s="133">
        <f>SUM(G168:G187)</f>
        <v>6885337.3258373477</v>
      </c>
      <c r="H188" s="133">
        <f t="shared" si="9"/>
        <v>169176594.92790249</v>
      </c>
      <c r="I188" s="347"/>
    </row>
    <row r="189" spans="2:9">
      <c r="B189" s="328"/>
      <c r="C189" s="329"/>
      <c r="D189" s="329"/>
      <c r="E189" s="329"/>
      <c r="F189" s="329"/>
      <c r="G189" s="329"/>
      <c r="H189" s="344"/>
    </row>
    <row r="190" spans="2:9">
      <c r="B190" s="489" t="s">
        <v>34</v>
      </c>
      <c r="C190" s="489"/>
      <c r="D190" s="489"/>
      <c r="E190" s="489"/>
      <c r="F190" s="489"/>
      <c r="G190" s="489"/>
      <c r="H190" s="122">
        <f>H15</f>
        <v>28439410</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3356135.4420553925</v>
      </c>
      <c r="D193" s="135">
        <f t="shared" si="11"/>
        <v>2517113.3124320344</v>
      </c>
      <c r="E193" s="135">
        <f t="shared" si="11"/>
        <v>1463605.9020443626</v>
      </c>
      <c r="F193" s="135">
        <f t="shared" si="11"/>
        <v>597264.15995484532</v>
      </c>
      <c r="G193" s="135">
        <f t="shared" si="11"/>
        <v>0</v>
      </c>
      <c r="H193" s="135">
        <f>SUM(C193:G193)</f>
        <v>7934118.8164866343</v>
      </c>
    </row>
    <row r="194" spans="2:8">
      <c r="B194" s="127" t="str">
        <f>$B$33</f>
        <v>Science</v>
      </c>
      <c r="C194" s="138">
        <f t="shared" si="11"/>
        <v>1402132.3730555049</v>
      </c>
      <c r="D194" s="138">
        <f t="shared" si="11"/>
        <v>1249971.8052777436</v>
      </c>
      <c r="E194" s="138">
        <f t="shared" si="11"/>
        <v>781195.84696139093</v>
      </c>
      <c r="F194" s="138">
        <f t="shared" si="11"/>
        <v>1158807.4536865524</v>
      </c>
      <c r="G194" s="138">
        <f t="shared" si="11"/>
        <v>0</v>
      </c>
      <c r="H194" s="138">
        <f t="shared" ref="H194:H213" si="12">SUM(C194:G194)</f>
        <v>4592107.4789811913</v>
      </c>
    </row>
    <row r="195" spans="2:8">
      <c r="B195" s="127" t="str">
        <f>$B$34</f>
        <v>Fine Arts</v>
      </c>
      <c r="C195" s="138">
        <f t="shared" si="11"/>
        <v>817355.56835271243</v>
      </c>
      <c r="D195" s="138">
        <f t="shared" si="11"/>
        <v>688612.04034288344</v>
      </c>
      <c r="E195" s="138">
        <f t="shared" si="11"/>
        <v>130299.67350184816</v>
      </c>
      <c r="F195" s="138">
        <f t="shared" si="11"/>
        <v>0</v>
      </c>
      <c r="G195" s="138">
        <f t="shared" si="11"/>
        <v>0</v>
      </c>
      <c r="H195" s="138">
        <f t="shared" si="12"/>
        <v>1636267.2821974442</v>
      </c>
    </row>
    <row r="196" spans="2:8">
      <c r="B196" s="127" t="str">
        <f>$B$35</f>
        <v>Teacher Education</v>
      </c>
      <c r="C196" s="138">
        <f t="shared" si="11"/>
        <v>23293.047798903874</v>
      </c>
      <c r="D196" s="138">
        <f t="shared" si="11"/>
        <v>349171.49801739521</v>
      </c>
      <c r="E196" s="138">
        <f t="shared" si="11"/>
        <v>613029.02325713134</v>
      </c>
      <c r="F196" s="138">
        <f t="shared" si="11"/>
        <v>304671.72773530084</v>
      </c>
      <c r="G196" s="138">
        <f t="shared" si="11"/>
        <v>0</v>
      </c>
      <c r="H196" s="138">
        <f t="shared" si="12"/>
        <v>1290165.2968087313</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729639.06543006725</v>
      </c>
      <c r="D198" s="138">
        <f t="shared" si="11"/>
        <v>1895763.9384987813</v>
      </c>
      <c r="E198" s="138">
        <f t="shared" si="11"/>
        <v>1337911.1142193871</v>
      </c>
      <c r="F198" s="138">
        <f t="shared" si="11"/>
        <v>1426625.9799105481</v>
      </c>
      <c r="G198" s="138">
        <f t="shared" si="11"/>
        <v>0</v>
      </c>
      <c r="H198" s="138">
        <f t="shared" si="12"/>
        <v>5389940.0980587834</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14380.326633911813</v>
      </c>
      <c r="D201" s="138">
        <f t="shared" si="11"/>
        <v>96932.520086404416</v>
      </c>
      <c r="E201" s="138">
        <f t="shared" si="11"/>
        <v>153024.28786678833</v>
      </c>
      <c r="F201" s="138">
        <f t="shared" si="11"/>
        <v>0</v>
      </c>
      <c r="G201" s="138">
        <f t="shared" si="11"/>
        <v>0</v>
      </c>
      <c r="H201" s="138">
        <f t="shared" si="12"/>
        <v>264337.13458710455</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79575.12584512787</v>
      </c>
      <c r="D206" s="138">
        <f t="shared" si="11"/>
        <v>552464.93441803497</v>
      </c>
      <c r="E206" s="138">
        <f t="shared" si="11"/>
        <v>508964.24622128857</v>
      </c>
      <c r="F206" s="138">
        <f t="shared" si="11"/>
        <v>271391.68184936914</v>
      </c>
      <c r="G206" s="138">
        <f t="shared" si="11"/>
        <v>299405.45023537148</v>
      </c>
      <c r="H206" s="138">
        <f t="shared" si="12"/>
        <v>1711801.4385691921</v>
      </c>
    </row>
    <row r="207" spans="2:8">
      <c r="B207" s="127" t="str">
        <f>$B$46</f>
        <v>Pharmacy</v>
      </c>
      <c r="C207" s="138">
        <f t="shared" si="11"/>
        <v>0</v>
      </c>
      <c r="D207" s="138">
        <f t="shared" si="11"/>
        <v>0</v>
      </c>
      <c r="E207" s="138">
        <f t="shared" si="11"/>
        <v>7566.2630566556527</v>
      </c>
      <c r="F207" s="138">
        <f t="shared" si="11"/>
        <v>0</v>
      </c>
      <c r="G207" s="138">
        <f t="shared" si="11"/>
        <v>992572.51363719522</v>
      </c>
      <c r="H207" s="138">
        <f t="shared" si="12"/>
        <v>1000138.7766938509</v>
      </c>
    </row>
    <row r="208" spans="2:8">
      <c r="B208" s="127" t="str">
        <f>$B$47</f>
        <v>Business Administration</v>
      </c>
      <c r="C208" s="138">
        <f t="shared" si="11"/>
        <v>301635.03189431335</v>
      </c>
      <c r="D208" s="138">
        <f t="shared" si="11"/>
        <v>1755086.545099112</v>
      </c>
      <c r="E208" s="138">
        <f t="shared" si="11"/>
        <v>448479.96083790425</v>
      </c>
      <c r="F208" s="138">
        <f t="shared" si="11"/>
        <v>199642.56952265181</v>
      </c>
      <c r="G208" s="138">
        <f t="shared" si="11"/>
        <v>0</v>
      </c>
      <c r="H208" s="138">
        <f t="shared" si="12"/>
        <v>2704844.1073539816</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192.22006648167491</v>
      </c>
      <c r="D210" s="138">
        <f t="shared" si="13"/>
        <v>21329.17128927997</v>
      </c>
      <c r="E210" s="138">
        <f t="shared" si="13"/>
        <v>0</v>
      </c>
      <c r="F210" s="138">
        <f t="shared" si="13"/>
        <v>0</v>
      </c>
      <c r="G210" s="138">
        <f t="shared" si="13"/>
        <v>0</v>
      </c>
      <c r="H210" s="138">
        <f t="shared" si="12"/>
        <v>21521.391355761643</v>
      </c>
    </row>
    <row r="211" spans="2:8">
      <c r="B211" s="127" t="str">
        <f>$B$50</f>
        <v>Technology</v>
      </c>
      <c r="C211" s="138">
        <f t="shared" si="13"/>
        <v>1005.2831510122689</v>
      </c>
      <c r="D211" s="138">
        <f t="shared" si="13"/>
        <v>15505.791788338016</v>
      </c>
      <c r="E211" s="138">
        <f t="shared" si="13"/>
        <v>27762.869887769379</v>
      </c>
      <c r="F211" s="138">
        <f t="shared" si="13"/>
        <v>0</v>
      </c>
      <c r="G211" s="138">
        <f t="shared" si="13"/>
        <v>0</v>
      </c>
      <c r="H211" s="138">
        <f t="shared" si="12"/>
        <v>44273.94482711966</v>
      </c>
    </row>
    <row r="212" spans="2:8">
      <c r="B212" s="127" t="str">
        <f>$B$51</f>
        <v>Nursing</v>
      </c>
      <c r="C212" s="138">
        <f t="shared" si="13"/>
        <v>131817.95190205111</v>
      </c>
      <c r="D212" s="138">
        <f t="shared" si="13"/>
        <v>1024295.4369350127</v>
      </c>
      <c r="E212" s="138">
        <f t="shared" si="13"/>
        <v>596348.94997416972</v>
      </c>
      <c r="F212" s="138">
        <f t="shared" si="13"/>
        <v>97431.895268973414</v>
      </c>
      <c r="G212" s="138">
        <f t="shared" si="13"/>
        <v>0</v>
      </c>
      <c r="H212" s="138">
        <f t="shared" si="12"/>
        <v>1849894.2340802068</v>
      </c>
    </row>
    <row r="213" spans="2:8">
      <c r="B213" s="130" t="str">
        <f>$B$52</f>
        <v>Totals</v>
      </c>
      <c r="C213" s="135">
        <f>SUM(C193:C212)</f>
        <v>6857161.4361854782</v>
      </c>
      <c r="D213" s="135">
        <f>SUM(D193:D212)</f>
        <v>10166246.994185019</v>
      </c>
      <c r="E213" s="135">
        <f>SUM(E193:E212)</f>
        <v>6068188.1378286956</v>
      </c>
      <c r="F213" s="135">
        <f>SUM(F193:F212)</f>
        <v>4055835.467928241</v>
      </c>
      <c r="G213" s="135">
        <f>SUM(G193:G212)</f>
        <v>1291977.9638725668</v>
      </c>
      <c r="H213" s="135">
        <f t="shared" si="12"/>
        <v>28439410.000000004</v>
      </c>
    </row>
    <row r="214" spans="2:8">
      <c r="B214" s="143"/>
      <c r="C214" s="144"/>
      <c r="D214" s="144"/>
      <c r="E214" s="144"/>
      <c r="F214" s="144"/>
      <c r="G214" s="144"/>
      <c r="H214" s="144"/>
    </row>
    <row r="215" spans="2:8">
      <c r="B215" s="489" t="s">
        <v>35</v>
      </c>
      <c r="C215" s="489"/>
      <c r="D215" s="489"/>
      <c r="E215" s="489"/>
      <c r="F215" s="489"/>
      <c r="G215" s="489"/>
      <c r="H215" s="122">
        <f>H17</f>
        <v>37188215</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7061324.5675348751</v>
      </c>
      <c r="D218" s="135">
        <f t="shared" si="14"/>
        <v>6264205.1589700077</v>
      </c>
      <c r="E218" s="135">
        <f t="shared" si="14"/>
        <v>797508.38844090025</v>
      </c>
      <c r="F218" s="135">
        <f t="shared" si="14"/>
        <v>201314.60532437751</v>
      </c>
      <c r="G218" s="135">
        <f t="shared" si="14"/>
        <v>0</v>
      </c>
      <c r="H218" s="135">
        <f>SUM(C218:G218)</f>
        <v>14324352.720270161</v>
      </c>
    </row>
    <row r="219" spans="2:8">
      <c r="B219" s="127" t="str">
        <f>$B$33</f>
        <v>Science</v>
      </c>
      <c r="C219" s="138">
        <f t="shared" si="14"/>
        <v>2676166.5426849392</v>
      </c>
      <c r="D219" s="138">
        <f t="shared" si="14"/>
        <v>2125143.2885150444</v>
      </c>
      <c r="E219" s="138">
        <f t="shared" si="14"/>
        <v>158450.09661950171</v>
      </c>
      <c r="F219" s="138">
        <f t="shared" si="14"/>
        <v>318060.81325917231</v>
      </c>
      <c r="G219" s="138">
        <f t="shared" si="14"/>
        <v>0</v>
      </c>
      <c r="H219" s="138">
        <f t="shared" ref="H219:H238" si="15">SUM(C219:G219)</f>
        <v>5277820.7410786571</v>
      </c>
    </row>
    <row r="220" spans="2:8">
      <c r="B220" s="127" t="str">
        <f>$B$34</f>
        <v>Fine Arts</v>
      </c>
      <c r="C220" s="138">
        <f t="shared" si="14"/>
        <v>989391.71340232424</v>
      </c>
      <c r="D220" s="138">
        <f t="shared" si="14"/>
        <v>821615.70153117762</v>
      </c>
      <c r="E220" s="138">
        <f t="shared" si="14"/>
        <v>49549.074083488726</v>
      </c>
      <c r="F220" s="138">
        <f t="shared" si="14"/>
        <v>0</v>
      </c>
      <c r="G220" s="138">
        <f t="shared" si="14"/>
        <v>0</v>
      </c>
      <c r="H220" s="138">
        <f t="shared" si="15"/>
        <v>1860556.4890169904</v>
      </c>
    </row>
    <row r="221" spans="2:8">
      <c r="B221" s="127" t="str">
        <f>$B$35</f>
        <v>Teacher Education</v>
      </c>
      <c r="C221" s="138">
        <f t="shared" si="14"/>
        <v>25623.495039782971</v>
      </c>
      <c r="D221" s="138">
        <f t="shared" si="14"/>
        <v>842673.25648743566</v>
      </c>
      <c r="E221" s="138">
        <f t="shared" si="14"/>
        <v>605015.58264892967</v>
      </c>
      <c r="F221" s="138">
        <f t="shared" si="14"/>
        <v>184354.45969404915</v>
      </c>
      <c r="G221" s="138">
        <f t="shared" si="14"/>
        <v>0</v>
      </c>
      <c r="H221" s="138">
        <f t="shared" si="15"/>
        <v>1657666.7938701974</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908280.72030103963</v>
      </c>
      <c r="D223" s="138">
        <f t="shared" si="14"/>
        <v>2386089.9937659428</v>
      </c>
      <c r="E223" s="138">
        <f t="shared" si="14"/>
        <v>638167.12142421352</v>
      </c>
      <c r="F223" s="138">
        <f t="shared" si="14"/>
        <v>378234.48063252924</v>
      </c>
      <c r="G223" s="138">
        <f t="shared" si="14"/>
        <v>0</v>
      </c>
      <c r="H223" s="138">
        <f t="shared" si="15"/>
        <v>4310772.3161237249</v>
      </c>
    </row>
    <row r="224" spans="2:8">
      <c r="B224" s="127" t="str">
        <f>$B$38</f>
        <v>Home Economics</v>
      </c>
      <c r="C224" s="138">
        <f t="shared" si="14"/>
        <v>0</v>
      </c>
      <c r="D224" s="138">
        <f t="shared" si="14"/>
        <v>0</v>
      </c>
      <c r="E224" s="138">
        <f t="shared" si="14"/>
        <v>0</v>
      </c>
      <c r="F224" s="138">
        <f t="shared" si="14"/>
        <v>0</v>
      </c>
      <c r="G224" s="138">
        <f t="shared" si="14"/>
        <v>0</v>
      </c>
      <c r="H224" s="138">
        <f t="shared" si="15"/>
        <v>0</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16781.584779576173</v>
      </c>
      <c r="D226" s="138">
        <f t="shared" si="14"/>
        <v>191466.05035117429</v>
      </c>
      <c r="E226" s="138">
        <f t="shared" si="14"/>
        <v>147043.11553553308</v>
      </c>
      <c r="F226" s="138">
        <f t="shared" si="14"/>
        <v>0</v>
      </c>
      <c r="G226" s="138">
        <f t="shared" si="14"/>
        <v>0</v>
      </c>
      <c r="H226" s="138">
        <f t="shared" si="15"/>
        <v>355290.75066628354</v>
      </c>
    </row>
    <row r="227" spans="2:8">
      <c r="B227" s="127" t="str">
        <f>$B$41</f>
        <v>Library Science</v>
      </c>
      <c r="C227" s="138">
        <f t="shared" si="14"/>
        <v>0</v>
      </c>
      <c r="D227" s="138">
        <f t="shared" si="14"/>
        <v>0</v>
      </c>
      <c r="E227" s="138">
        <f t="shared" si="14"/>
        <v>0</v>
      </c>
      <c r="F227" s="138">
        <f t="shared" si="14"/>
        <v>0</v>
      </c>
      <c r="G227" s="138">
        <f t="shared" si="14"/>
        <v>0</v>
      </c>
      <c r="H227" s="138">
        <f t="shared" si="15"/>
        <v>0</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0</v>
      </c>
      <c r="D229" s="138">
        <f t="shared" si="14"/>
        <v>0</v>
      </c>
      <c r="E229" s="138">
        <f t="shared" si="14"/>
        <v>0</v>
      </c>
      <c r="F229" s="138">
        <f t="shared" si="14"/>
        <v>0</v>
      </c>
      <c r="G229" s="138">
        <f t="shared" si="14"/>
        <v>0</v>
      </c>
      <c r="H229" s="138">
        <f t="shared" si="15"/>
        <v>0</v>
      </c>
    </row>
    <row r="230" spans="2:8">
      <c r="B230" s="127" t="str">
        <f>$B$44</f>
        <v>Physical Training</v>
      </c>
      <c r="C230" s="138">
        <f t="shared" si="14"/>
        <v>0</v>
      </c>
      <c r="D230" s="138">
        <f t="shared" si="14"/>
        <v>0</v>
      </c>
      <c r="E230" s="138">
        <f t="shared" si="14"/>
        <v>0</v>
      </c>
      <c r="F230" s="138">
        <f t="shared" si="14"/>
        <v>0</v>
      </c>
      <c r="G230" s="138">
        <f t="shared" si="14"/>
        <v>0</v>
      </c>
      <c r="H230" s="138">
        <f t="shared" si="15"/>
        <v>0</v>
      </c>
    </row>
    <row r="231" spans="2:8">
      <c r="B231" s="127" t="str">
        <f>$B$45</f>
        <v>Health Services</v>
      </c>
      <c r="C231" s="138">
        <f t="shared" si="14"/>
        <v>113230.58547509729</v>
      </c>
      <c r="D231" s="138">
        <f t="shared" si="14"/>
        <v>1557609.7148481433</v>
      </c>
      <c r="E231" s="138">
        <f t="shared" si="14"/>
        <v>416622.16068401036</v>
      </c>
      <c r="F231" s="138">
        <f t="shared" si="14"/>
        <v>154964.61829354856</v>
      </c>
      <c r="G231" s="138">
        <f t="shared" si="14"/>
        <v>106462.21819939175</v>
      </c>
      <c r="H231" s="138">
        <f t="shared" si="15"/>
        <v>2348889.2975001913</v>
      </c>
    </row>
    <row r="232" spans="2:8">
      <c r="B232" s="127" t="str">
        <f>$B$46</f>
        <v>Pharmacy</v>
      </c>
      <c r="C232" s="138">
        <f t="shared" si="14"/>
        <v>0</v>
      </c>
      <c r="D232" s="138">
        <f t="shared" si="14"/>
        <v>0</v>
      </c>
      <c r="E232" s="138">
        <f t="shared" si="14"/>
        <v>4723.20310508076</v>
      </c>
      <c r="F232" s="138">
        <f t="shared" si="14"/>
        <v>0</v>
      </c>
      <c r="G232" s="138">
        <f t="shared" si="14"/>
        <v>373184.77593796165</v>
      </c>
      <c r="H232" s="138">
        <f t="shared" si="15"/>
        <v>377907.9790430424</v>
      </c>
    </row>
    <row r="233" spans="2:8">
      <c r="B233" s="127" t="str">
        <f>$B$47</f>
        <v>Business Administration</v>
      </c>
      <c r="C233" s="138">
        <f t="shared" si="14"/>
        <v>432667.14951858891</v>
      </c>
      <c r="D233" s="138">
        <f t="shared" si="14"/>
        <v>2959096.6764302854</v>
      </c>
      <c r="E233" s="138">
        <f t="shared" si="14"/>
        <v>478157.47660963802</v>
      </c>
      <c r="F233" s="138">
        <f t="shared" si="14"/>
        <v>33804.125879627158</v>
      </c>
      <c r="G233" s="138">
        <f t="shared" si="14"/>
        <v>0</v>
      </c>
      <c r="H233" s="138">
        <f t="shared" si="15"/>
        <v>3903725.4284381396</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135.3353611256143</v>
      </c>
      <c r="D235" s="138">
        <f t="shared" si="16"/>
        <v>60389.728090413984</v>
      </c>
      <c r="E235" s="138">
        <f t="shared" si="16"/>
        <v>0</v>
      </c>
      <c r="F235" s="138">
        <f t="shared" si="16"/>
        <v>0</v>
      </c>
      <c r="G235" s="138">
        <f t="shared" si="16"/>
        <v>0</v>
      </c>
      <c r="H235" s="138">
        <f t="shared" si="15"/>
        <v>60525.063451539601</v>
      </c>
    </row>
    <row r="236" spans="2:8">
      <c r="B236" s="127" t="str">
        <f>$B$50</f>
        <v>Technology</v>
      </c>
      <c r="C236" s="138">
        <f t="shared" si="16"/>
        <v>2571.3718613866718</v>
      </c>
      <c r="D236" s="138">
        <f t="shared" si="16"/>
        <v>68181.951069822244</v>
      </c>
      <c r="E236" s="138">
        <f t="shared" si="16"/>
        <v>27448.048233299509</v>
      </c>
      <c r="F236" s="138">
        <f t="shared" si="16"/>
        <v>0</v>
      </c>
      <c r="G236" s="138">
        <f t="shared" si="16"/>
        <v>0</v>
      </c>
      <c r="H236" s="138">
        <f t="shared" si="15"/>
        <v>98201.371164508426</v>
      </c>
    </row>
    <row r="237" spans="2:8">
      <c r="B237" s="127" t="str">
        <f>$B$51</f>
        <v>Nursing</v>
      </c>
      <c r="C237" s="138">
        <f t="shared" si="16"/>
        <v>306940.59903289325</v>
      </c>
      <c r="D237" s="138">
        <f t="shared" si="16"/>
        <v>1655569.0894464182</v>
      </c>
      <c r="E237" s="138">
        <f t="shared" si="16"/>
        <v>589241.86661875434</v>
      </c>
      <c r="F237" s="138">
        <f t="shared" si="16"/>
        <v>60754.494278505161</v>
      </c>
      <c r="G237" s="138">
        <f t="shared" si="16"/>
        <v>0</v>
      </c>
      <c r="H237" s="138">
        <f t="shared" si="15"/>
        <v>2612506.0493765711</v>
      </c>
    </row>
    <row r="238" spans="2:8">
      <c r="B238" s="130" t="str">
        <f>$B$52</f>
        <v>Totals</v>
      </c>
      <c r="C238" s="135">
        <f>SUM(C218:C237)</f>
        <v>12533113.664991627</v>
      </c>
      <c r="D238" s="135">
        <f>SUM(D218:D237)</f>
        <v>18932040.609505862</v>
      </c>
      <c r="E238" s="135">
        <f>SUM(E218:E237)</f>
        <v>3911926.13400335</v>
      </c>
      <c r="F238" s="135">
        <f>SUM(F218:F237)</f>
        <v>1331487.5973618089</v>
      </c>
      <c r="G238" s="135">
        <f>SUM(G218:G237)</f>
        <v>479646.99413735338</v>
      </c>
      <c r="H238" s="135">
        <f t="shared" si="15"/>
        <v>37188215</v>
      </c>
    </row>
    <row r="239" spans="2:8">
      <c r="B239" s="328"/>
      <c r="C239" s="348"/>
      <c r="D239" s="348"/>
      <c r="E239" s="348"/>
      <c r="F239" s="348"/>
      <c r="G239" s="348"/>
      <c r="H239" s="348"/>
    </row>
    <row r="240" spans="2:8">
      <c r="B240" s="120" t="s">
        <v>11</v>
      </c>
      <c r="C240" s="121"/>
      <c r="D240" s="121"/>
      <c r="E240" s="121"/>
      <c r="F240" s="121"/>
      <c r="G240" s="121"/>
      <c r="H240" s="122">
        <f>H16</f>
        <v>24481567</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4648577.2578450199</v>
      </c>
      <c r="D243" s="135">
        <f t="shared" si="17"/>
        <v>4123821.4391594189</v>
      </c>
      <c r="E243" s="135">
        <f t="shared" si="17"/>
        <v>525011.89004844485</v>
      </c>
      <c r="F243" s="135">
        <f t="shared" si="17"/>
        <v>132528.46360943394</v>
      </c>
      <c r="G243" s="135">
        <f t="shared" si="17"/>
        <v>0</v>
      </c>
      <c r="H243" s="135">
        <f>SUM(C243:G243)</f>
        <v>9429939.0506623182</v>
      </c>
    </row>
    <row r="244" spans="2:8">
      <c r="B244" s="127" t="str">
        <f>$B$33</f>
        <v>Science</v>
      </c>
      <c r="C244" s="138">
        <f t="shared" si="17"/>
        <v>1761761.0987217238</v>
      </c>
      <c r="D244" s="138">
        <f t="shared" si="17"/>
        <v>1399014.1178430154</v>
      </c>
      <c r="E244" s="138">
        <f t="shared" si="17"/>
        <v>104310.10621367024</v>
      </c>
      <c r="F244" s="138">
        <f t="shared" si="17"/>
        <v>209384.26622194468</v>
      </c>
      <c r="G244" s="138">
        <f t="shared" si="17"/>
        <v>0</v>
      </c>
      <c r="H244" s="138">
        <f t="shared" ref="H244:H263" si="18">SUM(C244:G244)</f>
        <v>3474469.5890003541</v>
      </c>
    </row>
    <row r="245" spans="2:8">
      <c r="B245" s="127" t="str">
        <f>$B$34</f>
        <v>Fine Arts</v>
      </c>
      <c r="C245" s="138">
        <f t="shared" si="17"/>
        <v>651331.59848903201</v>
      </c>
      <c r="D245" s="138">
        <f t="shared" si="17"/>
        <v>540882.10056028573</v>
      </c>
      <c r="E245" s="138">
        <f t="shared" si="17"/>
        <v>32618.908354781022</v>
      </c>
      <c r="F245" s="138">
        <f t="shared" si="17"/>
        <v>0</v>
      </c>
      <c r="G245" s="138">
        <f t="shared" si="17"/>
        <v>0</v>
      </c>
      <c r="H245" s="138">
        <f t="shared" si="18"/>
        <v>1224832.6074040988</v>
      </c>
    </row>
    <row r="246" spans="2:8">
      <c r="B246" s="127" t="str">
        <f>$B$35</f>
        <v>Teacher Education</v>
      </c>
      <c r="C246" s="138">
        <f t="shared" si="17"/>
        <v>16868.336127200902</v>
      </c>
      <c r="D246" s="138">
        <f t="shared" si="17"/>
        <v>554744.60895220004</v>
      </c>
      <c r="E246" s="138">
        <f t="shared" si="17"/>
        <v>398290.95111620205</v>
      </c>
      <c r="F246" s="138">
        <f t="shared" si="17"/>
        <v>121363.34203587518</v>
      </c>
      <c r="G246" s="138">
        <f t="shared" si="17"/>
        <v>0</v>
      </c>
      <c r="H246" s="138">
        <f t="shared" si="18"/>
        <v>1091267.238231478</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597934.99926947721</v>
      </c>
      <c r="D248" s="138">
        <f t="shared" si="17"/>
        <v>1570799.2989287199</v>
      </c>
      <c r="E248" s="138">
        <f t="shared" si="17"/>
        <v>420115.11282119941</v>
      </c>
      <c r="F248" s="138">
        <f t="shared" si="17"/>
        <v>248997.50577744775</v>
      </c>
      <c r="G248" s="138">
        <f t="shared" si="17"/>
        <v>0</v>
      </c>
      <c r="H248" s="138">
        <f t="shared" si="18"/>
        <v>2837846.9167968445</v>
      </c>
    </row>
    <row r="249" spans="2:8">
      <c r="B249" s="127" t="str">
        <f>$B$38</f>
        <v>Home Economics</v>
      </c>
      <c r="C249" s="138">
        <f t="shared" si="17"/>
        <v>0</v>
      </c>
      <c r="D249" s="138">
        <f t="shared" si="17"/>
        <v>0</v>
      </c>
      <c r="E249" s="138">
        <f t="shared" si="17"/>
        <v>0</v>
      </c>
      <c r="F249" s="138">
        <f t="shared" si="17"/>
        <v>0</v>
      </c>
      <c r="G249" s="138">
        <f t="shared" si="17"/>
        <v>0</v>
      </c>
      <c r="H249" s="138">
        <f t="shared" si="18"/>
        <v>0</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11047.572252321717</v>
      </c>
      <c r="D251" s="138">
        <f t="shared" si="17"/>
        <v>126045.01022427795</v>
      </c>
      <c r="E251" s="138">
        <f t="shared" si="17"/>
        <v>96800.71723990771</v>
      </c>
      <c r="F251" s="138">
        <f t="shared" si="17"/>
        <v>0</v>
      </c>
      <c r="G251" s="138">
        <f t="shared" si="17"/>
        <v>0</v>
      </c>
      <c r="H251" s="138">
        <f t="shared" si="18"/>
        <v>233893.29971650738</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74541.414928299768</v>
      </c>
      <c r="D256" s="138">
        <f t="shared" si="17"/>
        <v>1025398.1427693077</v>
      </c>
      <c r="E256" s="138">
        <f t="shared" si="17"/>
        <v>274268.69884640514</v>
      </c>
      <c r="F256" s="138">
        <f t="shared" si="17"/>
        <v>102015.56287073565</v>
      </c>
      <c r="G256" s="138">
        <f t="shared" si="17"/>
        <v>70085.695907077781</v>
      </c>
      <c r="H256" s="138">
        <f t="shared" si="18"/>
        <v>1546309.5153218261</v>
      </c>
    </row>
    <row r="257" spans="2:9">
      <c r="B257" s="127" t="str">
        <f>$B$46</f>
        <v>Pharmacy</v>
      </c>
      <c r="C257" s="138">
        <f t="shared" si="17"/>
        <v>0</v>
      </c>
      <c r="D257" s="138">
        <f t="shared" si="17"/>
        <v>0</v>
      </c>
      <c r="E257" s="138">
        <f t="shared" si="17"/>
        <v>3109.3563719485505</v>
      </c>
      <c r="F257" s="138">
        <f t="shared" si="17"/>
        <v>0</v>
      </c>
      <c r="G257" s="138">
        <f t="shared" si="17"/>
        <v>245673.20844803113</v>
      </c>
      <c r="H257" s="138">
        <f t="shared" si="18"/>
        <v>248782.56481997969</v>
      </c>
    </row>
    <row r="258" spans="2:9">
      <c r="B258" s="127" t="str">
        <f>$B$47</f>
        <v>Business Administration</v>
      </c>
      <c r="C258" s="138">
        <f t="shared" si="17"/>
        <v>284831.35879574623</v>
      </c>
      <c r="D258" s="138">
        <f t="shared" si="17"/>
        <v>1948018.3048179469</v>
      </c>
      <c r="E258" s="138">
        <f t="shared" si="17"/>
        <v>314778.33233377262</v>
      </c>
      <c r="F258" s="138">
        <f t="shared" si="17"/>
        <v>22253.769711682213</v>
      </c>
      <c r="G258" s="138">
        <f t="shared" si="17"/>
        <v>0</v>
      </c>
      <c r="H258" s="138">
        <f t="shared" si="18"/>
        <v>2569881.7656591474</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89.093324615497721</v>
      </c>
      <c r="D260" s="138">
        <f t="shared" si="19"/>
        <v>39755.475608529523</v>
      </c>
      <c r="E260" s="138">
        <f t="shared" si="19"/>
        <v>0</v>
      </c>
      <c r="F260" s="138">
        <f t="shared" si="19"/>
        <v>0</v>
      </c>
      <c r="G260" s="138">
        <f t="shared" si="19"/>
        <v>0</v>
      </c>
      <c r="H260" s="138">
        <f t="shared" si="18"/>
        <v>39844.568933145019</v>
      </c>
    </row>
    <row r="261" spans="2:9">
      <c r="B261" s="127" t="str">
        <f>$B$50</f>
        <v>Technology</v>
      </c>
      <c r="C261" s="138">
        <f t="shared" si="19"/>
        <v>1692.7731676944568</v>
      </c>
      <c r="D261" s="138">
        <f t="shared" si="19"/>
        <v>44885.214396726886</v>
      </c>
      <c r="E261" s="138">
        <f t="shared" si="19"/>
        <v>18069.467218116104</v>
      </c>
      <c r="F261" s="138">
        <f t="shared" si="19"/>
        <v>0</v>
      </c>
      <c r="G261" s="138">
        <f t="shared" si="19"/>
        <v>0</v>
      </c>
      <c r="H261" s="138">
        <f t="shared" si="18"/>
        <v>64647.454782537447</v>
      </c>
    </row>
    <row r="262" spans="2:9">
      <c r="B262" s="127" t="str">
        <f>$B$51</f>
        <v>Nursing</v>
      </c>
      <c r="C262" s="138">
        <f t="shared" si="19"/>
        <v>202063.66022794886</v>
      </c>
      <c r="D262" s="138">
        <f t="shared" si="19"/>
        <v>1089886.2875352171</v>
      </c>
      <c r="E262" s="138">
        <f t="shared" si="19"/>
        <v>387906.87417592102</v>
      </c>
      <c r="F262" s="138">
        <f t="shared" si="19"/>
        <v>39995.60673267972</v>
      </c>
      <c r="G262" s="138">
        <f t="shared" si="19"/>
        <v>0</v>
      </c>
      <c r="H262" s="138">
        <f t="shared" si="18"/>
        <v>1719852.4286717668</v>
      </c>
    </row>
    <row r="263" spans="2:9">
      <c r="B263" s="130" t="str">
        <f>$B$52</f>
        <v>Totals</v>
      </c>
      <c r="C263" s="135">
        <f>SUM(C243:C262)</f>
        <v>8250739.1631490812</v>
      </c>
      <c r="D263" s="135">
        <f>SUM(D243:D262)</f>
        <v>12463250.000795646</v>
      </c>
      <c r="E263" s="135">
        <f>SUM(E243:E262)</f>
        <v>2575280.4147403683</v>
      </c>
      <c r="F263" s="135">
        <f>SUM(F243:F262)</f>
        <v>876538.51695979922</v>
      </c>
      <c r="G263" s="135">
        <f>SUM(G243:G262)</f>
        <v>315758.90435510891</v>
      </c>
      <c r="H263" s="135">
        <f t="shared" si="18"/>
        <v>24481567.000000004</v>
      </c>
      <c r="I263" s="349"/>
    </row>
    <row r="264" spans="2:9">
      <c r="B264" s="481"/>
      <c r="C264" s="481"/>
      <c r="D264" s="481"/>
      <c r="E264" s="481"/>
      <c r="F264" s="481"/>
      <c r="G264" s="481"/>
      <c r="H264" s="482"/>
      <c r="I264" s="350"/>
    </row>
    <row r="265" spans="2:9">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38252200.425456196</v>
      </c>
      <c r="D268" s="135">
        <f t="shared" si="20"/>
        <v>30294842.909443349</v>
      </c>
      <c r="E268" s="135">
        <f t="shared" si="20"/>
        <v>12897578.793486003</v>
      </c>
      <c r="F268" s="135">
        <f t="shared" si="20"/>
        <v>5057360.2186548095</v>
      </c>
      <c r="G268" s="135">
        <f t="shared" si="20"/>
        <v>0</v>
      </c>
      <c r="H268" s="135">
        <f>SUM(C268:G268)</f>
        <v>86501982.347040355</v>
      </c>
    </row>
    <row r="269" spans="2:9">
      <c r="B269" s="127" t="str">
        <f>$B$33</f>
        <v>Science</v>
      </c>
      <c r="C269" s="138">
        <f t="shared" si="20"/>
        <v>23482837.70110425</v>
      </c>
      <c r="D269" s="138">
        <f t="shared" si="20"/>
        <v>20502298.143041037</v>
      </c>
      <c r="E269" s="138">
        <f t="shared" si="20"/>
        <v>10873601.873526558</v>
      </c>
      <c r="F269" s="138">
        <f t="shared" si="20"/>
        <v>16267316.880613085</v>
      </c>
      <c r="G269" s="138">
        <f t="shared" si="20"/>
        <v>0</v>
      </c>
      <c r="H269" s="138">
        <f t="shared" ref="H269:H288" si="21">SUM(C269:G269)</f>
        <v>71126054.59828493</v>
      </c>
    </row>
    <row r="270" spans="2:9">
      <c r="B270" s="127" t="str">
        <f>$B$34</f>
        <v>Fine Arts</v>
      </c>
      <c r="C270" s="138">
        <f t="shared" si="20"/>
        <v>6138880.3487322349</v>
      </c>
      <c r="D270" s="138">
        <f t="shared" si="20"/>
        <v>5152139.8828234682</v>
      </c>
      <c r="E270" s="138">
        <f t="shared" si="20"/>
        <v>799246.86581578688</v>
      </c>
      <c r="F270" s="138">
        <f t="shared" si="20"/>
        <v>0</v>
      </c>
      <c r="G270" s="138">
        <f t="shared" si="20"/>
        <v>0</v>
      </c>
      <c r="H270" s="138">
        <f t="shared" si="21"/>
        <v>12090267.097371491</v>
      </c>
    </row>
    <row r="271" spans="2:9">
      <c r="B271" s="127" t="str">
        <f>$B$35</f>
        <v>Teacher Education</v>
      </c>
      <c r="C271" s="138">
        <f t="shared" si="20"/>
        <v>275842.17938110646</v>
      </c>
      <c r="D271" s="138">
        <f t="shared" si="20"/>
        <v>4895426.4222111283</v>
      </c>
      <c r="E271" s="138">
        <f t="shared" si="20"/>
        <v>7144646.1153991492</v>
      </c>
      <c r="F271" s="138">
        <f t="shared" si="20"/>
        <v>3357926.5100634699</v>
      </c>
      <c r="G271" s="138">
        <f t="shared" si="20"/>
        <v>0</v>
      </c>
      <c r="H271" s="138">
        <f t="shared" si="21"/>
        <v>15673841.227054853</v>
      </c>
    </row>
    <row r="272" spans="2:9">
      <c r="B272" s="127" t="str">
        <f>$B$36</f>
        <v>Agriculture</v>
      </c>
      <c r="C272" s="138">
        <f t="shared" si="20"/>
        <v>0</v>
      </c>
      <c r="D272" s="138">
        <f t="shared" si="20"/>
        <v>0</v>
      </c>
      <c r="E272" s="138">
        <f t="shared" si="20"/>
        <v>0</v>
      </c>
      <c r="F272" s="138">
        <f t="shared" si="20"/>
        <v>0</v>
      </c>
      <c r="G272" s="138">
        <f t="shared" si="20"/>
        <v>0</v>
      </c>
      <c r="H272" s="138">
        <f t="shared" si="21"/>
        <v>0</v>
      </c>
    </row>
    <row r="273" spans="2:9">
      <c r="B273" s="127" t="str">
        <f>$B$37</f>
        <v>Engineering</v>
      </c>
      <c r="C273" s="138">
        <f t="shared" si="20"/>
        <v>9833254.7326812651</v>
      </c>
      <c r="D273" s="138">
        <f t="shared" si="20"/>
        <v>25592381.48438783</v>
      </c>
      <c r="E273" s="138">
        <f t="shared" si="20"/>
        <v>16327253.566382896</v>
      </c>
      <c r="F273" s="138">
        <f t="shared" si="20"/>
        <v>16908665.891272359</v>
      </c>
      <c r="G273" s="138">
        <f t="shared" si="20"/>
        <v>0</v>
      </c>
      <c r="H273" s="138">
        <f t="shared" si="21"/>
        <v>68661555.67472434</v>
      </c>
    </row>
    <row r="274" spans="2:9">
      <c r="B274" s="127" t="str">
        <f>$B$38</f>
        <v>Home Economics</v>
      </c>
      <c r="C274" s="138">
        <f t="shared" si="20"/>
        <v>0</v>
      </c>
      <c r="D274" s="138">
        <f t="shared" si="20"/>
        <v>0</v>
      </c>
      <c r="E274" s="138">
        <f t="shared" si="20"/>
        <v>0</v>
      </c>
      <c r="F274" s="138">
        <f t="shared" si="20"/>
        <v>0</v>
      </c>
      <c r="G274" s="138">
        <f t="shared" si="20"/>
        <v>0</v>
      </c>
      <c r="H274" s="138">
        <f t="shared" si="21"/>
        <v>0</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106498.90442796813</v>
      </c>
      <c r="D276" s="138">
        <f t="shared" si="20"/>
        <v>847794.99686865625</v>
      </c>
      <c r="E276" s="138">
        <f t="shared" si="20"/>
        <v>1080986.2170934931</v>
      </c>
      <c r="F276" s="138">
        <f t="shared" si="20"/>
        <v>0</v>
      </c>
      <c r="G276" s="138">
        <f t="shared" si="20"/>
        <v>0</v>
      </c>
      <c r="H276" s="138">
        <f t="shared" si="21"/>
        <v>2035280.1183901173</v>
      </c>
    </row>
    <row r="277" spans="2:9">
      <c r="B277" s="127" t="str">
        <f>$B$41</f>
        <v>Library Science</v>
      </c>
      <c r="C277" s="138">
        <f t="shared" si="20"/>
        <v>0</v>
      </c>
      <c r="D277" s="138">
        <f t="shared" si="20"/>
        <v>0</v>
      </c>
      <c r="E277" s="138">
        <f t="shared" si="20"/>
        <v>0</v>
      </c>
      <c r="F277" s="138">
        <f t="shared" si="20"/>
        <v>0</v>
      </c>
      <c r="G277" s="138">
        <f t="shared" si="20"/>
        <v>0</v>
      </c>
      <c r="H277" s="138">
        <f t="shared" si="21"/>
        <v>0</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0</v>
      </c>
      <c r="D279" s="138">
        <f t="shared" si="20"/>
        <v>0</v>
      </c>
      <c r="E279" s="138">
        <f t="shared" si="20"/>
        <v>0</v>
      </c>
      <c r="F279" s="138">
        <f t="shared" si="20"/>
        <v>0</v>
      </c>
      <c r="G279" s="138">
        <f t="shared" si="20"/>
        <v>0</v>
      </c>
      <c r="H279" s="138">
        <f t="shared" si="21"/>
        <v>0</v>
      </c>
    </row>
    <row r="280" spans="2:9">
      <c r="B280" s="127" t="str">
        <f>$B$44</f>
        <v>Physical Training</v>
      </c>
      <c r="C280" s="138">
        <f t="shared" si="20"/>
        <v>0</v>
      </c>
      <c r="D280" s="138">
        <f t="shared" si="20"/>
        <v>0</v>
      </c>
      <c r="E280" s="138">
        <f t="shared" si="20"/>
        <v>0</v>
      </c>
      <c r="F280" s="138">
        <f t="shared" si="20"/>
        <v>0</v>
      </c>
      <c r="G280" s="138">
        <f t="shared" si="20"/>
        <v>0</v>
      </c>
      <c r="H280" s="138">
        <f t="shared" si="21"/>
        <v>0</v>
      </c>
    </row>
    <row r="281" spans="2:9">
      <c r="B281" s="127" t="str">
        <f>$B$45</f>
        <v>Health Services</v>
      </c>
      <c r="C281" s="138">
        <f t="shared" si="20"/>
        <v>960134.18517119088</v>
      </c>
      <c r="D281" s="138">
        <f t="shared" si="20"/>
        <v>7945274.4893318797</v>
      </c>
      <c r="E281" s="138">
        <f t="shared" si="20"/>
        <v>5630936.5548104476</v>
      </c>
      <c r="F281" s="138">
        <f t="shared" si="20"/>
        <v>2891128.4475924615</v>
      </c>
      <c r="G281" s="138">
        <f t="shared" si="20"/>
        <v>3082599.9507182855</v>
      </c>
      <c r="H281" s="138">
        <f t="shared" si="21"/>
        <v>20510073.627624266</v>
      </c>
    </row>
    <row r="282" spans="2:9">
      <c r="B282" s="127" t="str">
        <f>$B$46</f>
        <v>Pharmacy</v>
      </c>
      <c r="C282" s="138">
        <f t="shared" si="20"/>
        <v>0</v>
      </c>
      <c r="D282" s="138">
        <f t="shared" si="20"/>
        <v>0</v>
      </c>
      <c r="E282" s="138">
        <f t="shared" si="20"/>
        <v>73933.210358339624</v>
      </c>
      <c r="F282" s="138">
        <f t="shared" si="20"/>
        <v>0</v>
      </c>
      <c r="G282" s="138">
        <f t="shared" si="20"/>
        <v>9290196.6808036081</v>
      </c>
      <c r="H282" s="138">
        <f t="shared" si="21"/>
        <v>9364129.8911619484</v>
      </c>
    </row>
    <row r="283" spans="2:9">
      <c r="B283" s="127" t="str">
        <f>$B$47</f>
        <v>Business Administration</v>
      </c>
      <c r="C283" s="138">
        <f t="shared" si="20"/>
        <v>3540979.7072693175</v>
      </c>
      <c r="D283" s="138">
        <f t="shared" si="20"/>
        <v>21335756.832271516</v>
      </c>
      <c r="E283" s="138">
        <f t="shared" si="20"/>
        <v>4990971.8921867907</v>
      </c>
      <c r="F283" s="138">
        <f t="shared" si="20"/>
        <v>1924829.7110223838</v>
      </c>
      <c r="G283" s="138">
        <f t="shared" si="20"/>
        <v>0</v>
      </c>
      <c r="H283" s="138">
        <f t="shared" si="21"/>
        <v>31792538.14275001</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1356.6678204225702</v>
      </c>
      <c r="D285" s="138">
        <f t="shared" si="22"/>
        <v>225782.82265118993</v>
      </c>
      <c r="E285" s="138">
        <f t="shared" si="22"/>
        <v>0</v>
      </c>
      <c r="F285" s="138">
        <f t="shared" si="22"/>
        <v>0</v>
      </c>
      <c r="G285" s="138">
        <f t="shared" si="22"/>
        <v>0</v>
      </c>
      <c r="H285" s="138">
        <f t="shared" si="21"/>
        <v>227139.49047161249</v>
      </c>
    </row>
    <row r="286" spans="2:9">
      <c r="B286" s="127" t="str">
        <f>$B$50</f>
        <v>Technology</v>
      </c>
      <c r="C286" s="138">
        <f t="shared" si="22"/>
        <v>10122.510898180482</v>
      </c>
      <c r="D286" s="138">
        <f t="shared" si="22"/>
        <v>203428.70088950271</v>
      </c>
      <c r="E286" s="138">
        <f t="shared" si="22"/>
        <v>207308.42047018008</v>
      </c>
      <c r="F286" s="138">
        <f t="shared" si="22"/>
        <v>0</v>
      </c>
      <c r="G286" s="138">
        <f t="shared" si="22"/>
        <v>0</v>
      </c>
      <c r="H286" s="138">
        <f t="shared" si="21"/>
        <v>420859.6322578633</v>
      </c>
    </row>
    <row r="287" spans="2:9">
      <c r="B287" s="127" t="str">
        <f>$B$51</f>
        <v>Nursing</v>
      </c>
      <c r="C287" s="138">
        <f t="shared" si="22"/>
        <v>1320849.5179692705</v>
      </c>
      <c r="D287" s="138">
        <f t="shared" si="22"/>
        <v>9053923.6206952166</v>
      </c>
      <c r="E287" s="138">
        <f t="shared" si="22"/>
        <v>4649964.4988243189</v>
      </c>
      <c r="F287" s="138">
        <f t="shared" si="22"/>
        <v>700817.2452744242</v>
      </c>
      <c r="G287" s="138">
        <f t="shared" si="22"/>
        <v>0</v>
      </c>
      <c r="H287" s="138">
        <f t="shared" si="21"/>
        <v>15725554.882763231</v>
      </c>
    </row>
    <row r="288" spans="2:9">
      <c r="B288" s="130" t="str">
        <f>$B$52</f>
        <v>Totals</v>
      </c>
      <c r="C288" s="135">
        <f>SUM(C268:C287)</f>
        <v>83922956.880911395</v>
      </c>
      <c r="D288" s="135">
        <f>SUM(D268:D287)</f>
        <v>126049050.30461478</v>
      </c>
      <c r="E288" s="135">
        <f>SUM(E268:E287)</f>
        <v>64676428.008353963</v>
      </c>
      <c r="F288" s="135">
        <f>SUM(F268:F287)</f>
        <v>47108044.904492989</v>
      </c>
      <c r="G288" s="135">
        <f>SUM(G268:G287)</f>
        <v>12372796.631521894</v>
      </c>
      <c r="H288" s="135">
        <f t="shared" si="21"/>
        <v>334129276.729895</v>
      </c>
      <c r="I288" s="351"/>
    </row>
    <row r="289" spans="2:8">
      <c r="H289" s="139"/>
    </row>
    <row r="290" spans="2:8">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244.37697247480918</v>
      </c>
      <c r="D293" s="133">
        <f t="shared" si="23"/>
        <v>448.62639067414034</v>
      </c>
      <c r="E293" s="133">
        <f t="shared" si="23"/>
        <v>1441.2312876842109</v>
      </c>
      <c r="F293" s="133">
        <f t="shared" si="23"/>
        <v>2918.2690240362431</v>
      </c>
      <c r="G293" s="134">
        <f t="shared" si="23"/>
        <v>0</v>
      </c>
      <c r="H293" s="135">
        <f t="shared" si="23"/>
        <v>368.50206171982808</v>
      </c>
    </row>
    <row r="294" spans="2:8">
      <c r="B294" s="127" t="str">
        <f>$B$33</f>
        <v>Science</v>
      </c>
      <c r="C294" s="136">
        <f t="shared" si="23"/>
        <v>395.84710316579151</v>
      </c>
      <c r="D294" s="136">
        <f t="shared" si="23"/>
        <v>894.94513697852528</v>
      </c>
      <c r="E294" s="136">
        <f t="shared" si="23"/>
        <v>6115.6365992837782</v>
      </c>
      <c r="F294" s="136">
        <f t="shared" si="23"/>
        <v>5941.3136890478763</v>
      </c>
      <c r="G294" s="137">
        <f t="shared" si="23"/>
        <v>0</v>
      </c>
      <c r="H294" s="138">
        <f t="shared" si="23"/>
        <v>819.91578593494876</v>
      </c>
    </row>
    <row r="295" spans="2:8">
      <c r="B295" s="127" t="str">
        <f>$B$34</f>
        <v>Fine Arts</v>
      </c>
      <c r="C295" s="136">
        <f t="shared" si="23"/>
        <v>279.90517730860091</v>
      </c>
      <c r="D295" s="136">
        <f t="shared" si="23"/>
        <v>581.7025948767606</v>
      </c>
      <c r="E295" s="136">
        <f t="shared" si="23"/>
        <v>1437.4943629780339</v>
      </c>
      <c r="F295" s="136">
        <f t="shared" si="23"/>
        <v>0</v>
      </c>
      <c r="G295" s="137">
        <f t="shared" si="23"/>
        <v>0</v>
      </c>
      <c r="H295" s="138">
        <f t="shared" si="23"/>
        <v>385.71597056536899</v>
      </c>
    </row>
    <row r="296" spans="2:8">
      <c r="B296" s="127" t="str">
        <f>$B$35</f>
        <v>Teacher Education</v>
      </c>
      <c r="C296" s="136">
        <f t="shared" si="23"/>
        <v>485.63763975546914</v>
      </c>
      <c r="D296" s="136">
        <f t="shared" si="23"/>
        <v>538.90647536450115</v>
      </c>
      <c r="E296" s="136">
        <f t="shared" si="23"/>
        <v>1052.3856408011709</v>
      </c>
      <c r="F296" s="136">
        <f t="shared" si="23"/>
        <v>2115.8957215270761</v>
      </c>
      <c r="G296" s="137">
        <f t="shared" si="23"/>
        <v>0</v>
      </c>
      <c r="H296" s="138">
        <f t="shared" si="23"/>
        <v>869.41653134318017</v>
      </c>
    </row>
    <row r="297" spans="2:8">
      <c r="B297" s="127" t="str">
        <f>$B$36</f>
        <v>Agriculture</v>
      </c>
      <c r="C297" s="136">
        <f t="shared" si="23"/>
        <v>0</v>
      </c>
      <c r="D297" s="136">
        <f t="shared" si="23"/>
        <v>0</v>
      </c>
      <c r="E297" s="136">
        <f t="shared" si="23"/>
        <v>0</v>
      </c>
      <c r="F297" s="136">
        <f t="shared" si="23"/>
        <v>0</v>
      </c>
      <c r="G297" s="137">
        <f t="shared" si="23"/>
        <v>0</v>
      </c>
      <c r="H297" s="138">
        <f t="shared" si="23"/>
        <v>0</v>
      </c>
    </row>
    <row r="298" spans="2:8">
      <c r="B298" s="127" t="str">
        <f>$B$37</f>
        <v>Engineering</v>
      </c>
      <c r="C298" s="136">
        <f t="shared" si="23"/>
        <v>488.39052014906446</v>
      </c>
      <c r="D298" s="136">
        <f t="shared" si="23"/>
        <v>994.96079171090219</v>
      </c>
      <c r="E298" s="136">
        <f t="shared" si="23"/>
        <v>2280.0242377297718</v>
      </c>
      <c r="F298" s="136">
        <f t="shared" si="23"/>
        <v>5193.0792049362281</v>
      </c>
      <c r="G298" s="137">
        <f t="shared" si="23"/>
        <v>0</v>
      </c>
      <c r="H298" s="138">
        <f t="shared" si="23"/>
        <v>1220.1509724863492</v>
      </c>
    </row>
    <row r="299" spans="2:8">
      <c r="B299" s="127" t="str">
        <f>$B$38</f>
        <v>Home Economics</v>
      </c>
      <c r="C299" s="136">
        <f t="shared" si="23"/>
        <v>0</v>
      </c>
      <c r="D299" s="136">
        <f t="shared" si="23"/>
        <v>0</v>
      </c>
      <c r="E299" s="136">
        <f t="shared" si="23"/>
        <v>0</v>
      </c>
      <c r="F299" s="136">
        <f t="shared" si="23"/>
        <v>0</v>
      </c>
      <c r="G299" s="137">
        <f t="shared" si="23"/>
        <v>0</v>
      </c>
      <c r="H299" s="138">
        <f t="shared" si="23"/>
        <v>0</v>
      </c>
    </row>
    <row r="300" spans="2:8">
      <c r="B300" s="127" t="str">
        <f>$B$39</f>
        <v>Law</v>
      </c>
      <c r="C300" s="136">
        <f t="shared" si="23"/>
        <v>0</v>
      </c>
      <c r="D300" s="136">
        <f t="shared" si="23"/>
        <v>0</v>
      </c>
      <c r="E300" s="136">
        <f t="shared" si="23"/>
        <v>0</v>
      </c>
      <c r="F300" s="136">
        <f t="shared" si="23"/>
        <v>0</v>
      </c>
      <c r="G300" s="137">
        <f t="shared" si="23"/>
        <v>0</v>
      </c>
      <c r="H300" s="138">
        <f t="shared" si="23"/>
        <v>0</v>
      </c>
    </row>
    <row r="301" spans="2:8">
      <c r="B301" s="127" t="str">
        <f>$B$40</f>
        <v>Social Service</v>
      </c>
      <c r="C301" s="136">
        <f t="shared" si="23"/>
        <v>286.28737749453796</v>
      </c>
      <c r="D301" s="136">
        <f t="shared" si="23"/>
        <v>410.7533899557443</v>
      </c>
      <c r="E301" s="136">
        <f t="shared" si="23"/>
        <v>655.14316187484428</v>
      </c>
      <c r="F301" s="136">
        <f t="shared" si="23"/>
        <v>0</v>
      </c>
      <c r="G301" s="137">
        <f t="shared" si="23"/>
        <v>0</v>
      </c>
      <c r="H301" s="138">
        <f t="shared" si="23"/>
        <v>498.11065060942667</v>
      </c>
    </row>
    <row r="302" spans="2:8">
      <c r="B302" s="127" t="str">
        <f>$B$41</f>
        <v>Library Science</v>
      </c>
      <c r="C302" s="136">
        <f t="shared" si="23"/>
        <v>0</v>
      </c>
      <c r="D302" s="136">
        <f t="shared" si="23"/>
        <v>0</v>
      </c>
      <c r="E302" s="136">
        <f t="shared" si="23"/>
        <v>0</v>
      </c>
      <c r="F302" s="136">
        <f t="shared" si="23"/>
        <v>0</v>
      </c>
      <c r="G302" s="137">
        <f t="shared" si="23"/>
        <v>0</v>
      </c>
      <c r="H302" s="138">
        <f t="shared" si="23"/>
        <v>0</v>
      </c>
    </row>
    <row r="303" spans="2:8">
      <c r="B303" s="127" t="str">
        <f>$B$42</f>
        <v>Veterinary Science</v>
      </c>
      <c r="C303" s="136">
        <f t="shared" si="23"/>
        <v>0</v>
      </c>
      <c r="D303" s="136">
        <f t="shared" si="23"/>
        <v>0</v>
      </c>
      <c r="E303" s="136">
        <f t="shared" si="23"/>
        <v>0</v>
      </c>
      <c r="F303" s="136">
        <f t="shared" si="23"/>
        <v>0</v>
      </c>
      <c r="G303" s="137">
        <f t="shared" si="23"/>
        <v>0</v>
      </c>
      <c r="H303" s="138">
        <f t="shared" si="23"/>
        <v>0</v>
      </c>
    </row>
    <row r="304" spans="2:8">
      <c r="B304" s="127" t="str">
        <f>$B$43</f>
        <v>Vocational Training</v>
      </c>
      <c r="C304" s="136">
        <f t="shared" si="23"/>
        <v>0</v>
      </c>
      <c r="D304" s="136">
        <f t="shared" si="23"/>
        <v>0</v>
      </c>
      <c r="E304" s="136">
        <f t="shared" si="23"/>
        <v>0</v>
      </c>
      <c r="F304" s="136">
        <f t="shared" si="23"/>
        <v>0</v>
      </c>
      <c r="G304" s="137">
        <f t="shared" si="23"/>
        <v>0</v>
      </c>
      <c r="H304" s="138">
        <f t="shared" si="23"/>
        <v>0</v>
      </c>
    </row>
    <row r="305" spans="2:9">
      <c r="B305" s="127" t="str">
        <f>$B$44</f>
        <v>Physical Training</v>
      </c>
      <c r="C305" s="136">
        <f t="shared" si="23"/>
        <v>0</v>
      </c>
      <c r="D305" s="136">
        <f t="shared" si="23"/>
        <v>0</v>
      </c>
      <c r="E305" s="136">
        <f t="shared" si="23"/>
        <v>0</v>
      </c>
      <c r="F305" s="136">
        <f t="shared" si="23"/>
        <v>0</v>
      </c>
      <c r="G305" s="137">
        <f t="shared" si="23"/>
        <v>0</v>
      </c>
      <c r="H305" s="138">
        <f t="shared" si="23"/>
        <v>0</v>
      </c>
    </row>
    <row r="306" spans="2:9">
      <c r="B306" s="127" t="str">
        <f>$B$45</f>
        <v>Health Services</v>
      </c>
      <c r="C306" s="136">
        <f t="shared" si="23"/>
        <v>382.52357974947842</v>
      </c>
      <c r="D306" s="136">
        <f t="shared" si="23"/>
        <v>473.18649808420463</v>
      </c>
      <c r="E306" s="136">
        <f t="shared" si="23"/>
        <v>1204.4784074460852</v>
      </c>
      <c r="F306" s="136">
        <f t="shared" si="23"/>
        <v>2167.2627043421749</v>
      </c>
      <c r="G306" s="137">
        <f t="shared" si="23"/>
        <v>1313.4213680094954</v>
      </c>
      <c r="H306" s="138">
        <f t="shared" si="23"/>
        <v>741.58707117996403</v>
      </c>
    </row>
    <row r="307" spans="2:9">
      <c r="B307" s="127" t="str">
        <f>$B$46</f>
        <v>Pharmacy</v>
      </c>
      <c r="C307" s="136">
        <f t="shared" si="23"/>
        <v>0</v>
      </c>
      <c r="D307" s="136">
        <f t="shared" si="23"/>
        <v>0</v>
      </c>
      <c r="E307" s="136">
        <f t="shared" si="23"/>
        <v>1394.9662331762192</v>
      </c>
      <c r="F307" s="136">
        <f t="shared" si="23"/>
        <v>0</v>
      </c>
      <c r="G307" s="137">
        <f t="shared" si="23"/>
        <v>1129.2326097974483</v>
      </c>
      <c r="H307" s="138">
        <f t="shared" si="23"/>
        <v>1130.9335617345346</v>
      </c>
    </row>
    <row r="308" spans="2:9">
      <c r="B308" s="127" t="str">
        <f>$B$47</f>
        <v>Business Administration</v>
      </c>
      <c r="C308" s="136">
        <f t="shared" si="23"/>
        <v>369.19817613067642</v>
      </c>
      <c r="D308" s="136">
        <f t="shared" si="23"/>
        <v>668.85346977245422</v>
      </c>
      <c r="E308" s="136">
        <f t="shared" si="23"/>
        <v>930.19697925389823</v>
      </c>
      <c r="F308" s="136">
        <f t="shared" si="23"/>
        <v>6614.5350894239991</v>
      </c>
      <c r="G308" s="137">
        <f t="shared" si="23"/>
        <v>0</v>
      </c>
      <c r="H308" s="138">
        <f t="shared" si="23"/>
        <v>674.33506501543081</v>
      </c>
    </row>
    <row r="309" spans="2:9">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c r="B310" s="127" t="str">
        <f>$B$49</f>
        <v>Teacher Ed-Practice Teaching</v>
      </c>
      <c r="C310" s="136">
        <f t="shared" si="24"/>
        <v>452.22260680752339</v>
      </c>
      <c r="D310" s="136">
        <f t="shared" si="24"/>
        <v>346.82461236741926</v>
      </c>
      <c r="E310" s="136">
        <f t="shared" si="24"/>
        <v>0</v>
      </c>
      <c r="F310" s="136">
        <f t="shared" si="24"/>
        <v>0</v>
      </c>
      <c r="G310" s="137">
        <f t="shared" si="24"/>
        <v>0</v>
      </c>
      <c r="H310" s="138">
        <f t="shared" si="24"/>
        <v>347.30808940613531</v>
      </c>
    </row>
    <row r="311" spans="2:9">
      <c r="B311" s="127" t="str">
        <f>$B$50</f>
        <v>Technology</v>
      </c>
      <c r="C311" s="136">
        <f t="shared" si="24"/>
        <v>177.58791049439444</v>
      </c>
      <c r="D311" s="136">
        <f t="shared" si="24"/>
        <v>276.77374270680639</v>
      </c>
      <c r="E311" s="136">
        <f t="shared" si="24"/>
        <v>673.07928724084445</v>
      </c>
      <c r="F311" s="136">
        <f t="shared" si="24"/>
        <v>0</v>
      </c>
      <c r="G311" s="137">
        <f t="shared" si="24"/>
        <v>0</v>
      </c>
      <c r="H311" s="138">
        <f t="shared" si="24"/>
        <v>382.59966568896664</v>
      </c>
    </row>
    <row r="312" spans="2:9">
      <c r="B312" s="127" t="str">
        <f>$B$51</f>
        <v>Nursing</v>
      </c>
      <c r="C312" s="136">
        <f t="shared" si="24"/>
        <v>194.1283830054777</v>
      </c>
      <c r="D312" s="136">
        <f t="shared" si="24"/>
        <v>507.30787363115462</v>
      </c>
      <c r="E312" s="136">
        <f t="shared" si="24"/>
        <v>703.26141845497864</v>
      </c>
      <c r="F312" s="136">
        <f t="shared" si="24"/>
        <v>1339.9947328382873</v>
      </c>
      <c r="G312" s="137">
        <f t="shared" si="24"/>
        <v>0</v>
      </c>
      <c r="H312" s="138">
        <f t="shared" si="24"/>
        <v>494.73211107919309</v>
      </c>
    </row>
    <row r="313" spans="2:9">
      <c r="B313" s="130" t="str">
        <f>$B$52</f>
        <v>Totals</v>
      </c>
      <c r="C313" s="135">
        <f t="shared" si="24"/>
        <v>302.07294531373446</v>
      </c>
      <c r="D313" s="135">
        <f t="shared" si="24"/>
        <v>617.62410297870406</v>
      </c>
      <c r="E313" s="135">
        <f t="shared" si="24"/>
        <v>1473.3846208320472</v>
      </c>
      <c r="F313" s="135">
        <f t="shared" si="24"/>
        <v>4109.9323769405855</v>
      </c>
      <c r="G313" s="135">
        <f t="shared" si="24"/>
        <v>1170.1150587783138</v>
      </c>
      <c r="H313" s="135">
        <f t="shared" si="24"/>
        <v>609.89971383752152</v>
      </c>
      <c r="I313" s="349"/>
    </row>
    <row r="315" spans="2:9">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1.835796499690189</v>
      </c>
      <c r="E318" s="128">
        <f t="shared" si="25"/>
        <v>5.8975740352654364</v>
      </c>
      <c r="F318" s="128">
        <f t="shared" si="25"/>
        <v>11.941669439975829</v>
      </c>
      <c r="G318" s="128">
        <f t="shared" si="25"/>
        <v>0</v>
      </c>
      <c r="H318" s="128">
        <f t="shared" si="25"/>
        <v>1.5079246542258147</v>
      </c>
    </row>
    <row r="319" spans="2:9">
      <c r="B319" s="127" t="str">
        <f>$B$33</f>
        <v>Science</v>
      </c>
      <c r="C319" s="128">
        <f t="shared" ref="C319:H334" si="26">IF($C$293=0,"",C294/$C$293)</f>
        <v>1.6198216188581194</v>
      </c>
      <c r="D319" s="128">
        <f t="shared" si="26"/>
        <v>3.6621500295850415</v>
      </c>
      <c r="E319" s="128">
        <f t="shared" si="26"/>
        <v>25.025420919780768</v>
      </c>
      <c r="F319" s="128">
        <f t="shared" si="26"/>
        <v>24.312084845311347</v>
      </c>
      <c r="G319" s="128">
        <f t="shared" si="26"/>
        <v>0</v>
      </c>
      <c r="H319" s="128">
        <f t="shared" si="26"/>
        <v>3.3551270303075187</v>
      </c>
    </row>
    <row r="320" spans="2:9">
      <c r="B320" s="127" t="str">
        <f>$B$34</f>
        <v>Fine Arts</v>
      </c>
      <c r="C320" s="128">
        <f t="shared" si="26"/>
        <v>1.1453827849408114</v>
      </c>
      <c r="D320" s="128">
        <f t="shared" si="26"/>
        <v>2.3803494616773828</v>
      </c>
      <c r="E320" s="128">
        <f t="shared" si="26"/>
        <v>5.882282395188497</v>
      </c>
      <c r="F320" s="128">
        <f t="shared" si="26"/>
        <v>0</v>
      </c>
      <c r="G320" s="128">
        <f t="shared" si="26"/>
        <v>0</v>
      </c>
      <c r="H320" s="128">
        <f t="shared" si="26"/>
        <v>1.5783646333744858</v>
      </c>
    </row>
    <row r="321" spans="2:8">
      <c r="B321" s="127" t="str">
        <f>$B$35</f>
        <v>Teacher Education</v>
      </c>
      <c r="C321" s="128">
        <f t="shared" si="26"/>
        <v>1.9872479589112249</v>
      </c>
      <c r="D321" s="128">
        <f t="shared" si="26"/>
        <v>2.2052260894591966</v>
      </c>
      <c r="E321" s="128">
        <f t="shared" si="26"/>
        <v>4.3064026456488351</v>
      </c>
      <c r="F321" s="128">
        <f t="shared" si="26"/>
        <v>8.6583269286764999</v>
      </c>
      <c r="G321" s="128">
        <f t="shared" si="26"/>
        <v>0</v>
      </c>
      <c r="H321" s="128">
        <f t="shared" si="26"/>
        <v>3.5576859903721134</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1.9985128516943578</v>
      </c>
      <c r="D323" s="128">
        <f t="shared" si="26"/>
        <v>4.0714179475869585</v>
      </c>
      <c r="E323" s="128">
        <f t="shared" si="26"/>
        <v>9.3299471494385617</v>
      </c>
      <c r="F323" s="128">
        <f t="shared" si="26"/>
        <v>21.250280467696442</v>
      </c>
      <c r="G323" s="128">
        <f t="shared" si="26"/>
        <v>0</v>
      </c>
      <c r="H323" s="128">
        <f t="shared" si="26"/>
        <v>4.992904855682033</v>
      </c>
    </row>
    <row r="324" spans="2:8">
      <c r="B324" s="127" t="str">
        <f>$B$38</f>
        <v>Home Economics</v>
      </c>
      <c r="C324" s="128">
        <f t="shared" si="26"/>
        <v>0</v>
      </c>
      <c r="D324" s="128">
        <f t="shared" si="26"/>
        <v>0</v>
      </c>
      <c r="E324" s="128">
        <f t="shared" si="26"/>
        <v>0</v>
      </c>
      <c r="F324" s="128">
        <f t="shared" si="26"/>
        <v>0</v>
      </c>
      <c r="G324" s="128">
        <f t="shared" si="26"/>
        <v>0</v>
      </c>
      <c r="H324" s="128">
        <f t="shared" si="26"/>
        <v>0</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1.1714989943418215</v>
      </c>
      <c r="D326" s="128">
        <f t="shared" si="26"/>
        <v>1.6808187195218875</v>
      </c>
      <c r="E326" s="128">
        <f t="shared" si="26"/>
        <v>2.6808710953417578</v>
      </c>
      <c r="F326" s="128">
        <f t="shared" si="26"/>
        <v>0</v>
      </c>
      <c r="G326" s="128">
        <f t="shared" si="26"/>
        <v>0</v>
      </c>
      <c r="H326" s="128">
        <f t="shared" si="26"/>
        <v>2.0382880005634445</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1.5653012469859844</v>
      </c>
      <c r="D331" s="128">
        <f t="shared" si="26"/>
        <v>1.9362974067983494</v>
      </c>
      <c r="E331" s="128">
        <f t="shared" si="26"/>
        <v>4.9287721148531904</v>
      </c>
      <c r="F331" s="128">
        <f t="shared" si="26"/>
        <v>8.8685226042137835</v>
      </c>
      <c r="G331" s="128">
        <f t="shared" si="26"/>
        <v>5.3745709127519588</v>
      </c>
      <c r="H331" s="128">
        <f t="shared" si="26"/>
        <v>3.0346029074257728</v>
      </c>
    </row>
    <row r="332" spans="2:8">
      <c r="B332" s="127" t="str">
        <f>$B$46</f>
        <v>Pharmacy</v>
      </c>
      <c r="C332" s="128">
        <f t="shared" si="26"/>
        <v>0</v>
      </c>
      <c r="D332" s="128">
        <f t="shared" si="26"/>
        <v>0</v>
      </c>
      <c r="E332" s="128">
        <f t="shared" si="26"/>
        <v>5.7082556472051182</v>
      </c>
      <c r="F332" s="128">
        <f t="shared" si="26"/>
        <v>0</v>
      </c>
      <c r="G332" s="128">
        <f t="shared" si="26"/>
        <v>4.6208634077167465</v>
      </c>
      <c r="H332" s="128">
        <f t="shared" si="26"/>
        <v>4.6278237686699928</v>
      </c>
    </row>
    <row r="333" spans="2:8">
      <c r="B333" s="127" t="str">
        <f>$B$47</f>
        <v>Business Administration</v>
      </c>
      <c r="C333" s="128">
        <f t="shared" si="26"/>
        <v>1.5107731812527223</v>
      </c>
      <c r="D333" s="128">
        <f t="shared" si="26"/>
        <v>2.7369742042344063</v>
      </c>
      <c r="E333" s="128">
        <f t="shared" si="26"/>
        <v>3.8064019282740915</v>
      </c>
      <c r="F333" s="128">
        <f t="shared" si="26"/>
        <v>27.066932790100907</v>
      </c>
      <c r="G333" s="128">
        <f t="shared" si="26"/>
        <v>0</v>
      </c>
      <c r="H333" s="128">
        <f t="shared" si="26"/>
        <v>2.7594051034613849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1.8505123548583913</v>
      </c>
      <c r="D335" s="128">
        <f t="shared" si="27"/>
        <v>1.4192196951092459</v>
      </c>
      <c r="E335" s="128">
        <f t="shared" si="27"/>
        <v>0</v>
      </c>
      <c r="F335" s="128">
        <f t="shared" si="27"/>
        <v>0</v>
      </c>
      <c r="G335" s="128">
        <f t="shared" si="27"/>
        <v>0</v>
      </c>
      <c r="H335" s="128">
        <f t="shared" si="27"/>
        <v>1.4211981018053428</v>
      </c>
    </row>
    <row r="336" spans="2:8">
      <c r="B336" s="127" t="str">
        <f>$B$50</f>
        <v>Technology</v>
      </c>
      <c r="C336" s="128">
        <f t="shared" si="27"/>
        <v>0.72669658149849004</v>
      </c>
      <c r="D336" s="128">
        <f t="shared" si="27"/>
        <v>1.1325688337322237</v>
      </c>
      <c r="E336" s="128">
        <f t="shared" si="27"/>
        <v>2.7542664123569445</v>
      </c>
      <c r="F336" s="128">
        <f t="shared" si="27"/>
        <v>0</v>
      </c>
      <c r="G336" s="128">
        <f t="shared" si="27"/>
        <v>0</v>
      </c>
      <c r="H336" s="128">
        <f t="shared" si="27"/>
        <v>1.5656125935859431</v>
      </c>
    </row>
    <row r="337" spans="2:9">
      <c r="B337" s="127" t="str">
        <f>$B$51</f>
        <v>Nursing</v>
      </c>
      <c r="C337" s="128">
        <f t="shared" si="27"/>
        <v>0.79438083318381725</v>
      </c>
      <c r="D337" s="128">
        <f t="shared" si="27"/>
        <v>2.0759233920186522</v>
      </c>
      <c r="E337" s="128">
        <f t="shared" si="27"/>
        <v>2.8777728577821384</v>
      </c>
      <c r="F337" s="128">
        <f t="shared" si="27"/>
        <v>5.4833101468937153</v>
      </c>
      <c r="G337" s="128">
        <f t="shared" si="27"/>
        <v>0</v>
      </c>
      <c r="H337" s="128">
        <f t="shared" si="27"/>
        <v>2.0244628864538003</v>
      </c>
    </row>
    <row r="338" spans="2:9">
      <c r="B338" s="130" t="str">
        <f>$B$52</f>
        <v>Totals</v>
      </c>
      <c r="C338" s="128">
        <f t="shared" si="27"/>
        <v>1.236094146901966</v>
      </c>
      <c r="D338" s="128">
        <f t="shared" si="27"/>
        <v>2.5273416587660273</v>
      </c>
      <c r="E338" s="128">
        <f t="shared" si="27"/>
        <v>6.0291467150569042</v>
      </c>
      <c r="F338" s="128">
        <f t="shared" si="27"/>
        <v>16.818001857209541</v>
      </c>
      <c r="G338" s="128">
        <f t="shared" si="27"/>
        <v>4.7881559662865998</v>
      </c>
      <c r="H338" s="128">
        <f t="shared" si="27"/>
        <v>2.4957331603753747</v>
      </c>
      <c r="I338" s="349"/>
    </row>
    <row r="340" spans="2:9">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7331.3091742442757</v>
      </c>
      <c r="D343" s="135">
        <f t="shared" si="28"/>
        <v>13458.79172022421</v>
      </c>
      <c r="E343" s="135">
        <f>E293*24</f>
        <v>34589.550904421063</v>
      </c>
      <c r="F343" s="135">
        <f>F293*18</f>
        <v>52528.842432652375</v>
      </c>
      <c r="G343" s="135">
        <f>G293*24</f>
        <v>0</v>
      </c>
      <c r="H343" s="135">
        <f>IF((C32/30+D32/30+E32/24+F32/18+G32/24)=0,0,H268/(C32/30+D32/30+E32/24+F32/18+G32/24))</f>
        <v>10897.564293048135</v>
      </c>
    </row>
    <row r="344" spans="2:9">
      <c r="B344" s="127" t="str">
        <f>$B$33</f>
        <v>Science</v>
      </c>
      <c r="C344" s="138">
        <f t="shared" si="28"/>
        <v>11875.413094973745</v>
      </c>
      <c r="D344" s="138">
        <f t="shared" si="28"/>
        <v>26848.354109355758</v>
      </c>
      <c r="E344" s="138">
        <f>E294*24</f>
        <v>146775.27838281068</v>
      </c>
      <c r="F344" s="138">
        <f>F294*18</f>
        <v>106943.64640286178</v>
      </c>
      <c r="G344" s="138">
        <f>G294*24</f>
        <v>0</v>
      </c>
      <c r="H344" s="138">
        <f t="shared" ref="H344:H363" si="29">IF((C33/30+D33/30+E33/24+F33/18+G33/24)=0,0,H269/(C33/30+D33/30+E33/24+F33/18+G33/24))</f>
        <v>23970.271551751401</v>
      </c>
    </row>
    <row r="345" spans="2:9">
      <c r="B345" s="127" t="str">
        <f>$B$34</f>
        <v>Fine Arts</v>
      </c>
      <c r="C345" s="138">
        <f t="shared" si="28"/>
        <v>8397.1553192580268</v>
      </c>
      <c r="D345" s="138">
        <f t="shared" si="28"/>
        <v>17451.077846302818</v>
      </c>
      <c r="E345" s="138">
        <f t="shared" ref="E345:E363" si="30">E295*24</f>
        <v>34499.864711472816</v>
      </c>
      <c r="F345" s="138">
        <f t="shared" ref="F345:F363" si="31">F295*18</f>
        <v>0</v>
      </c>
      <c r="G345" s="138">
        <f t="shared" ref="G345:G363" si="32">G295*24</f>
        <v>0</v>
      </c>
      <c r="H345" s="138">
        <f t="shared" si="29"/>
        <v>11520.391720275207</v>
      </c>
    </row>
    <row r="346" spans="2:9">
      <c r="B346" s="127" t="str">
        <f>$B$35</f>
        <v>Teacher Education</v>
      </c>
      <c r="C346" s="138">
        <f t="shared" si="28"/>
        <v>14569.129192664073</v>
      </c>
      <c r="D346" s="138">
        <f t="shared" si="28"/>
        <v>16167.194260935034</v>
      </c>
      <c r="E346" s="138">
        <f t="shared" si="30"/>
        <v>25257.255379228103</v>
      </c>
      <c r="F346" s="138">
        <f t="shared" si="31"/>
        <v>38086.122987487368</v>
      </c>
      <c r="G346" s="138">
        <f t="shared" si="32"/>
        <v>0</v>
      </c>
      <c r="H346" s="138">
        <f t="shared" si="29"/>
        <v>22624.721196715895</v>
      </c>
    </row>
    <row r="347" spans="2:9">
      <c r="B347" s="127" t="str">
        <f>$B$36</f>
        <v>Agriculture</v>
      </c>
      <c r="C347" s="138">
        <f t="shared" si="28"/>
        <v>0</v>
      </c>
      <c r="D347" s="138">
        <f t="shared" si="28"/>
        <v>0</v>
      </c>
      <c r="E347" s="138">
        <f t="shared" si="30"/>
        <v>0</v>
      </c>
      <c r="F347" s="138">
        <f t="shared" si="31"/>
        <v>0</v>
      </c>
      <c r="G347" s="138">
        <f t="shared" si="32"/>
        <v>0</v>
      </c>
      <c r="H347" s="138">
        <f t="shared" si="29"/>
        <v>0</v>
      </c>
    </row>
    <row r="348" spans="2:9">
      <c r="B348" s="127" t="str">
        <f>$B$37</f>
        <v>Engineering</v>
      </c>
      <c r="C348" s="138">
        <f t="shared" si="28"/>
        <v>14651.715604471934</v>
      </c>
      <c r="D348" s="138">
        <f t="shared" si="28"/>
        <v>29848.823751327065</v>
      </c>
      <c r="E348" s="138">
        <f t="shared" si="30"/>
        <v>54720.581705514523</v>
      </c>
      <c r="F348" s="138">
        <f t="shared" si="31"/>
        <v>93475.425688852105</v>
      </c>
      <c r="G348" s="138">
        <f t="shared" si="32"/>
        <v>0</v>
      </c>
      <c r="H348" s="138">
        <f t="shared" si="29"/>
        <v>34197.455258320355</v>
      </c>
    </row>
    <row r="349" spans="2:9">
      <c r="B349" s="127" t="str">
        <f>$B$38</f>
        <v>Home Economics</v>
      </c>
      <c r="C349" s="138">
        <f t="shared" si="28"/>
        <v>0</v>
      </c>
      <c r="D349" s="138">
        <f t="shared" si="28"/>
        <v>0</v>
      </c>
      <c r="E349" s="138">
        <f t="shared" si="30"/>
        <v>0</v>
      </c>
      <c r="F349" s="138">
        <f t="shared" si="31"/>
        <v>0</v>
      </c>
      <c r="G349" s="138">
        <f t="shared" si="32"/>
        <v>0</v>
      </c>
      <c r="H349" s="138">
        <f t="shared" si="29"/>
        <v>0</v>
      </c>
    </row>
    <row r="350" spans="2:9">
      <c r="B350" s="127" t="str">
        <f>$B$39</f>
        <v>Law</v>
      </c>
      <c r="C350" s="138">
        <f t="shared" si="28"/>
        <v>0</v>
      </c>
      <c r="D350" s="138">
        <f t="shared" si="28"/>
        <v>0</v>
      </c>
      <c r="E350" s="138">
        <f t="shared" si="30"/>
        <v>0</v>
      </c>
      <c r="F350" s="138">
        <f t="shared" si="31"/>
        <v>0</v>
      </c>
      <c r="G350" s="138">
        <f t="shared" si="32"/>
        <v>0</v>
      </c>
      <c r="H350" s="138">
        <f t="shared" si="29"/>
        <v>0</v>
      </c>
    </row>
    <row r="351" spans="2:9">
      <c r="B351" s="127" t="str">
        <f>$B$40</f>
        <v>Social Service</v>
      </c>
      <c r="C351" s="138">
        <f t="shared" si="28"/>
        <v>8588.6213248361382</v>
      </c>
      <c r="D351" s="138">
        <f t="shared" si="28"/>
        <v>12322.60169867233</v>
      </c>
      <c r="E351" s="138">
        <f t="shared" si="30"/>
        <v>15723.435884996263</v>
      </c>
      <c r="F351" s="138">
        <f t="shared" si="31"/>
        <v>0</v>
      </c>
      <c r="G351" s="138">
        <f t="shared" si="32"/>
        <v>0</v>
      </c>
      <c r="H351" s="138">
        <f t="shared" si="29"/>
        <v>13573.058475425925</v>
      </c>
    </row>
    <row r="352" spans="2:9">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11475.707392484352</v>
      </c>
      <c r="D356" s="138">
        <f t="shared" si="28"/>
        <v>14195.594942526139</v>
      </c>
      <c r="E356" s="138">
        <f t="shared" si="30"/>
        <v>28907.481778706046</v>
      </c>
      <c r="F356" s="138">
        <f t="shared" si="31"/>
        <v>39010.728678159147</v>
      </c>
      <c r="G356" s="138">
        <f t="shared" si="32"/>
        <v>31522.112832227889</v>
      </c>
      <c r="H356" s="138">
        <f t="shared" si="29"/>
        <v>20305.774969459319</v>
      </c>
    </row>
    <row r="357" spans="2:9">
      <c r="B357" s="127" t="str">
        <f>$B$46</f>
        <v>Pharmacy</v>
      </c>
      <c r="C357" s="138">
        <f t="shared" si="28"/>
        <v>0</v>
      </c>
      <c r="D357" s="138">
        <f t="shared" si="28"/>
        <v>0</v>
      </c>
      <c r="E357" s="138">
        <f t="shared" si="30"/>
        <v>33479.189596229262</v>
      </c>
      <c r="F357" s="138">
        <f t="shared" si="31"/>
        <v>0</v>
      </c>
      <c r="G357" s="138">
        <f t="shared" si="32"/>
        <v>27101.582635138759</v>
      </c>
      <c r="H357" s="138">
        <f t="shared" si="29"/>
        <v>27142.40548162883</v>
      </c>
    </row>
    <row r="358" spans="2:9">
      <c r="B358" s="127" t="str">
        <f>$B$47</f>
        <v>Business Administration</v>
      </c>
      <c r="C358" s="138">
        <f t="shared" si="28"/>
        <v>11075.945283920293</v>
      </c>
      <c r="D358" s="138">
        <f t="shared" si="28"/>
        <v>20065.604093173628</v>
      </c>
      <c r="E358" s="138">
        <f t="shared" si="30"/>
        <v>22324.727502093556</v>
      </c>
      <c r="F358" s="138">
        <f t="shared" si="31"/>
        <v>119061.63160963198</v>
      </c>
      <c r="G358" s="138">
        <f t="shared" si="32"/>
        <v>0</v>
      </c>
      <c r="H358" s="138">
        <f t="shared" si="29"/>
        <v>19592.017445558544</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13566.678204225702</v>
      </c>
      <c r="D360" s="138">
        <f t="shared" si="33"/>
        <v>10404.738371022579</v>
      </c>
      <c r="E360" s="138">
        <f t="shared" si="30"/>
        <v>0</v>
      </c>
      <c r="F360" s="138">
        <f t="shared" si="31"/>
        <v>0</v>
      </c>
      <c r="G360" s="138">
        <f t="shared" si="32"/>
        <v>0</v>
      </c>
      <c r="H360" s="138">
        <f t="shared" si="29"/>
        <v>10419.242682184058</v>
      </c>
    </row>
    <row r="361" spans="2:9">
      <c r="B361" s="127" t="str">
        <f>$B$50</f>
        <v>Technology</v>
      </c>
      <c r="C361" s="138">
        <f t="shared" si="33"/>
        <v>5327.6373148318335</v>
      </c>
      <c r="D361" s="138">
        <f t="shared" si="33"/>
        <v>8303.2122812041925</v>
      </c>
      <c r="E361" s="138">
        <f t="shared" si="30"/>
        <v>16153.902893780267</v>
      </c>
      <c r="F361" s="138">
        <f t="shared" si="31"/>
        <v>0</v>
      </c>
      <c r="G361" s="138">
        <f t="shared" si="32"/>
        <v>0</v>
      </c>
      <c r="H361" s="138">
        <f t="shared" si="29"/>
        <v>10727.093430531775</v>
      </c>
    </row>
    <row r="362" spans="2:9">
      <c r="B362" s="127" t="str">
        <f>$B$51</f>
        <v>Nursing</v>
      </c>
      <c r="C362" s="138">
        <f t="shared" si="33"/>
        <v>5823.8514901643312</v>
      </c>
      <c r="D362" s="138">
        <f t="shared" si="33"/>
        <v>15219.236208934639</v>
      </c>
      <c r="E362" s="138">
        <f t="shared" si="30"/>
        <v>16878.274042919489</v>
      </c>
      <c r="F362" s="138">
        <f t="shared" si="31"/>
        <v>24119.905191089172</v>
      </c>
      <c r="G362" s="138">
        <f t="shared" si="32"/>
        <v>0</v>
      </c>
      <c r="H362" s="138">
        <f t="shared" si="29"/>
        <v>13962.687957624485</v>
      </c>
    </row>
    <row r="363" spans="2:9">
      <c r="B363" s="130" t="str">
        <f>$B$52</f>
        <v>Totals</v>
      </c>
      <c r="C363" s="135">
        <f t="shared" si="33"/>
        <v>9062.1883594120336</v>
      </c>
      <c r="D363" s="135">
        <f t="shared" si="33"/>
        <v>18528.723089361123</v>
      </c>
      <c r="E363" s="135">
        <f t="shared" si="30"/>
        <v>35361.23089996913</v>
      </c>
      <c r="F363" s="135">
        <f t="shared" si="31"/>
        <v>73978.782784930547</v>
      </c>
      <c r="G363" s="135">
        <f t="shared" si="32"/>
        <v>28082.76141067953</v>
      </c>
      <c r="H363" s="135">
        <f t="shared" si="29"/>
        <v>17613.50230373962</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42" priority="6" stopIfTrue="1">
      <formula>C32=0</formula>
    </cfRule>
  </conditionalFormatting>
  <conditionalFormatting sqref="C91:G110">
    <cfRule type="expression" dxfId="241" priority="5" stopIfTrue="1">
      <formula>C32=0</formula>
    </cfRule>
  </conditionalFormatting>
  <conditionalFormatting sqref="C143:H162">
    <cfRule type="expression" dxfId="240" priority="3" stopIfTrue="1">
      <formula>C32=0</formula>
    </cfRule>
  </conditionalFormatting>
  <conditionalFormatting sqref="H143:H162">
    <cfRule type="expression" dxfId="239" priority="1" stopIfTrue="1">
      <formula>OR(AND(#REF!&gt;0,H143&gt;0,H61=0),AND(#REF!&gt;0,H143&gt;0,H32=0))</formula>
    </cfRule>
    <cfRule type="expression" dxfId="238" priority="2" stopIfTrue="1">
      <formula>OR(AND(#REF!&gt;0,H143&gt;0,H61=0),AND(#REF!&gt;0,H143&gt;0,H32=0))</formula>
    </cfRule>
    <cfRule type="expression" dxfId="237"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pageSetUpPr fitToPage="1"/>
  </sheetPr>
  <dimension ref="B1:O363"/>
  <sheetViews>
    <sheetView showGridLines="0" showZeros="0" topLeftCell="A3"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794</v>
      </c>
      <c r="C3" s="119"/>
      <c r="D3" s="119"/>
      <c r="E3" s="119"/>
      <c r="F3" s="119"/>
      <c r="G3" s="119"/>
      <c r="H3" s="119"/>
    </row>
    <row r="4" spans="2:8">
      <c r="B4" s="292" t="s">
        <v>135</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Data!$G6</f>
        <v>163252989</v>
      </c>
    </row>
    <row r="14" spans="2:8">
      <c r="B14" s="478" t="s">
        <v>13</v>
      </c>
      <c r="C14" s="478"/>
      <c r="D14" s="478"/>
      <c r="E14" s="478"/>
      <c r="F14" s="354"/>
      <c r="G14" s="301"/>
      <c r="H14" s="355">
        <f>Data!$H6</f>
        <v>72707457</v>
      </c>
    </row>
    <row r="15" spans="2:8">
      <c r="B15" s="478" t="s">
        <v>14</v>
      </c>
      <c r="C15" s="478"/>
      <c r="D15" s="478"/>
      <c r="E15" s="478"/>
      <c r="F15" s="354"/>
      <c r="G15" s="301"/>
      <c r="H15" s="355">
        <f>Data!$I6</f>
        <v>59458191</v>
      </c>
    </row>
    <row r="16" spans="2:8">
      <c r="B16" s="478" t="s">
        <v>18</v>
      </c>
      <c r="C16" s="478"/>
      <c r="D16" s="478"/>
      <c r="E16" s="478"/>
      <c r="F16" s="354"/>
      <c r="G16" s="301"/>
      <c r="H16" s="355">
        <f>Data!$J6</f>
        <v>33132317</v>
      </c>
    </row>
    <row r="17" spans="2:15">
      <c r="B17" s="478" t="s">
        <v>15</v>
      </c>
      <c r="C17" s="478"/>
      <c r="D17" s="478"/>
      <c r="E17" s="478"/>
      <c r="F17" s="354"/>
      <c r="G17" s="301"/>
      <c r="H17" s="355">
        <f>Data!$K6</f>
        <v>40411036</v>
      </c>
    </row>
    <row r="18" spans="2:15">
      <c r="B18" s="478" t="s">
        <v>1</v>
      </c>
      <c r="C18" s="478"/>
      <c r="D18" s="478"/>
      <c r="E18" s="478"/>
      <c r="F18" s="356"/>
      <c r="G18" s="301"/>
      <c r="H18" s="357">
        <f>SUM(H13:H17)</f>
        <v>368961990</v>
      </c>
    </row>
    <row r="19" spans="2:15" ht="13.5" customHeight="1">
      <c r="B19" s="306"/>
      <c r="D19" s="306"/>
      <c r="E19" s="306"/>
      <c r="F19" s="306"/>
      <c r="G19" s="306"/>
      <c r="H19" s="296"/>
    </row>
    <row r="20" spans="2:15" ht="13.5" customHeight="1">
      <c r="B20" s="306"/>
      <c r="D20" s="480" t="s">
        <v>22</v>
      </c>
      <c r="E20" s="480"/>
      <c r="F20" s="480"/>
      <c r="G20" s="307" t="s">
        <v>23</v>
      </c>
      <c r="H20" s="307" t="s">
        <v>24</v>
      </c>
    </row>
    <row r="21" spans="2:15">
      <c r="B21" s="492" t="s">
        <v>21</v>
      </c>
      <c r="C21" s="493"/>
      <c r="D21" s="491" t="str">
        <f>Data!L6</f>
        <v>Lilia St. Clair</v>
      </c>
      <c r="E21" s="491"/>
      <c r="F21" s="491"/>
      <c r="G21" s="308" t="str">
        <f>Data!M6</f>
        <v>956-665-7906</v>
      </c>
      <c r="H21" s="309" t="str">
        <f>Data!N6</f>
        <v>lilia.stclair@utrgv.edu</v>
      </c>
    </row>
    <row r="22" spans="2:15" ht="13.5" customHeight="1">
      <c r="B22" s="306"/>
      <c r="C22" s="306"/>
      <c r="D22" s="306"/>
      <c r="E22" s="306"/>
      <c r="F22" s="306"/>
      <c r="G22" s="306"/>
      <c r="H22" s="296"/>
    </row>
    <row r="23" spans="2:15" ht="13.5" customHeight="1" thickBot="1">
      <c r="B23" s="117" t="s">
        <v>936</v>
      </c>
      <c r="C23" s="306"/>
      <c r="D23" s="306"/>
      <c r="E23" s="306"/>
      <c r="F23" s="306"/>
      <c r="G23" s="306"/>
      <c r="H23" s="296"/>
    </row>
    <row r="24" spans="2:15" s="313" customFormat="1">
      <c r="B24" s="310"/>
      <c r="C24" s="123" t="s">
        <v>25</v>
      </c>
      <c r="D24" s="311" t="s">
        <v>26</v>
      </c>
      <c r="E24" s="311" t="s">
        <v>27</v>
      </c>
      <c r="F24" s="311" t="s">
        <v>28</v>
      </c>
      <c r="G24" s="311" t="s">
        <v>29</v>
      </c>
      <c r="H24" s="312" t="s">
        <v>30</v>
      </c>
    </row>
    <row r="25" spans="2:15" s="313" customFormat="1" ht="14.4" thickBot="1">
      <c r="B25" s="314" t="s">
        <v>680</v>
      </c>
      <c r="C25" s="315">
        <f>Data!O6</f>
        <v>11217</v>
      </c>
      <c r="D25" s="316">
        <f>Data!P6</f>
        <v>15730</v>
      </c>
      <c r="E25" s="316">
        <f>Data!Q6</f>
        <v>3890</v>
      </c>
      <c r="F25" s="316">
        <f>Data!R6</f>
        <v>480</v>
      </c>
      <c r="G25" s="316">
        <f>Data!S6</f>
        <v>0</v>
      </c>
      <c r="H25" s="317">
        <f>SUM(C25:G25)</f>
        <v>31317</v>
      </c>
    </row>
    <row r="26" spans="2:15">
      <c r="C26" s="318"/>
      <c r="D26" s="318"/>
      <c r="E26" s="318"/>
      <c r="F26" s="318"/>
      <c r="G26" s="318"/>
      <c r="H26" s="318"/>
      <c r="I26" s="318"/>
    </row>
    <row r="27" spans="2:15" ht="13.5" customHeight="1">
      <c r="B27" s="306"/>
      <c r="D27" s="480" t="s">
        <v>22</v>
      </c>
      <c r="E27" s="480"/>
      <c r="F27" s="480"/>
      <c r="G27" s="307" t="s">
        <v>23</v>
      </c>
      <c r="H27" s="307" t="s">
        <v>24</v>
      </c>
    </row>
    <row r="28" spans="2:15" ht="27.6">
      <c r="B28" s="492" t="s">
        <v>927</v>
      </c>
      <c r="C28" s="493"/>
      <c r="D28" s="491" t="str">
        <f>Data!T6</f>
        <v>Paredes, Marcelo</v>
      </c>
      <c r="E28" s="491"/>
      <c r="F28" s="491"/>
      <c r="G28" s="308" t="str">
        <f>Data!U6</f>
        <v>(956) 665-2383</v>
      </c>
      <c r="H28" s="309" t="str">
        <f>Data!V6</f>
        <v>marcelo.paredes@utrgv.edu</v>
      </c>
    </row>
    <row r="29" spans="2:15" ht="13.5" customHeight="1">
      <c r="B29" s="306"/>
      <c r="C29" s="306"/>
      <c r="D29" s="306"/>
      <c r="E29" s="306"/>
      <c r="F29" s="306"/>
      <c r="G29" s="306"/>
      <c r="H29" s="296"/>
    </row>
    <row r="30" spans="2:15" ht="14.4" thickBot="1">
      <c r="B30" s="117" t="s">
        <v>937</v>
      </c>
    </row>
    <row r="31" spans="2:15" ht="14.4" thickBot="1">
      <c r="B31" s="124" t="s">
        <v>31</v>
      </c>
      <c r="C31" s="125" t="s">
        <v>25</v>
      </c>
      <c r="D31" s="125" t="s">
        <v>26</v>
      </c>
      <c r="E31" s="125" t="s">
        <v>27</v>
      </c>
      <c r="F31" s="125" t="s">
        <v>28</v>
      </c>
      <c r="G31" s="125" t="s">
        <v>29</v>
      </c>
      <c r="H31" s="126" t="s">
        <v>30</v>
      </c>
    </row>
    <row r="32" spans="2:15">
      <c r="B32" s="127" t="s">
        <v>42</v>
      </c>
      <c r="C32" s="140">
        <f>Data!W6</f>
        <v>215170</v>
      </c>
      <c r="D32" s="140">
        <f>Data!AQ6</f>
        <v>95765</v>
      </c>
      <c r="E32" s="140">
        <f>Data!BK6</f>
        <v>22768</v>
      </c>
      <c r="F32" s="140">
        <f>Data!CE6</f>
        <v>929</v>
      </c>
      <c r="G32" s="140">
        <f>Data!CY6</f>
        <v>0</v>
      </c>
      <c r="H32" s="141">
        <f>SUM(C32:G32)</f>
        <v>334632</v>
      </c>
      <c r="O32" s="144"/>
    </row>
    <row r="33" spans="2:15">
      <c r="B33" s="129" t="s">
        <v>43</v>
      </c>
      <c r="C33" s="140">
        <f>Data!X6</f>
        <v>78496.999999999985</v>
      </c>
      <c r="D33" s="140">
        <f>Data!AR6</f>
        <v>33595</v>
      </c>
      <c r="E33" s="140">
        <f>Data!BL6</f>
        <v>9761.5</v>
      </c>
      <c r="F33" s="140">
        <f>Data!CF6</f>
        <v>739.10000000000036</v>
      </c>
      <c r="G33" s="140">
        <f>Data!CZ6</f>
        <v>0</v>
      </c>
      <c r="H33" s="141">
        <f t="shared" ref="H33:H52" si="0">SUM(C33:G33)</f>
        <v>122592.59999999999</v>
      </c>
      <c r="O33" s="144"/>
    </row>
    <row r="34" spans="2:15">
      <c r="B34" s="129" t="s">
        <v>44</v>
      </c>
      <c r="C34" s="140">
        <f>Data!Y6</f>
        <v>33746</v>
      </c>
      <c r="D34" s="140">
        <f>Data!AS6</f>
        <v>11152</v>
      </c>
      <c r="E34" s="140">
        <f>Data!BM6</f>
        <v>1042</v>
      </c>
      <c r="F34" s="140">
        <f>Data!CG6</f>
        <v>0</v>
      </c>
      <c r="G34" s="140">
        <f>Data!DA6</f>
        <v>0</v>
      </c>
      <c r="H34" s="141">
        <f t="shared" si="0"/>
        <v>45940</v>
      </c>
      <c r="O34" s="144"/>
    </row>
    <row r="35" spans="2:15">
      <c r="B35" s="129" t="s">
        <v>45</v>
      </c>
      <c r="C35" s="140">
        <f>Data!Z6</f>
        <v>4875</v>
      </c>
      <c r="D35" s="140">
        <f>Data!AT6</f>
        <v>27552</v>
      </c>
      <c r="E35" s="140">
        <f>Data!BN6</f>
        <v>9585</v>
      </c>
      <c r="F35" s="140">
        <f>Data!CH6</f>
        <v>3590</v>
      </c>
      <c r="G35" s="140">
        <f>Data!DB6</f>
        <v>0</v>
      </c>
      <c r="H35" s="141">
        <f t="shared" si="0"/>
        <v>45602</v>
      </c>
      <c r="O35" s="144"/>
    </row>
    <row r="36" spans="2:15">
      <c r="B36" s="129" t="s">
        <v>46</v>
      </c>
      <c r="C36" s="140">
        <f>Data!AA6</f>
        <v>18</v>
      </c>
      <c r="D36" s="140">
        <f>Data!AU6</f>
        <v>237</v>
      </c>
      <c r="E36" s="140">
        <f>Data!BO6</f>
        <v>180</v>
      </c>
      <c r="F36" s="140">
        <f>Data!CI6</f>
        <v>0</v>
      </c>
      <c r="G36" s="140">
        <f>Data!DC6</f>
        <v>0</v>
      </c>
      <c r="H36" s="141">
        <f t="shared" si="0"/>
        <v>435</v>
      </c>
      <c r="O36" s="144"/>
    </row>
    <row r="37" spans="2:15">
      <c r="B37" s="129" t="s">
        <v>47</v>
      </c>
      <c r="C37" s="140">
        <f>Data!AB6</f>
        <v>17480</v>
      </c>
      <c r="D37" s="140">
        <f>Data!AV6</f>
        <v>27731</v>
      </c>
      <c r="E37" s="140">
        <f>Data!BP6</f>
        <v>4373</v>
      </c>
      <c r="F37" s="140">
        <f>Data!CJ6</f>
        <v>78</v>
      </c>
      <c r="G37" s="140">
        <f>Data!DD6</f>
        <v>0</v>
      </c>
      <c r="H37" s="141">
        <f t="shared" si="0"/>
        <v>49662</v>
      </c>
      <c r="O37" s="144"/>
    </row>
    <row r="38" spans="2:15">
      <c r="B38" s="129" t="s">
        <v>48</v>
      </c>
      <c r="C38" s="140">
        <f>Data!AC6</f>
        <v>51</v>
      </c>
      <c r="D38" s="140">
        <f>Data!AW6</f>
        <v>723</v>
      </c>
      <c r="E38" s="140">
        <f>Data!BQ6</f>
        <v>0</v>
      </c>
      <c r="F38" s="140">
        <f>Data!CK6</f>
        <v>0</v>
      </c>
      <c r="G38" s="140">
        <f>Data!DE6</f>
        <v>0</v>
      </c>
      <c r="H38" s="141">
        <f t="shared" si="0"/>
        <v>774</v>
      </c>
      <c r="O38" s="144"/>
    </row>
    <row r="39" spans="2:15">
      <c r="B39" s="129" t="s">
        <v>49</v>
      </c>
      <c r="C39" s="140">
        <f>Data!AD6</f>
        <v>0</v>
      </c>
      <c r="D39" s="140">
        <f>Data!AX6</f>
        <v>0</v>
      </c>
      <c r="E39" s="140">
        <f>Data!BR6</f>
        <v>0</v>
      </c>
      <c r="F39" s="140">
        <f>Data!CL6</f>
        <v>0</v>
      </c>
      <c r="G39" s="140">
        <f>Data!DF6</f>
        <v>0</v>
      </c>
      <c r="H39" s="141">
        <f t="shared" si="0"/>
        <v>0</v>
      </c>
      <c r="O39" s="144"/>
    </row>
    <row r="40" spans="2:15">
      <c r="B40" s="129" t="s">
        <v>50</v>
      </c>
      <c r="C40" s="140">
        <f>Data!AE6</f>
        <v>1476</v>
      </c>
      <c r="D40" s="140">
        <f>Data!AY6</f>
        <v>5385</v>
      </c>
      <c r="E40" s="140">
        <f>Data!BS6</f>
        <v>6456</v>
      </c>
      <c r="F40" s="140">
        <f>Data!CM6</f>
        <v>0</v>
      </c>
      <c r="G40" s="140">
        <f>Data!DG6</f>
        <v>0</v>
      </c>
      <c r="H40" s="141">
        <f t="shared" si="0"/>
        <v>13317</v>
      </c>
      <c r="O40" s="144"/>
    </row>
    <row r="41" spans="2:15">
      <c r="B41" s="129" t="s">
        <v>51</v>
      </c>
      <c r="C41" s="140">
        <f>Data!AF6</f>
        <v>6</v>
      </c>
      <c r="D41" s="140">
        <f>Data!AZ6</f>
        <v>30</v>
      </c>
      <c r="E41" s="140">
        <f>Data!BT6</f>
        <v>0</v>
      </c>
      <c r="F41" s="140">
        <f>Data!CN6</f>
        <v>0</v>
      </c>
      <c r="G41" s="140">
        <f>Data!DH6</f>
        <v>0</v>
      </c>
      <c r="H41" s="141">
        <f t="shared" si="0"/>
        <v>36</v>
      </c>
      <c r="O41" s="144"/>
    </row>
    <row r="42" spans="2:15">
      <c r="B42" s="129" t="s">
        <v>52</v>
      </c>
      <c r="C42" s="140">
        <f>Data!AG6</f>
        <v>0</v>
      </c>
      <c r="D42" s="140">
        <f>Data!BA6</f>
        <v>0</v>
      </c>
      <c r="E42" s="140">
        <f>Data!BU6</f>
        <v>0</v>
      </c>
      <c r="F42" s="140">
        <f>Data!CO6</f>
        <v>0</v>
      </c>
      <c r="G42" s="140">
        <f>Data!DI6</f>
        <v>0</v>
      </c>
      <c r="H42" s="141">
        <f t="shared" si="0"/>
        <v>0</v>
      </c>
      <c r="O42" s="144"/>
    </row>
    <row r="43" spans="2:15">
      <c r="B43" s="129" t="s">
        <v>53</v>
      </c>
      <c r="C43" s="140">
        <f>Data!AH6</f>
        <v>0</v>
      </c>
      <c r="D43" s="140">
        <f>Data!BB6</f>
        <v>0</v>
      </c>
      <c r="E43" s="140">
        <f>Data!BV6</f>
        <v>0</v>
      </c>
      <c r="F43" s="140">
        <f>Data!CP6</f>
        <v>0</v>
      </c>
      <c r="G43" s="140">
        <f>Data!DJ6</f>
        <v>0</v>
      </c>
      <c r="H43" s="141">
        <f t="shared" si="0"/>
        <v>0</v>
      </c>
      <c r="O43" s="144"/>
    </row>
    <row r="44" spans="2:15">
      <c r="B44" s="129" t="s">
        <v>54</v>
      </c>
      <c r="C44" s="140">
        <f>Data!AI6</f>
        <v>0</v>
      </c>
      <c r="D44" s="140">
        <f>Data!BC6</f>
        <v>0</v>
      </c>
      <c r="E44" s="140">
        <f>Data!BW6</f>
        <v>0</v>
      </c>
      <c r="F44" s="140">
        <f>Data!CQ6</f>
        <v>0</v>
      </c>
      <c r="G44" s="140">
        <f>Data!DK6</f>
        <v>0</v>
      </c>
      <c r="H44" s="141">
        <f t="shared" si="0"/>
        <v>0</v>
      </c>
      <c r="O44" s="144"/>
    </row>
    <row r="45" spans="2:15">
      <c r="B45" s="129" t="s">
        <v>55</v>
      </c>
      <c r="C45" s="140">
        <f>Data!AJ6</f>
        <v>19128</v>
      </c>
      <c r="D45" s="140">
        <f>Data!BD6</f>
        <v>34350</v>
      </c>
      <c r="E45" s="140">
        <f>Data!BX6</f>
        <v>13033</v>
      </c>
      <c r="F45" s="140">
        <f>Data!CR6</f>
        <v>1416</v>
      </c>
      <c r="G45" s="140">
        <f>Data!DL6</f>
        <v>0</v>
      </c>
      <c r="H45" s="141">
        <f t="shared" si="0"/>
        <v>67927</v>
      </c>
      <c r="O45" s="144"/>
    </row>
    <row r="46" spans="2:15">
      <c r="B46" s="129" t="s">
        <v>56</v>
      </c>
      <c r="C46" s="140">
        <f>Data!AK6</f>
        <v>0</v>
      </c>
      <c r="D46" s="140">
        <f>Data!BE6</f>
        <v>0</v>
      </c>
      <c r="E46" s="140">
        <f>Data!BY6</f>
        <v>0</v>
      </c>
      <c r="F46" s="140">
        <f>Data!CS6</f>
        <v>0</v>
      </c>
      <c r="G46" s="140">
        <f>Data!DM6</f>
        <v>0</v>
      </c>
      <c r="H46" s="141">
        <f t="shared" si="0"/>
        <v>0</v>
      </c>
      <c r="O46" s="144"/>
    </row>
    <row r="47" spans="2:15">
      <c r="B47" s="129" t="s">
        <v>57</v>
      </c>
      <c r="C47" s="140">
        <f>Data!AL6</f>
        <v>12744</v>
      </c>
      <c r="D47" s="140">
        <f>Data!BF6</f>
        <v>38448</v>
      </c>
      <c r="E47" s="140">
        <f>Data!BZ6</f>
        <v>10461</v>
      </c>
      <c r="F47" s="140">
        <f>Data!CT6</f>
        <v>411</v>
      </c>
      <c r="G47" s="140">
        <f>Data!DN6</f>
        <v>0</v>
      </c>
      <c r="H47" s="141">
        <f t="shared" si="0"/>
        <v>62064</v>
      </c>
      <c r="O47" s="144"/>
    </row>
    <row r="48" spans="2:15">
      <c r="B48" s="129" t="s">
        <v>58</v>
      </c>
      <c r="C48" s="140">
        <f>Data!AM6</f>
        <v>0</v>
      </c>
      <c r="D48" s="140">
        <f>Data!BG6</f>
        <v>0</v>
      </c>
      <c r="E48" s="140">
        <f>Data!CA6</f>
        <v>0</v>
      </c>
      <c r="F48" s="140">
        <f>Data!CU6</f>
        <v>0</v>
      </c>
      <c r="G48" s="140">
        <f>Data!DO6</f>
        <v>0</v>
      </c>
      <c r="H48" s="141">
        <f t="shared" si="0"/>
        <v>0</v>
      </c>
      <c r="O48" s="144"/>
    </row>
    <row r="49" spans="2:15">
      <c r="B49" s="129" t="s">
        <v>59</v>
      </c>
      <c r="C49" s="140">
        <f>Data!AN6</f>
        <v>3</v>
      </c>
      <c r="D49" s="140">
        <f>Data!BH6</f>
        <v>2070.0000000000005</v>
      </c>
      <c r="E49" s="140">
        <f>Data!CB6</f>
        <v>0</v>
      </c>
      <c r="F49" s="140">
        <f>Data!CV6</f>
        <v>0</v>
      </c>
      <c r="G49" s="140">
        <f>Data!DP6</f>
        <v>0</v>
      </c>
      <c r="H49" s="141">
        <f t="shared" si="0"/>
        <v>2073.0000000000005</v>
      </c>
      <c r="O49" s="144"/>
    </row>
    <row r="50" spans="2:15">
      <c r="B50" s="129" t="s">
        <v>60</v>
      </c>
      <c r="C50" s="140">
        <f>Data!AO6</f>
        <v>4481</v>
      </c>
      <c r="D50" s="140">
        <f>Data!BI6</f>
        <v>2412</v>
      </c>
      <c r="E50" s="140">
        <f>Data!CC6</f>
        <v>735</v>
      </c>
      <c r="F50" s="140">
        <f>Data!CW6</f>
        <v>0</v>
      </c>
      <c r="G50" s="140">
        <f>Data!DQ6</f>
        <v>0</v>
      </c>
      <c r="H50" s="141">
        <f t="shared" si="0"/>
        <v>7628</v>
      </c>
      <c r="O50" s="144"/>
    </row>
    <row r="51" spans="2:15">
      <c r="B51" s="129" t="s">
        <v>0</v>
      </c>
      <c r="C51" s="140">
        <f>Data!AP6</f>
        <v>7</v>
      </c>
      <c r="D51" s="140">
        <f>Data!BJ6</f>
        <v>11795.5</v>
      </c>
      <c r="E51" s="140">
        <f>Data!CD6</f>
        <v>1227</v>
      </c>
      <c r="F51" s="140">
        <f>Data!CX6</f>
        <v>161</v>
      </c>
      <c r="G51" s="140">
        <f>Data!DR6</f>
        <v>0</v>
      </c>
      <c r="H51" s="141">
        <f t="shared" si="0"/>
        <v>13190.5</v>
      </c>
      <c r="O51" s="144"/>
    </row>
    <row r="52" spans="2:15">
      <c r="B52" s="142" t="s">
        <v>33</v>
      </c>
      <c r="C52" s="141">
        <f>SUM(C32:C51)</f>
        <v>387682</v>
      </c>
      <c r="D52" s="141">
        <f>SUM(D32:D51)</f>
        <v>291245.5</v>
      </c>
      <c r="E52" s="141">
        <f>SUM(E32:E51)</f>
        <v>79621.5</v>
      </c>
      <c r="F52" s="141">
        <f>SUM(F32:F51)</f>
        <v>7324.1</v>
      </c>
      <c r="G52" s="141">
        <f>SUM(G32:G51)</f>
        <v>0</v>
      </c>
      <c r="H52" s="141">
        <f t="shared" si="0"/>
        <v>765873.1</v>
      </c>
    </row>
    <row r="53" spans="2:15">
      <c r="B53" s="143"/>
      <c r="C53" s="144"/>
      <c r="D53" s="144"/>
      <c r="E53" s="144"/>
      <c r="F53" s="144"/>
      <c r="G53" s="144"/>
      <c r="H53" s="144"/>
    </row>
    <row r="54" spans="2:15" ht="13.5" customHeight="1">
      <c r="B54" s="306"/>
      <c r="D54" s="480" t="s">
        <v>22</v>
      </c>
      <c r="E54" s="480"/>
      <c r="F54" s="480"/>
      <c r="G54" s="307" t="s">
        <v>23</v>
      </c>
      <c r="H54" s="307" t="s">
        <v>24</v>
      </c>
    </row>
    <row r="55" spans="2:15" ht="27.6">
      <c r="B55" s="492" t="s">
        <v>928</v>
      </c>
      <c r="C55" s="493"/>
      <c r="D55" s="491" t="str">
        <f>Data!T6</f>
        <v>Paredes, Marcelo</v>
      </c>
      <c r="E55" s="491"/>
      <c r="F55" s="491"/>
      <c r="G55" s="308" t="str">
        <f>Data!U6</f>
        <v>(956) 665-2383</v>
      </c>
      <c r="H55" s="309" t="str">
        <f>Data!V6</f>
        <v>marcelo.paredes@utrgv.edu</v>
      </c>
    </row>
    <row r="56" spans="2:15" ht="13.5" customHeight="1">
      <c r="B56" s="306"/>
      <c r="C56" s="306"/>
      <c r="D56" s="306"/>
      <c r="E56" s="306"/>
      <c r="F56" s="306"/>
      <c r="G56" s="306"/>
      <c r="H56" s="296"/>
    </row>
    <row r="57" spans="2:15">
      <c r="B57" s="117" t="s">
        <v>9</v>
      </c>
    </row>
    <row r="58" spans="2:15" ht="31.5" customHeight="1">
      <c r="B58" s="498" t="s">
        <v>39</v>
      </c>
      <c r="C58" s="498"/>
      <c r="D58" s="498"/>
      <c r="E58" s="498"/>
      <c r="F58" s="498"/>
      <c r="G58" s="498"/>
      <c r="H58" s="319"/>
    </row>
    <row r="59" spans="2:15" ht="8.25" customHeight="1" thickBot="1">
      <c r="B59" s="318"/>
    </row>
    <row r="60" spans="2:15" ht="14.4" thickBot="1">
      <c r="B60" s="124" t="s">
        <v>31</v>
      </c>
      <c r="C60" s="125" t="s">
        <v>25</v>
      </c>
      <c r="D60" s="125" t="s">
        <v>26</v>
      </c>
      <c r="E60" s="125" t="s">
        <v>27</v>
      </c>
      <c r="F60" s="125" t="s">
        <v>28</v>
      </c>
      <c r="G60" s="125" t="s">
        <v>29</v>
      </c>
      <c r="H60" s="126" t="s">
        <v>30</v>
      </c>
    </row>
    <row r="61" spans="2:15">
      <c r="B61" s="127" t="str">
        <f>$B$32</f>
        <v>Liberal Arts</v>
      </c>
      <c r="C61" s="320">
        <f>Data!DS6</f>
        <v>11465701.580613935</v>
      </c>
      <c r="D61" s="320">
        <f>Data!EM6</f>
        <v>7080072.6473046346</v>
      </c>
      <c r="E61" s="320">
        <f>Data!FG6</f>
        <v>3941217.0961675188</v>
      </c>
      <c r="F61" s="320">
        <f>Data!GA6</f>
        <v>407095.90399695496</v>
      </c>
      <c r="G61" s="320">
        <f>Data!GU6</f>
        <v>0</v>
      </c>
      <c r="H61" s="321">
        <f>SUM(C61:G61)</f>
        <v>22894087.228083044</v>
      </c>
    </row>
    <row r="62" spans="2:15">
      <c r="B62" s="127" t="str">
        <f>$B$33</f>
        <v>Science</v>
      </c>
      <c r="C62" s="320">
        <f>Data!DT6</f>
        <v>4353724.7321842378</v>
      </c>
      <c r="D62" s="320">
        <f>Data!EN6</f>
        <v>3596829.5354068386</v>
      </c>
      <c r="E62" s="320">
        <f>Data!FH6</f>
        <v>3010007.1946104616</v>
      </c>
      <c r="F62" s="320">
        <f>Data!GB6</f>
        <v>492909.98147139972</v>
      </c>
      <c r="G62" s="320">
        <f>Data!GV6</f>
        <v>0</v>
      </c>
      <c r="H62" s="141">
        <f t="shared" ref="H62:H81" si="1">SUM(C62:G62)</f>
        <v>11453471.443672936</v>
      </c>
    </row>
    <row r="63" spans="2:15">
      <c r="B63" s="127" t="str">
        <f>$B$34</f>
        <v>Fine Arts</v>
      </c>
      <c r="C63" s="320">
        <f>Data!DU6</f>
        <v>2670592.5186408185</v>
      </c>
      <c r="D63" s="320">
        <f>Data!EO6</f>
        <v>1888280.0377426837</v>
      </c>
      <c r="E63" s="320">
        <f>Data!FI6</f>
        <v>375054.258698183</v>
      </c>
      <c r="F63" s="320">
        <f>Data!GC6</f>
        <v>0</v>
      </c>
      <c r="G63" s="320">
        <f>Data!GW6</f>
        <v>0</v>
      </c>
      <c r="H63" s="141">
        <f t="shared" si="1"/>
        <v>4933926.8150816849</v>
      </c>
    </row>
    <row r="64" spans="2:15">
      <c r="B64" s="127" t="str">
        <f>$B$35</f>
        <v>Teacher Education</v>
      </c>
      <c r="C64" s="320">
        <f>Data!DV6</f>
        <v>403342.14175702661</v>
      </c>
      <c r="D64" s="320">
        <f>Data!EP6</f>
        <v>2109879.1856098389</v>
      </c>
      <c r="E64" s="320">
        <f>Data!FJ6</f>
        <v>1521881.4817277396</v>
      </c>
      <c r="F64" s="320">
        <f>Data!GD6</f>
        <v>1293348.2216410148</v>
      </c>
      <c r="G64" s="320">
        <f>Data!GX6</f>
        <v>0</v>
      </c>
      <c r="H64" s="141">
        <f t="shared" si="1"/>
        <v>5328451.0307356194</v>
      </c>
    </row>
    <row r="65" spans="2:8">
      <c r="B65" s="127" t="str">
        <f>$B$36</f>
        <v>Agriculture</v>
      </c>
      <c r="C65" s="320">
        <f>Data!DW6</f>
        <v>3221.9322759791148</v>
      </c>
      <c r="D65" s="320">
        <f>Data!EQ6</f>
        <v>33982.985120107478</v>
      </c>
      <c r="E65" s="320">
        <f>Data!FK6</f>
        <v>58837.74383304044</v>
      </c>
      <c r="F65" s="320">
        <f>Data!GE6</f>
        <v>0</v>
      </c>
      <c r="G65" s="320">
        <f>Data!GY6</f>
        <v>0</v>
      </c>
      <c r="H65" s="141">
        <f t="shared" si="1"/>
        <v>96042.661229127028</v>
      </c>
    </row>
    <row r="66" spans="2:8">
      <c r="B66" s="127" t="str">
        <f>$B$37</f>
        <v>Engineering</v>
      </c>
      <c r="C66" s="320">
        <f>Data!DX6</f>
        <v>1772045.4112151028</v>
      </c>
      <c r="D66" s="320">
        <f>Data!ER6</f>
        <v>3956081.4639727315</v>
      </c>
      <c r="E66" s="320">
        <f>Data!FL6</f>
        <v>1419265.8214740194</v>
      </c>
      <c r="F66" s="320">
        <f>Data!GF6</f>
        <v>30242.017574002279</v>
      </c>
      <c r="G66" s="320">
        <f>Data!GZ6</f>
        <v>0</v>
      </c>
      <c r="H66" s="141">
        <f t="shared" si="1"/>
        <v>7177634.7142358562</v>
      </c>
    </row>
    <row r="67" spans="2:8">
      <c r="B67" s="127" t="str">
        <f>$B$38</f>
        <v>Home Economics</v>
      </c>
      <c r="C67" s="320">
        <f>Data!DY6</f>
        <v>1487.1613615143026</v>
      </c>
      <c r="D67" s="320">
        <f>Data!ES6</f>
        <v>33742.87001103472</v>
      </c>
      <c r="E67" s="320">
        <f>Data!FM6</f>
        <v>0</v>
      </c>
      <c r="F67" s="320">
        <f>Data!GG6</f>
        <v>0</v>
      </c>
      <c r="G67" s="320">
        <f>Data!HA6</f>
        <v>0</v>
      </c>
      <c r="H67" s="141">
        <f t="shared" si="1"/>
        <v>35230.03137254902</v>
      </c>
    </row>
    <row r="68" spans="2:8">
      <c r="B68" s="127" t="str">
        <f>$B$39</f>
        <v>Law</v>
      </c>
      <c r="C68" s="320">
        <f>Data!DZ6</f>
        <v>0</v>
      </c>
      <c r="D68" s="320">
        <f>Data!ET6</f>
        <v>0</v>
      </c>
      <c r="E68" s="320">
        <f>Data!FN6</f>
        <v>0</v>
      </c>
      <c r="F68" s="320">
        <f>Data!GH6</f>
        <v>0</v>
      </c>
      <c r="G68" s="320">
        <f>Data!HB6</f>
        <v>0</v>
      </c>
      <c r="H68" s="141">
        <f t="shared" si="1"/>
        <v>0</v>
      </c>
    </row>
    <row r="69" spans="2:8">
      <c r="B69" s="127" t="str">
        <f>$B$40</f>
        <v>Social Service</v>
      </c>
      <c r="C69" s="320">
        <f>Data!EA6</f>
        <v>143407.58949522523</v>
      </c>
      <c r="D69" s="320">
        <f>Data!EU6</f>
        <v>707299.395583309</v>
      </c>
      <c r="E69" s="320">
        <f>Data!FO6</f>
        <v>868567.98686951818</v>
      </c>
      <c r="F69" s="320">
        <f>Data!GI6</f>
        <v>0</v>
      </c>
      <c r="G69" s="320">
        <f>Data!HC6</f>
        <v>0</v>
      </c>
      <c r="H69" s="141">
        <f t="shared" si="1"/>
        <v>1719274.9719480523</v>
      </c>
    </row>
    <row r="70" spans="2:8">
      <c r="B70" s="127" t="str">
        <f>$B$41</f>
        <v>Library Science</v>
      </c>
      <c r="C70" s="320">
        <f>Data!EB6</f>
        <v>5749</v>
      </c>
      <c r="D70" s="320">
        <f>Data!EV6</f>
        <v>15431.526315789473</v>
      </c>
      <c r="E70" s="320">
        <f>Data!FP6</f>
        <v>0</v>
      </c>
      <c r="F70" s="320">
        <f>Data!GJ6</f>
        <v>0</v>
      </c>
      <c r="G70" s="320">
        <f>Data!HD6</f>
        <v>0</v>
      </c>
      <c r="H70" s="141">
        <f t="shared" si="1"/>
        <v>21180.526315789473</v>
      </c>
    </row>
    <row r="71" spans="2:8">
      <c r="B71" s="127" t="str">
        <f>$B$42</f>
        <v>Veterinary Science</v>
      </c>
      <c r="C71" s="320">
        <f>Data!EC6</f>
        <v>0</v>
      </c>
      <c r="D71" s="320">
        <f>Data!EW6</f>
        <v>0</v>
      </c>
      <c r="E71" s="320">
        <f>Data!FQ6</f>
        <v>0</v>
      </c>
      <c r="F71" s="320">
        <f>Data!GK6</f>
        <v>0</v>
      </c>
      <c r="G71" s="320">
        <f>Data!HE6</f>
        <v>0</v>
      </c>
      <c r="H71" s="141">
        <f t="shared" si="1"/>
        <v>0</v>
      </c>
    </row>
    <row r="72" spans="2:8">
      <c r="B72" s="127" t="str">
        <f>$B$43</f>
        <v>Vocational Training</v>
      </c>
      <c r="C72" s="320">
        <f>Data!ED6</f>
        <v>0</v>
      </c>
      <c r="D72" s="320">
        <f>Data!EX6</f>
        <v>0</v>
      </c>
      <c r="E72" s="320">
        <f>Data!FR6</f>
        <v>0</v>
      </c>
      <c r="F72" s="320">
        <f>Data!GL6</f>
        <v>0</v>
      </c>
      <c r="G72" s="320">
        <f>Data!HF6</f>
        <v>0</v>
      </c>
      <c r="H72" s="141">
        <f t="shared" si="1"/>
        <v>0</v>
      </c>
    </row>
    <row r="73" spans="2:8">
      <c r="B73" s="127" t="str">
        <f>$B$44</f>
        <v>Physical Training</v>
      </c>
      <c r="C73" s="320">
        <f>Data!EE6</f>
        <v>0</v>
      </c>
      <c r="D73" s="320">
        <f>Data!EY6</f>
        <v>0</v>
      </c>
      <c r="E73" s="320">
        <f>Data!FS6</f>
        <v>0</v>
      </c>
      <c r="F73" s="320">
        <f>Data!GM6</f>
        <v>0</v>
      </c>
      <c r="G73" s="320">
        <f>Data!HG6</f>
        <v>0</v>
      </c>
      <c r="H73" s="141">
        <f t="shared" si="1"/>
        <v>0</v>
      </c>
    </row>
    <row r="74" spans="2:8">
      <c r="B74" s="127" t="str">
        <f>$B$45</f>
        <v>Health Services</v>
      </c>
      <c r="C74" s="320">
        <f>Data!EF6</f>
        <v>764656.48054461367</v>
      </c>
      <c r="D74" s="320">
        <f>Data!EZ6</f>
        <v>2205506.4689154467</v>
      </c>
      <c r="E74" s="320">
        <f>Data!FT6</f>
        <v>3813302.1373266885</v>
      </c>
      <c r="F74" s="320">
        <f>Data!GN6</f>
        <v>992073.51140982728</v>
      </c>
      <c r="G74" s="320">
        <f>Data!HH6</f>
        <v>0</v>
      </c>
      <c r="H74" s="141">
        <f t="shared" si="1"/>
        <v>7775538.5981965763</v>
      </c>
    </row>
    <row r="75" spans="2:8">
      <c r="B75" s="127" t="str">
        <f>$B$46</f>
        <v>Pharmacy</v>
      </c>
      <c r="C75" s="320">
        <f>Data!EG6</f>
        <v>0</v>
      </c>
      <c r="D75" s="320">
        <f>Data!FA6</f>
        <v>0</v>
      </c>
      <c r="E75" s="320">
        <f>Data!FU6</f>
        <v>0</v>
      </c>
      <c r="F75" s="320">
        <f>Data!GO6</f>
        <v>0</v>
      </c>
      <c r="G75" s="320">
        <f>Data!HI6</f>
        <v>0</v>
      </c>
      <c r="H75" s="141">
        <f t="shared" si="1"/>
        <v>0</v>
      </c>
    </row>
    <row r="76" spans="2:8">
      <c r="B76" s="127" t="str">
        <f>$B$47</f>
        <v>Business Administration</v>
      </c>
      <c r="C76" s="320">
        <f>Data!EH6</f>
        <v>688271.32126503356</v>
      </c>
      <c r="D76" s="320">
        <f>Data!FB6</f>
        <v>4516992.8576592384</v>
      </c>
      <c r="E76" s="320">
        <f>Data!FV6</f>
        <v>2291226.8529093824</v>
      </c>
      <c r="F76" s="320">
        <f>Data!GP6</f>
        <v>708952.73042218585</v>
      </c>
      <c r="G76" s="320">
        <f>Data!HJ6</f>
        <v>0</v>
      </c>
      <c r="H76" s="141">
        <f t="shared" si="1"/>
        <v>8205443.76225584</v>
      </c>
    </row>
    <row r="77" spans="2:8">
      <c r="B77" s="127" t="str">
        <f>$B$48</f>
        <v>Optometry</v>
      </c>
      <c r="C77" s="320">
        <f>Data!EI6</f>
        <v>0</v>
      </c>
      <c r="D77" s="320">
        <f>Data!FC6</f>
        <v>0</v>
      </c>
      <c r="E77" s="320">
        <f>Data!FW6</f>
        <v>0</v>
      </c>
      <c r="F77" s="320">
        <f>Data!GQ6</f>
        <v>0</v>
      </c>
      <c r="G77" s="320">
        <f>Data!HK6</f>
        <v>0</v>
      </c>
      <c r="H77" s="141">
        <f t="shared" si="1"/>
        <v>0</v>
      </c>
    </row>
    <row r="78" spans="2:8">
      <c r="B78" s="127" t="str">
        <f>$B$49</f>
        <v>Teacher Ed-Practice Teaching</v>
      </c>
      <c r="C78" s="320">
        <f>Data!EJ6</f>
        <v>240</v>
      </c>
      <c r="D78" s="320">
        <f>Data!FD6</f>
        <v>448188.28910428355</v>
      </c>
      <c r="E78" s="320">
        <f>Data!FX6</f>
        <v>0</v>
      </c>
      <c r="F78" s="320">
        <f>Data!GR6</f>
        <v>0</v>
      </c>
      <c r="G78" s="320">
        <f>Data!HL6</f>
        <v>0</v>
      </c>
      <c r="H78" s="141">
        <f t="shared" si="1"/>
        <v>448428.28910428355</v>
      </c>
    </row>
    <row r="79" spans="2:8">
      <c r="B79" s="127" t="str">
        <f>$B$50</f>
        <v>Technology</v>
      </c>
      <c r="C79" s="320">
        <f>Data!EK6</f>
        <v>401729.70420647715</v>
      </c>
      <c r="D79" s="320">
        <f>Data!FE6</f>
        <v>252125.69822712263</v>
      </c>
      <c r="E79" s="320">
        <f>Data!FY6</f>
        <v>184346.93885694243</v>
      </c>
      <c r="F79" s="320">
        <f>Data!GS6</f>
        <v>0</v>
      </c>
      <c r="G79" s="320">
        <f>Data!HM6</f>
        <v>0</v>
      </c>
      <c r="H79" s="141">
        <f t="shared" si="1"/>
        <v>838202.34129054227</v>
      </c>
    </row>
    <row r="80" spans="2:8">
      <c r="B80" s="127" t="str">
        <f>$B$51</f>
        <v>Nursing</v>
      </c>
      <c r="C80" s="320">
        <f>Data!EL6</f>
        <v>1637.8727599233305</v>
      </c>
      <c r="D80" s="320">
        <f>Data!FF6</f>
        <v>3043433.263637885</v>
      </c>
      <c r="E80" s="320">
        <f>Data!FZ6</f>
        <v>627055.18391761556</v>
      </c>
      <c r="F80" s="320">
        <f>Data!GT6</f>
        <v>122103.08043091792</v>
      </c>
      <c r="G80" s="320">
        <f>Data!HN6</f>
        <v>0</v>
      </c>
      <c r="H80" s="141">
        <f t="shared" si="1"/>
        <v>3794229.4007463418</v>
      </c>
    </row>
    <row r="81" spans="2:8">
      <c r="B81" s="130" t="str">
        <f>$B$52</f>
        <v>Totals</v>
      </c>
      <c r="C81" s="321">
        <f>SUM(C61:C80)</f>
        <v>22675807.446319897</v>
      </c>
      <c r="D81" s="321">
        <f>SUM(D61:D80)</f>
        <v>29887846.224610947</v>
      </c>
      <c r="E81" s="321">
        <f>SUM(E61:E80)</f>
        <v>18110762.696391109</v>
      </c>
      <c r="F81" s="321">
        <f>SUM(F61:F80)</f>
        <v>4046725.4469463029</v>
      </c>
      <c r="G81" s="321">
        <f>SUM(G61:G80)</f>
        <v>0</v>
      </c>
      <c r="H81" s="321">
        <f t="shared" si="1"/>
        <v>74721141.814268261</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Data!T6</f>
        <v>Paredes, Marcelo</v>
      </c>
      <c r="E84" s="491"/>
      <c r="F84" s="491"/>
      <c r="G84" s="308" t="str">
        <f>Data!U6</f>
        <v>(956) 665-2383</v>
      </c>
      <c r="H84" s="309" t="str">
        <f>Data!V6</f>
        <v>marcelo.paredes@utrgv.edu</v>
      </c>
    </row>
    <row r="85" spans="2:8" ht="13.5" customHeight="1">
      <c r="B85" s="306"/>
      <c r="C85" s="306"/>
      <c r="D85" s="306"/>
      <c r="E85" s="306"/>
      <c r="F85" s="306"/>
      <c r="G85" s="306"/>
      <c r="H85" s="296"/>
    </row>
    <row r="86" spans="2:8">
      <c r="B86" s="120" t="s">
        <v>32</v>
      </c>
      <c r="C86" s="324"/>
      <c r="D86" s="324"/>
      <c r="E86" s="324"/>
      <c r="F86" s="324"/>
      <c r="G86" s="324"/>
      <c r="H86" s="122">
        <f>H13+H14</f>
        <v>235960446</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Data!HR6</f>
        <v>245275</v>
      </c>
      <c r="D91" s="327">
        <f>Data!IL6</f>
        <v>0</v>
      </c>
      <c r="E91" s="327">
        <f>Data!JF6</f>
        <v>0</v>
      </c>
      <c r="F91" s="327">
        <f>Data!JZ6</f>
        <v>0</v>
      </c>
      <c r="G91" s="327">
        <f>Data!KT6</f>
        <v>0</v>
      </c>
      <c r="H91" s="133">
        <f t="shared" ref="H91:H111" si="2">SUM(C91:G91)</f>
        <v>245275</v>
      </c>
    </row>
    <row r="92" spans="2:8">
      <c r="B92" s="127" t="str">
        <f>$B$33</f>
        <v>Science</v>
      </c>
      <c r="C92" s="327">
        <f>Data!HS6</f>
        <v>1261776.7999999998</v>
      </c>
      <c r="D92" s="327">
        <f>Data!IM6</f>
        <v>147251.82</v>
      </c>
      <c r="E92" s="327">
        <f>Data!JG6</f>
        <v>5029.6499999999996</v>
      </c>
      <c r="F92" s="327">
        <f>Data!KA6</f>
        <v>0</v>
      </c>
      <c r="G92" s="327">
        <f>Data!KU6</f>
        <v>0</v>
      </c>
      <c r="H92" s="136">
        <f t="shared" si="2"/>
        <v>1414058.2699999998</v>
      </c>
    </row>
    <row r="93" spans="2:8">
      <c r="B93" s="127" t="str">
        <f>$B$34</f>
        <v>Fine Arts</v>
      </c>
      <c r="C93" s="327">
        <f>Data!HT6</f>
        <v>80800</v>
      </c>
      <c r="D93" s="327">
        <f>Data!IN6</f>
        <v>0</v>
      </c>
      <c r="E93" s="327">
        <f>Data!JH6</f>
        <v>0</v>
      </c>
      <c r="F93" s="327">
        <f>Data!KB6</f>
        <v>0</v>
      </c>
      <c r="G93" s="327">
        <f>Data!KV6</f>
        <v>0</v>
      </c>
      <c r="H93" s="136">
        <f t="shared" si="2"/>
        <v>80800</v>
      </c>
    </row>
    <row r="94" spans="2:8">
      <c r="B94" s="127" t="str">
        <f>$B$35</f>
        <v>Teacher Education</v>
      </c>
      <c r="C94" s="327">
        <f>Data!HU6</f>
        <v>0</v>
      </c>
      <c r="D94" s="327">
        <f>Data!IO6</f>
        <v>0</v>
      </c>
      <c r="E94" s="327">
        <f>Data!JI6</f>
        <v>0</v>
      </c>
      <c r="F94" s="327">
        <f>Data!KC6</f>
        <v>0</v>
      </c>
      <c r="G94" s="327">
        <f>Data!KW6</f>
        <v>0</v>
      </c>
      <c r="H94" s="136">
        <f t="shared" si="2"/>
        <v>0</v>
      </c>
    </row>
    <row r="95" spans="2:8">
      <c r="B95" s="127" t="str">
        <f>$B$36</f>
        <v>Agriculture</v>
      </c>
      <c r="C95" s="327">
        <f>Data!HV6</f>
        <v>0</v>
      </c>
      <c r="D95" s="327">
        <f>Data!IP6</f>
        <v>0</v>
      </c>
      <c r="E95" s="327">
        <f>Data!JJ6</f>
        <v>0</v>
      </c>
      <c r="F95" s="327">
        <f>Data!KD6</f>
        <v>0</v>
      </c>
      <c r="G95" s="327">
        <f>Data!KX6</f>
        <v>0</v>
      </c>
      <c r="H95" s="136">
        <f t="shared" si="2"/>
        <v>0</v>
      </c>
    </row>
    <row r="96" spans="2:8">
      <c r="B96" s="127" t="str">
        <f>$B$37</f>
        <v>Engineering</v>
      </c>
      <c r="C96" s="327">
        <f>Data!HW6</f>
        <v>65780</v>
      </c>
      <c r="D96" s="327">
        <f>Data!IQ6</f>
        <v>188375</v>
      </c>
      <c r="E96" s="327">
        <f>Data!JK6</f>
        <v>17680</v>
      </c>
      <c r="F96" s="327">
        <f>Data!KE6</f>
        <v>0</v>
      </c>
      <c r="G96" s="327">
        <f>Data!KY6</f>
        <v>0</v>
      </c>
      <c r="H96" s="136">
        <f t="shared" si="2"/>
        <v>271835</v>
      </c>
    </row>
    <row r="97" spans="2:8">
      <c r="B97" s="127" t="str">
        <f>$B$38</f>
        <v>Home Economics</v>
      </c>
      <c r="C97" s="327">
        <f>Data!HX6</f>
        <v>0</v>
      </c>
      <c r="D97" s="327">
        <f>Data!IR6</f>
        <v>0</v>
      </c>
      <c r="E97" s="327">
        <f>Data!JL6</f>
        <v>0</v>
      </c>
      <c r="F97" s="327">
        <f>Data!KF6</f>
        <v>0</v>
      </c>
      <c r="G97" s="327">
        <f>Data!KZ6</f>
        <v>0</v>
      </c>
      <c r="H97" s="136">
        <f t="shared" si="2"/>
        <v>0</v>
      </c>
    </row>
    <row r="98" spans="2:8">
      <c r="B98" s="127" t="str">
        <f>$B$39</f>
        <v>Law</v>
      </c>
      <c r="C98" s="327">
        <f>Data!HY6</f>
        <v>0</v>
      </c>
      <c r="D98" s="327">
        <f>Data!IS6</f>
        <v>0</v>
      </c>
      <c r="E98" s="327">
        <f>Data!JM6</f>
        <v>0</v>
      </c>
      <c r="F98" s="327">
        <f>Data!KG6</f>
        <v>0</v>
      </c>
      <c r="G98" s="327">
        <f>Data!LA6</f>
        <v>0</v>
      </c>
      <c r="H98" s="136">
        <f t="shared" si="2"/>
        <v>0</v>
      </c>
    </row>
    <row r="99" spans="2:8">
      <c r="B99" s="127" t="str">
        <f>$B$40</f>
        <v>Social Service</v>
      </c>
      <c r="C99" s="327">
        <f>Data!HZ6</f>
        <v>0</v>
      </c>
      <c r="D99" s="327">
        <f>Data!IT6</f>
        <v>0</v>
      </c>
      <c r="E99" s="327">
        <f>Data!JN6</f>
        <v>0</v>
      </c>
      <c r="F99" s="327">
        <f>Data!KH6</f>
        <v>0</v>
      </c>
      <c r="G99" s="327">
        <f>Data!LB6</f>
        <v>0</v>
      </c>
      <c r="H99" s="136">
        <f t="shared" si="2"/>
        <v>0</v>
      </c>
    </row>
    <row r="100" spans="2:8">
      <c r="B100" s="127" t="str">
        <f>$B$41</f>
        <v>Library Science</v>
      </c>
      <c r="C100" s="327">
        <f>Data!IA6</f>
        <v>0</v>
      </c>
      <c r="D100" s="327">
        <f>Data!IU6</f>
        <v>0</v>
      </c>
      <c r="E100" s="327">
        <f>Data!JO6</f>
        <v>0</v>
      </c>
      <c r="F100" s="327">
        <f>Data!KI6</f>
        <v>0</v>
      </c>
      <c r="G100" s="327">
        <f>Data!LC6</f>
        <v>0</v>
      </c>
      <c r="H100" s="136">
        <f t="shared" si="2"/>
        <v>0</v>
      </c>
    </row>
    <row r="101" spans="2:8">
      <c r="B101" s="127" t="str">
        <f>$B$42</f>
        <v>Veterinary Science</v>
      </c>
      <c r="C101" s="327">
        <f>Data!IB6</f>
        <v>0</v>
      </c>
      <c r="D101" s="327">
        <f>Data!IV6</f>
        <v>0</v>
      </c>
      <c r="E101" s="327">
        <f>Data!JP6</f>
        <v>0</v>
      </c>
      <c r="F101" s="327">
        <f>Data!KJ6</f>
        <v>0</v>
      </c>
      <c r="G101" s="327">
        <f>Data!LD6</f>
        <v>0</v>
      </c>
      <c r="H101" s="136">
        <f t="shared" si="2"/>
        <v>0</v>
      </c>
    </row>
    <row r="102" spans="2:8">
      <c r="B102" s="127" t="str">
        <f>$B$43</f>
        <v>Vocational Training</v>
      </c>
      <c r="C102" s="327">
        <f>Data!IC6</f>
        <v>0</v>
      </c>
      <c r="D102" s="327">
        <f>Data!IW6</f>
        <v>0</v>
      </c>
      <c r="E102" s="327">
        <f>Data!JQ6</f>
        <v>0</v>
      </c>
      <c r="F102" s="327">
        <f>Data!KK6</f>
        <v>0</v>
      </c>
      <c r="G102" s="327">
        <f>Data!LE6</f>
        <v>0</v>
      </c>
      <c r="H102" s="136">
        <f t="shared" si="2"/>
        <v>0</v>
      </c>
    </row>
    <row r="103" spans="2:8">
      <c r="B103" s="127" t="str">
        <f>$B$44</f>
        <v>Physical Training</v>
      </c>
      <c r="C103" s="327">
        <f>Data!ID6</f>
        <v>0</v>
      </c>
      <c r="D103" s="327">
        <f>Data!IX6</f>
        <v>0</v>
      </c>
      <c r="E103" s="327">
        <f>Data!JR6</f>
        <v>0</v>
      </c>
      <c r="F103" s="327">
        <f>Data!KL6</f>
        <v>0</v>
      </c>
      <c r="G103" s="327">
        <f>Data!LF6</f>
        <v>0</v>
      </c>
      <c r="H103" s="136">
        <f t="shared" si="2"/>
        <v>0</v>
      </c>
    </row>
    <row r="104" spans="2:8">
      <c r="B104" s="127" t="str">
        <f>$B$45</f>
        <v>Health Services</v>
      </c>
      <c r="C104" s="327">
        <f>Data!IE6</f>
        <v>0</v>
      </c>
      <c r="D104" s="327">
        <f>Data!IY6</f>
        <v>0</v>
      </c>
      <c r="E104" s="327">
        <f>Data!JS6</f>
        <v>0</v>
      </c>
      <c r="F104" s="327">
        <f>Data!KM6</f>
        <v>0</v>
      </c>
      <c r="G104" s="327">
        <f>Data!LG6</f>
        <v>0</v>
      </c>
      <c r="H104" s="136">
        <f t="shared" si="2"/>
        <v>0</v>
      </c>
    </row>
    <row r="105" spans="2:8">
      <c r="B105" s="127" t="str">
        <f>$B$46</f>
        <v>Pharmacy</v>
      </c>
      <c r="C105" s="327">
        <f>Data!IF6</f>
        <v>0</v>
      </c>
      <c r="D105" s="327">
        <f>Data!IZ6</f>
        <v>0</v>
      </c>
      <c r="E105" s="327">
        <f>Data!JT6</f>
        <v>0</v>
      </c>
      <c r="F105" s="327">
        <f>Data!KN6</f>
        <v>0</v>
      </c>
      <c r="G105" s="327">
        <f>Data!LH6</f>
        <v>0</v>
      </c>
      <c r="H105" s="136">
        <f t="shared" si="2"/>
        <v>0</v>
      </c>
    </row>
    <row r="106" spans="2:8">
      <c r="B106" s="127" t="str">
        <f>$B$47</f>
        <v>Business Administration</v>
      </c>
      <c r="C106" s="327">
        <f>Data!IG6</f>
        <v>12500</v>
      </c>
      <c r="D106" s="327">
        <f>Data!JA6</f>
        <v>47500</v>
      </c>
      <c r="E106" s="327">
        <f>Data!JU6</f>
        <v>10000</v>
      </c>
      <c r="F106" s="327">
        <f>Data!KO6</f>
        <v>0</v>
      </c>
      <c r="G106" s="327">
        <f>Data!LI6</f>
        <v>0</v>
      </c>
      <c r="H106" s="136">
        <f t="shared" si="2"/>
        <v>70000</v>
      </c>
    </row>
    <row r="107" spans="2:8">
      <c r="B107" s="127" t="str">
        <f>$B$48</f>
        <v>Optometry</v>
      </c>
      <c r="C107" s="327">
        <f>Data!IH6</f>
        <v>0</v>
      </c>
      <c r="D107" s="327">
        <f>Data!JB6</f>
        <v>0</v>
      </c>
      <c r="E107" s="327">
        <f>Data!JV6</f>
        <v>0</v>
      </c>
      <c r="F107" s="327">
        <f>Data!KP6</f>
        <v>0</v>
      </c>
      <c r="G107" s="327">
        <f>Data!LJ6</f>
        <v>0</v>
      </c>
      <c r="H107" s="136">
        <f t="shared" si="2"/>
        <v>0</v>
      </c>
    </row>
    <row r="108" spans="2:8">
      <c r="B108" s="127" t="str">
        <f>$B$49</f>
        <v>Teacher Ed-Practice Teaching</v>
      </c>
      <c r="C108" s="327">
        <f>Data!II6</f>
        <v>0</v>
      </c>
      <c r="D108" s="327">
        <f>Data!JC6</f>
        <v>0</v>
      </c>
      <c r="E108" s="327">
        <f>Data!JW6</f>
        <v>0</v>
      </c>
      <c r="F108" s="327">
        <f>Data!KQ6</f>
        <v>0</v>
      </c>
      <c r="G108" s="327">
        <f>Data!LK6</f>
        <v>0</v>
      </c>
      <c r="H108" s="136">
        <f t="shared" si="2"/>
        <v>0</v>
      </c>
    </row>
    <row r="109" spans="2:8">
      <c r="B109" s="127" t="str">
        <f>$B$50</f>
        <v>Technology</v>
      </c>
      <c r="C109" s="327">
        <f>Data!IJ6</f>
        <v>0</v>
      </c>
      <c r="D109" s="327">
        <f>Data!JD6</f>
        <v>0</v>
      </c>
      <c r="E109" s="327">
        <f>Data!JX6</f>
        <v>0</v>
      </c>
      <c r="F109" s="327">
        <f>Data!KR6</f>
        <v>0</v>
      </c>
      <c r="G109" s="327">
        <f>Data!LL6</f>
        <v>0</v>
      </c>
      <c r="H109" s="136">
        <f t="shared" si="2"/>
        <v>0</v>
      </c>
    </row>
    <row r="110" spans="2:8">
      <c r="B110" s="127" t="str">
        <f>$B$51</f>
        <v>Nursing</v>
      </c>
      <c r="C110" s="327">
        <f>Data!IK6</f>
        <v>0</v>
      </c>
      <c r="D110" s="327">
        <f>Data!JE6</f>
        <v>0</v>
      </c>
      <c r="E110" s="327">
        <f>Data!JY6</f>
        <v>0</v>
      </c>
      <c r="F110" s="327">
        <f>Data!KS6</f>
        <v>0</v>
      </c>
      <c r="G110" s="327">
        <f>Data!HPM6</f>
        <v>0</v>
      </c>
      <c r="H110" s="136">
        <f t="shared" si="2"/>
        <v>0</v>
      </c>
    </row>
    <row r="111" spans="2:8">
      <c r="B111" s="130" t="str">
        <f>$B$52</f>
        <v>Totals</v>
      </c>
      <c r="C111" s="133">
        <f>SUM(C91:C110)</f>
        <v>1666131.7999999998</v>
      </c>
      <c r="D111" s="133">
        <f>SUM(D91:D110)</f>
        <v>383126.82</v>
      </c>
      <c r="E111" s="133">
        <f>SUM(E91:E110)</f>
        <v>32709.65</v>
      </c>
      <c r="F111" s="133">
        <f>SUM(F91:F110)</f>
        <v>0</v>
      </c>
      <c r="G111" s="133">
        <f>SUM(G91:G110)</f>
        <v>0</v>
      </c>
      <c r="H111" s="133">
        <f t="shared" si="2"/>
        <v>2081968.2699999998</v>
      </c>
    </row>
    <row r="112" spans="2:8">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11710976.580613935</v>
      </c>
      <c r="D116" s="321">
        <f t="shared" si="3"/>
        <v>7080072.6473046346</v>
      </c>
      <c r="E116" s="321">
        <f t="shared" si="3"/>
        <v>3941217.0961675188</v>
      </c>
      <c r="F116" s="321">
        <f t="shared" si="3"/>
        <v>407095.90399695496</v>
      </c>
      <c r="G116" s="321">
        <f t="shared" si="3"/>
        <v>0</v>
      </c>
      <c r="H116" s="133">
        <f t="shared" ref="H116:H136" si="4">SUM(C116:G116)</f>
        <v>23139362.228083044</v>
      </c>
    </row>
    <row r="117" spans="2:8">
      <c r="B117" s="127" t="str">
        <f>$B$33</f>
        <v>Science</v>
      </c>
      <c r="C117" s="141">
        <f t="shared" si="3"/>
        <v>5615501.5321842376</v>
      </c>
      <c r="D117" s="141">
        <f t="shared" si="3"/>
        <v>3744081.3554068385</v>
      </c>
      <c r="E117" s="141">
        <f t="shared" si="3"/>
        <v>3015036.8446104615</v>
      </c>
      <c r="F117" s="141">
        <f t="shared" si="3"/>
        <v>492909.98147139972</v>
      </c>
      <c r="G117" s="141">
        <f t="shared" si="3"/>
        <v>0</v>
      </c>
      <c r="H117" s="136">
        <f t="shared" si="4"/>
        <v>12867529.713672936</v>
      </c>
    </row>
    <row r="118" spans="2:8">
      <c r="B118" s="127" t="str">
        <f>$B$34</f>
        <v>Fine Arts</v>
      </c>
      <c r="C118" s="141">
        <f t="shared" si="3"/>
        <v>2751392.5186408185</v>
      </c>
      <c r="D118" s="141">
        <f t="shared" si="3"/>
        <v>1888280.0377426837</v>
      </c>
      <c r="E118" s="141">
        <f t="shared" si="3"/>
        <v>375054.258698183</v>
      </c>
      <c r="F118" s="141">
        <f t="shared" si="3"/>
        <v>0</v>
      </c>
      <c r="G118" s="141">
        <f t="shared" si="3"/>
        <v>0</v>
      </c>
      <c r="H118" s="136">
        <f t="shared" si="4"/>
        <v>5014726.8150816849</v>
      </c>
    </row>
    <row r="119" spans="2:8">
      <c r="B119" s="127" t="str">
        <f>$B$35</f>
        <v>Teacher Education</v>
      </c>
      <c r="C119" s="141">
        <f t="shared" si="3"/>
        <v>403342.14175702661</v>
      </c>
      <c r="D119" s="141">
        <f t="shared" si="3"/>
        <v>2109879.1856098389</v>
      </c>
      <c r="E119" s="141">
        <f t="shared" si="3"/>
        <v>1521881.4817277396</v>
      </c>
      <c r="F119" s="141">
        <f t="shared" si="3"/>
        <v>1293348.2216410148</v>
      </c>
      <c r="G119" s="141">
        <f t="shared" si="3"/>
        <v>0</v>
      </c>
      <c r="H119" s="136">
        <f t="shared" si="4"/>
        <v>5328451.0307356194</v>
      </c>
    </row>
    <row r="120" spans="2:8">
      <c r="B120" s="127" t="str">
        <f>$B$36</f>
        <v>Agriculture</v>
      </c>
      <c r="C120" s="141">
        <f t="shared" si="3"/>
        <v>3221.9322759791148</v>
      </c>
      <c r="D120" s="141">
        <f t="shared" si="3"/>
        <v>33982.985120107478</v>
      </c>
      <c r="E120" s="141">
        <f t="shared" si="3"/>
        <v>58837.74383304044</v>
      </c>
      <c r="F120" s="141">
        <f t="shared" si="3"/>
        <v>0</v>
      </c>
      <c r="G120" s="141">
        <f t="shared" si="3"/>
        <v>0</v>
      </c>
      <c r="H120" s="136">
        <f t="shared" si="4"/>
        <v>96042.661229127028</v>
      </c>
    </row>
    <row r="121" spans="2:8">
      <c r="B121" s="127" t="str">
        <f>$B$37</f>
        <v>Engineering</v>
      </c>
      <c r="C121" s="141">
        <f t="shared" si="3"/>
        <v>1837825.4112151028</v>
      </c>
      <c r="D121" s="141">
        <f t="shared" si="3"/>
        <v>4144456.4639727315</v>
      </c>
      <c r="E121" s="141">
        <f t="shared" si="3"/>
        <v>1436945.8214740194</v>
      </c>
      <c r="F121" s="141">
        <f t="shared" si="3"/>
        <v>30242.017574002279</v>
      </c>
      <c r="G121" s="141">
        <f t="shared" si="3"/>
        <v>0</v>
      </c>
      <c r="H121" s="136">
        <f t="shared" si="4"/>
        <v>7449469.7142358562</v>
      </c>
    </row>
    <row r="122" spans="2:8">
      <c r="B122" s="127" t="str">
        <f>$B$38</f>
        <v>Home Economics</v>
      </c>
      <c r="C122" s="141">
        <f t="shared" si="3"/>
        <v>1487.1613615143026</v>
      </c>
      <c r="D122" s="141">
        <f t="shared" si="3"/>
        <v>33742.87001103472</v>
      </c>
      <c r="E122" s="141">
        <f t="shared" si="3"/>
        <v>0</v>
      </c>
      <c r="F122" s="141">
        <f t="shared" si="3"/>
        <v>0</v>
      </c>
      <c r="G122" s="141">
        <f t="shared" si="3"/>
        <v>0</v>
      </c>
      <c r="H122" s="136">
        <f t="shared" si="4"/>
        <v>35230.03137254902</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143407.58949522523</v>
      </c>
      <c r="D124" s="141">
        <f t="shared" si="3"/>
        <v>707299.395583309</v>
      </c>
      <c r="E124" s="141">
        <f t="shared" si="3"/>
        <v>868567.98686951818</v>
      </c>
      <c r="F124" s="141">
        <f t="shared" si="3"/>
        <v>0</v>
      </c>
      <c r="G124" s="141">
        <f t="shared" si="3"/>
        <v>0</v>
      </c>
      <c r="H124" s="136">
        <f t="shared" si="4"/>
        <v>1719274.9719480523</v>
      </c>
    </row>
    <row r="125" spans="2:8">
      <c r="B125" s="127" t="str">
        <f>$B$41</f>
        <v>Library Science</v>
      </c>
      <c r="C125" s="141">
        <f t="shared" si="3"/>
        <v>5749</v>
      </c>
      <c r="D125" s="141">
        <f t="shared" si="3"/>
        <v>15431.526315789473</v>
      </c>
      <c r="E125" s="141">
        <f t="shared" si="3"/>
        <v>0</v>
      </c>
      <c r="F125" s="141">
        <f t="shared" si="3"/>
        <v>0</v>
      </c>
      <c r="G125" s="141">
        <f t="shared" si="3"/>
        <v>0</v>
      </c>
      <c r="H125" s="136">
        <f t="shared" si="4"/>
        <v>21180.526315789473</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9">
      <c r="B129" s="127" t="str">
        <f>$B$45</f>
        <v>Health Services</v>
      </c>
      <c r="C129" s="141">
        <f t="shared" si="3"/>
        <v>764656.48054461367</v>
      </c>
      <c r="D129" s="141">
        <f t="shared" si="3"/>
        <v>2205506.4689154467</v>
      </c>
      <c r="E129" s="141">
        <f t="shared" si="3"/>
        <v>3813302.1373266885</v>
      </c>
      <c r="F129" s="141">
        <f t="shared" si="3"/>
        <v>992073.51140982728</v>
      </c>
      <c r="G129" s="141">
        <f t="shared" si="3"/>
        <v>0</v>
      </c>
      <c r="H129" s="136">
        <f t="shared" si="4"/>
        <v>7775538.5981965763</v>
      </c>
    </row>
    <row r="130" spans="2:9">
      <c r="B130" s="127" t="str">
        <f>$B$46</f>
        <v>Pharmacy</v>
      </c>
      <c r="C130" s="141">
        <f t="shared" si="3"/>
        <v>0</v>
      </c>
      <c r="D130" s="141">
        <f t="shared" si="3"/>
        <v>0</v>
      </c>
      <c r="E130" s="141">
        <f t="shared" si="3"/>
        <v>0</v>
      </c>
      <c r="F130" s="141">
        <f t="shared" si="3"/>
        <v>0</v>
      </c>
      <c r="G130" s="141">
        <f t="shared" si="3"/>
        <v>0</v>
      </c>
      <c r="H130" s="136">
        <f t="shared" si="4"/>
        <v>0</v>
      </c>
    </row>
    <row r="131" spans="2:9">
      <c r="B131" s="127" t="str">
        <f>$B$47</f>
        <v>Business Administration</v>
      </c>
      <c r="C131" s="141">
        <f t="shared" si="3"/>
        <v>700771.32126503356</v>
      </c>
      <c r="D131" s="141">
        <f t="shared" si="3"/>
        <v>4564492.8576592384</v>
      </c>
      <c r="E131" s="141">
        <f t="shared" si="3"/>
        <v>2301226.8529093824</v>
      </c>
      <c r="F131" s="141">
        <f t="shared" si="3"/>
        <v>708952.73042218585</v>
      </c>
      <c r="G131" s="141">
        <f t="shared" si="3"/>
        <v>0</v>
      </c>
      <c r="H131" s="136">
        <f t="shared" si="4"/>
        <v>8275443.76225584</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240</v>
      </c>
      <c r="D133" s="141">
        <f t="shared" si="5"/>
        <v>448188.28910428355</v>
      </c>
      <c r="E133" s="141">
        <f t="shared" si="5"/>
        <v>0</v>
      </c>
      <c r="F133" s="141">
        <f t="shared" si="5"/>
        <v>0</v>
      </c>
      <c r="G133" s="141">
        <f t="shared" si="5"/>
        <v>0</v>
      </c>
      <c r="H133" s="136">
        <f t="shared" si="4"/>
        <v>448428.28910428355</v>
      </c>
    </row>
    <row r="134" spans="2:9">
      <c r="B134" s="127" t="str">
        <f>$B$50</f>
        <v>Technology</v>
      </c>
      <c r="C134" s="141">
        <f t="shared" si="5"/>
        <v>401729.70420647715</v>
      </c>
      <c r="D134" s="141">
        <f t="shared" si="5"/>
        <v>252125.69822712263</v>
      </c>
      <c r="E134" s="141">
        <f t="shared" si="5"/>
        <v>184346.93885694243</v>
      </c>
      <c r="F134" s="141">
        <f t="shared" si="5"/>
        <v>0</v>
      </c>
      <c r="G134" s="141">
        <f t="shared" si="5"/>
        <v>0</v>
      </c>
      <c r="H134" s="136">
        <f t="shared" si="4"/>
        <v>838202.34129054227</v>
      </c>
    </row>
    <row r="135" spans="2:9">
      <c r="B135" s="127" t="str">
        <f>$B$51</f>
        <v>Nursing</v>
      </c>
      <c r="C135" s="141">
        <f t="shared" si="5"/>
        <v>1637.8727599233305</v>
      </c>
      <c r="D135" s="141">
        <f t="shared" si="5"/>
        <v>3043433.263637885</v>
      </c>
      <c r="E135" s="141">
        <f t="shared" si="5"/>
        <v>627055.18391761556</v>
      </c>
      <c r="F135" s="141">
        <f t="shared" si="5"/>
        <v>122103.08043091792</v>
      </c>
      <c r="G135" s="141">
        <f t="shared" si="5"/>
        <v>0</v>
      </c>
      <c r="H135" s="136">
        <f t="shared" si="4"/>
        <v>3794229.4007463418</v>
      </c>
    </row>
    <row r="136" spans="2:9">
      <c r="B136" s="130" t="str">
        <f>$B$52</f>
        <v>Totals</v>
      </c>
      <c r="C136" s="133">
        <f>SUM(C116:C135)</f>
        <v>24341939.246319894</v>
      </c>
      <c r="D136" s="133">
        <f>SUM(D116:D135)</f>
        <v>30270973.044610947</v>
      </c>
      <c r="E136" s="133">
        <f>SUM(E116:E135)</f>
        <v>18143472.346391108</v>
      </c>
      <c r="F136" s="133">
        <f>SUM(F116:F135)</f>
        <v>4046725.4469463029</v>
      </c>
      <c r="G136" s="133">
        <f>SUM(G116:G135)</f>
        <v>0</v>
      </c>
      <c r="H136" s="133">
        <f t="shared" si="4"/>
        <v>76803110.084268257</v>
      </c>
    </row>
    <row r="137" spans="2:9">
      <c r="B137" s="328"/>
      <c r="C137" s="331"/>
      <c r="D137" s="331"/>
      <c r="E137" s="331"/>
      <c r="F137" s="331"/>
      <c r="G137" s="331"/>
      <c r="H137" s="332"/>
    </row>
    <row r="138" spans="2:9">
      <c r="B138" s="120" t="s">
        <v>4</v>
      </c>
      <c r="C138" s="325"/>
      <c r="D138" s="325"/>
      <c r="E138" s="325"/>
      <c r="F138" s="325"/>
      <c r="G138" s="325"/>
      <c r="H138" s="122">
        <f>H86-H81-H111</f>
        <v>159157335.91573173</v>
      </c>
    </row>
    <row r="139" spans="2:9" ht="152.25" customHeight="1" thickBot="1">
      <c r="B139" s="471" t="s">
        <v>874</v>
      </c>
      <c r="C139" s="471"/>
      <c r="D139" s="471"/>
      <c r="E139" s="471"/>
      <c r="F139" s="471"/>
      <c r="G139" s="471"/>
      <c r="H139" s="319"/>
    </row>
    <row r="140" spans="2:9" ht="36.75" customHeight="1" thickTop="1">
      <c r="B140" s="519"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Data!LN6</f>
        <v>1350090.1863767474</v>
      </c>
      <c r="D143" s="327">
        <f>Data!MH6</f>
        <v>110182.37683389074</v>
      </c>
      <c r="E143" s="327">
        <f>Data!NB6</f>
        <v>0</v>
      </c>
      <c r="F143" s="327">
        <f>Data!NV6</f>
        <v>561551.98</v>
      </c>
      <c r="G143" s="327">
        <f>Data!OP6</f>
        <v>0</v>
      </c>
      <c r="H143" s="341">
        <f>Data!PJ6</f>
        <v>40067080.631892301</v>
      </c>
      <c r="I143" s="342">
        <f t="shared" ref="I143:I162" si="6">SUM(C143:H143)</f>
        <v>42088905.175102942</v>
      </c>
    </row>
    <row r="144" spans="2:9">
      <c r="B144" s="127" t="str">
        <f>$B$33</f>
        <v>Science</v>
      </c>
      <c r="C144" s="327">
        <f>Data!LO6</f>
        <v>639038.01762628229</v>
      </c>
      <c r="D144" s="327">
        <f>Data!MI6</f>
        <v>760911.838645485</v>
      </c>
      <c r="E144" s="327">
        <f>Data!NC6</f>
        <v>120674.01833333333</v>
      </c>
      <c r="F144" s="327">
        <f>Data!NW6</f>
        <v>18420129.939000003</v>
      </c>
      <c r="G144" s="327">
        <f>Data!OQ6</f>
        <v>0</v>
      </c>
      <c r="H144" s="341">
        <f>Data!PK6</f>
        <v>21438910.535068877</v>
      </c>
      <c r="I144" s="342">
        <f t="shared" si="6"/>
        <v>41379664.348673984</v>
      </c>
    </row>
    <row r="145" spans="2:9">
      <c r="B145" s="127" t="str">
        <f>$B$34</f>
        <v>Fine Arts</v>
      </c>
      <c r="C145" s="327">
        <f>Data!LP6</f>
        <v>96076.419812898646</v>
      </c>
      <c r="D145" s="327">
        <f>Data!MJ6</f>
        <v>4969.1099999999997</v>
      </c>
      <c r="E145" s="327">
        <f>Data!ND6</f>
        <v>0</v>
      </c>
      <c r="F145" s="327">
        <f>Data!NX6</f>
        <v>0</v>
      </c>
      <c r="G145" s="327">
        <f>Data!OR6</f>
        <v>0</v>
      </c>
      <c r="H145" s="341">
        <f>Data!PL6</f>
        <v>7489753.7333761742</v>
      </c>
      <c r="I145" s="342">
        <f t="shared" si="6"/>
        <v>7590799.2631890727</v>
      </c>
    </row>
    <row r="146" spans="2:9">
      <c r="B146" s="127" t="str">
        <f>$B$35</f>
        <v>Teacher Education</v>
      </c>
      <c r="C146" s="327">
        <f>Data!LQ6</f>
        <v>4153.8291708008492</v>
      </c>
      <c r="D146" s="327">
        <f>Data!MK6</f>
        <v>509367.70929765882</v>
      </c>
      <c r="E146" s="327">
        <f>Data!NE6</f>
        <v>0</v>
      </c>
      <c r="F146" s="327">
        <f>Data!NY6</f>
        <v>29258.81</v>
      </c>
      <c r="G146" s="327">
        <f>Data!OS6</f>
        <v>0</v>
      </c>
      <c r="H146" s="341">
        <f>Data!PN6</f>
        <v>11262354.91439173</v>
      </c>
      <c r="I146" s="342">
        <f t="shared" si="6"/>
        <v>11805135.26286019</v>
      </c>
    </row>
    <row r="147" spans="2:9">
      <c r="B147" s="127" t="str">
        <f>$B$36</f>
        <v>Agriculture</v>
      </c>
      <c r="C147" s="327">
        <f>Data!LR6</f>
        <v>0</v>
      </c>
      <c r="D147" s="327">
        <f>Data!ML6</f>
        <v>0</v>
      </c>
      <c r="E147" s="327">
        <f>Data!NF6</f>
        <v>0</v>
      </c>
      <c r="F147" s="327">
        <f>Data!NZ6</f>
        <v>0</v>
      </c>
      <c r="G147" s="327">
        <f>Data!OT6</f>
        <v>0</v>
      </c>
      <c r="H147" s="341">
        <f>Data!PM6</f>
        <v>239122.69877832409</v>
      </c>
      <c r="I147" s="342">
        <f t="shared" si="6"/>
        <v>239122.69877832409</v>
      </c>
    </row>
    <row r="148" spans="2:9">
      <c r="B148" s="127" t="str">
        <f>$B$37</f>
        <v>Engineering</v>
      </c>
      <c r="C148" s="327">
        <f>Data!LS6</f>
        <v>66618.431766595793</v>
      </c>
      <c r="D148" s="327">
        <f>Data!MM6</f>
        <v>59160.494666666666</v>
      </c>
      <c r="E148" s="327">
        <f>Data!NG6</f>
        <v>748295.81666666665</v>
      </c>
      <c r="F148" s="327">
        <f>Data!OA6</f>
        <v>0</v>
      </c>
      <c r="G148" s="327">
        <f>Data!OU6</f>
        <v>0</v>
      </c>
      <c r="H148" s="341">
        <f>Data!PO6</f>
        <v>16745554.572920147</v>
      </c>
      <c r="I148" s="342">
        <f t="shared" si="6"/>
        <v>17619629.316020075</v>
      </c>
    </row>
    <row r="149" spans="2:9">
      <c r="B149" s="127" t="str">
        <f>$B$38</f>
        <v>Home Economics</v>
      </c>
      <c r="C149" s="327">
        <f>Data!LT6</f>
        <v>0</v>
      </c>
      <c r="D149" s="327">
        <f>Data!MN6</f>
        <v>0</v>
      </c>
      <c r="E149" s="327">
        <f>Data!NH6</f>
        <v>0</v>
      </c>
      <c r="F149" s="327">
        <f>Data!OB6</f>
        <v>0</v>
      </c>
      <c r="G149" s="327">
        <f>Data!OV6</f>
        <v>0</v>
      </c>
      <c r="H149" s="341">
        <f>Data!PP6</f>
        <v>97214.060935030415</v>
      </c>
      <c r="I149" s="342">
        <f t="shared" si="6"/>
        <v>97214.060935030415</v>
      </c>
    </row>
    <row r="150" spans="2:9">
      <c r="B150" s="127" t="str">
        <f>$B$39</f>
        <v>Law</v>
      </c>
      <c r="C150" s="327">
        <f>Data!LU6</f>
        <v>0</v>
      </c>
      <c r="D150" s="327">
        <f>Data!MO6</f>
        <v>0</v>
      </c>
      <c r="E150" s="327">
        <f>Data!NI6</f>
        <v>0</v>
      </c>
      <c r="F150" s="327">
        <f>Data!OC6</f>
        <v>0</v>
      </c>
      <c r="G150" s="327">
        <f>Data!OW6</f>
        <v>0</v>
      </c>
      <c r="H150" s="341">
        <f>Data!PQ6</f>
        <v>0</v>
      </c>
      <c r="I150" s="342">
        <f t="shared" si="6"/>
        <v>0</v>
      </c>
    </row>
    <row r="151" spans="2:9">
      <c r="B151" s="127" t="str">
        <f>$B$40</f>
        <v>Social Service</v>
      </c>
      <c r="C151" s="327">
        <f>Data!LV6</f>
        <v>0</v>
      </c>
      <c r="D151" s="327">
        <f>Data!MP6</f>
        <v>2968.86</v>
      </c>
      <c r="E151" s="327">
        <f>Data!NJ6</f>
        <v>2968.86</v>
      </c>
      <c r="F151" s="327">
        <f>Data!OD6</f>
        <v>0</v>
      </c>
      <c r="G151" s="327">
        <f>Data!OX6</f>
        <v>0</v>
      </c>
      <c r="H151" s="341">
        <f>Data!PR6</f>
        <v>3265561.3439360657</v>
      </c>
      <c r="I151" s="342">
        <f t="shared" si="6"/>
        <v>3271499.0639360659</v>
      </c>
    </row>
    <row r="152" spans="2:9">
      <c r="B152" s="127" t="str">
        <f>$B$41</f>
        <v>Library Science</v>
      </c>
      <c r="C152" s="327">
        <f>Data!LW6</f>
        <v>0</v>
      </c>
      <c r="D152" s="327">
        <f>Data!MQ6</f>
        <v>0</v>
      </c>
      <c r="E152" s="327">
        <f>Data!NK6</f>
        <v>0</v>
      </c>
      <c r="F152" s="327">
        <f>Data!OE6</f>
        <v>0</v>
      </c>
      <c r="G152" s="327">
        <f>Data!OY6</f>
        <v>0</v>
      </c>
      <c r="H152" s="341">
        <f>Data!PS6</f>
        <v>5319.3860664225849</v>
      </c>
      <c r="I152" s="342">
        <f t="shared" si="6"/>
        <v>5319.3860664225849</v>
      </c>
    </row>
    <row r="153" spans="2:9">
      <c r="B153" s="127" t="str">
        <f>$B$42</f>
        <v>Veterinary Science</v>
      </c>
      <c r="C153" s="327">
        <f>Data!LX6</f>
        <v>0</v>
      </c>
      <c r="D153" s="327">
        <f>Data!MR6</f>
        <v>0</v>
      </c>
      <c r="E153" s="327">
        <f>Data!NL6</f>
        <v>0</v>
      </c>
      <c r="F153" s="327">
        <f>Data!OF6</f>
        <v>0</v>
      </c>
      <c r="G153" s="327">
        <f>Data!OZ6</f>
        <v>0</v>
      </c>
      <c r="H153" s="341">
        <f>Data!PT6</f>
        <v>0</v>
      </c>
      <c r="I153" s="342">
        <f t="shared" si="6"/>
        <v>0</v>
      </c>
    </row>
    <row r="154" spans="2:9">
      <c r="B154" s="127" t="str">
        <f>$B$43</f>
        <v>Vocational Training</v>
      </c>
      <c r="C154" s="327">
        <f>Data!LY6</f>
        <v>0</v>
      </c>
      <c r="D154" s="327">
        <f>Data!MS6</f>
        <v>0</v>
      </c>
      <c r="E154" s="327">
        <f>Data!NM6</f>
        <v>0</v>
      </c>
      <c r="F154" s="327">
        <f>Data!OG6</f>
        <v>0</v>
      </c>
      <c r="G154" s="327">
        <f>Data!PA6</f>
        <v>0</v>
      </c>
      <c r="H154" s="341">
        <f>Data!PU6</f>
        <v>0</v>
      </c>
      <c r="I154" s="342">
        <f t="shared" si="6"/>
        <v>0</v>
      </c>
    </row>
    <row r="155" spans="2:9">
      <c r="B155" s="127" t="str">
        <f>$B$44</f>
        <v>Physical Training</v>
      </c>
      <c r="C155" s="327">
        <f>Data!LZ6</f>
        <v>0</v>
      </c>
      <c r="D155" s="327">
        <f>Data!MT6</f>
        <v>0</v>
      </c>
      <c r="E155" s="327">
        <f>Data!NN6</f>
        <v>0</v>
      </c>
      <c r="F155" s="327">
        <f>Data!OH6</f>
        <v>0</v>
      </c>
      <c r="G155" s="327">
        <f>Data!PB6</f>
        <v>0</v>
      </c>
      <c r="H155" s="341">
        <f>Data!PV6</f>
        <v>0</v>
      </c>
      <c r="I155" s="342">
        <f t="shared" si="6"/>
        <v>0</v>
      </c>
    </row>
    <row r="156" spans="2:9">
      <c r="B156" s="127" t="str">
        <f>$B$45</f>
        <v>Health Services</v>
      </c>
      <c r="C156" s="327">
        <f>Data!MA6</f>
        <v>119973.02309992912</v>
      </c>
      <c r="D156" s="327">
        <f>Data!MU6</f>
        <v>164841.98000000001</v>
      </c>
      <c r="E156" s="327">
        <f>Data!NO6</f>
        <v>41203.379999999997</v>
      </c>
      <c r="F156" s="327">
        <f>Data!OI6</f>
        <v>9337395.6999999993</v>
      </c>
      <c r="G156" s="327">
        <f>Data!PC6</f>
        <v>0</v>
      </c>
      <c r="H156" s="341">
        <f>Data!PW6</f>
        <v>8899753.9833891634</v>
      </c>
      <c r="I156" s="342">
        <f t="shared" si="6"/>
        <v>18563168.066489093</v>
      </c>
    </row>
    <row r="157" spans="2:9">
      <c r="B157" s="127" t="str">
        <f>$B$46</f>
        <v>Pharmacy</v>
      </c>
      <c r="C157" s="327">
        <f>Data!MB6</f>
        <v>0</v>
      </c>
      <c r="D157" s="327">
        <f>Data!MV6</f>
        <v>0</v>
      </c>
      <c r="E157" s="327">
        <f>Data!NP6</f>
        <v>0</v>
      </c>
      <c r="F157" s="327">
        <f>Data!OJ6</f>
        <v>0</v>
      </c>
      <c r="G157" s="327">
        <f>Data!PD6</f>
        <v>0</v>
      </c>
      <c r="H157" s="341">
        <f>Data!PX6</f>
        <v>0</v>
      </c>
      <c r="I157" s="342">
        <f t="shared" si="6"/>
        <v>0</v>
      </c>
    </row>
    <row r="158" spans="2:9">
      <c r="B158" s="127" t="str">
        <f>$B$47</f>
        <v>Business Administration</v>
      </c>
      <c r="C158" s="327">
        <f>Data!MC6</f>
        <v>21599.911688164419</v>
      </c>
      <c r="D158" s="327">
        <f>Data!MW6</f>
        <v>0</v>
      </c>
      <c r="E158" s="327">
        <f>Data!NQ6</f>
        <v>130266.25000000001</v>
      </c>
      <c r="F158" s="327">
        <f>Data!OK6</f>
        <v>916181.63</v>
      </c>
      <c r="G158" s="327">
        <f>Data!PE6</f>
        <v>0</v>
      </c>
      <c r="H158" s="341">
        <f>Data!PY6</f>
        <v>9780675.2698351629</v>
      </c>
      <c r="I158" s="342">
        <f t="shared" si="6"/>
        <v>10848723.061523328</v>
      </c>
    </row>
    <row r="159" spans="2:9">
      <c r="B159" s="127" t="str">
        <f>$B$48</f>
        <v>Optometry</v>
      </c>
      <c r="C159" s="327">
        <f>Data!MD6</f>
        <v>0</v>
      </c>
      <c r="D159" s="327">
        <f>Data!MX6</f>
        <v>0</v>
      </c>
      <c r="E159" s="327">
        <f>Data!NR6</f>
        <v>0</v>
      </c>
      <c r="F159" s="327">
        <f>Data!OL6</f>
        <v>0</v>
      </c>
      <c r="G159" s="327">
        <f>Data!PF6</f>
        <v>0</v>
      </c>
      <c r="H159" s="341">
        <f>Data!PZ6</f>
        <v>0</v>
      </c>
      <c r="I159" s="342">
        <f t="shared" si="6"/>
        <v>0</v>
      </c>
    </row>
    <row r="160" spans="2:9">
      <c r="B160" s="127" t="str">
        <f>$B$49</f>
        <v>Teacher Ed-Practice Teaching</v>
      </c>
      <c r="C160" s="327">
        <f>Data!ME6</f>
        <v>0</v>
      </c>
      <c r="D160" s="327">
        <f>Data!MY6</f>
        <v>139082.67239687845</v>
      </c>
      <c r="E160" s="327">
        <f>Data!NS6</f>
        <v>0</v>
      </c>
      <c r="F160" s="327">
        <f>Data!OM6</f>
        <v>0</v>
      </c>
      <c r="G160" s="327">
        <f>Data!PG6</f>
        <v>0</v>
      </c>
      <c r="H160" s="341">
        <f>Data!QA6</f>
        <v>347710.44161813782</v>
      </c>
      <c r="I160" s="342">
        <f t="shared" si="6"/>
        <v>486793.11401501624</v>
      </c>
    </row>
    <row r="161" spans="2:9">
      <c r="B161" s="127" t="str">
        <f>$B$50</f>
        <v>Technology</v>
      </c>
      <c r="C161" s="327">
        <f>Data!MF6</f>
        <v>6923.0486180014159</v>
      </c>
      <c r="D161" s="327">
        <f>Data!MZ6</f>
        <v>0</v>
      </c>
      <c r="E161" s="327">
        <f>Data!NT6</f>
        <v>0</v>
      </c>
      <c r="F161" s="327">
        <f>Data!ON6</f>
        <v>0</v>
      </c>
      <c r="G161" s="327">
        <f>Data!PH6</f>
        <v>0</v>
      </c>
      <c r="H161" s="341">
        <f>Data!QB6</f>
        <v>1306165.6081512973</v>
      </c>
      <c r="I161" s="342">
        <f t="shared" si="6"/>
        <v>1313088.6567692987</v>
      </c>
    </row>
    <row r="162" spans="2:9">
      <c r="B162" s="127" t="str">
        <f>$B$51</f>
        <v>Nursing</v>
      </c>
      <c r="C162" s="327">
        <f>Data!MG6</f>
        <v>0</v>
      </c>
      <c r="D162" s="327">
        <f>Data!NA6</f>
        <v>0</v>
      </c>
      <c r="E162" s="327">
        <f>Data!NU6</f>
        <v>0</v>
      </c>
      <c r="F162" s="327">
        <f>Data!OO6</f>
        <v>341086.73</v>
      </c>
      <c r="G162" s="327">
        <f>Data!PI6</f>
        <v>0</v>
      </c>
      <c r="H162" s="341">
        <f>Data!QC6</f>
        <v>3507187.7113729496</v>
      </c>
      <c r="I162" s="342">
        <f t="shared" si="6"/>
        <v>3848274.4413729496</v>
      </c>
    </row>
    <row r="163" spans="2:9" ht="14.4" thickBot="1">
      <c r="B163" s="130" t="str">
        <f>$B$52</f>
        <v>Totals</v>
      </c>
      <c r="C163" s="133">
        <f t="shared" ref="C163:H163" si="7">SUM(C143:C162)</f>
        <v>2304472.8681594199</v>
      </c>
      <c r="D163" s="133">
        <f t="shared" si="7"/>
        <v>1751485.0418405798</v>
      </c>
      <c r="E163" s="133">
        <f t="shared" si="7"/>
        <v>1043408.325</v>
      </c>
      <c r="F163" s="133">
        <f t="shared" si="7"/>
        <v>29605604.789000001</v>
      </c>
      <c r="G163" s="134">
        <f t="shared" si="7"/>
        <v>0</v>
      </c>
      <c r="H163" s="343">
        <f t="shared" si="7"/>
        <v>124452364.89173181</v>
      </c>
      <c r="I163" s="342">
        <f>SUM(I143:I162)</f>
        <v>159157335.91573182</v>
      </c>
    </row>
    <row r="164" spans="2:9" ht="14.4" thickTop="1">
      <c r="B164" s="143"/>
      <c r="C164" s="329"/>
      <c r="D164" s="329"/>
      <c r="E164" s="329"/>
      <c r="F164" s="329"/>
      <c r="G164" s="329"/>
      <c r="H164" s="344"/>
      <c r="I164" s="345"/>
    </row>
    <row r="165" spans="2:9" ht="14.25" customHeight="1">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 t="shared" ref="C168:G183" si="8">C143+$H$140*IF($H116=0,0,$H143*C116/$H116)+IF($H32=0,0,$H$141*$H143*C32/$H32)</f>
        <v>21628291.387799114</v>
      </c>
      <c r="D168" s="321">
        <f t="shared" si="8"/>
        <v>12369718.263908813</v>
      </c>
      <c r="E168" s="321">
        <f t="shared" si="8"/>
        <v>6824434.5554297734</v>
      </c>
      <c r="F168" s="321">
        <f t="shared" si="8"/>
        <v>1266460.9679652383</v>
      </c>
      <c r="G168" s="321">
        <f t="shared" si="8"/>
        <v>0</v>
      </c>
      <c r="H168" s="133">
        <f t="shared" ref="H168:H188" si="9">SUM(C168:G168)</f>
        <v>42088905.175102934</v>
      </c>
      <c r="I168" s="347"/>
    </row>
    <row r="169" spans="2:9">
      <c r="B169" s="127" t="str">
        <f>$B$33</f>
        <v>Science</v>
      </c>
      <c r="C169" s="141">
        <f t="shared" si="8"/>
        <v>9995164.4565739501</v>
      </c>
      <c r="D169" s="141">
        <f t="shared" si="8"/>
        <v>6999018.6859367248</v>
      </c>
      <c r="E169" s="141">
        <f t="shared" si="8"/>
        <v>5144101.7165693855</v>
      </c>
      <c r="F169" s="141">
        <f t="shared" si="8"/>
        <v>19241379.489593923</v>
      </c>
      <c r="G169" s="141">
        <f t="shared" si="8"/>
        <v>0</v>
      </c>
      <c r="H169" s="136">
        <f t="shared" si="9"/>
        <v>41379664.348673984</v>
      </c>
      <c r="I169" s="347"/>
    </row>
    <row r="170" spans="2:9">
      <c r="B170" s="127" t="str">
        <f>$B$34</f>
        <v>Fine Arts</v>
      </c>
      <c r="C170" s="141">
        <f t="shared" si="8"/>
        <v>4205423.3789528208</v>
      </c>
      <c r="D170" s="141">
        <f t="shared" si="8"/>
        <v>2825212.9605341787</v>
      </c>
      <c r="E170" s="141">
        <f t="shared" si="8"/>
        <v>560162.92370207468</v>
      </c>
      <c r="F170" s="141">
        <f t="shared" si="8"/>
        <v>0</v>
      </c>
      <c r="G170" s="141">
        <f t="shared" si="8"/>
        <v>0</v>
      </c>
      <c r="H170" s="136">
        <f t="shared" si="9"/>
        <v>7590799.2631890737</v>
      </c>
      <c r="I170" s="347"/>
    </row>
    <row r="171" spans="2:9">
      <c r="B171" s="127" t="str">
        <f>$B$35</f>
        <v>Teacher Education</v>
      </c>
      <c r="C171" s="141">
        <f t="shared" si="8"/>
        <v>856668.43917584163</v>
      </c>
      <c r="D171" s="141">
        <f t="shared" si="8"/>
        <v>4968864.1141178226</v>
      </c>
      <c r="E171" s="141">
        <f t="shared" si="8"/>
        <v>3216688.91878545</v>
      </c>
      <c r="F171" s="141">
        <f t="shared" si="8"/>
        <v>2762913.790781077</v>
      </c>
      <c r="G171" s="141">
        <f t="shared" si="8"/>
        <v>0</v>
      </c>
      <c r="H171" s="136">
        <f t="shared" si="9"/>
        <v>11805135.26286019</v>
      </c>
      <c r="I171" s="347"/>
    </row>
    <row r="172" spans="2:9">
      <c r="B172" s="127" t="str">
        <f>$B$36</f>
        <v>Agriculture</v>
      </c>
      <c r="C172" s="141">
        <f t="shared" si="8"/>
        <v>8021.8220866985112</v>
      </c>
      <c r="D172" s="141">
        <f t="shared" si="8"/>
        <v>84609.30809775721</v>
      </c>
      <c r="E172" s="141">
        <f t="shared" si="8"/>
        <v>146491.56859386837</v>
      </c>
      <c r="F172" s="141">
        <f t="shared" si="8"/>
        <v>0</v>
      </c>
      <c r="G172" s="141">
        <f t="shared" si="8"/>
        <v>0</v>
      </c>
      <c r="H172" s="136">
        <f t="shared" si="9"/>
        <v>239122.69877832409</v>
      </c>
      <c r="I172" s="347"/>
    </row>
    <row r="173" spans="2:9">
      <c r="B173" s="127" t="str">
        <f>$B$37</f>
        <v>Engineering</v>
      </c>
      <c r="C173" s="141">
        <f t="shared" si="8"/>
        <v>4197839.4313218324</v>
      </c>
      <c r="D173" s="141">
        <f t="shared" si="8"/>
        <v>9375423.8737796862</v>
      </c>
      <c r="E173" s="141">
        <f t="shared" si="8"/>
        <v>3978385.4196674917</v>
      </c>
      <c r="F173" s="141">
        <f t="shared" si="8"/>
        <v>67980.591251066289</v>
      </c>
      <c r="G173" s="141">
        <f t="shared" si="8"/>
        <v>0</v>
      </c>
      <c r="H173" s="136">
        <f t="shared" si="9"/>
        <v>17619629.316020079</v>
      </c>
      <c r="I173" s="347"/>
    </row>
    <row r="174" spans="2:9">
      <c r="B174" s="127" t="str">
        <f>$B$38</f>
        <v>Home Economics</v>
      </c>
      <c r="C174" s="141">
        <f t="shared" si="8"/>
        <v>4103.6862468173795</v>
      </c>
      <c r="D174" s="141">
        <f t="shared" si="8"/>
        <v>93110.374688213051</v>
      </c>
      <c r="E174" s="141">
        <f t="shared" si="8"/>
        <v>0</v>
      </c>
      <c r="F174" s="141">
        <f t="shared" si="8"/>
        <v>0</v>
      </c>
      <c r="G174" s="141">
        <f t="shared" si="8"/>
        <v>0</v>
      </c>
      <c r="H174" s="136">
        <f t="shared" si="9"/>
        <v>97214.060935030429</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272385.91169162269</v>
      </c>
      <c r="D176" s="141">
        <f t="shared" si="8"/>
        <v>1346401.1803048323</v>
      </c>
      <c r="E176" s="141">
        <f t="shared" si="8"/>
        <v>1652711.9719396108</v>
      </c>
      <c r="F176" s="141">
        <f t="shared" si="8"/>
        <v>0</v>
      </c>
      <c r="G176" s="141">
        <f t="shared" si="8"/>
        <v>0</v>
      </c>
      <c r="H176" s="136">
        <f t="shared" si="9"/>
        <v>3271499.0639360659</v>
      </c>
      <c r="I176" s="347"/>
    </row>
    <row r="177" spans="2:9">
      <c r="B177" s="127" t="str">
        <f>$B$41</f>
        <v>Library Science</v>
      </c>
      <c r="C177" s="141">
        <f t="shared" si="8"/>
        <v>1443.8333608861303</v>
      </c>
      <c r="D177" s="141">
        <f t="shared" si="8"/>
        <v>3875.5527055364551</v>
      </c>
      <c r="E177" s="141">
        <f t="shared" si="8"/>
        <v>0</v>
      </c>
      <c r="F177" s="141">
        <f t="shared" si="8"/>
        <v>0</v>
      </c>
      <c r="G177" s="141">
        <f t="shared" si="8"/>
        <v>0</v>
      </c>
      <c r="H177" s="136">
        <f t="shared" si="9"/>
        <v>5319.3860664225849</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995186.29259995371</v>
      </c>
      <c r="D181" s="141">
        <f t="shared" si="8"/>
        <v>2689228.5204607928</v>
      </c>
      <c r="E181" s="141">
        <f t="shared" si="8"/>
        <v>4405846.479374609</v>
      </c>
      <c r="F181" s="141">
        <f t="shared" si="8"/>
        <v>10472906.774053736</v>
      </c>
      <c r="G181" s="141">
        <f t="shared" si="8"/>
        <v>0</v>
      </c>
      <c r="H181" s="136">
        <f t="shared" si="9"/>
        <v>18563168.066489093</v>
      </c>
      <c r="I181" s="347"/>
    </row>
    <row r="182" spans="2:9">
      <c r="B182" s="127" t="str">
        <f>$B$46</f>
        <v>Pharmacy</v>
      </c>
      <c r="C182" s="141">
        <f t="shared" si="8"/>
        <v>0</v>
      </c>
      <c r="D182" s="141">
        <f t="shared" si="8"/>
        <v>0</v>
      </c>
      <c r="E182" s="141">
        <f t="shared" si="8"/>
        <v>0</v>
      </c>
      <c r="F182" s="141">
        <f t="shared" si="8"/>
        <v>0</v>
      </c>
      <c r="G182" s="141">
        <f t="shared" si="8"/>
        <v>0</v>
      </c>
      <c r="H182" s="136">
        <f t="shared" si="9"/>
        <v>0</v>
      </c>
      <c r="I182" s="347"/>
    </row>
    <row r="183" spans="2:9">
      <c r="B183" s="127" t="str">
        <f>$B$47</f>
        <v>Business Administration</v>
      </c>
      <c r="C183" s="141">
        <f t="shared" si="8"/>
        <v>849835.46359508228</v>
      </c>
      <c r="D183" s="141">
        <f t="shared" si="8"/>
        <v>5394734.5537971836</v>
      </c>
      <c r="E183" s="141">
        <f t="shared" si="8"/>
        <v>2850066.3256392023</v>
      </c>
      <c r="F183" s="141">
        <f t="shared" si="8"/>
        <v>1754086.7184918597</v>
      </c>
      <c r="G183" s="141">
        <f t="shared" si="8"/>
        <v>0</v>
      </c>
      <c r="H183" s="136">
        <f t="shared" si="9"/>
        <v>10848723.061523328</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186.09554306897522</v>
      </c>
      <c r="D185" s="141">
        <f t="shared" si="10"/>
        <v>486607.01847194729</v>
      </c>
      <c r="E185" s="141">
        <f t="shared" si="10"/>
        <v>0</v>
      </c>
      <c r="F185" s="141">
        <f t="shared" si="10"/>
        <v>0</v>
      </c>
      <c r="G185" s="141">
        <f t="shared" si="10"/>
        <v>0</v>
      </c>
      <c r="H185" s="136">
        <f t="shared" si="9"/>
        <v>486793.11401501624</v>
      </c>
      <c r="I185" s="347"/>
    </row>
    <row r="186" spans="2:9">
      <c r="B186" s="127" t="str">
        <f>$B$50</f>
        <v>Technology</v>
      </c>
      <c r="C186" s="141">
        <f t="shared" si="10"/>
        <v>632936.00224373071</v>
      </c>
      <c r="D186" s="141">
        <f t="shared" si="10"/>
        <v>392885.94141644146</v>
      </c>
      <c r="E186" s="141">
        <f t="shared" si="10"/>
        <v>287266.71310912637</v>
      </c>
      <c r="F186" s="141">
        <f t="shared" si="10"/>
        <v>0</v>
      </c>
      <c r="G186" s="141">
        <f t="shared" si="10"/>
        <v>0</v>
      </c>
      <c r="H186" s="136">
        <f t="shared" si="9"/>
        <v>1313088.6567692985</v>
      </c>
      <c r="I186" s="347"/>
    </row>
    <row r="187" spans="2:9">
      <c r="B187" s="127" t="str">
        <f>$B$51</f>
        <v>Nursing</v>
      </c>
      <c r="C187" s="141">
        <f t="shared" si="10"/>
        <v>1513.9641307048191</v>
      </c>
      <c r="D187" s="141">
        <f t="shared" si="10"/>
        <v>2813190.9316065232</v>
      </c>
      <c r="E187" s="141">
        <f t="shared" si="10"/>
        <v>579617.09825873293</v>
      </c>
      <c r="F187" s="141">
        <f t="shared" si="10"/>
        <v>453952.44737698877</v>
      </c>
      <c r="G187" s="141">
        <f t="shared" si="10"/>
        <v>0</v>
      </c>
      <c r="H187" s="136">
        <f t="shared" si="9"/>
        <v>3848274.4413729496</v>
      </c>
      <c r="I187" s="347"/>
    </row>
    <row r="188" spans="2:9">
      <c r="B188" s="130" t="str">
        <f>$B$52</f>
        <v>Totals</v>
      </c>
      <c r="C188" s="133">
        <f>SUM(C168:C187)</f>
        <v>43649000.165322132</v>
      </c>
      <c r="D188" s="133">
        <f>SUM(D168:D187)</f>
        <v>49842881.279826455</v>
      </c>
      <c r="E188" s="133">
        <f>SUM(E168:E187)</f>
        <v>29645773.691069331</v>
      </c>
      <c r="F188" s="133">
        <f>SUM(F168:F187)</f>
        <v>36019680.779513888</v>
      </c>
      <c r="G188" s="133">
        <f>SUM(G168:G187)</f>
        <v>0</v>
      </c>
      <c r="H188" s="133">
        <f t="shared" si="9"/>
        <v>159157335.91573182</v>
      </c>
      <c r="I188" s="347"/>
    </row>
    <row r="189" spans="2:9">
      <c r="B189" s="328"/>
      <c r="C189" s="329"/>
      <c r="D189" s="329"/>
      <c r="E189" s="329"/>
      <c r="F189" s="329"/>
      <c r="G189" s="329"/>
      <c r="H189" s="344"/>
    </row>
    <row r="190" spans="2:9">
      <c r="B190" s="489" t="s">
        <v>34</v>
      </c>
      <c r="C190" s="489"/>
      <c r="D190" s="489"/>
      <c r="E190" s="489"/>
      <c r="F190" s="489"/>
      <c r="G190" s="489"/>
      <c r="H190" s="122">
        <f>H15</f>
        <v>59458191</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9066214.6567069497</v>
      </c>
      <c r="D193" s="135">
        <f t="shared" si="11"/>
        <v>5481136.2625215156</v>
      </c>
      <c r="E193" s="135">
        <f t="shared" si="11"/>
        <v>3051147.7805948067</v>
      </c>
      <c r="F193" s="135">
        <f t="shared" si="11"/>
        <v>315158.93026481243</v>
      </c>
      <c r="G193" s="135">
        <f t="shared" si="11"/>
        <v>0</v>
      </c>
      <c r="H193" s="135">
        <f>SUM(C193:G193)</f>
        <v>17913657.630088083</v>
      </c>
    </row>
    <row r="194" spans="2:8">
      <c r="B194" s="127" t="str">
        <f>$B$33</f>
        <v>Science</v>
      </c>
      <c r="C194" s="138">
        <f t="shared" si="11"/>
        <v>4347318.2569698291</v>
      </c>
      <c r="D194" s="138">
        <f t="shared" si="11"/>
        <v>2898532.4175683041</v>
      </c>
      <c r="E194" s="138">
        <f t="shared" si="11"/>
        <v>2334132.5160165112</v>
      </c>
      <c r="F194" s="138">
        <f t="shared" si="11"/>
        <v>381593.08642549452</v>
      </c>
      <c r="G194" s="138">
        <f t="shared" si="11"/>
        <v>0</v>
      </c>
      <c r="H194" s="138">
        <f t="shared" ref="H194:H213" si="12">SUM(C194:G194)</f>
        <v>9961576.2769801393</v>
      </c>
    </row>
    <row r="195" spans="2:8">
      <c r="B195" s="127" t="str">
        <f>$B$34</f>
        <v>Fine Arts</v>
      </c>
      <c r="C195" s="138">
        <f t="shared" si="11"/>
        <v>2130028.6109484765</v>
      </c>
      <c r="D195" s="138">
        <f t="shared" si="11"/>
        <v>1461838.134190206</v>
      </c>
      <c r="E195" s="138">
        <f t="shared" si="11"/>
        <v>290353.4469446927</v>
      </c>
      <c r="F195" s="138">
        <f t="shared" si="11"/>
        <v>0</v>
      </c>
      <c r="G195" s="138">
        <f t="shared" si="11"/>
        <v>0</v>
      </c>
      <c r="H195" s="138">
        <f t="shared" si="12"/>
        <v>3882220.1920833751</v>
      </c>
    </row>
    <row r="196" spans="2:8">
      <c r="B196" s="127" t="str">
        <f>$B$35</f>
        <v>Teacher Education</v>
      </c>
      <c r="C196" s="138">
        <f t="shared" si="11"/>
        <v>312252.90325646132</v>
      </c>
      <c r="D196" s="138">
        <f t="shared" si="11"/>
        <v>1633392.1825206184</v>
      </c>
      <c r="E196" s="138">
        <f t="shared" si="11"/>
        <v>1178185.6193147297</v>
      </c>
      <c r="F196" s="138">
        <f t="shared" si="11"/>
        <v>1001263.4320077281</v>
      </c>
      <c r="G196" s="138">
        <f t="shared" si="11"/>
        <v>0</v>
      </c>
      <c r="H196" s="138">
        <f t="shared" si="12"/>
        <v>4125094.1370995375</v>
      </c>
    </row>
    <row r="197" spans="2:8">
      <c r="B197" s="127" t="str">
        <f>$B$36</f>
        <v>Agriculture</v>
      </c>
      <c r="C197" s="138">
        <f t="shared" si="11"/>
        <v>2494.3034786487201</v>
      </c>
      <c r="D197" s="138">
        <f t="shared" si="11"/>
        <v>26308.398420383568</v>
      </c>
      <c r="E197" s="138">
        <f t="shared" si="11"/>
        <v>45550.053988641441</v>
      </c>
      <c r="F197" s="138">
        <f t="shared" si="11"/>
        <v>0</v>
      </c>
      <c r="G197" s="138">
        <f t="shared" si="11"/>
        <v>0</v>
      </c>
      <c r="H197" s="138">
        <f t="shared" si="12"/>
        <v>74352.755887673731</v>
      </c>
    </row>
    <row r="198" spans="2:8">
      <c r="B198" s="127" t="str">
        <f>$B$37</f>
        <v>Engineering</v>
      </c>
      <c r="C198" s="138">
        <f t="shared" si="11"/>
        <v>1422777.9865266667</v>
      </c>
      <c r="D198" s="138">
        <f t="shared" si="11"/>
        <v>3208488.351001692</v>
      </c>
      <c r="E198" s="138">
        <f t="shared" si="11"/>
        <v>1112431.5020070344</v>
      </c>
      <c r="F198" s="138">
        <f t="shared" si="11"/>
        <v>23412.276601396381</v>
      </c>
      <c r="G198" s="138">
        <f t="shared" si="11"/>
        <v>0</v>
      </c>
      <c r="H198" s="138">
        <f t="shared" si="12"/>
        <v>5767110.1161367903</v>
      </c>
    </row>
    <row r="199" spans="2:8">
      <c r="B199" s="127" t="str">
        <f>$B$38</f>
        <v>Home Economics</v>
      </c>
      <c r="C199" s="138">
        <f t="shared" si="11"/>
        <v>1151.3065575563132</v>
      </c>
      <c r="D199" s="138">
        <f t="shared" si="11"/>
        <v>26122.50998433496</v>
      </c>
      <c r="E199" s="138">
        <f t="shared" si="11"/>
        <v>0</v>
      </c>
      <c r="F199" s="138">
        <f t="shared" si="11"/>
        <v>0</v>
      </c>
      <c r="G199" s="138">
        <f t="shared" si="11"/>
        <v>0</v>
      </c>
      <c r="H199" s="138">
        <f t="shared" si="12"/>
        <v>27273.816541891272</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111020.97086564791</v>
      </c>
      <c r="D201" s="138">
        <f t="shared" si="11"/>
        <v>547565.61955153302</v>
      </c>
      <c r="E201" s="138">
        <f t="shared" si="11"/>
        <v>672413.93223673035</v>
      </c>
      <c r="F201" s="138">
        <f t="shared" si="11"/>
        <v>0</v>
      </c>
      <c r="G201" s="138">
        <f t="shared" si="11"/>
        <v>0</v>
      </c>
      <c r="H201" s="138">
        <f t="shared" si="12"/>
        <v>1331000.5226539113</v>
      </c>
    </row>
    <row r="202" spans="2:8">
      <c r="B202" s="127" t="str">
        <f>$B$41</f>
        <v>Library Science</v>
      </c>
      <c r="C202" s="138">
        <f t="shared" si="11"/>
        <v>4450.6679440969247</v>
      </c>
      <c r="D202" s="138">
        <f t="shared" si="11"/>
        <v>11946.52974468122</v>
      </c>
      <c r="E202" s="138">
        <f t="shared" si="11"/>
        <v>0</v>
      </c>
      <c r="F202" s="138">
        <f t="shared" si="11"/>
        <v>0</v>
      </c>
      <c r="G202" s="138">
        <f t="shared" si="11"/>
        <v>0</v>
      </c>
      <c r="H202" s="138">
        <f t="shared" si="12"/>
        <v>16397.197688778146</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591969.40097510628</v>
      </c>
      <c r="D206" s="138">
        <f t="shared" si="11"/>
        <v>1707423.3678379508</v>
      </c>
      <c r="E206" s="138">
        <f t="shared" si="11"/>
        <v>2952120.6442435523</v>
      </c>
      <c r="F206" s="138">
        <f t="shared" si="11"/>
        <v>768027.44397623814</v>
      </c>
      <c r="G206" s="138">
        <f t="shared" si="11"/>
        <v>0</v>
      </c>
      <c r="H206" s="138">
        <f t="shared" si="12"/>
        <v>6019540.8570328476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542511.82043776871</v>
      </c>
      <c r="D208" s="138">
        <f t="shared" si="11"/>
        <v>3533665.3405189323</v>
      </c>
      <c r="E208" s="138">
        <f t="shared" si="11"/>
        <v>1781526.6283421183</v>
      </c>
      <c r="F208" s="138">
        <f t="shared" si="11"/>
        <v>548845.57160723803</v>
      </c>
      <c r="G208" s="138">
        <f t="shared" si="11"/>
        <v>0</v>
      </c>
      <c r="H208" s="138">
        <f t="shared" si="12"/>
        <v>6406549.3609060571</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185.79932276626576</v>
      </c>
      <c r="D210" s="138">
        <f t="shared" si="13"/>
        <v>346971.16911394679</v>
      </c>
      <c r="E210" s="138">
        <f t="shared" si="13"/>
        <v>0</v>
      </c>
      <c r="F210" s="138">
        <f t="shared" si="13"/>
        <v>0</v>
      </c>
      <c r="G210" s="138">
        <f t="shared" si="13"/>
        <v>0</v>
      </c>
      <c r="H210" s="138">
        <f t="shared" si="12"/>
        <v>347156.96843671304</v>
      </c>
    </row>
    <row r="211" spans="2:8">
      <c r="B211" s="127" t="str">
        <f>$B$50</f>
        <v>Technology</v>
      </c>
      <c r="C211" s="138">
        <f t="shared" si="13"/>
        <v>311004.61240273219</v>
      </c>
      <c r="D211" s="138">
        <f t="shared" si="13"/>
        <v>195186.59992738033</v>
      </c>
      <c r="E211" s="138">
        <f t="shared" si="13"/>
        <v>142714.73497355881</v>
      </c>
      <c r="F211" s="138">
        <f t="shared" si="13"/>
        <v>0</v>
      </c>
      <c r="G211" s="138">
        <f t="shared" si="13"/>
        <v>0</v>
      </c>
      <c r="H211" s="138">
        <f t="shared" si="12"/>
        <v>648905.94730367139</v>
      </c>
    </row>
    <row r="212" spans="2:8">
      <c r="B212" s="127" t="str">
        <f>$B$51</f>
        <v>Nursing</v>
      </c>
      <c r="C212" s="138">
        <f t="shared" si="13"/>
        <v>1267.9818732127894</v>
      </c>
      <c r="D212" s="138">
        <f t="shared" si="13"/>
        <v>2356115.9969510208</v>
      </c>
      <c r="E212" s="138">
        <f t="shared" si="13"/>
        <v>485443.45212070498</v>
      </c>
      <c r="F212" s="138">
        <f t="shared" si="13"/>
        <v>94527.790215580957</v>
      </c>
      <c r="G212" s="138">
        <f t="shared" si="13"/>
        <v>0</v>
      </c>
      <c r="H212" s="138">
        <f t="shared" si="12"/>
        <v>2937355.2211605199</v>
      </c>
    </row>
    <row r="213" spans="2:8">
      <c r="B213" s="130" t="str">
        <f>$B$52</f>
        <v>Totals</v>
      </c>
      <c r="C213" s="135">
        <f>SUM(C193:C212)</f>
        <v>18844649.27826592</v>
      </c>
      <c r="D213" s="135">
        <f>SUM(D193:D212)</f>
        <v>23434692.8798525</v>
      </c>
      <c r="E213" s="135">
        <f>SUM(E193:E212)</f>
        <v>14046020.310783081</v>
      </c>
      <c r="F213" s="135">
        <f>SUM(F193:F212)</f>
        <v>3132828.5310984887</v>
      </c>
      <c r="G213" s="135">
        <f>SUM(G193:G212)</f>
        <v>0</v>
      </c>
      <c r="H213" s="135">
        <f t="shared" si="12"/>
        <v>59458190.999999985</v>
      </c>
    </row>
    <row r="214" spans="2:8">
      <c r="B214" s="143"/>
      <c r="C214" s="144"/>
      <c r="D214" s="144"/>
      <c r="E214" s="144"/>
      <c r="F214" s="144"/>
      <c r="G214" s="144"/>
      <c r="H214" s="144"/>
    </row>
    <row r="215" spans="2:8">
      <c r="B215" s="489" t="s">
        <v>35</v>
      </c>
      <c r="C215" s="489"/>
      <c r="D215" s="489"/>
      <c r="E215" s="489"/>
      <c r="F215" s="489"/>
      <c r="G215" s="489"/>
      <c r="H215" s="122">
        <f>H17</f>
        <v>40411036</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8033459.9809329975</v>
      </c>
      <c r="D218" s="135">
        <f t="shared" si="14"/>
        <v>6674152.7780502522</v>
      </c>
      <c r="E218" s="135">
        <f t="shared" si="14"/>
        <v>1435370.3176239887</v>
      </c>
      <c r="F218" s="135">
        <f t="shared" si="14"/>
        <v>78563.80664735951</v>
      </c>
      <c r="G218" s="135">
        <f t="shared" si="14"/>
        <v>0</v>
      </c>
      <c r="H218" s="135">
        <f>SUM(C218:G218)</f>
        <v>16221546.883254599</v>
      </c>
    </row>
    <row r="219" spans="2:8">
      <c r="B219" s="127" t="str">
        <f>$B$33</f>
        <v>Science</v>
      </c>
      <c r="C219" s="138">
        <f t="shared" si="14"/>
        <v>2930717.6099051787</v>
      </c>
      <c r="D219" s="138">
        <f t="shared" si="14"/>
        <v>2341337.2586915698</v>
      </c>
      <c r="E219" s="138">
        <f t="shared" si="14"/>
        <v>615397.37155158841</v>
      </c>
      <c r="F219" s="138">
        <f t="shared" si="14"/>
        <v>62504.315923642025</v>
      </c>
      <c r="G219" s="138">
        <f t="shared" si="14"/>
        <v>0</v>
      </c>
      <c r="H219" s="138">
        <f t="shared" ref="H219:H238" si="15">SUM(C219:G219)</f>
        <v>5949956.556071979</v>
      </c>
    </row>
    <row r="220" spans="2:8">
      <c r="B220" s="127" t="str">
        <f>$B$34</f>
        <v>Fine Arts</v>
      </c>
      <c r="C220" s="138">
        <f t="shared" si="14"/>
        <v>1259920.7162548909</v>
      </c>
      <c r="D220" s="138">
        <f t="shared" si="14"/>
        <v>777216.6426232591</v>
      </c>
      <c r="E220" s="138">
        <f t="shared" si="14"/>
        <v>65691.139799903205</v>
      </c>
      <c r="F220" s="138">
        <f t="shared" si="14"/>
        <v>0</v>
      </c>
      <c r="G220" s="138">
        <f t="shared" si="14"/>
        <v>0</v>
      </c>
      <c r="H220" s="138">
        <f t="shared" si="15"/>
        <v>2102828.4986780533</v>
      </c>
    </row>
    <row r="221" spans="2:8">
      <c r="B221" s="127" t="str">
        <f>$B$35</f>
        <v>Teacher Education</v>
      </c>
      <c r="C221" s="138">
        <f t="shared" si="14"/>
        <v>182010.11947319959</v>
      </c>
      <c r="D221" s="138">
        <f t="shared" si="14"/>
        <v>1920182.2935398165</v>
      </c>
      <c r="E221" s="138">
        <f t="shared" si="14"/>
        <v>604270.22551062598</v>
      </c>
      <c r="F221" s="138">
        <f t="shared" si="14"/>
        <v>303599.64032725582</v>
      </c>
      <c r="G221" s="138">
        <f t="shared" si="14"/>
        <v>0</v>
      </c>
      <c r="H221" s="138">
        <f t="shared" si="15"/>
        <v>3010062.2788508977</v>
      </c>
    </row>
    <row r="222" spans="2:8">
      <c r="B222" s="127" t="str">
        <f>$B$36</f>
        <v>Agriculture</v>
      </c>
      <c r="C222" s="138">
        <f t="shared" si="14"/>
        <v>672.03736420873702</v>
      </c>
      <c r="D222" s="138">
        <f t="shared" si="14"/>
        <v>16517.247516294152</v>
      </c>
      <c r="E222" s="138">
        <f t="shared" si="14"/>
        <v>11347.797662171379</v>
      </c>
      <c r="F222" s="138">
        <f t="shared" si="14"/>
        <v>0</v>
      </c>
      <c r="G222" s="138">
        <f t="shared" si="14"/>
        <v>0</v>
      </c>
      <c r="H222" s="138">
        <f t="shared" si="15"/>
        <v>28537.082542674267</v>
      </c>
    </row>
    <row r="223" spans="2:8">
      <c r="B223" s="127" t="str">
        <f>$B$37</f>
        <v>Engineering</v>
      </c>
      <c r="C223" s="138">
        <f t="shared" si="14"/>
        <v>652622.95146492904</v>
      </c>
      <c r="D223" s="138">
        <f t="shared" si="14"/>
        <v>1932657.3454614056</v>
      </c>
      <c r="E223" s="138">
        <f t="shared" si="14"/>
        <v>275688.4398704191</v>
      </c>
      <c r="F223" s="138">
        <f t="shared" si="14"/>
        <v>6596.3153051604331</v>
      </c>
      <c r="G223" s="138">
        <f t="shared" si="14"/>
        <v>0</v>
      </c>
      <c r="H223" s="138">
        <f t="shared" si="15"/>
        <v>2867565.0521019138</v>
      </c>
    </row>
    <row r="224" spans="2:8">
      <c r="B224" s="127" t="str">
        <f>$B$38</f>
        <v>Home Economics</v>
      </c>
      <c r="C224" s="138">
        <f t="shared" si="14"/>
        <v>1904.1058652580884</v>
      </c>
      <c r="D224" s="138">
        <f t="shared" si="14"/>
        <v>50388.058878821401</v>
      </c>
      <c r="E224" s="138">
        <f t="shared" si="14"/>
        <v>0</v>
      </c>
      <c r="F224" s="138">
        <f t="shared" si="14"/>
        <v>0</v>
      </c>
      <c r="G224" s="138">
        <f t="shared" si="14"/>
        <v>0</v>
      </c>
      <c r="H224" s="138">
        <f t="shared" si="15"/>
        <v>52292.164744079491</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55107.063865116434</v>
      </c>
      <c r="D226" s="138">
        <f t="shared" si="14"/>
        <v>375296.95306010137</v>
      </c>
      <c r="E226" s="138">
        <f t="shared" si="14"/>
        <v>407007.67614988016</v>
      </c>
      <c r="F226" s="138">
        <f t="shared" si="14"/>
        <v>0</v>
      </c>
      <c r="G226" s="138">
        <f t="shared" si="14"/>
        <v>0</v>
      </c>
      <c r="H226" s="138">
        <f t="shared" si="15"/>
        <v>837411.69307509798</v>
      </c>
    </row>
    <row r="227" spans="2:8">
      <c r="B227" s="127" t="str">
        <f>$B$41</f>
        <v>Library Science</v>
      </c>
      <c r="C227" s="138">
        <f t="shared" si="14"/>
        <v>224.01245473624567</v>
      </c>
      <c r="D227" s="138">
        <f t="shared" si="14"/>
        <v>2090.7908248473609</v>
      </c>
      <c r="E227" s="138">
        <f t="shared" si="14"/>
        <v>0</v>
      </c>
      <c r="F227" s="138">
        <f t="shared" si="14"/>
        <v>0</v>
      </c>
      <c r="G227" s="138">
        <f t="shared" si="14"/>
        <v>0</v>
      </c>
      <c r="H227" s="138">
        <f t="shared" si="15"/>
        <v>2314.8032795836066</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0</v>
      </c>
      <c r="D229" s="138">
        <f t="shared" si="14"/>
        <v>0</v>
      </c>
      <c r="E229" s="138">
        <f t="shared" si="14"/>
        <v>0</v>
      </c>
      <c r="F229" s="138">
        <f t="shared" si="14"/>
        <v>0</v>
      </c>
      <c r="G229" s="138">
        <f t="shared" si="14"/>
        <v>0</v>
      </c>
      <c r="H229" s="138">
        <f t="shared" si="15"/>
        <v>0</v>
      </c>
    </row>
    <row r="230" spans="2:8">
      <c r="B230" s="127" t="str">
        <f>$B$44</f>
        <v>Physical Training</v>
      </c>
      <c r="C230" s="138">
        <f t="shared" si="14"/>
        <v>0</v>
      </c>
      <c r="D230" s="138">
        <f t="shared" si="14"/>
        <v>0</v>
      </c>
      <c r="E230" s="138">
        <f t="shared" si="14"/>
        <v>0</v>
      </c>
      <c r="F230" s="138">
        <f t="shared" si="14"/>
        <v>0</v>
      </c>
      <c r="G230" s="138">
        <f t="shared" si="14"/>
        <v>0</v>
      </c>
      <c r="H230" s="138">
        <f t="shared" si="15"/>
        <v>0</v>
      </c>
    </row>
    <row r="231" spans="2:8">
      <c r="B231" s="127" t="str">
        <f>$B$45</f>
        <v>Health Services</v>
      </c>
      <c r="C231" s="138">
        <f t="shared" si="14"/>
        <v>714151.70569915127</v>
      </c>
      <c r="D231" s="138">
        <f t="shared" si="14"/>
        <v>2393955.4944502288</v>
      </c>
      <c r="E231" s="138">
        <f t="shared" si="14"/>
        <v>821643.59406155325</v>
      </c>
      <c r="F231" s="138">
        <f t="shared" si="14"/>
        <v>119748.49323214323</v>
      </c>
      <c r="G231" s="138">
        <f t="shared" si="14"/>
        <v>0</v>
      </c>
      <c r="H231" s="138">
        <f t="shared" si="15"/>
        <v>4049499.2874430763</v>
      </c>
    </row>
    <row r="232" spans="2:8">
      <c r="B232" s="127" t="str">
        <f>$B$46</f>
        <v>Pharmacy</v>
      </c>
      <c r="C232" s="138">
        <f t="shared" si="14"/>
        <v>0</v>
      </c>
      <c r="D232" s="138">
        <f t="shared" si="14"/>
        <v>0</v>
      </c>
      <c r="E232" s="138">
        <f t="shared" si="14"/>
        <v>0</v>
      </c>
      <c r="F232" s="138">
        <f t="shared" si="14"/>
        <v>0</v>
      </c>
      <c r="G232" s="138">
        <f t="shared" si="14"/>
        <v>0</v>
      </c>
      <c r="H232" s="138">
        <f t="shared" si="15"/>
        <v>0</v>
      </c>
    </row>
    <row r="233" spans="2:8">
      <c r="B233" s="127" t="str">
        <f>$B$47</f>
        <v>Business Administration</v>
      </c>
      <c r="C233" s="138">
        <f t="shared" si="14"/>
        <v>475802.4538597858</v>
      </c>
      <c r="D233" s="138">
        <f t="shared" si="14"/>
        <v>2679557.5211243778</v>
      </c>
      <c r="E233" s="138">
        <f t="shared" si="14"/>
        <v>659496.17413319333</v>
      </c>
      <c r="F233" s="138">
        <f t="shared" si="14"/>
        <v>34757.507569499205</v>
      </c>
      <c r="G233" s="138">
        <f t="shared" si="14"/>
        <v>0</v>
      </c>
      <c r="H233" s="138">
        <f t="shared" si="15"/>
        <v>3849613.6566868559</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112.00622736812284</v>
      </c>
      <c r="D235" s="138">
        <f t="shared" si="16"/>
        <v>144264.56691446796</v>
      </c>
      <c r="E235" s="138">
        <f t="shared" si="16"/>
        <v>0</v>
      </c>
      <c r="F235" s="138">
        <f t="shared" si="16"/>
        <v>0</v>
      </c>
      <c r="G235" s="138">
        <f t="shared" si="16"/>
        <v>0</v>
      </c>
      <c r="H235" s="138">
        <f t="shared" si="15"/>
        <v>144376.57314183607</v>
      </c>
    </row>
    <row r="236" spans="2:8">
      <c r="B236" s="127" t="str">
        <f>$B$50</f>
        <v>Technology</v>
      </c>
      <c r="C236" s="138">
        <f t="shared" si="16"/>
        <v>167299.96827885279</v>
      </c>
      <c r="D236" s="138">
        <f t="shared" si="16"/>
        <v>168099.58231772785</v>
      </c>
      <c r="E236" s="138">
        <f t="shared" si="16"/>
        <v>46336.840453866469</v>
      </c>
      <c r="F236" s="138">
        <f t="shared" si="16"/>
        <v>0</v>
      </c>
      <c r="G236" s="138">
        <f t="shared" si="16"/>
        <v>0</v>
      </c>
      <c r="H236" s="138">
        <f t="shared" si="15"/>
        <v>381736.39105044707</v>
      </c>
    </row>
    <row r="237" spans="2:8">
      <c r="B237" s="127" t="str">
        <f>$B$51</f>
        <v>Nursing</v>
      </c>
      <c r="C237" s="138">
        <f t="shared" si="16"/>
        <v>261.34786385895325</v>
      </c>
      <c r="D237" s="138">
        <f t="shared" si="16"/>
        <v>822064.10581623495</v>
      </c>
      <c r="E237" s="138">
        <f t="shared" si="16"/>
        <v>77354.154063801572</v>
      </c>
      <c r="F237" s="138">
        <f t="shared" si="16"/>
        <v>13615.471335010636</v>
      </c>
      <c r="G237" s="138">
        <f t="shared" si="16"/>
        <v>0</v>
      </c>
      <c r="H237" s="138">
        <f t="shared" si="15"/>
        <v>913295.07907890598</v>
      </c>
    </row>
    <row r="238" spans="2:8">
      <c r="B238" s="130" t="str">
        <f>$B$52</f>
        <v>Totals</v>
      </c>
      <c r="C238" s="135">
        <f>SUM(C218:C237)</f>
        <v>14474266.079509532</v>
      </c>
      <c r="D238" s="135">
        <f>SUM(D218:D237)</f>
        <v>20297780.639269408</v>
      </c>
      <c r="E238" s="135">
        <f>SUM(E218:E237)</f>
        <v>5019603.7308809925</v>
      </c>
      <c r="F238" s="135">
        <f>SUM(F218:F237)</f>
        <v>619385.55034007074</v>
      </c>
      <c r="G238" s="135">
        <f>SUM(G218:G237)</f>
        <v>0</v>
      </c>
      <c r="H238" s="135">
        <f t="shared" si="15"/>
        <v>40411036</v>
      </c>
    </row>
    <row r="239" spans="2:8">
      <c r="B239" s="328"/>
      <c r="C239" s="348"/>
      <c r="D239" s="348"/>
      <c r="E239" s="348"/>
      <c r="F239" s="348"/>
      <c r="G239" s="348"/>
      <c r="H239" s="348"/>
    </row>
    <row r="240" spans="2:8">
      <c r="B240" s="120" t="s">
        <v>11</v>
      </c>
      <c r="C240" s="121"/>
      <c r="D240" s="121"/>
      <c r="E240" s="121"/>
      <c r="F240" s="121"/>
      <c r="G240" s="121"/>
      <c r="H240" s="122">
        <f>H16</f>
        <v>33132317</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6586496.3891320676</v>
      </c>
      <c r="D243" s="135">
        <f t="shared" si="17"/>
        <v>5472023.6706822263</v>
      </c>
      <c r="E243" s="135">
        <f t="shared" si="17"/>
        <v>1176835.5648172118</v>
      </c>
      <c r="F243" s="135">
        <f t="shared" si="17"/>
        <v>64413.120875372326</v>
      </c>
      <c r="G243" s="135">
        <f t="shared" si="17"/>
        <v>0</v>
      </c>
      <c r="H243" s="135">
        <f>SUM(C243:G243)</f>
        <v>13299768.745506877</v>
      </c>
    </row>
    <row r="244" spans="2:8">
      <c r="B244" s="127" t="str">
        <f>$B$33</f>
        <v>Science</v>
      </c>
      <c r="C244" s="138">
        <f t="shared" si="17"/>
        <v>2402845.2249742057</v>
      </c>
      <c r="D244" s="138">
        <f t="shared" si="17"/>
        <v>1919622.3590724105</v>
      </c>
      <c r="E244" s="138">
        <f t="shared" si="17"/>
        <v>504553.77573626197</v>
      </c>
      <c r="F244" s="138">
        <f t="shared" si="17"/>
        <v>51246.219202354907</v>
      </c>
      <c r="G244" s="138">
        <f t="shared" si="17"/>
        <v>0</v>
      </c>
      <c r="H244" s="138">
        <f t="shared" ref="H244:H263" si="18">SUM(C244:G244)</f>
        <v>4878267.5789852329</v>
      </c>
    </row>
    <row r="245" spans="2:8">
      <c r="B245" s="127" t="str">
        <f>$B$34</f>
        <v>Fine Arts</v>
      </c>
      <c r="C245" s="138">
        <f t="shared" si="17"/>
        <v>1032987.4385260526</v>
      </c>
      <c r="D245" s="138">
        <f t="shared" si="17"/>
        <v>637226.62742597179</v>
      </c>
      <c r="E245" s="138">
        <f t="shared" si="17"/>
        <v>53859.041573240276</v>
      </c>
      <c r="F245" s="138">
        <f t="shared" si="17"/>
        <v>0</v>
      </c>
      <c r="G245" s="138">
        <f t="shared" si="17"/>
        <v>0</v>
      </c>
      <c r="H245" s="138">
        <f t="shared" si="18"/>
        <v>1724073.1075252646</v>
      </c>
    </row>
    <row r="246" spans="2:8">
      <c r="B246" s="127" t="str">
        <f>$B$35</f>
        <v>Teacher Education</v>
      </c>
      <c r="C246" s="138">
        <f t="shared" si="17"/>
        <v>149226.98283691419</v>
      </c>
      <c r="D246" s="138">
        <f t="shared" si="17"/>
        <v>1574324.6089347538</v>
      </c>
      <c r="E246" s="138">
        <f t="shared" si="17"/>
        <v>495430.81907822273</v>
      </c>
      <c r="F246" s="138">
        <f t="shared" si="17"/>
        <v>248916.15063787583</v>
      </c>
      <c r="G246" s="138">
        <f t="shared" si="17"/>
        <v>0</v>
      </c>
      <c r="H246" s="138">
        <f t="shared" si="18"/>
        <v>2467898.5614877664</v>
      </c>
    </row>
    <row r="247" spans="2:8">
      <c r="B247" s="127" t="str">
        <f>$B$36</f>
        <v>Agriculture</v>
      </c>
      <c r="C247" s="138">
        <f t="shared" si="17"/>
        <v>550.99193662860625</v>
      </c>
      <c r="D247" s="138">
        <f t="shared" si="17"/>
        <v>13542.208635218374</v>
      </c>
      <c r="E247" s="138">
        <f t="shared" si="17"/>
        <v>9303.8651470088771</v>
      </c>
      <c r="F247" s="138">
        <f t="shared" si="17"/>
        <v>0</v>
      </c>
      <c r="G247" s="138">
        <f t="shared" si="17"/>
        <v>0</v>
      </c>
      <c r="H247" s="138">
        <f t="shared" si="18"/>
        <v>23397.065718855858</v>
      </c>
    </row>
    <row r="248" spans="2:8">
      <c r="B248" s="127" t="str">
        <f>$B$37</f>
        <v>Engineering</v>
      </c>
      <c r="C248" s="138">
        <f t="shared" si="17"/>
        <v>535074.39179266884</v>
      </c>
      <c r="D248" s="138">
        <f t="shared" si="17"/>
        <v>1584552.690562197</v>
      </c>
      <c r="E248" s="138">
        <f t="shared" si="17"/>
        <v>226032.2349326101</v>
      </c>
      <c r="F248" s="138">
        <f t="shared" si="17"/>
        <v>5408.2060584273859</v>
      </c>
      <c r="G248" s="138">
        <f t="shared" si="17"/>
        <v>0</v>
      </c>
      <c r="H248" s="138">
        <f t="shared" si="18"/>
        <v>2351067.5233459035</v>
      </c>
    </row>
    <row r="249" spans="2:8">
      <c r="B249" s="127" t="str">
        <f>$B$38</f>
        <v>Home Economics</v>
      </c>
      <c r="C249" s="138">
        <f t="shared" si="17"/>
        <v>1561.1438204477179</v>
      </c>
      <c r="D249" s="138">
        <f t="shared" si="17"/>
        <v>41312.307355539597</v>
      </c>
      <c r="E249" s="138">
        <f t="shared" si="17"/>
        <v>0</v>
      </c>
      <c r="F249" s="138">
        <f t="shared" si="17"/>
        <v>0</v>
      </c>
      <c r="G249" s="138">
        <f t="shared" si="17"/>
        <v>0</v>
      </c>
      <c r="H249" s="138">
        <f t="shared" si="18"/>
        <v>42873.451175987313</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45181.338803545717</v>
      </c>
      <c r="D251" s="138">
        <f t="shared" si="17"/>
        <v>307699.55063565797</v>
      </c>
      <c r="E251" s="138">
        <f t="shared" si="17"/>
        <v>333698.62993938505</v>
      </c>
      <c r="F251" s="138">
        <f t="shared" si="17"/>
        <v>0</v>
      </c>
      <c r="G251" s="138">
        <f t="shared" si="17"/>
        <v>0</v>
      </c>
      <c r="H251" s="138">
        <f t="shared" si="18"/>
        <v>686579.51937858877</v>
      </c>
    </row>
    <row r="252" spans="2:8">
      <c r="B252" s="127" t="str">
        <f>$B$41</f>
        <v>Library Science</v>
      </c>
      <c r="C252" s="138">
        <f t="shared" si="17"/>
        <v>183.66397887620209</v>
      </c>
      <c r="D252" s="138">
        <f t="shared" si="17"/>
        <v>1714.2036247111864</v>
      </c>
      <c r="E252" s="138">
        <f t="shared" si="17"/>
        <v>0</v>
      </c>
      <c r="F252" s="138">
        <f t="shared" si="17"/>
        <v>0</v>
      </c>
      <c r="G252" s="138">
        <f t="shared" si="17"/>
        <v>0</v>
      </c>
      <c r="H252" s="138">
        <f t="shared" si="18"/>
        <v>1897.8676035873884</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585520.76465733233</v>
      </c>
      <c r="D256" s="138">
        <f t="shared" si="17"/>
        <v>1962763.1502943088</v>
      </c>
      <c r="E256" s="138">
        <f t="shared" si="17"/>
        <v>673651.52478314831</v>
      </c>
      <c r="F256" s="138">
        <f t="shared" si="17"/>
        <v>98179.740752989455</v>
      </c>
      <c r="G256" s="138">
        <f t="shared" si="17"/>
        <v>0</v>
      </c>
      <c r="H256" s="138">
        <f t="shared" si="18"/>
        <v>3320115.180487779</v>
      </c>
    </row>
    <row r="257" spans="2:9">
      <c r="B257" s="127" t="str">
        <f>$B$46</f>
        <v>Pharmacy</v>
      </c>
      <c r="C257" s="138">
        <f t="shared" si="17"/>
        <v>0</v>
      </c>
      <c r="D257" s="138">
        <f t="shared" si="17"/>
        <v>0</v>
      </c>
      <c r="E257" s="138">
        <f t="shared" si="17"/>
        <v>0</v>
      </c>
      <c r="F257" s="138">
        <f t="shared" si="17"/>
        <v>0</v>
      </c>
      <c r="G257" s="138">
        <f t="shared" si="17"/>
        <v>0</v>
      </c>
      <c r="H257" s="138">
        <f t="shared" si="18"/>
        <v>0</v>
      </c>
    </row>
    <row r="258" spans="2:9">
      <c r="B258" s="127" t="str">
        <f>$B$47</f>
        <v>Business Administration</v>
      </c>
      <c r="C258" s="138">
        <f t="shared" si="17"/>
        <v>390102.29113305325</v>
      </c>
      <c r="D258" s="138">
        <f t="shared" si="17"/>
        <v>2196923.3654298568</v>
      </c>
      <c r="E258" s="138">
        <f t="shared" si="17"/>
        <v>540709.62946033257</v>
      </c>
      <c r="F258" s="138">
        <f t="shared" si="17"/>
        <v>28497.085769405843</v>
      </c>
      <c r="G258" s="138">
        <f t="shared" si="17"/>
        <v>0</v>
      </c>
      <c r="H258" s="138">
        <f t="shared" si="18"/>
        <v>3156232.3717926485</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91.831989438101047</v>
      </c>
      <c r="D260" s="138">
        <f t="shared" si="19"/>
        <v>118280.0501050719</v>
      </c>
      <c r="E260" s="138">
        <f t="shared" si="19"/>
        <v>0</v>
      </c>
      <c r="F260" s="138">
        <f t="shared" si="19"/>
        <v>0</v>
      </c>
      <c r="G260" s="138">
        <f t="shared" si="19"/>
        <v>0</v>
      </c>
      <c r="H260" s="138">
        <f t="shared" si="18"/>
        <v>118371.88209451</v>
      </c>
    </row>
    <row r="261" spans="2:9">
      <c r="B261" s="127" t="str">
        <f>$B$50</f>
        <v>Technology</v>
      </c>
      <c r="C261" s="138">
        <f t="shared" si="19"/>
        <v>137166.38155737694</v>
      </c>
      <c r="D261" s="138">
        <f t="shared" si="19"/>
        <v>137821.9714267794</v>
      </c>
      <c r="E261" s="138">
        <f t="shared" si="19"/>
        <v>37990.782683619582</v>
      </c>
      <c r="F261" s="138">
        <f t="shared" si="19"/>
        <v>0</v>
      </c>
      <c r="G261" s="138">
        <f t="shared" si="19"/>
        <v>0</v>
      </c>
      <c r="H261" s="138">
        <f t="shared" si="18"/>
        <v>312979.13566777593</v>
      </c>
    </row>
    <row r="262" spans="2:9">
      <c r="B262" s="127" t="str">
        <f>$B$51</f>
        <v>Nursing</v>
      </c>
      <c r="C262" s="138">
        <f t="shared" si="19"/>
        <v>214.27464202223578</v>
      </c>
      <c r="D262" s="138">
        <f t="shared" si="19"/>
        <v>673996.29517602676</v>
      </c>
      <c r="E262" s="138">
        <f t="shared" si="19"/>
        <v>63421.347418777179</v>
      </c>
      <c r="F262" s="138">
        <f t="shared" si="19"/>
        <v>11163.09199239499</v>
      </c>
      <c r="G262" s="138">
        <f t="shared" si="19"/>
        <v>0</v>
      </c>
      <c r="H262" s="138">
        <f t="shared" si="18"/>
        <v>748795.00922922115</v>
      </c>
    </row>
    <row r="263" spans="2:9">
      <c r="B263" s="130" t="str">
        <f>$B$52</f>
        <v>Totals</v>
      </c>
      <c r="C263" s="135">
        <f>SUM(C243:C262)</f>
        <v>11867203.109780628</v>
      </c>
      <c r="D263" s="135">
        <f>SUM(D243:D262)</f>
        <v>16641803.059360731</v>
      </c>
      <c r="E263" s="135">
        <f>SUM(E243:E262)</f>
        <v>4115487.2155698189</v>
      </c>
      <c r="F263" s="135">
        <f>SUM(F243:F262)</f>
        <v>507823.6152888207</v>
      </c>
      <c r="G263" s="135">
        <f>SUM(G243:G262)</f>
        <v>0</v>
      </c>
      <c r="H263" s="135">
        <f t="shared" si="18"/>
        <v>33132317</v>
      </c>
      <c r="I263" s="349"/>
    </row>
    <row r="264" spans="2:9">
      <c r="B264" s="481"/>
      <c r="C264" s="481"/>
      <c r="D264" s="481"/>
      <c r="E264" s="481"/>
      <c r="F264" s="481"/>
      <c r="G264" s="481"/>
      <c r="H264" s="482"/>
      <c r="I264" s="350"/>
    </row>
    <row r="265" spans="2:9">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57025438.995185062</v>
      </c>
      <c r="D268" s="135">
        <f t="shared" si="20"/>
        <v>37077103.622467436</v>
      </c>
      <c r="E268" s="135">
        <f t="shared" si="20"/>
        <v>16429005.314633299</v>
      </c>
      <c r="F268" s="135">
        <f t="shared" si="20"/>
        <v>2131692.7297497378</v>
      </c>
      <c r="G268" s="135">
        <f t="shared" si="20"/>
        <v>0</v>
      </c>
      <c r="H268" s="135">
        <f>SUM(C268:G268)</f>
        <v>112663240.66203554</v>
      </c>
    </row>
    <row r="269" spans="2:9">
      <c r="B269" s="127" t="str">
        <f>$B$33</f>
        <v>Science</v>
      </c>
      <c r="C269" s="138">
        <f t="shared" si="20"/>
        <v>25291547.080607399</v>
      </c>
      <c r="D269" s="138">
        <f t="shared" si="20"/>
        <v>17902592.076675847</v>
      </c>
      <c r="E269" s="138">
        <f t="shared" si="20"/>
        <v>11613222.224484209</v>
      </c>
      <c r="F269" s="138">
        <f t="shared" si="20"/>
        <v>20229633.092616815</v>
      </c>
      <c r="G269" s="138">
        <f t="shared" si="20"/>
        <v>0</v>
      </c>
      <c r="H269" s="138">
        <f t="shared" ref="H269:H288" si="21">SUM(C269:G269)</f>
        <v>75036994.474384263</v>
      </c>
    </row>
    <row r="270" spans="2:9">
      <c r="B270" s="127" t="str">
        <f>$B$34</f>
        <v>Fine Arts</v>
      </c>
      <c r="C270" s="138">
        <f t="shared" si="20"/>
        <v>11379752.663323058</v>
      </c>
      <c r="D270" s="138">
        <f t="shared" si="20"/>
        <v>7589774.4025162989</v>
      </c>
      <c r="E270" s="138">
        <f t="shared" si="20"/>
        <v>1345120.810718094</v>
      </c>
      <c r="F270" s="138">
        <f t="shared" si="20"/>
        <v>0</v>
      </c>
      <c r="G270" s="138">
        <f t="shared" si="20"/>
        <v>0</v>
      </c>
      <c r="H270" s="138">
        <f t="shared" si="21"/>
        <v>20314647.876557451</v>
      </c>
    </row>
    <row r="271" spans="2:9">
      <c r="B271" s="127" t="str">
        <f>$B$35</f>
        <v>Teacher Education</v>
      </c>
      <c r="C271" s="138">
        <f t="shared" si="20"/>
        <v>1903500.5864994433</v>
      </c>
      <c r="D271" s="138">
        <f t="shared" si="20"/>
        <v>12206642.384722851</v>
      </c>
      <c r="E271" s="138">
        <f t="shared" si="20"/>
        <v>7016457.064416768</v>
      </c>
      <c r="F271" s="138">
        <f t="shared" si="20"/>
        <v>5610041.235394951</v>
      </c>
      <c r="G271" s="138">
        <f t="shared" si="20"/>
        <v>0</v>
      </c>
      <c r="H271" s="138">
        <f t="shared" si="21"/>
        <v>26736641.271034013</v>
      </c>
    </row>
    <row r="272" spans="2:9">
      <c r="B272" s="127" t="str">
        <f>$B$36</f>
        <v>Agriculture</v>
      </c>
      <c r="C272" s="138">
        <f t="shared" si="20"/>
        <v>14961.087142163688</v>
      </c>
      <c r="D272" s="138">
        <f t="shared" si="20"/>
        <v>174960.14778976078</v>
      </c>
      <c r="E272" s="138">
        <f t="shared" si="20"/>
        <v>271531.0292247305</v>
      </c>
      <c r="F272" s="138">
        <f t="shared" si="20"/>
        <v>0</v>
      </c>
      <c r="G272" s="138">
        <f t="shared" si="20"/>
        <v>0</v>
      </c>
      <c r="H272" s="138">
        <f t="shared" si="21"/>
        <v>461452.26415665494</v>
      </c>
    </row>
    <row r="273" spans="2:9">
      <c r="B273" s="127" t="str">
        <f>$B$37</f>
        <v>Engineering</v>
      </c>
      <c r="C273" s="138">
        <f t="shared" si="20"/>
        <v>8646140.1723212004</v>
      </c>
      <c r="D273" s="138">
        <f t="shared" si="20"/>
        <v>20245578.724777713</v>
      </c>
      <c r="E273" s="138">
        <f t="shared" si="20"/>
        <v>7029483.4179515745</v>
      </c>
      <c r="F273" s="138">
        <f t="shared" si="20"/>
        <v>133639.40679005277</v>
      </c>
      <c r="G273" s="138">
        <f t="shared" si="20"/>
        <v>0</v>
      </c>
      <c r="H273" s="138">
        <f t="shared" si="21"/>
        <v>36054841.721840546</v>
      </c>
    </row>
    <row r="274" spans="2:9">
      <c r="B274" s="127" t="str">
        <f>$B$38</f>
        <v>Home Economics</v>
      </c>
      <c r="C274" s="138">
        <f t="shared" si="20"/>
        <v>10207.403851593801</v>
      </c>
      <c r="D274" s="138">
        <f t="shared" si="20"/>
        <v>244676.12091794371</v>
      </c>
      <c r="E274" s="138">
        <f t="shared" si="20"/>
        <v>0</v>
      </c>
      <c r="F274" s="138">
        <f t="shared" si="20"/>
        <v>0</v>
      </c>
      <c r="G274" s="138">
        <f t="shared" si="20"/>
        <v>0</v>
      </c>
      <c r="H274" s="138">
        <f t="shared" si="21"/>
        <v>254883.5247695375</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627102.87472115795</v>
      </c>
      <c r="D276" s="138">
        <f t="shared" si="20"/>
        <v>3284262.6991354339</v>
      </c>
      <c r="E276" s="138">
        <f t="shared" si="20"/>
        <v>3934400.1971351248</v>
      </c>
      <c r="F276" s="138">
        <f t="shared" si="20"/>
        <v>0</v>
      </c>
      <c r="G276" s="138">
        <f t="shared" si="20"/>
        <v>0</v>
      </c>
      <c r="H276" s="138">
        <f t="shared" si="21"/>
        <v>7845765.7709917165</v>
      </c>
    </row>
    <row r="277" spans="2:9">
      <c r="B277" s="127" t="str">
        <f>$B$41</f>
        <v>Library Science</v>
      </c>
      <c r="C277" s="138">
        <f t="shared" si="20"/>
        <v>12051.177738595503</v>
      </c>
      <c r="D277" s="138">
        <f t="shared" si="20"/>
        <v>35058.603215565701</v>
      </c>
      <c r="E277" s="138">
        <f t="shared" si="20"/>
        <v>0</v>
      </c>
      <c r="F277" s="138">
        <f t="shared" si="20"/>
        <v>0</v>
      </c>
      <c r="G277" s="138">
        <f t="shared" si="20"/>
        <v>0</v>
      </c>
      <c r="H277" s="138">
        <f t="shared" si="21"/>
        <v>47109.780954161208</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0</v>
      </c>
      <c r="D279" s="138">
        <f t="shared" si="20"/>
        <v>0</v>
      </c>
      <c r="E279" s="138">
        <f t="shared" si="20"/>
        <v>0</v>
      </c>
      <c r="F279" s="138">
        <f t="shared" si="20"/>
        <v>0</v>
      </c>
      <c r="G279" s="138">
        <f t="shared" si="20"/>
        <v>0</v>
      </c>
      <c r="H279" s="138">
        <f t="shared" si="21"/>
        <v>0</v>
      </c>
    </row>
    <row r="280" spans="2:9">
      <c r="B280" s="127" t="str">
        <f>$B$44</f>
        <v>Physical Training</v>
      </c>
      <c r="C280" s="138">
        <f t="shared" si="20"/>
        <v>0</v>
      </c>
      <c r="D280" s="138">
        <f t="shared" si="20"/>
        <v>0</v>
      </c>
      <c r="E280" s="138">
        <f t="shared" si="20"/>
        <v>0</v>
      </c>
      <c r="F280" s="138">
        <f t="shared" si="20"/>
        <v>0</v>
      </c>
      <c r="G280" s="138">
        <f t="shared" si="20"/>
        <v>0</v>
      </c>
      <c r="H280" s="138">
        <f t="shared" si="21"/>
        <v>0</v>
      </c>
    </row>
    <row r="281" spans="2:9">
      <c r="B281" s="127" t="str">
        <f>$B$45</f>
        <v>Health Services</v>
      </c>
      <c r="C281" s="138">
        <f t="shared" si="20"/>
        <v>3651484.6444761571</v>
      </c>
      <c r="D281" s="138">
        <f t="shared" si="20"/>
        <v>10958877.001958728</v>
      </c>
      <c r="E281" s="138">
        <f t="shared" si="20"/>
        <v>12666564.37978955</v>
      </c>
      <c r="F281" s="138">
        <f t="shared" si="20"/>
        <v>12450935.963424932</v>
      </c>
      <c r="G281" s="138">
        <f t="shared" si="20"/>
        <v>0</v>
      </c>
      <c r="H281" s="138">
        <f t="shared" si="21"/>
        <v>39727861.98964937</v>
      </c>
    </row>
    <row r="282" spans="2:9">
      <c r="B282" s="127" t="str">
        <f>$B$46</f>
        <v>Pharmacy</v>
      </c>
      <c r="C282" s="138">
        <f t="shared" si="20"/>
        <v>0</v>
      </c>
      <c r="D282" s="138">
        <f t="shared" si="20"/>
        <v>0</v>
      </c>
      <c r="E282" s="138">
        <f t="shared" si="20"/>
        <v>0</v>
      </c>
      <c r="F282" s="138">
        <f t="shared" si="20"/>
        <v>0</v>
      </c>
      <c r="G282" s="138">
        <f t="shared" si="20"/>
        <v>0</v>
      </c>
      <c r="H282" s="138">
        <f t="shared" si="21"/>
        <v>0</v>
      </c>
    </row>
    <row r="283" spans="2:9">
      <c r="B283" s="127" t="str">
        <f>$B$47</f>
        <v>Business Administration</v>
      </c>
      <c r="C283" s="138">
        <f t="shared" si="20"/>
        <v>2959023.3502907231</v>
      </c>
      <c r="D283" s="138">
        <f t="shared" si="20"/>
        <v>18369373.638529588</v>
      </c>
      <c r="E283" s="138">
        <f t="shared" si="20"/>
        <v>8133025.6104842294</v>
      </c>
      <c r="F283" s="138">
        <f t="shared" si="20"/>
        <v>3075139.6138601885</v>
      </c>
      <c r="G283" s="138">
        <f t="shared" si="20"/>
        <v>0</v>
      </c>
      <c r="H283" s="138">
        <f t="shared" si="21"/>
        <v>32536562.213164732</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815.73308264146488</v>
      </c>
      <c r="D285" s="138">
        <f t="shared" si="22"/>
        <v>1544311.0937097175</v>
      </c>
      <c r="E285" s="138">
        <f t="shared" si="22"/>
        <v>0</v>
      </c>
      <c r="F285" s="138">
        <f t="shared" si="22"/>
        <v>0</v>
      </c>
      <c r="G285" s="138">
        <f t="shared" si="22"/>
        <v>0</v>
      </c>
      <c r="H285" s="138">
        <f t="shared" si="21"/>
        <v>1545126.8267923589</v>
      </c>
    </row>
    <row r="286" spans="2:9">
      <c r="B286" s="127" t="str">
        <f>$B$50</f>
        <v>Technology</v>
      </c>
      <c r="C286" s="138">
        <f t="shared" si="22"/>
        <v>1650136.6686891697</v>
      </c>
      <c r="D286" s="138">
        <f t="shared" si="22"/>
        <v>1146119.7933154516</v>
      </c>
      <c r="E286" s="138">
        <f t="shared" si="22"/>
        <v>698656.01007711363</v>
      </c>
      <c r="F286" s="138">
        <f t="shared" si="22"/>
        <v>0</v>
      </c>
      <c r="G286" s="138">
        <f t="shared" si="22"/>
        <v>0</v>
      </c>
      <c r="H286" s="138">
        <f t="shared" si="21"/>
        <v>3494912.4720817353</v>
      </c>
    </row>
    <row r="287" spans="2:9">
      <c r="B287" s="127" t="str">
        <f>$B$51</f>
        <v>Nursing</v>
      </c>
      <c r="C287" s="138">
        <f t="shared" si="22"/>
        <v>4895.4412697221278</v>
      </c>
      <c r="D287" s="138">
        <f t="shared" si="22"/>
        <v>9708800.5931876916</v>
      </c>
      <c r="E287" s="138">
        <f t="shared" si="22"/>
        <v>1832891.2357796323</v>
      </c>
      <c r="F287" s="138">
        <f t="shared" si="22"/>
        <v>695361.88135089329</v>
      </c>
      <c r="G287" s="138">
        <f t="shared" si="22"/>
        <v>0</v>
      </c>
      <c r="H287" s="138">
        <f t="shared" si="21"/>
        <v>12241949.151587939</v>
      </c>
    </row>
    <row r="288" spans="2:9">
      <c r="B288" s="130" t="str">
        <f>$B$52</f>
        <v>Totals</v>
      </c>
      <c r="C288" s="135">
        <f>SUM(C268:C287)</f>
        <v>113177057.8791981</v>
      </c>
      <c r="D288" s="135">
        <f>SUM(D268:D287)</f>
        <v>140488130.90292004</v>
      </c>
      <c r="E288" s="135">
        <f>SUM(E268:E287)</f>
        <v>70970357.294694334</v>
      </c>
      <c r="F288" s="135">
        <f>SUM(F268:F287)</f>
        <v>44326443.923187569</v>
      </c>
      <c r="G288" s="135">
        <f>SUM(G268:G287)</f>
        <v>0</v>
      </c>
      <c r="H288" s="135">
        <f t="shared" si="21"/>
        <v>368961990.00000006</v>
      </c>
      <c r="I288" s="351"/>
    </row>
    <row r="289" spans="2:8">
      <c r="H289" s="139"/>
    </row>
    <row r="290" spans="2:8">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265.02504529063094</v>
      </c>
      <c r="D293" s="133">
        <f t="shared" si="23"/>
        <v>387.1675833808535</v>
      </c>
      <c r="E293" s="133">
        <f t="shared" si="23"/>
        <v>721.58315682683144</v>
      </c>
      <c r="F293" s="133">
        <f t="shared" si="23"/>
        <v>2294.6100427876618</v>
      </c>
      <c r="G293" s="134">
        <f t="shared" si="23"/>
        <v>0</v>
      </c>
      <c r="H293" s="135">
        <f t="shared" si="23"/>
        <v>336.6780244030324</v>
      </c>
    </row>
    <row r="294" spans="2:8">
      <c r="B294" s="127" t="str">
        <f>$B$33</f>
        <v>Science</v>
      </c>
      <c r="C294" s="136">
        <f t="shared" si="23"/>
        <v>322.19762641384261</v>
      </c>
      <c r="D294" s="136">
        <f t="shared" si="23"/>
        <v>532.89454016001923</v>
      </c>
      <c r="E294" s="136">
        <f t="shared" si="23"/>
        <v>1189.696483581848</v>
      </c>
      <c r="F294" s="136">
        <f t="shared" si="23"/>
        <v>27370.630621860106</v>
      </c>
      <c r="G294" s="137">
        <f t="shared" si="23"/>
        <v>0</v>
      </c>
      <c r="H294" s="138">
        <f t="shared" si="23"/>
        <v>612.08420797327301</v>
      </c>
    </row>
    <row r="295" spans="2:8">
      <c r="B295" s="127" t="str">
        <f>$B$34</f>
        <v>Fine Arts</v>
      </c>
      <c r="C295" s="136">
        <f t="shared" si="23"/>
        <v>337.21782324788296</v>
      </c>
      <c r="D295" s="136">
        <f t="shared" si="23"/>
        <v>680.57517956566528</v>
      </c>
      <c r="E295" s="136">
        <f t="shared" si="23"/>
        <v>1290.9028893647735</v>
      </c>
      <c r="F295" s="136">
        <f t="shared" si="23"/>
        <v>0</v>
      </c>
      <c r="G295" s="137">
        <f t="shared" si="23"/>
        <v>0</v>
      </c>
      <c r="H295" s="138">
        <f t="shared" si="23"/>
        <v>442.19956196250439</v>
      </c>
    </row>
    <row r="296" spans="2:8">
      <c r="B296" s="127" t="str">
        <f>$B$35</f>
        <v>Teacher Education</v>
      </c>
      <c r="C296" s="136">
        <f t="shared" si="23"/>
        <v>390.46165876911658</v>
      </c>
      <c r="D296" s="136">
        <f t="shared" si="23"/>
        <v>443.04015623994087</v>
      </c>
      <c r="E296" s="136">
        <f t="shared" si="23"/>
        <v>732.02473285516623</v>
      </c>
      <c r="F296" s="136">
        <f t="shared" si="23"/>
        <v>1562.6855808899584</v>
      </c>
      <c r="G296" s="137">
        <f t="shared" si="23"/>
        <v>0</v>
      </c>
      <c r="H296" s="138">
        <f t="shared" si="23"/>
        <v>586.30413734121339</v>
      </c>
    </row>
    <row r="297" spans="2:8">
      <c r="B297" s="127" t="str">
        <f>$B$36</f>
        <v>Agriculture</v>
      </c>
      <c r="C297" s="136">
        <f t="shared" si="23"/>
        <v>831.17150789798268</v>
      </c>
      <c r="D297" s="136">
        <f t="shared" si="23"/>
        <v>738.22847168675435</v>
      </c>
      <c r="E297" s="136">
        <f t="shared" si="23"/>
        <v>1508.5057179151695</v>
      </c>
      <c r="F297" s="136">
        <f t="shared" si="23"/>
        <v>0</v>
      </c>
      <c r="G297" s="137">
        <f t="shared" si="23"/>
        <v>0</v>
      </c>
      <c r="H297" s="138">
        <f t="shared" si="23"/>
        <v>1060.8098026589769</v>
      </c>
    </row>
    <row r="298" spans="2:8">
      <c r="B298" s="127" t="str">
        <f>$B$37</f>
        <v>Engineering</v>
      </c>
      <c r="C298" s="136">
        <f t="shared" si="23"/>
        <v>494.63044464080093</v>
      </c>
      <c r="D298" s="136">
        <f t="shared" si="23"/>
        <v>730.07027243077107</v>
      </c>
      <c r="E298" s="136">
        <f t="shared" si="23"/>
        <v>1607.4739121773553</v>
      </c>
      <c r="F298" s="136">
        <f t="shared" si="23"/>
        <v>1713.3257280775997</v>
      </c>
      <c r="G298" s="137">
        <f t="shared" si="23"/>
        <v>0</v>
      </c>
      <c r="H298" s="138">
        <f t="shared" si="23"/>
        <v>726.00462570658749</v>
      </c>
    </row>
    <row r="299" spans="2:8">
      <c r="B299" s="127" t="str">
        <f>$B$38</f>
        <v>Home Economics</v>
      </c>
      <c r="C299" s="136">
        <f t="shared" si="23"/>
        <v>200.14517356066276</v>
      </c>
      <c r="D299" s="136">
        <f t="shared" si="23"/>
        <v>338.41787125580043</v>
      </c>
      <c r="E299" s="136">
        <f t="shared" si="23"/>
        <v>0</v>
      </c>
      <c r="F299" s="136">
        <f t="shared" si="23"/>
        <v>0</v>
      </c>
      <c r="G299" s="137">
        <f t="shared" si="23"/>
        <v>0</v>
      </c>
      <c r="H299" s="138">
        <f t="shared" si="23"/>
        <v>329.30687954720605</v>
      </c>
    </row>
    <row r="300" spans="2:8">
      <c r="B300" s="127" t="str">
        <f>$B$39</f>
        <v>Law</v>
      </c>
      <c r="C300" s="136">
        <f t="shared" si="23"/>
        <v>0</v>
      </c>
      <c r="D300" s="136">
        <f t="shared" si="23"/>
        <v>0</v>
      </c>
      <c r="E300" s="136">
        <f t="shared" si="23"/>
        <v>0</v>
      </c>
      <c r="F300" s="136">
        <f t="shared" si="23"/>
        <v>0</v>
      </c>
      <c r="G300" s="137">
        <f t="shared" si="23"/>
        <v>0</v>
      </c>
      <c r="H300" s="138">
        <f t="shared" si="23"/>
        <v>0</v>
      </c>
    </row>
    <row r="301" spans="2:8">
      <c r="B301" s="127" t="str">
        <f>$B$40</f>
        <v>Social Service</v>
      </c>
      <c r="C301" s="136">
        <f t="shared" si="23"/>
        <v>424.86644628804737</v>
      </c>
      <c r="D301" s="136">
        <f t="shared" si="23"/>
        <v>609.89093762960704</v>
      </c>
      <c r="E301" s="136">
        <f t="shared" si="23"/>
        <v>609.4176265698768</v>
      </c>
      <c r="F301" s="136">
        <f t="shared" si="23"/>
        <v>0</v>
      </c>
      <c r="G301" s="137">
        <f t="shared" si="23"/>
        <v>0</v>
      </c>
      <c r="H301" s="138">
        <f t="shared" si="23"/>
        <v>589.15414665402989</v>
      </c>
    </row>
    <row r="302" spans="2:8">
      <c r="B302" s="127" t="str">
        <f>$B$41</f>
        <v>Library Science</v>
      </c>
      <c r="C302" s="136">
        <f t="shared" si="23"/>
        <v>2008.5296230992506</v>
      </c>
      <c r="D302" s="136">
        <f t="shared" si="23"/>
        <v>1168.6201071855235</v>
      </c>
      <c r="E302" s="136">
        <f t="shared" si="23"/>
        <v>0</v>
      </c>
      <c r="F302" s="136">
        <f t="shared" si="23"/>
        <v>0</v>
      </c>
      <c r="G302" s="137">
        <f t="shared" si="23"/>
        <v>0</v>
      </c>
      <c r="H302" s="138">
        <f t="shared" si="23"/>
        <v>1308.605026504478</v>
      </c>
    </row>
    <row r="303" spans="2:8">
      <c r="B303" s="127" t="str">
        <f>$B$42</f>
        <v>Veterinary Science</v>
      </c>
      <c r="C303" s="136">
        <f t="shared" si="23"/>
        <v>0</v>
      </c>
      <c r="D303" s="136">
        <f t="shared" si="23"/>
        <v>0</v>
      </c>
      <c r="E303" s="136">
        <f t="shared" si="23"/>
        <v>0</v>
      </c>
      <c r="F303" s="136">
        <f t="shared" si="23"/>
        <v>0</v>
      </c>
      <c r="G303" s="137">
        <f t="shared" si="23"/>
        <v>0</v>
      </c>
      <c r="H303" s="138">
        <f t="shared" si="23"/>
        <v>0</v>
      </c>
    </row>
    <row r="304" spans="2:8">
      <c r="B304" s="127" t="str">
        <f>$B$43</f>
        <v>Vocational Training</v>
      </c>
      <c r="C304" s="136">
        <f t="shared" si="23"/>
        <v>0</v>
      </c>
      <c r="D304" s="136">
        <f t="shared" si="23"/>
        <v>0</v>
      </c>
      <c r="E304" s="136">
        <f t="shared" si="23"/>
        <v>0</v>
      </c>
      <c r="F304" s="136">
        <f t="shared" si="23"/>
        <v>0</v>
      </c>
      <c r="G304" s="137">
        <f t="shared" si="23"/>
        <v>0</v>
      </c>
      <c r="H304" s="138">
        <f t="shared" si="23"/>
        <v>0</v>
      </c>
    </row>
    <row r="305" spans="2:9">
      <c r="B305" s="127" t="str">
        <f>$B$44</f>
        <v>Physical Training</v>
      </c>
      <c r="C305" s="136">
        <f t="shared" si="23"/>
        <v>0</v>
      </c>
      <c r="D305" s="136">
        <f t="shared" si="23"/>
        <v>0</v>
      </c>
      <c r="E305" s="136">
        <f t="shared" si="23"/>
        <v>0</v>
      </c>
      <c r="F305" s="136">
        <f t="shared" si="23"/>
        <v>0</v>
      </c>
      <c r="G305" s="137">
        <f t="shared" si="23"/>
        <v>0</v>
      </c>
      <c r="H305" s="138">
        <f t="shared" si="23"/>
        <v>0</v>
      </c>
    </row>
    <row r="306" spans="2:9">
      <c r="B306" s="127" t="str">
        <f>$B$45</f>
        <v>Health Services</v>
      </c>
      <c r="C306" s="136">
        <f t="shared" si="23"/>
        <v>190.89735698850674</v>
      </c>
      <c r="D306" s="136">
        <f t="shared" si="23"/>
        <v>319.0357205810401</v>
      </c>
      <c r="E306" s="136">
        <f t="shared" si="23"/>
        <v>971.88401594333993</v>
      </c>
      <c r="F306" s="136">
        <f t="shared" si="23"/>
        <v>8793.0338724752346</v>
      </c>
      <c r="G306" s="137">
        <f t="shared" si="23"/>
        <v>0</v>
      </c>
      <c r="H306" s="138">
        <f t="shared" si="23"/>
        <v>584.86113017871196</v>
      </c>
    </row>
    <row r="307" spans="2:9">
      <c r="B307" s="127" t="str">
        <f>$B$46</f>
        <v>Pharmacy</v>
      </c>
      <c r="C307" s="136">
        <f t="shared" si="23"/>
        <v>0</v>
      </c>
      <c r="D307" s="136">
        <f t="shared" si="23"/>
        <v>0</v>
      </c>
      <c r="E307" s="136">
        <f t="shared" si="23"/>
        <v>0</v>
      </c>
      <c r="F307" s="136">
        <f t="shared" si="23"/>
        <v>0</v>
      </c>
      <c r="G307" s="137">
        <f t="shared" si="23"/>
        <v>0</v>
      </c>
      <c r="H307" s="138">
        <f t="shared" si="23"/>
        <v>0</v>
      </c>
    </row>
    <row r="308" spans="2:9">
      <c r="B308" s="127" t="str">
        <f>$B$47</f>
        <v>Business Administration</v>
      </c>
      <c r="C308" s="136">
        <f t="shared" si="23"/>
        <v>232.18952842833673</v>
      </c>
      <c r="D308" s="136">
        <f t="shared" si="23"/>
        <v>477.77189030715738</v>
      </c>
      <c r="E308" s="136">
        <f t="shared" si="23"/>
        <v>777.46158211301304</v>
      </c>
      <c r="F308" s="136">
        <f t="shared" si="23"/>
        <v>7482.0915179080012</v>
      </c>
      <c r="G308" s="137">
        <f t="shared" si="23"/>
        <v>0</v>
      </c>
      <c r="H308" s="138">
        <f t="shared" si="23"/>
        <v>524.2421083585449</v>
      </c>
    </row>
    <row r="309" spans="2:9">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c r="B310" s="127" t="str">
        <f>$B$49</f>
        <v>Teacher Ed-Practice Teaching</v>
      </c>
      <c r="C310" s="136">
        <f t="shared" si="24"/>
        <v>271.91102754715496</v>
      </c>
      <c r="D310" s="136">
        <f t="shared" si="24"/>
        <v>746.04400662305181</v>
      </c>
      <c r="E310" s="136">
        <f t="shared" si="24"/>
        <v>0</v>
      </c>
      <c r="F310" s="136">
        <f t="shared" si="24"/>
        <v>0</v>
      </c>
      <c r="G310" s="137">
        <f t="shared" si="24"/>
        <v>0</v>
      </c>
      <c r="H310" s="138">
        <f t="shared" si="24"/>
        <v>745.35785180528637</v>
      </c>
    </row>
    <row r="311" spans="2:9">
      <c r="B311" s="127" t="str">
        <f>$B$50</f>
        <v>Technology</v>
      </c>
      <c r="C311" s="136">
        <f t="shared" si="24"/>
        <v>368.2518787523253</v>
      </c>
      <c r="D311" s="136">
        <f t="shared" si="24"/>
        <v>475.17404366312257</v>
      </c>
      <c r="E311" s="136">
        <f t="shared" si="24"/>
        <v>950.55239466273963</v>
      </c>
      <c r="F311" s="136">
        <f t="shared" si="24"/>
        <v>0</v>
      </c>
      <c r="G311" s="137">
        <f t="shared" si="24"/>
        <v>0</v>
      </c>
      <c r="H311" s="138">
        <f t="shared" si="24"/>
        <v>458.16891348738011</v>
      </c>
    </row>
    <row r="312" spans="2:9">
      <c r="B312" s="127" t="str">
        <f>$B$51</f>
        <v>Nursing</v>
      </c>
      <c r="C312" s="136">
        <f t="shared" si="24"/>
        <v>699.34875281744678</v>
      </c>
      <c r="D312" s="136">
        <f t="shared" si="24"/>
        <v>823.09360291532289</v>
      </c>
      <c r="E312" s="136">
        <f t="shared" si="24"/>
        <v>1493.7988881659596</v>
      </c>
      <c r="F312" s="136">
        <f t="shared" si="24"/>
        <v>4319.0178965893992</v>
      </c>
      <c r="G312" s="137">
        <f t="shared" si="24"/>
        <v>0</v>
      </c>
      <c r="H312" s="138">
        <f t="shared" si="24"/>
        <v>928.08833263242025</v>
      </c>
    </row>
    <row r="313" spans="2:9">
      <c r="B313" s="130" t="str">
        <f>$B$52</f>
        <v>Totals</v>
      </c>
      <c r="C313" s="135">
        <f t="shared" si="24"/>
        <v>291.93271258195659</v>
      </c>
      <c r="D313" s="135">
        <f t="shared" si="24"/>
        <v>482.37013414085379</v>
      </c>
      <c r="E313" s="135">
        <f t="shared" si="24"/>
        <v>891.34665002159386</v>
      </c>
      <c r="F313" s="135">
        <f t="shared" si="24"/>
        <v>6052.1352689323694</v>
      </c>
      <c r="G313" s="135">
        <f t="shared" si="24"/>
        <v>0</v>
      </c>
      <c r="H313" s="135">
        <f t="shared" si="24"/>
        <v>481.75342625299163</v>
      </c>
      <c r="I313" s="349"/>
    </row>
    <row r="315" spans="2:9">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1.4608716808491777</v>
      </c>
      <c r="E318" s="128">
        <f t="shared" si="25"/>
        <v>2.7226979851490305</v>
      </c>
      <c r="F318" s="128">
        <f t="shared" si="25"/>
        <v>8.658087541391998</v>
      </c>
      <c r="G318" s="128">
        <f t="shared" si="25"/>
        <v>0</v>
      </c>
      <c r="H318" s="128">
        <f t="shared" si="25"/>
        <v>1.2703630482689876</v>
      </c>
    </row>
    <row r="319" spans="2:9">
      <c r="B319" s="127" t="str">
        <f>$B$33</f>
        <v>Science</v>
      </c>
      <c r="C319" s="128">
        <f t="shared" ref="C319:H334" si="26">IF($C$293=0,"",C294/$C$293)</f>
        <v>1.2157252008409818</v>
      </c>
      <c r="D319" s="128">
        <f t="shared" si="26"/>
        <v>2.0107327576366907</v>
      </c>
      <c r="E319" s="128">
        <f t="shared" si="26"/>
        <v>4.4889964353263547</v>
      </c>
      <c r="F319" s="128">
        <f t="shared" si="26"/>
        <v>103.27563793770891</v>
      </c>
      <c r="G319" s="128">
        <f t="shared" si="26"/>
        <v>0</v>
      </c>
      <c r="H319" s="128">
        <f t="shared" si="26"/>
        <v>2.3095334529687603</v>
      </c>
    </row>
    <row r="320" spans="2:9">
      <c r="B320" s="127" t="str">
        <f>$B$34</f>
        <v>Fine Arts</v>
      </c>
      <c r="C320" s="128">
        <f t="shared" si="26"/>
        <v>1.2723998325444457</v>
      </c>
      <c r="D320" s="128">
        <f t="shared" si="26"/>
        <v>2.5679655249915534</v>
      </c>
      <c r="E320" s="128">
        <f t="shared" si="26"/>
        <v>4.870871309347943</v>
      </c>
      <c r="F320" s="128">
        <f t="shared" si="26"/>
        <v>0</v>
      </c>
      <c r="G320" s="128">
        <f t="shared" si="26"/>
        <v>0</v>
      </c>
      <c r="H320" s="128">
        <f t="shared" si="26"/>
        <v>1.6685198996101704</v>
      </c>
    </row>
    <row r="321" spans="2:8">
      <c r="B321" s="127" t="str">
        <f>$B$35</f>
        <v>Teacher Education</v>
      </c>
      <c r="C321" s="128">
        <f t="shared" si="26"/>
        <v>1.4733009793128409</v>
      </c>
      <c r="D321" s="128">
        <f t="shared" si="26"/>
        <v>1.6716916537231248</v>
      </c>
      <c r="E321" s="128">
        <f t="shared" si="26"/>
        <v>2.7620964352724307</v>
      </c>
      <c r="F321" s="128">
        <f t="shared" si="26"/>
        <v>5.8963694513335181</v>
      </c>
      <c r="G321" s="128">
        <f t="shared" si="26"/>
        <v>0</v>
      </c>
      <c r="H321" s="128">
        <f t="shared" si="26"/>
        <v>2.2122593609908163</v>
      </c>
    </row>
    <row r="322" spans="2:8">
      <c r="B322" s="127" t="str">
        <f>$B$36</f>
        <v>Agriculture</v>
      </c>
      <c r="C322" s="128">
        <f t="shared" si="26"/>
        <v>3.1361998523064338</v>
      </c>
      <c r="D322" s="128">
        <f t="shared" si="26"/>
        <v>2.7855045581718532</v>
      </c>
      <c r="E322" s="128">
        <f t="shared" si="26"/>
        <v>5.6919364592916741</v>
      </c>
      <c r="F322" s="128">
        <f t="shared" si="26"/>
        <v>0</v>
      </c>
      <c r="G322" s="128">
        <f t="shared" si="26"/>
        <v>0</v>
      </c>
      <c r="H322" s="128">
        <f t="shared" si="26"/>
        <v>4.0026775639097618</v>
      </c>
    </row>
    <row r="323" spans="2:8">
      <c r="B323" s="127" t="str">
        <f>$B$37</f>
        <v>Engineering</v>
      </c>
      <c r="C323" s="128">
        <f t="shared" si="26"/>
        <v>1.8663535897084023</v>
      </c>
      <c r="D323" s="128">
        <f t="shared" si="26"/>
        <v>2.7547218098959805</v>
      </c>
      <c r="E323" s="128">
        <f t="shared" si="26"/>
        <v>6.0653660502711064</v>
      </c>
      <c r="F323" s="128">
        <f t="shared" si="26"/>
        <v>6.4647691171931987</v>
      </c>
      <c r="G323" s="128">
        <f t="shared" si="26"/>
        <v>0</v>
      </c>
      <c r="H323" s="128">
        <f t="shared" si="26"/>
        <v>2.7393811966353541</v>
      </c>
    </row>
    <row r="324" spans="2:8">
      <c r="B324" s="127" t="str">
        <f>$B$38</f>
        <v>Home Economics</v>
      </c>
      <c r="C324" s="128">
        <f t="shared" si="26"/>
        <v>0.7551934321572521</v>
      </c>
      <c r="D324" s="128">
        <f t="shared" si="26"/>
        <v>1.2769278876443004</v>
      </c>
      <c r="E324" s="128">
        <f t="shared" si="26"/>
        <v>0</v>
      </c>
      <c r="F324" s="128">
        <f t="shared" si="26"/>
        <v>0</v>
      </c>
      <c r="G324" s="128">
        <f t="shared" si="26"/>
        <v>0</v>
      </c>
      <c r="H324" s="128">
        <f t="shared" si="26"/>
        <v>1.2425500359261614</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1.6031180970920376</v>
      </c>
      <c r="D326" s="128">
        <f t="shared" si="26"/>
        <v>2.3012577432475876</v>
      </c>
      <c r="E326" s="128">
        <f t="shared" si="26"/>
        <v>2.299471832564274</v>
      </c>
      <c r="F326" s="128">
        <f t="shared" si="26"/>
        <v>0</v>
      </c>
      <c r="G326" s="128">
        <f t="shared" si="26"/>
        <v>0</v>
      </c>
      <c r="H326" s="128">
        <f t="shared" si="26"/>
        <v>2.2230130967733768</v>
      </c>
    </row>
    <row r="327" spans="2:8">
      <c r="B327" s="127" t="str">
        <f>$B$41</f>
        <v>Library Science</v>
      </c>
      <c r="C327" s="128">
        <f t="shared" si="26"/>
        <v>7.5786408069345406</v>
      </c>
      <c r="D327" s="128">
        <f t="shared" si="26"/>
        <v>4.4094704555337207</v>
      </c>
      <c r="E327" s="128">
        <f t="shared" si="26"/>
        <v>0</v>
      </c>
      <c r="F327" s="128">
        <f t="shared" si="26"/>
        <v>0</v>
      </c>
      <c r="G327" s="128">
        <f t="shared" si="26"/>
        <v>0</v>
      </c>
      <c r="H327" s="128">
        <f t="shared" si="26"/>
        <v>4.9376655141005248</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0.72029930899234629</v>
      </c>
      <c r="D331" s="128">
        <f t="shared" si="26"/>
        <v>1.2037946082838327</v>
      </c>
      <c r="E331" s="128">
        <f t="shared" si="26"/>
        <v>3.6671402692434425</v>
      </c>
      <c r="F331" s="128">
        <f t="shared" si="26"/>
        <v>33.178124214006438</v>
      </c>
      <c r="G331" s="128">
        <f t="shared" si="26"/>
        <v>0</v>
      </c>
      <c r="H331" s="128">
        <f t="shared" si="26"/>
        <v>2.2068145655341493</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0.87610409866627426</v>
      </c>
      <c r="D333" s="128">
        <f t="shared" si="26"/>
        <v>1.8027424154695442</v>
      </c>
      <c r="E333" s="128">
        <f t="shared" si="26"/>
        <v>2.9335400405664886</v>
      </c>
      <c r="F333" s="128">
        <f t="shared" si="26"/>
        <v>28.231639427522833</v>
      </c>
      <c r="G333" s="128">
        <f t="shared" si="26"/>
        <v>0</v>
      </c>
      <c r="H333" s="128">
        <f t="shared" si="26"/>
        <v>1.9780851571354403</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1.0259823830950494</v>
      </c>
      <c r="D335" s="128">
        <f t="shared" si="27"/>
        <v>2.8149943557407089</v>
      </c>
      <c r="E335" s="128">
        <f t="shared" si="27"/>
        <v>0</v>
      </c>
      <c r="F335" s="128">
        <f t="shared" si="27"/>
        <v>0</v>
      </c>
      <c r="G335" s="128">
        <f t="shared" si="27"/>
        <v>0</v>
      </c>
      <c r="H335" s="128">
        <f t="shared" si="27"/>
        <v>2.812405336966981</v>
      </c>
    </row>
    <row r="336" spans="2:8">
      <c r="B336" s="127" t="str">
        <f>$B$50</f>
        <v>Technology</v>
      </c>
      <c r="C336" s="128">
        <f t="shared" si="27"/>
        <v>1.3894984089088414</v>
      </c>
      <c r="D336" s="128">
        <f t="shared" si="27"/>
        <v>1.7929401470039885</v>
      </c>
      <c r="E336" s="128">
        <f t="shared" si="27"/>
        <v>3.5866511922310882</v>
      </c>
      <c r="F336" s="128">
        <f t="shared" si="27"/>
        <v>0</v>
      </c>
      <c r="G336" s="128">
        <f t="shared" si="27"/>
        <v>0</v>
      </c>
      <c r="H336" s="128">
        <f t="shared" si="27"/>
        <v>1.7287759086502348</v>
      </c>
    </row>
    <row r="337" spans="2:9">
      <c r="B337" s="127" t="str">
        <f>$B$51</f>
        <v>Nursing</v>
      </c>
      <c r="C337" s="128">
        <f t="shared" si="27"/>
        <v>2.6388025027994209</v>
      </c>
      <c r="D337" s="128">
        <f t="shared" si="27"/>
        <v>3.1057200726546599</v>
      </c>
      <c r="E337" s="128">
        <f t="shared" si="27"/>
        <v>5.6364442331396809</v>
      </c>
      <c r="F337" s="128">
        <f t="shared" si="27"/>
        <v>16.296640537701226</v>
      </c>
      <c r="G337" s="128">
        <f t="shared" si="27"/>
        <v>0</v>
      </c>
      <c r="H337" s="128">
        <f t="shared" si="27"/>
        <v>3.5018891577385181</v>
      </c>
    </row>
    <row r="338" spans="2:9">
      <c r="B338" s="130" t="str">
        <f>$B$52</f>
        <v>Totals</v>
      </c>
      <c r="C338" s="128">
        <f t="shared" si="27"/>
        <v>1.1015287715989945</v>
      </c>
      <c r="D338" s="128">
        <f t="shared" si="27"/>
        <v>1.8200926392140733</v>
      </c>
      <c r="E338" s="128">
        <f t="shared" si="27"/>
        <v>3.3632544012741441</v>
      </c>
      <c r="F338" s="128">
        <f t="shared" si="27"/>
        <v>22.836088047057952</v>
      </c>
      <c r="G338" s="128">
        <f t="shared" si="27"/>
        <v>0</v>
      </c>
      <c r="H338" s="128">
        <f t="shared" si="27"/>
        <v>1.817765659561317</v>
      </c>
      <c r="I338" s="349"/>
    </row>
    <row r="340" spans="2:9">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7950.7513587189278</v>
      </c>
      <c r="D343" s="135">
        <f t="shared" si="28"/>
        <v>11615.027501425606</v>
      </c>
      <c r="E343" s="135">
        <f>E293*24</f>
        <v>17317.995763843956</v>
      </c>
      <c r="F343" s="135">
        <f>F293*18</f>
        <v>41302.980770177914</v>
      </c>
      <c r="G343" s="135">
        <f>G293*24</f>
        <v>0</v>
      </c>
      <c r="H343" s="135">
        <f>IF((C32/30+D32/30+E32/24+F32/18+G32/24)=0,0,H268/(C32/30+D32/30+E32/24+F32/18+G32/24))</f>
        <v>9913.3694353736191</v>
      </c>
    </row>
    <row r="344" spans="2:9">
      <c r="B344" s="127" t="str">
        <f>$B$33</f>
        <v>Science</v>
      </c>
      <c r="C344" s="138">
        <f t="shared" si="28"/>
        <v>9665.9287924152777</v>
      </c>
      <c r="D344" s="138">
        <f t="shared" si="28"/>
        <v>15986.836204800577</v>
      </c>
      <c r="E344" s="138">
        <f>E294*24</f>
        <v>28552.715605964353</v>
      </c>
      <c r="F344" s="138">
        <f>F294*18</f>
        <v>492671.35119348188</v>
      </c>
      <c r="G344" s="138">
        <f>G294*24</f>
        <v>0</v>
      </c>
      <c r="H344" s="138">
        <f t="shared" ref="H344:H363" si="29">IF((C33/30+D33/30+E33/24+F33/18+G33/24)=0,0,H269/(C33/30+D33/30+E33/24+F33/18+G33/24))</f>
        <v>17933.456533491204</v>
      </c>
    </row>
    <row r="345" spans="2:9">
      <c r="B345" s="127" t="str">
        <f>$B$34</f>
        <v>Fine Arts</v>
      </c>
      <c r="C345" s="138">
        <f t="shared" si="28"/>
        <v>10116.534697436489</v>
      </c>
      <c r="D345" s="138">
        <f t="shared" si="28"/>
        <v>20417.255386969959</v>
      </c>
      <c r="E345" s="138">
        <f t="shared" ref="E345:E363" si="30">E295*24</f>
        <v>30981.669344754562</v>
      </c>
      <c r="F345" s="138">
        <f t="shared" ref="F345:F363" si="31">F295*18</f>
        <v>0</v>
      </c>
      <c r="G345" s="138">
        <f t="shared" ref="G345:G363" si="32">G295*24</f>
        <v>0</v>
      </c>
      <c r="H345" s="138">
        <f t="shared" si="29"/>
        <v>13191.187028207996</v>
      </c>
    </row>
    <row r="346" spans="2:9">
      <c r="B346" s="127" t="str">
        <f>$B$35</f>
        <v>Teacher Education</v>
      </c>
      <c r="C346" s="138">
        <f t="shared" si="28"/>
        <v>11713.849763073498</v>
      </c>
      <c r="D346" s="138">
        <f t="shared" si="28"/>
        <v>13291.204687198226</v>
      </c>
      <c r="E346" s="138">
        <f t="shared" si="30"/>
        <v>17568.593588523989</v>
      </c>
      <c r="F346" s="138">
        <f t="shared" si="31"/>
        <v>28128.34045601925</v>
      </c>
      <c r="G346" s="138">
        <f t="shared" si="32"/>
        <v>0</v>
      </c>
      <c r="H346" s="138">
        <f t="shared" si="29"/>
        <v>15917.325574496146</v>
      </c>
    </row>
    <row r="347" spans="2:9">
      <c r="B347" s="127" t="str">
        <f>$B$36</f>
        <v>Agriculture</v>
      </c>
      <c r="C347" s="138">
        <f t="shared" si="28"/>
        <v>24935.145236939479</v>
      </c>
      <c r="D347" s="138">
        <f t="shared" si="28"/>
        <v>22146.85415060263</v>
      </c>
      <c r="E347" s="138">
        <f t="shared" si="30"/>
        <v>36204.137229964064</v>
      </c>
      <c r="F347" s="138">
        <f t="shared" si="31"/>
        <v>0</v>
      </c>
      <c r="G347" s="138">
        <f t="shared" si="32"/>
        <v>0</v>
      </c>
      <c r="H347" s="138">
        <f t="shared" si="29"/>
        <v>28840.766509790934</v>
      </c>
    </row>
    <row r="348" spans="2:9">
      <c r="B348" s="127" t="str">
        <f>$B$37</f>
        <v>Engineering</v>
      </c>
      <c r="C348" s="138">
        <f t="shared" si="28"/>
        <v>14838.913339224027</v>
      </c>
      <c r="D348" s="138">
        <f t="shared" si="28"/>
        <v>21902.108172923134</v>
      </c>
      <c r="E348" s="138">
        <f t="shared" si="30"/>
        <v>38579.373892256524</v>
      </c>
      <c r="F348" s="138">
        <f t="shared" si="31"/>
        <v>30839.863105396795</v>
      </c>
      <c r="G348" s="138">
        <f t="shared" si="32"/>
        <v>0</v>
      </c>
      <c r="H348" s="138">
        <f t="shared" si="29"/>
        <v>21289.191043703733</v>
      </c>
    </row>
    <row r="349" spans="2:9">
      <c r="B349" s="127" t="str">
        <f>$B$38</f>
        <v>Home Economics</v>
      </c>
      <c r="C349" s="138">
        <f t="shared" si="28"/>
        <v>6004.3552068198824</v>
      </c>
      <c r="D349" s="138">
        <f t="shared" si="28"/>
        <v>10152.536137674013</v>
      </c>
      <c r="E349" s="138">
        <f t="shared" si="30"/>
        <v>0</v>
      </c>
      <c r="F349" s="138">
        <f t="shared" si="31"/>
        <v>0</v>
      </c>
      <c r="G349" s="138">
        <f t="shared" si="32"/>
        <v>0</v>
      </c>
      <c r="H349" s="138">
        <f t="shared" si="29"/>
        <v>9879.2063864161828</v>
      </c>
    </row>
    <row r="350" spans="2:9">
      <c r="B350" s="127" t="str">
        <f>$B$39</f>
        <v>Law</v>
      </c>
      <c r="C350" s="138">
        <f t="shared" si="28"/>
        <v>0</v>
      </c>
      <c r="D350" s="138">
        <f t="shared" si="28"/>
        <v>0</v>
      </c>
      <c r="E350" s="138">
        <f t="shared" si="30"/>
        <v>0</v>
      </c>
      <c r="F350" s="138">
        <f t="shared" si="31"/>
        <v>0</v>
      </c>
      <c r="G350" s="138">
        <f t="shared" si="32"/>
        <v>0</v>
      </c>
      <c r="H350" s="138">
        <f t="shared" si="29"/>
        <v>0</v>
      </c>
    </row>
    <row r="351" spans="2:9">
      <c r="B351" s="127" t="str">
        <f>$B$40</f>
        <v>Social Service</v>
      </c>
      <c r="C351" s="138">
        <f t="shared" si="28"/>
        <v>12745.993388641422</v>
      </c>
      <c r="D351" s="138">
        <f t="shared" si="28"/>
        <v>18296.728128888211</v>
      </c>
      <c r="E351" s="138">
        <f t="shared" si="30"/>
        <v>14626.023037677043</v>
      </c>
      <c r="F351" s="138">
        <f t="shared" si="31"/>
        <v>0</v>
      </c>
      <c r="G351" s="138">
        <f t="shared" si="32"/>
        <v>0</v>
      </c>
      <c r="H351" s="138">
        <f t="shared" si="29"/>
        <v>15764.046154293183</v>
      </c>
    </row>
    <row r="352" spans="2:9">
      <c r="B352" s="127" t="str">
        <f>$B$41</f>
        <v>Library Science</v>
      </c>
      <c r="C352" s="138">
        <f t="shared" si="28"/>
        <v>60255.888692977518</v>
      </c>
      <c r="D352" s="138">
        <f t="shared" si="28"/>
        <v>35058.603215565701</v>
      </c>
      <c r="E352" s="138">
        <f t="shared" si="30"/>
        <v>0</v>
      </c>
      <c r="F352" s="138">
        <f t="shared" si="31"/>
        <v>0</v>
      </c>
      <c r="G352" s="138">
        <f t="shared" si="32"/>
        <v>0</v>
      </c>
      <c r="H352" s="138">
        <f t="shared" si="29"/>
        <v>39258.150795134345</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5726.9207096552027</v>
      </c>
      <c r="D356" s="138">
        <f t="shared" si="28"/>
        <v>9571.0716174312038</v>
      </c>
      <c r="E356" s="138">
        <f t="shared" si="30"/>
        <v>23325.216382640159</v>
      </c>
      <c r="F356" s="138">
        <f t="shared" si="31"/>
        <v>158274.60970455423</v>
      </c>
      <c r="G356" s="138">
        <f t="shared" si="32"/>
        <v>0</v>
      </c>
      <c r="H356" s="138">
        <f t="shared" si="29"/>
        <v>16523.613647576833</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6965.6858528501016</v>
      </c>
      <c r="D358" s="138">
        <f t="shared" si="28"/>
        <v>14333.156709214722</v>
      </c>
      <c r="E358" s="138">
        <f t="shared" si="30"/>
        <v>18659.077970712315</v>
      </c>
      <c r="F358" s="138">
        <f t="shared" si="31"/>
        <v>134677.64732234401</v>
      </c>
      <c r="G358" s="138">
        <f t="shared" si="32"/>
        <v>0</v>
      </c>
      <c r="H358" s="138">
        <f t="shared" si="29"/>
        <v>15027.683239790804</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8157.330826414649</v>
      </c>
      <c r="D360" s="138">
        <f t="shared" si="33"/>
        <v>22381.320198691556</v>
      </c>
      <c r="E360" s="138">
        <f t="shared" si="30"/>
        <v>0</v>
      </c>
      <c r="F360" s="138">
        <f t="shared" si="31"/>
        <v>0</v>
      </c>
      <c r="G360" s="138">
        <f t="shared" si="32"/>
        <v>0</v>
      </c>
      <c r="H360" s="138">
        <f t="shared" si="29"/>
        <v>22360.735554158593</v>
      </c>
    </row>
    <row r="361" spans="2:9">
      <c r="B361" s="127" t="str">
        <f>$B$50</f>
        <v>Technology</v>
      </c>
      <c r="C361" s="138">
        <f t="shared" si="33"/>
        <v>11047.55636256976</v>
      </c>
      <c r="D361" s="138">
        <f t="shared" si="33"/>
        <v>14255.221309893677</v>
      </c>
      <c r="E361" s="138">
        <f t="shared" si="30"/>
        <v>22813.257471905752</v>
      </c>
      <c r="F361" s="138">
        <f t="shared" si="31"/>
        <v>0</v>
      </c>
      <c r="G361" s="138">
        <f t="shared" si="32"/>
        <v>0</v>
      </c>
      <c r="H361" s="138">
        <f t="shared" si="29"/>
        <v>13421.752381022443</v>
      </c>
    </row>
    <row r="362" spans="2:9">
      <c r="B362" s="127" t="str">
        <f>$B$51</f>
        <v>Nursing</v>
      </c>
      <c r="C362" s="138">
        <f t="shared" si="33"/>
        <v>20980.462584523404</v>
      </c>
      <c r="D362" s="138">
        <f t="shared" si="33"/>
        <v>24692.808087459685</v>
      </c>
      <c r="E362" s="138">
        <f t="shared" si="30"/>
        <v>35851.173315983033</v>
      </c>
      <c r="F362" s="138">
        <f t="shared" si="31"/>
        <v>77742.32213860919</v>
      </c>
      <c r="G362" s="138">
        <f t="shared" si="32"/>
        <v>0</v>
      </c>
      <c r="H362" s="138">
        <f t="shared" si="29"/>
        <v>26995.201951374584</v>
      </c>
    </row>
    <row r="363" spans="2:9">
      <c r="B363" s="130" t="str">
        <f>$B$52</f>
        <v>Totals</v>
      </c>
      <c r="C363" s="135">
        <f t="shared" si="33"/>
        <v>8757.9813774586983</v>
      </c>
      <c r="D363" s="135">
        <f t="shared" si="33"/>
        <v>14471.104024225613</v>
      </c>
      <c r="E363" s="135">
        <f t="shared" si="30"/>
        <v>21392.319600518254</v>
      </c>
      <c r="F363" s="135">
        <f t="shared" si="31"/>
        <v>108938.43484078265</v>
      </c>
      <c r="G363" s="135">
        <f t="shared" si="32"/>
        <v>0</v>
      </c>
      <c r="H363" s="135">
        <f t="shared" si="29"/>
        <v>13999.497614575652</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36" priority="6" stopIfTrue="1">
      <formula>C32=0</formula>
    </cfRule>
  </conditionalFormatting>
  <conditionalFormatting sqref="C91:G110">
    <cfRule type="expression" dxfId="235" priority="5" stopIfTrue="1">
      <formula>C32=0</formula>
    </cfRule>
  </conditionalFormatting>
  <conditionalFormatting sqref="C143:H162">
    <cfRule type="expression" dxfId="234" priority="3" stopIfTrue="1">
      <formula>C32=0</formula>
    </cfRule>
  </conditionalFormatting>
  <conditionalFormatting sqref="H143:H162">
    <cfRule type="expression" dxfId="233" priority="1" stopIfTrue="1">
      <formula>OR(AND(#REF!&gt;0,H143&gt;0,H61=0),AND(#REF!&gt;0,H143&gt;0,H32=0))</formula>
    </cfRule>
    <cfRule type="expression" dxfId="232" priority="2" stopIfTrue="1">
      <formula>OR(AND(#REF!&gt;0,H143&gt;0,H61=0),AND(#REF!&gt;0,H143&gt;0,H32=0))</formula>
    </cfRule>
    <cfRule type="expression" dxfId="231"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C000"/>
    <pageSetUpPr fitToPage="1"/>
  </sheetPr>
  <dimension ref="B1:M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128</v>
      </c>
      <c r="C3" s="119"/>
      <c r="D3" s="119"/>
      <c r="E3" s="119"/>
      <c r="F3" s="119"/>
      <c r="G3" s="119"/>
      <c r="H3" s="119"/>
    </row>
    <row r="4" spans="2:8">
      <c r="B4" s="292" t="s">
        <v>136</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Data!$G7</f>
        <v>33003404</v>
      </c>
    </row>
    <row r="14" spans="2:8">
      <c r="B14" s="478" t="s">
        <v>13</v>
      </c>
      <c r="C14" s="478"/>
      <c r="D14" s="478"/>
      <c r="E14" s="478"/>
      <c r="F14" s="354"/>
      <c r="G14" s="301"/>
      <c r="H14" s="355">
        <f>Data!$H7</f>
        <v>3349140</v>
      </c>
    </row>
    <row r="15" spans="2:8">
      <c r="B15" s="478" t="s">
        <v>14</v>
      </c>
      <c r="C15" s="478"/>
      <c r="D15" s="478"/>
      <c r="E15" s="478"/>
      <c r="F15" s="354"/>
      <c r="G15" s="301"/>
      <c r="H15" s="355">
        <f>Data!$I7</f>
        <v>8655671</v>
      </c>
    </row>
    <row r="16" spans="2:8">
      <c r="B16" s="478" t="s">
        <v>18</v>
      </c>
      <c r="C16" s="478"/>
      <c r="D16" s="478"/>
      <c r="E16" s="478"/>
      <c r="F16" s="354"/>
      <c r="G16" s="301"/>
      <c r="H16" s="355">
        <f>Data!$J7</f>
        <v>4012173</v>
      </c>
    </row>
    <row r="17" spans="2:13">
      <c r="B17" s="478" t="s">
        <v>15</v>
      </c>
      <c r="C17" s="478"/>
      <c r="D17" s="478"/>
      <c r="E17" s="478"/>
      <c r="F17" s="354"/>
      <c r="G17" s="301"/>
      <c r="H17" s="355">
        <f>Data!$K7</f>
        <v>14349616</v>
      </c>
    </row>
    <row r="18" spans="2:13">
      <c r="B18" s="478" t="s">
        <v>1</v>
      </c>
      <c r="C18" s="478"/>
      <c r="D18" s="478"/>
      <c r="E18" s="478"/>
      <c r="F18" s="356"/>
      <c r="G18" s="301"/>
      <c r="H18" s="357">
        <f>SUM(H13:H17)</f>
        <v>63370004</v>
      </c>
    </row>
    <row r="19" spans="2:13" ht="13.5" customHeight="1">
      <c r="B19" s="306"/>
      <c r="D19" s="306"/>
      <c r="E19" s="306"/>
      <c r="F19" s="306"/>
      <c r="G19" s="306"/>
      <c r="H19" s="296"/>
    </row>
    <row r="20" spans="2:13" ht="13.5" customHeight="1">
      <c r="B20" s="306"/>
      <c r="D20" s="480" t="s">
        <v>22</v>
      </c>
      <c r="E20" s="480"/>
      <c r="F20" s="480"/>
      <c r="G20" s="307" t="s">
        <v>23</v>
      </c>
      <c r="H20" s="307" t="s">
        <v>24</v>
      </c>
    </row>
    <row r="21" spans="2:13">
      <c r="B21" s="492" t="s">
        <v>21</v>
      </c>
      <c r="C21" s="493"/>
      <c r="D21" s="491" t="str">
        <f>Data!L7</f>
        <v>John Thomas</v>
      </c>
      <c r="E21" s="491"/>
      <c r="F21" s="491"/>
      <c r="G21" s="308" t="str">
        <f>Data!M7</f>
        <v>432-552-2417</v>
      </c>
      <c r="H21" s="309" t="str">
        <f>Data!N7</f>
        <v>ir@utpb.edu</v>
      </c>
    </row>
    <row r="22" spans="2:13" ht="13.5" customHeight="1">
      <c r="B22" s="306"/>
      <c r="C22" s="306"/>
      <c r="D22" s="306"/>
      <c r="E22" s="306"/>
      <c r="F22" s="306"/>
      <c r="G22" s="306"/>
      <c r="H22" s="296"/>
    </row>
    <row r="23" spans="2:13" ht="13.5" customHeight="1" thickBot="1">
      <c r="B23" s="117" t="s">
        <v>936</v>
      </c>
      <c r="C23" s="306"/>
      <c r="D23" s="306"/>
      <c r="E23" s="306"/>
      <c r="F23" s="306"/>
      <c r="G23" s="306"/>
      <c r="H23" s="296"/>
    </row>
    <row r="24" spans="2:13" s="313" customFormat="1">
      <c r="B24" s="310"/>
      <c r="C24" s="123" t="s">
        <v>25</v>
      </c>
      <c r="D24" s="311" t="s">
        <v>26</v>
      </c>
      <c r="E24" s="311" t="s">
        <v>27</v>
      </c>
      <c r="F24" s="311" t="s">
        <v>28</v>
      </c>
      <c r="G24" s="311" t="s">
        <v>29</v>
      </c>
      <c r="H24" s="312" t="s">
        <v>30</v>
      </c>
    </row>
    <row r="25" spans="2:13" s="313" customFormat="1" ht="14.4" thickBot="1">
      <c r="B25" s="314" t="s">
        <v>680</v>
      </c>
      <c r="C25" s="315">
        <f>Data!O7</f>
        <v>2005</v>
      </c>
      <c r="D25" s="316">
        <f>Data!P7</f>
        <v>2456</v>
      </c>
      <c r="E25" s="316">
        <f>Data!Q7</f>
        <v>789</v>
      </c>
      <c r="F25" s="316">
        <f>Data!R7</f>
        <v>0</v>
      </c>
      <c r="G25" s="316">
        <f>Data!S7</f>
        <v>0</v>
      </c>
      <c r="H25" s="317">
        <f>SUM(C25:G25)</f>
        <v>5250</v>
      </c>
    </row>
    <row r="26" spans="2:13">
      <c r="C26" s="318"/>
      <c r="D26" s="318"/>
      <c r="E26" s="318"/>
      <c r="F26" s="318"/>
      <c r="G26" s="318"/>
      <c r="H26" s="318"/>
      <c r="I26" s="318"/>
    </row>
    <row r="27" spans="2:13" ht="13.5" customHeight="1">
      <c r="B27" s="306"/>
      <c r="D27" s="480" t="s">
        <v>22</v>
      </c>
      <c r="E27" s="480"/>
      <c r="F27" s="480"/>
      <c r="G27" s="307" t="s">
        <v>23</v>
      </c>
      <c r="H27" s="307" t="s">
        <v>24</v>
      </c>
    </row>
    <row r="28" spans="2:13">
      <c r="B28" s="492" t="s">
        <v>927</v>
      </c>
      <c r="C28" s="493"/>
      <c r="D28" s="491" t="str">
        <f>Data!T7</f>
        <v>Haneda, Miki</v>
      </c>
      <c r="E28" s="491"/>
      <c r="F28" s="491"/>
      <c r="G28" s="308" t="str">
        <f>Data!U7</f>
        <v>(432) 552-2116</v>
      </c>
      <c r="H28" s="309" t="str">
        <f>Data!V7</f>
        <v>haneda_m@utpb.edu</v>
      </c>
    </row>
    <row r="29" spans="2:13" ht="13.5" customHeight="1">
      <c r="B29" s="306"/>
      <c r="C29" s="306"/>
      <c r="D29" s="306"/>
      <c r="E29" s="306"/>
      <c r="F29" s="306"/>
      <c r="G29" s="306"/>
      <c r="H29" s="296"/>
    </row>
    <row r="30" spans="2:13" ht="14.4" thickBot="1">
      <c r="B30" s="117" t="s">
        <v>937</v>
      </c>
    </row>
    <row r="31" spans="2:13" ht="14.4" thickBot="1">
      <c r="B31" s="124" t="s">
        <v>31</v>
      </c>
      <c r="C31" s="125" t="s">
        <v>25</v>
      </c>
      <c r="D31" s="125" t="s">
        <v>26</v>
      </c>
      <c r="E31" s="125" t="s">
        <v>27</v>
      </c>
      <c r="F31" s="125" t="s">
        <v>28</v>
      </c>
      <c r="G31" s="125" t="s">
        <v>29</v>
      </c>
      <c r="H31" s="126" t="s">
        <v>30</v>
      </c>
    </row>
    <row r="32" spans="2:13">
      <c r="B32" s="127" t="s">
        <v>42</v>
      </c>
      <c r="C32" s="140">
        <f>Data!W7</f>
        <v>28424</v>
      </c>
      <c r="D32" s="140">
        <f>Data!AQ7</f>
        <v>13623</v>
      </c>
      <c r="E32" s="140">
        <f>Data!BK7</f>
        <v>2893</v>
      </c>
      <c r="F32" s="140">
        <f>Data!CE7</f>
        <v>0</v>
      </c>
      <c r="G32" s="140">
        <f>Data!CY7</f>
        <v>0</v>
      </c>
      <c r="H32" s="141">
        <f>SUM(C32:G32)</f>
        <v>44940</v>
      </c>
      <c r="M32" s="144"/>
    </row>
    <row r="33" spans="2:13">
      <c r="B33" s="129" t="s">
        <v>43</v>
      </c>
      <c r="C33" s="140">
        <f>Data!X7</f>
        <v>8828</v>
      </c>
      <c r="D33" s="140">
        <f>Data!AR7</f>
        <v>5008</v>
      </c>
      <c r="E33" s="140">
        <f>Data!BL7</f>
        <v>778</v>
      </c>
      <c r="F33" s="140">
        <f>Data!CF7</f>
        <v>0</v>
      </c>
      <c r="G33" s="140">
        <f>Data!CZ7</f>
        <v>0</v>
      </c>
      <c r="H33" s="141">
        <f t="shared" ref="H33:H52" si="0">SUM(C33:G33)</f>
        <v>14614</v>
      </c>
      <c r="M33" s="144"/>
    </row>
    <row r="34" spans="2:13">
      <c r="B34" s="129" t="s">
        <v>44</v>
      </c>
      <c r="C34" s="140">
        <f>Data!Y7</f>
        <v>4091</v>
      </c>
      <c r="D34" s="140">
        <f>Data!AS7</f>
        <v>1112</v>
      </c>
      <c r="E34" s="140">
        <f>Data!BM7</f>
        <v>30</v>
      </c>
      <c r="F34" s="140">
        <f>Data!CG7</f>
        <v>0</v>
      </c>
      <c r="G34" s="140">
        <f>Data!DA7</f>
        <v>0</v>
      </c>
      <c r="H34" s="141">
        <f t="shared" si="0"/>
        <v>5233</v>
      </c>
      <c r="M34" s="144"/>
    </row>
    <row r="35" spans="2:13">
      <c r="B35" s="129" t="s">
        <v>45</v>
      </c>
      <c r="C35" s="140">
        <f>Data!Z7</f>
        <v>306</v>
      </c>
      <c r="D35" s="140">
        <f>Data!AT7</f>
        <v>3899</v>
      </c>
      <c r="E35" s="140">
        <f>Data!BN7</f>
        <v>3279</v>
      </c>
      <c r="F35" s="140">
        <f>Data!CH7</f>
        <v>0</v>
      </c>
      <c r="G35" s="140">
        <f>Data!DB7</f>
        <v>0</v>
      </c>
      <c r="H35" s="141">
        <f t="shared" si="0"/>
        <v>7484</v>
      </c>
      <c r="M35" s="144"/>
    </row>
    <row r="36" spans="2:13">
      <c r="B36" s="129" t="s">
        <v>46</v>
      </c>
      <c r="C36" s="140">
        <f>Data!AA7</f>
        <v>0</v>
      </c>
      <c r="D36" s="140">
        <f>Data!AU7</f>
        <v>0</v>
      </c>
      <c r="E36" s="140">
        <f>Data!BO7</f>
        <v>0</v>
      </c>
      <c r="F36" s="140">
        <f>Data!CI7</f>
        <v>0</v>
      </c>
      <c r="G36" s="140">
        <f>Data!DC7</f>
        <v>0</v>
      </c>
      <c r="H36" s="141">
        <f t="shared" si="0"/>
        <v>0</v>
      </c>
      <c r="M36" s="144"/>
    </row>
    <row r="37" spans="2:13">
      <c r="B37" s="129" t="s">
        <v>47</v>
      </c>
      <c r="C37" s="140">
        <f>Data!AB7</f>
        <v>2158</v>
      </c>
      <c r="D37" s="140">
        <f>Data!AV7</f>
        <v>4720</v>
      </c>
      <c r="E37" s="140">
        <f>Data!BP7</f>
        <v>300</v>
      </c>
      <c r="F37" s="140">
        <f>Data!CJ7</f>
        <v>0</v>
      </c>
      <c r="G37" s="140">
        <f>Data!DD7</f>
        <v>0</v>
      </c>
      <c r="H37" s="141">
        <f t="shared" si="0"/>
        <v>7178</v>
      </c>
      <c r="M37" s="144"/>
    </row>
    <row r="38" spans="2:13">
      <c r="B38" s="129" t="s">
        <v>48</v>
      </c>
      <c r="C38" s="140">
        <f>Data!AC7</f>
        <v>102</v>
      </c>
      <c r="D38" s="140">
        <f>Data!AW7</f>
        <v>792</v>
      </c>
      <c r="E38" s="140">
        <f>Data!BQ7</f>
        <v>0</v>
      </c>
      <c r="F38" s="140">
        <f>Data!CK7</f>
        <v>0</v>
      </c>
      <c r="G38" s="140">
        <f>Data!DE7</f>
        <v>0</v>
      </c>
      <c r="H38" s="141">
        <f t="shared" si="0"/>
        <v>894</v>
      </c>
      <c r="M38" s="144"/>
    </row>
    <row r="39" spans="2:13">
      <c r="B39" s="129" t="s">
        <v>49</v>
      </c>
      <c r="C39" s="140">
        <f>Data!AD7</f>
        <v>0</v>
      </c>
      <c r="D39" s="140">
        <f>Data!AX7</f>
        <v>0</v>
      </c>
      <c r="E39" s="140">
        <f>Data!BR7</f>
        <v>0</v>
      </c>
      <c r="F39" s="140">
        <f>Data!CL7</f>
        <v>0</v>
      </c>
      <c r="G39" s="140">
        <f>Data!DF7</f>
        <v>0</v>
      </c>
      <c r="H39" s="141">
        <f t="shared" si="0"/>
        <v>0</v>
      </c>
      <c r="M39" s="144"/>
    </row>
    <row r="40" spans="2:13">
      <c r="B40" s="129" t="s">
        <v>50</v>
      </c>
      <c r="C40" s="140">
        <f>Data!AE7</f>
        <v>246</v>
      </c>
      <c r="D40" s="140">
        <f>Data!AY7</f>
        <v>315</v>
      </c>
      <c r="E40" s="140">
        <f>Data!BS7</f>
        <v>0</v>
      </c>
      <c r="F40" s="140">
        <f>Data!CM7</f>
        <v>0</v>
      </c>
      <c r="G40" s="140">
        <f>Data!DG7</f>
        <v>0</v>
      </c>
      <c r="H40" s="141">
        <f t="shared" si="0"/>
        <v>561</v>
      </c>
      <c r="M40" s="144"/>
    </row>
    <row r="41" spans="2:13">
      <c r="B41" s="129" t="s">
        <v>51</v>
      </c>
      <c r="C41" s="140">
        <f>Data!AF7</f>
        <v>0</v>
      </c>
      <c r="D41" s="140">
        <f>Data!AZ7</f>
        <v>4</v>
      </c>
      <c r="E41" s="140">
        <f>Data!BT7</f>
        <v>0</v>
      </c>
      <c r="F41" s="140">
        <f>Data!CN7</f>
        <v>0</v>
      </c>
      <c r="G41" s="140">
        <f>Data!DH7</f>
        <v>0</v>
      </c>
      <c r="H41" s="141">
        <f t="shared" si="0"/>
        <v>4</v>
      </c>
      <c r="M41" s="144"/>
    </row>
    <row r="42" spans="2:13">
      <c r="B42" s="129" t="s">
        <v>52</v>
      </c>
      <c r="C42" s="140">
        <f>Data!AG7</f>
        <v>0</v>
      </c>
      <c r="D42" s="140">
        <f>Data!BA7</f>
        <v>0</v>
      </c>
      <c r="E42" s="140">
        <f>Data!BU7</f>
        <v>0</v>
      </c>
      <c r="F42" s="140">
        <f>Data!CO7</f>
        <v>0</v>
      </c>
      <c r="G42" s="140">
        <f>Data!DI7</f>
        <v>0</v>
      </c>
      <c r="H42" s="141">
        <f t="shared" si="0"/>
        <v>0</v>
      </c>
      <c r="M42" s="144"/>
    </row>
    <row r="43" spans="2:13">
      <c r="B43" s="129" t="s">
        <v>53</v>
      </c>
      <c r="C43" s="140">
        <f>Data!AH7</f>
        <v>0</v>
      </c>
      <c r="D43" s="140">
        <f>Data!BB7</f>
        <v>0</v>
      </c>
      <c r="E43" s="140">
        <f>Data!BV7</f>
        <v>0</v>
      </c>
      <c r="F43" s="140">
        <f>Data!CP7</f>
        <v>0</v>
      </c>
      <c r="G43" s="140">
        <f>Data!DJ7</f>
        <v>0</v>
      </c>
      <c r="H43" s="141">
        <f t="shared" si="0"/>
        <v>0</v>
      </c>
      <c r="M43" s="144"/>
    </row>
    <row r="44" spans="2:13">
      <c r="B44" s="129" t="s">
        <v>54</v>
      </c>
      <c r="C44" s="140">
        <f>Data!AI7</f>
        <v>0</v>
      </c>
      <c r="D44" s="140">
        <f>Data!BC7</f>
        <v>0</v>
      </c>
      <c r="E44" s="140">
        <f>Data!BW7</f>
        <v>0</v>
      </c>
      <c r="F44" s="140">
        <f>Data!CQ7</f>
        <v>0</v>
      </c>
      <c r="G44" s="140">
        <f>Data!DK7</f>
        <v>0</v>
      </c>
      <c r="H44" s="141">
        <f t="shared" si="0"/>
        <v>0</v>
      </c>
      <c r="M44" s="144"/>
    </row>
    <row r="45" spans="2:13">
      <c r="B45" s="129" t="s">
        <v>55</v>
      </c>
      <c r="C45" s="140">
        <f>Data!AJ7</f>
        <v>198</v>
      </c>
      <c r="D45" s="140">
        <f>Data!BD7</f>
        <v>1104</v>
      </c>
      <c r="E45" s="140">
        <f>Data!BX7</f>
        <v>225</v>
      </c>
      <c r="F45" s="140">
        <f>Data!CR7</f>
        <v>0</v>
      </c>
      <c r="G45" s="140">
        <f>Data!DL7</f>
        <v>0</v>
      </c>
      <c r="H45" s="141">
        <f t="shared" si="0"/>
        <v>1527</v>
      </c>
      <c r="M45" s="144"/>
    </row>
    <row r="46" spans="2:13">
      <c r="B46" s="129" t="s">
        <v>56</v>
      </c>
      <c r="C46" s="140">
        <f>Data!AK7</f>
        <v>0</v>
      </c>
      <c r="D46" s="140">
        <f>Data!BE7</f>
        <v>0</v>
      </c>
      <c r="E46" s="140">
        <f>Data!BY7</f>
        <v>0</v>
      </c>
      <c r="F46" s="140">
        <f>Data!CS7</f>
        <v>0</v>
      </c>
      <c r="G46" s="140">
        <f>Data!DM7</f>
        <v>0</v>
      </c>
      <c r="H46" s="141">
        <f t="shared" si="0"/>
        <v>0</v>
      </c>
      <c r="M46" s="144"/>
    </row>
    <row r="47" spans="2:13">
      <c r="B47" s="129" t="s">
        <v>57</v>
      </c>
      <c r="C47" s="140">
        <f>Data!AL7</f>
        <v>4596</v>
      </c>
      <c r="D47" s="140">
        <f>Data!BF7</f>
        <v>11922</v>
      </c>
      <c r="E47" s="140">
        <f>Data!BZ7</f>
        <v>6162</v>
      </c>
      <c r="F47" s="140">
        <f>Data!CT7</f>
        <v>0</v>
      </c>
      <c r="G47" s="140">
        <f>Data!DN7</f>
        <v>0</v>
      </c>
      <c r="H47" s="141">
        <f t="shared" si="0"/>
        <v>22680</v>
      </c>
      <c r="M47" s="144"/>
    </row>
    <row r="48" spans="2:13">
      <c r="B48" s="129" t="s">
        <v>58</v>
      </c>
      <c r="C48" s="140">
        <f>Data!AM7</f>
        <v>0</v>
      </c>
      <c r="D48" s="140">
        <f>Data!BG7</f>
        <v>0</v>
      </c>
      <c r="E48" s="140">
        <f>Data!CA7</f>
        <v>0</v>
      </c>
      <c r="F48" s="140">
        <f>Data!CU7</f>
        <v>0</v>
      </c>
      <c r="G48" s="140">
        <f>Data!DO7</f>
        <v>0</v>
      </c>
      <c r="H48" s="141">
        <f t="shared" si="0"/>
        <v>0</v>
      </c>
      <c r="M48" s="144"/>
    </row>
    <row r="49" spans="2:13">
      <c r="B49" s="129" t="s">
        <v>59</v>
      </c>
      <c r="C49" s="140">
        <f>Data!AN7</f>
        <v>0</v>
      </c>
      <c r="D49" s="140">
        <f>Data!BH7</f>
        <v>117</v>
      </c>
      <c r="E49" s="140">
        <f>Data!CB7</f>
        <v>0</v>
      </c>
      <c r="F49" s="140">
        <f>Data!CV7</f>
        <v>0</v>
      </c>
      <c r="G49" s="140">
        <f>Data!DP7</f>
        <v>0</v>
      </c>
      <c r="H49" s="141">
        <f t="shared" si="0"/>
        <v>117</v>
      </c>
      <c r="M49" s="144"/>
    </row>
    <row r="50" spans="2:13">
      <c r="B50" s="129" t="s">
        <v>60</v>
      </c>
      <c r="C50" s="140">
        <f>Data!AO7</f>
        <v>76</v>
      </c>
      <c r="D50" s="140">
        <f>Data!BI7</f>
        <v>712</v>
      </c>
      <c r="E50" s="140">
        <f>Data!CC7</f>
        <v>0</v>
      </c>
      <c r="F50" s="140">
        <f>Data!CW7</f>
        <v>0</v>
      </c>
      <c r="G50" s="140">
        <f>Data!DQ7</f>
        <v>0</v>
      </c>
      <c r="H50" s="141">
        <f t="shared" si="0"/>
        <v>788</v>
      </c>
      <c r="M50" s="144"/>
    </row>
    <row r="51" spans="2:13">
      <c r="B51" s="129" t="s">
        <v>0</v>
      </c>
      <c r="C51" s="140">
        <f>Data!AP7</f>
        <v>420</v>
      </c>
      <c r="D51" s="140">
        <f>Data!BJ7</f>
        <v>3386</v>
      </c>
      <c r="E51" s="140">
        <f>Data!CD7</f>
        <v>0</v>
      </c>
      <c r="F51" s="140">
        <f>Data!CX7</f>
        <v>0</v>
      </c>
      <c r="G51" s="140">
        <f>Data!DR7</f>
        <v>0</v>
      </c>
      <c r="H51" s="141">
        <f t="shared" si="0"/>
        <v>3806</v>
      </c>
      <c r="M51" s="144"/>
    </row>
    <row r="52" spans="2:13">
      <c r="B52" s="142" t="s">
        <v>33</v>
      </c>
      <c r="C52" s="141">
        <f>SUM(C32:C51)</f>
        <v>49445</v>
      </c>
      <c r="D52" s="141">
        <f>SUM(D32:D51)</f>
        <v>46714</v>
      </c>
      <c r="E52" s="141">
        <f>SUM(E32:E51)</f>
        <v>13667</v>
      </c>
      <c r="F52" s="141">
        <f>SUM(F32:F51)</f>
        <v>0</v>
      </c>
      <c r="G52" s="141">
        <f>SUM(G32:G51)</f>
        <v>0</v>
      </c>
      <c r="H52" s="141">
        <f t="shared" si="0"/>
        <v>109826</v>
      </c>
    </row>
    <row r="53" spans="2:13">
      <c r="B53" s="143"/>
      <c r="C53" s="144"/>
      <c r="D53" s="144"/>
      <c r="E53" s="144"/>
      <c r="F53" s="144"/>
      <c r="G53" s="144"/>
      <c r="H53" s="144"/>
    </row>
    <row r="54" spans="2:13" ht="13.5" customHeight="1">
      <c r="B54" s="306"/>
      <c r="D54" s="480" t="s">
        <v>22</v>
      </c>
      <c r="E54" s="480"/>
      <c r="F54" s="480"/>
      <c r="G54" s="307" t="s">
        <v>23</v>
      </c>
      <c r="H54" s="307" t="s">
        <v>24</v>
      </c>
    </row>
    <row r="55" spans="2:13">
      <c r="B55" s="492" t="s">
        <v>928</v>
      </c>
      <c r="C55" s="493"/>
      <c r="D55" s="491" t="str">
        <f>Data!T7</f>
        <v>Haneda, Miki</v>
      </c>
      <c r="E55" s="491"/>
      <c r="F55" s="491"/>
      <c r="G55" s="308" t="str">
        <f>Data!U7</f>
        <v>(432) 552-2116</v>
      </c>
      <c r="H55" s="309" t="str">
        <f>Data!V7</f>
        <v>haneda_m@utpb.edu</v>
      </c>
    </row>
    <row r="56" spans="2:13" ht="13.5" customHeight="1">
      <c r="B56" s="306"/>
      <c r="C56" s="306"/>
      <c r="D56" s="306"/>
      <c r="E56" s="306"/>
      <c r="F56" s="306"/>
      <c r="G56" s="306"/>
      <c r="H56" s="296"/>
    </row>
    <row r="57" spans="2:13">
      <c r="B57" s="117" t="s">
        <v>9</v>
      </c>
    </row>
    <row r="58" spans="2:13" ht="31.5" customHeight="1">
      <c r="B58" s="498" t="s">
        <v>39</v>
      </c>
      <c r="C58" s="498"/>
      <c r="D58" s="498"/>
      <c r="E58" s="498"/>
      <c r="F58" s="498"/>
      <c r="G58" s="498"/>
      <c r="H58" s="319"/>
    </row>
    <row r="59" spans="2:13" ht="8.25" customHeight="1" thickBot="1">
      <c r="B59" s="318"/>
    </row>
    <row r="60" spans="2:13" ht="14.4" thickBot="1">
      <c r="B60" s="124" t="s">
        <v>31</v>
      </c>
      <c r="C60" s="125" t="s">
        <v>25</v>
      </c>
      <c r="D60" s="125" t="s">
        <v>26</v>
      </c>
      <c r="E60" s="125" t="s">
        <v>27</v>
      </c>
      <c r="F60" s="125" t="s">
        <v>28</v>
      </c>
      <c r="G60" s="125" t="s">
        <v>29</v>
      </c>
      <c r="H60" s="126" t="s">
        <v>30</v>
      </c>
    </row>
    <row r="61" spans="2:13">
      <c r="B61" s="127" t="str">
        <f>$B$32</f>
        <v>Liberal Arts</v>
      </c>
      <c r="C61" s="320">
        <f>Data!DS7</f>
        <v>2019425.8978323676</v>
      </c>
      <c r="D61" s="320">
        <f>Data!EM7</f>
        <v>1369231.0441259251</v>
      </c>
      <c r="E61" s="320">
        <f>Data!FG7</f>
        <v>867545.49240708025</v>
      </c>
      <c r="F61" s="320">
        <f>Data!GA7</f>
        <v>0</v>
      </c>
      <c r="G61" s="320">
        <f>Data!GU7</f>
        <v>0</v>
      </c>
      <c r="H61" s="321">
        <f>SUM(C61:G61)</f>
        <v>4256202.4343653731</v>
      </c>
    </row>
    <row r="62" spans="2:13">
      <c r="B62" s="127" t="str">
        <f>$B$33</f>
        <v>Science</v>
      </c>
      <c r="C62" s="320">
        <f>Data!DT7</f>
        <v>763875.48853036924</v>
      </c>
      <c r="D62" s="320">
        <f>Data!EN7</f>
        <v>985473.42512076278</v>
      </c>
      <c r="E62" s="320">
        <f>Data!FH7</f>
        <v>622951.73627663183</v>
      </c>
      <c r="F62" s="320">
        <f>Data!GB7</f>
        <v>0</v>
      </c>
      <c r="G62" s="320">
        <f>Data!GV7</f>
        <v>0</v>
      </c>
      <c r="H62" s="141">
        <f t="shared" ref="H62:H81" si="1">SUM(C62:G62)</f>
        <v>2372300.6499277637</v>
      </c>
    </row>
    <row r="63" spans="2:13">
      <c r="B63" s="127" t="str">
        <f>$B$34</f>
        <v>Fine Arts</v>
      </c>
      <c r="C63" s="320">
        <f>Data!DU7</f>
        <v>519488.48767565767</v>
      </c>
      <c r="D63" s="320">
        <f>Data!EO7</f>
        <v>350208.60398426128</v>
      </c>
      <c r="E63" s="320">
        <f>Data!FI7</f>
        <v>6478</v>
      </c>
      <c r="F63" s="320">
        <f>Data!GC7</f>
        <v>0</v>
      </c>
      <c r="G63" s="320">
        <f>Data!GW7</f>
        <v>0</v>
      </c>
      <c r="H63" s="141">
        <f t="shared" si="1"/>
        <v>876175.09165991889</v>
      </c>
    </row>
    <row r="64" spans="2:13">
      <c r="B64" s="127" t="str">
        <f>$B$35</f>
        <v>Teacher Education</v>
      </c>
      <c r="C64" s="320">
        <f>Data!DV7</f>
        <v>29811.224628577271</v>
      </c>
      <c r="D64" s="320">
        <f>Data!EP7</f>
        <v>507341.68938241171</v>
      </c>
      <c r="E64" s="320">
        <f>Data!FJ7</f>
        <v>787310.27738095215</v>
      </c>
      <c r="F64" s="320">
        <f>Data!GD7</f>
        <v>0</v>
      </c>
      <c r="G64" s="320">
        <f>Data!GX7</f>
        <v>0</v>
      </c>
      <c r="H64" s="141">
        <f t="shared" si="1"/>
        <v>1324463.1913919412</v>
      </c>
    </row>
    <row r="65" spans="2:8">
      <c r="B65" s="127" t="str">
        <f>$B$36</f>
        <v>Agriculture</v>
      </c>
      <c r="C65" s="320">
        <f>Data!DW7</f>
        <v>0</v>
      </c>
      <c r="D65" s="320">
        <f>Data!EQ7</f>
        <v>0</v>
      </c>
      <c r="E65" s="320">
        <f>Data!FK7</f>
        <v>0</v>
      </c>
      <c r="F65" s="320">
        <f>Data!GE7</f>
        <v>0</v>
      </c>
      <c r="G65" s="320">
        <f>Data!GY7</f>
        <v>0</v>
      </c>
      <c r="H65" s="141">
        <f t="shared" si="1"/>
        <v>0</v>
      </c>
    </row>
    <row r="66" spans="2:8">
      <c r="B66" s="127" t="str">
        <f>$B$37</f>
        <v>Engineering</v>
      </c>
      <c r="C66" s="320">
        <f>Data!DX7</f>
        <v>309405.80507271132</v>
      </c>
      <c r="D66" s="320">
        <f>Data!ER7</f>
        <v>1362527.1204058407</v>
      </c>
      <c r="E66" s="320">
        <f>Data!FL7</f>
        <v>142558.44336021121</v>
      </c>
      <c r="F66" s="320">
        <f>Data!GF7</f>
        <v>0</v>
      </c>
      <c r="G66" s="320">
        <f>Data!GZ7</f>
        <v>0</v>
      </c>
      <c r="H66" s="141">
        <f t="shared" si="1"/>
        <v>1814491.3688387633</v>
      </c>
    </row>
    <row r="67" spans="2:8">
      <c r="B67" s="127" t="str">
        <f>$B$38</f>
        <v>Home Economics</v>
      </c>
      <c r="C67" s="320">
        <f>Data!DY7</f>
        <v>13106.239506170306</v>
      </c>
      <c r="D67" s="320">
        <f>Data!ES7</f>
        <v>155675.03402862823</v>
      </c>
      <c r="E67" s="320">
        <f>Data!FM7</f>
        <v>0</v>
      </c>
      <c r="F67" s="320">
        <f>Data!GG7</f>
        <v>0</v>
      </c>
      <c r="G67" s="320">
        <f>Data!HA7</f>
        <v>0</v>
      </c>
      <c r="H67" s="141">
        <f t="shared" si="1"/>
        <v>168781.27353479853</v>
      </c>
    </row>
    <row r="68" spans="2:8">
      <c r="B68" s="127" t="str">
        <f>$B$39</f>
        <v>Law</v>
      </c>
      <c r="C68" s="320">
        <f>Data!DZ7</f>
        <v>0</v>
      </c>
      <c r="D68" s="320">
        <f>Data!ET7</f>
        <v>0</v>
      </c>
      <c r="E68" s="320">
        <f>Data!FN7</f>
        <v>0</v>
      </c>
      <c r="F68" s="320">
        <f>Data!GH7</f>
        <v>0</v>
      </c>
      <c r="G68" s="320">
        <f>Data!HB7</f>
        <v>0</v>
      </c>
      <c r="H68" s="141">
        <f t="shared" si="1"/>
        <v>0</v>
      </c>
    </row>
    <row r="69" spans="2:8">
      <c r="B69" s="127" t="str">
        <f>$B$40</f>
        <v>Social Service</v>
      </c>
      <c r="C69" s="320">
        <f>Data!EA7</f>
        <v>34867.03571428571</v>
      </c>
      <c r="D69" s="320">
        <f>Data!EU7</f>
        <v>164773.53571428568</v>
      </c>
      <c r="E69" s="320">
        <f>Data!FO7</f>
        <v>0</v>
      </c>
      <c r="F69" s="320">
        <f>Data!GI7</f>
        <v>0</v>
      </c>
      <c r="G69" s="320">
        <f>Data!HC7</f>
        <v>0</v>
      </c>
      <c r="H69" s="141">
        <f t="shared" si="1"/>
        <v>199640.57142857139</v>
      </c>
    </row>
    <row r="70" spans="2:8">
      <c r="B70" s="127" t="str">
        <f>$B$41</f>
        <v>Library Science</v>
      </c>
      <c r="C70" s="320">
        <f>Data!EB7</f>
        <v>0</v>
      </c>
      <c r="D70" s="320">
        <f>Data!EV7</f>
        <v>3553.8461538461538</v>
      </c>
      <c r="E70" s="320">
        <f>Data!FP7</f>
        <v>0</v>
      </c>
      <c r="F70" s="320">
        <f>Data!GJ7</f>
        <v>0</v>
      </c>
      <c r="G70" s="320">
        <f>Data!HD7</f>
        <v>0</v>
      </c>
      <c r="H70" s="141">
        <f t="shared" si="1"/>
        <v>3553.8461538461538</v>
      </c>
    </row>
    <row r="71" spans="2:8">
      <c r="B71" s="127" t="str">
        <f>$B$42</f>
        <v>Veterinary Science</v>
      </c>
      <c r="C71" s="320">
        <f>Data!EC7</f>
        <v>0</v>
      </c>
      <c r="D71" s="320">
        <f>Data!EW7</f>
        <v>0</v>
      </c>
      <c r="E71" s="320">
        <f>Data!FQ7</f>
        <v>0</v>
      </c>
      <c r="F71" s="320">
        <f>Data!GK7</f>
        <v>0</v>
      </c>
      <c r="G71" s="320">
        <f>Data!HE7</f>
        <v>0</v>
      </c>
      <c r="H71" s="141">
        <f t="shared" si="1"/>
        <v>0</v>
      </c>
    </row>
    <row r="72" spans="2:8">
      <c r="B72" s="127" t="str">
        <f>$B$43</f>
        <v>Vocational Training</v>
      </c>
      <c r="C72" s="320">
        <f>Data!ED7</f>
        <v>0</v>
      </c>
      <c r="D72" s="320">
        <f>Data!EX7</f>
        <v>0</v>
      </c>
      <c r="E72" s="320">
        <f>Data!FR7</f>
        <v>0</v>
      </c>
      <c r="F72" s="320">
        <f>Data!GL7</f>
        <v>0</v>
      </c>
      <c r="G72" s="320">
        <f>Data!HF7</f>
        <v>0</v>
      </c>
      <c r="H72" s="141">
        <f t="shared" si="1"/>
        <v>0</v>
      </c>
    </row>
    <row r="73" spans="2:8">
      <c r="B73" s="127" t="str">
        <f>$B$44</f>
        <v>Physical Training</v>
      </c>
      <c r="C73" s="320">
        <f>Data!EE7</f>
        <v>0</v>
      </c>
      <c r="D73" s="320">
        <f>Data!EY7</f>
        <v>0</v>
      </c>
      <c r="E73" s="320">
        <f>Data!FS7</f>
        <v>0</v>
      </c>
      <c r="F73" s="320">
        <f>Data!GM7</f>
        <v>0</v>
      </c>
      <c r="G73" s="320">
        <f>Data!HG7</f>
        <v>0</v>
      </c>
      <c r="H73" s="141">
        <f t="shared" si="1"/>
        <v>0</v>
      </c>
    </row>
    <row r="74" spans="2:8">
      <c r="B74" s="127" t="str">
        <f>$B$45</f>
        <v>Health Services</v>
      </c>
      <c r="C74" s="320">
        <f>Data!EF7</f>
        <v>37869.853145273875</v>
      </c>
      <c r="D74" s="320">
        <f>Data!EZ7</f>
        <v>201819.8726123019</v>
      </c>
      <c r="E74" s="320">
        <f>Data!FT7</f>
        <v>133517.29999999999</v>
      </c>
      <c r="F74" s="320">
        <f>Data!GN7</f>
        <v>0</v>
      </c>
      <c r="G74" s="320">
        <f>Data!HH7</f>
        <v>0</v>
      </c>
      <c r="H74" s="141">
        <f t="shared" si="1"/>
        <v>373207.02575757576</v>
      </c>
    </row>
    <row r="75" spans="2:8">
      <c r="B75" s="127" t="str">
        <f>$B$46</f>
        <v>Pharmacy</v>
      </c>
      <c r="C75" s="320">
        <f>Data!EG7</f>
        <v>0</v>
      </c>
      <c r="D75" s="320">
        <f>Data!FA7</f>
        <v>0</v>
      </c>
      <c r="E75" s="320">
        <f>Data!FU7</f>
        <v>0</v>
      </c>
      <c r="F75" s="320">
        <f>Data!GO7</f>
        <v>0</v>
      </c>
      <c r="G75" s="320">
        <f>Data!HI7</f>
        <v>0</v>
      </c>
      <c r="H75" s="141">
        <f t="shared" si="1"/>
        <v>0</v>
      </c>
    </row>
    <row r="76" spans="2:8">
      <c r="B76" s="127" t="str">
        <f>$B$47</f>
        <v>Business Administration</v>
      </c>
      <c r="C76" s="320">
        <f>Data!EH7</f>
        <v>418993.75675674021</v>
      </c>
      <c r="D76" s="320">
        <f>Data!FB7</f>
        <v>1439218.0381054161</v>
      </c>
      <c r="E76" s="320">
        <f>Data!FV7</f>
        <v>1157537.5666666671</v>
      </c>
      <c r="F76" s="320">
        <f>Data!GP7</f>
        <v>0</v>
      </c>
      <c r="G76" s="320">
        <f>Data!HJ7</f>
        <v>0</v>
      </c>
      <c r="H76" s="141">
        <f t="shared" si="1"/>
        <v>3015749.3615288232</v>
      </c>
    </row>
    <row r="77" spans="2:8">
      <c r="B77" s="127" t="str">
        <f>$B$48</f>
        <v>Optometry</v>
      </c>
      <c r="C77" s="320">
        <f>Data!EI7</f>
        <v>0</v>
      </c>
      <c r="D77" s="320">
        <f>Data!FC7</f>
        <v>0</v>
      </c>
      <c r="E77" s="320">
        <f>Data!FW7</f>
        <v>0</v>
      </c>
      <c r="F77" s="320">
        <f>Data!GQ7</f>
        <v>0</v>
      </c>
      <c r="G77" s="320">
        <f>Data!HK7</f>
        <v>0</v>
      </c>
      <c r="H77" s="141">
        <f t="shared" si="1"/>
        <v>0</v>
      </c>
    </row>
    <row r="78" spans="2:8">
      <c r="B78" s="127" t="str">
        <f>$B$49</f>
        <v>Teacher Ed-Practice Teaching</v>
      </c>
      <c r="C78" s="320">
        <f>Data!EJ7</f>
        <v>0</v>
      </c>
      <c r="D78" s="320">
        <f>Data!FD7</f>
        <v>57954.795238095234</v>
      </c>
      <c r="E78" s="320">
        <f>Data!FX7</f>
        <v>0</v>
      </c>
      <c r="F78" s="320">
        <f>Data!GR7</f>
        <v>0</v>
      </c>
      <c r="G78" s="320">
        <f>Data!HL7</f>
        <v>0</v>
      </c>
      <c r="H78" s="141">
        <f t="shared" si="1"/>
        <v>57954.795238095234</v>
      </c>
    </row>
    <row r="79" spans="2:8">
      <c r="B79" s="127" t="str">
        <f>$B$50</f>
        <v>Technology</v>
      </c>
      <c r="C79" s="320">
        <f>Data!EK7</f>
        <v>11191.373299086534</v>
      </c>
      <c r="D79" s="320">
        <f>Data!FE7</f>
        <v>92152.805272342055</v>
      </c>
      <c r="E79" s="320">
        <f>Data!FY7</f>
        <v>0</v>
      </c>
      <c r="F79" s="320">
        <f>Data!GS7</f>
        <v>0</v>
      </c>
      <c r="G79" s="320">
        <f>Data!HM7</f>
        <v>0</v>
      </c>
      <c r="H79" s="141">
        <f t="shared" si="1"/>
        <v>103344.17857142859</v>
      </c>
    </row>
    <row r="80" spans="2:8">
      <c r="B80" s="127" t="str">
        <f>$B$51</f>
        <v>Nursing</v>
      </c>
      <c r="C80" s="320">
        <f>Data!EL7</f>
        <v>49635.146445053477</v>
      </c>
      <c r="D80" s="320">
        <f>Data!FF7</f>
        <v>451978.02022161323</v>
      </c>
      <c r="E80" s="320">
        <f>Data!FZ7</f>
        <v>0</v>
      </c>
      <c r="F80" s="320">
        <f>Data!GT7</f>
        <v>0</v>
      </c>
      <c r="G80" s="320">
        <f>Data!HN7</f>
        <v>0</v>
      </c>
      <c r="H80" s="141">
        <f t="shared" si="1"/>
        <v>501613.16666666669</v>
      </c>
    </row>
    <row r="81" spans="2:8">
      <c r="B81" s="130" t="str">
        <f>$B$52</f>
        <v>Totals</v>
      </c>
      <c r="C81" s="321">
        <f>SUM(C61:C80)</f>
        <v>4207670.3086062931</v>
      </c>
      <c r="D81" s="321">
        <f>SUM(D61:D80)</f>
        <v>7141907.8303657295</v>
      </c>
      <c r="E81" s="321">
        <f>SUM(E61:E80)</f>
        <v>3717898.8160915421</v>
      </c>
      <c r="F81" s="321">
        <f>SUM(F61:F80)</f>
        <v>0</v>
      </c>
      <c r="G81" s="321">
        <f>SUM(G61:G80)</f>
        <v>0</v>
      </c>
      <c r="H81" s="321">
        <f t="shared" si="1"/>
        <v>15067476.955063563</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Data!T7</f>
        <v>Haneda, Miki</v>
      </c>
      <c r="E84" s="491"/>
      <c r="F84" s="491"/>
      <c r="G84" s="308" t="str">
        <f>Data!U7</f>
        <v>(432) 552-2116</v>
      </c>
      <c r="H84" s="309" t="str">
        <f>Data!V7</f>
        <v>haneda_m@utpb.edu</v>
      </c>
    </row>
    <row r="85" spans="2:8" ht="13.5" customHeight="1">
      <c r="B85" s="306"/>
      <c r="C85" s="306"/>
      <c r="D85" s="306"/>
      <c r="E85" s="306"/>
      <c r="F85" s="306"/>
      <c r="G85" s="306"/>
      <c r="H85" s="296"/>
    </row>
    <row r="86" spans="2:8">
      <c r="B86" s="120" t="s">
        <v>32</v>
      </c>
      <c r="C86" s="324"/>
      <c r="D86" s="324"/>
      <c r="E86" s="324"/>
      <c r="F86" s="324"/>
      <c r="G86" s="324"/>
      <c r="H86" s="122">
        <f>H13+H14</f>
        <v>36352544</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Data!HR7</f>
        <v>0</v>
      </c>
      <c r="D91" s="327">
        <f>Data!IL7</f>
        <v>0</v>
      </c>
      <c r="E91" s="327">
        <f>Data!JF7</f>
        <v>0</v>
      </c>
      <c r="F91" s="327">
        <f>Data!JZ7</f>
        <v>0</v>
      </c>
      <c r="G91" s="327">
        <f>Data!KT7</f>
        <v>0</v>
      </c>
      <c r="H91" s="133">
        <f t="shared" ref="H91:H111" si="2">SUM(C91:G91)</f>
        <v>0</v>
      </c>
    </row>
    <row r="92" spans="2:8">
      <c r="B92" s="127" t="str">
        <f>$B$33</f>
        <v>Science</v>
      </c>
      <c r="C92" s="327">
        <f>Data!HS7</f>
        <v>0</v>
      </c>
      <c r="D92" s="327">
        <f>Data!IM7</f>
        <v>0</v>
      </c>
      <c r="E92" s="327">
        <f>Data!JG7</f>
        <v>0</v>
      </c>
      <c r="F92" s="327">
        <f>Data!KA7</f>
        <v>0</v>
      </c>
      <c r="G92" s="327">
        <f>Data!KU7</f>
        <v>0</v>
      </c>
      <c r="H92" s="136">
        <f t="shared" si="2"/>
        <v>0</v>
      </c>
    </row>
    <row r="93" spans="2:8">
      <c r="B93" s="127" t="str">
        <f>$B$34</f>
        <v>Fine Arts</v>
      </c>
      <c r="C93" s="327">
        <f>Data!HT7</f>
        <v>0</v>
      </c>
      <c r="D93" s="327">
        <f>Data!IN7</f>
        <v>0</v>
      </c>
      <c r="E93" s="327">
        <f>Data!JH7</f>
        <v>0</v>
      </c>
      <c r="F93" s="327">
        <f>Data!KB7</f>
        <v>0</v>
      </c>
      <c r="G93" s="327">
        <f>Data!KV7</f>
        <v>0</v>
      </c>
      <c r="H93" s="136">
        <f t="shared" si="2"/>
        <v>0</v>
      </c>
    </row>
    <row r="94" spans="2:8">
      <c r="B94" s="127" t="str">
        <f>$B$35</f>
        <v>Teacher Education</v>
      </c>
      <c r="C94" s="327">
        <f>Data!HU7</f>
        <v>0</v>
      </c>
      <c r="D94" s="327">
        <f>Data!IO7</f>
        <v>0</v>
      </c>
      <c r="E94" s="327">
        <f>Data!JI7</f>
        <v>0</v>
      </c>
      <c r="F94" s="327">
        <f>Data!KC7</f>
        <v>0</v>
      </c>
      <c r="G94" s="327">
        <f>Data!KW7</f>
        <v>0</v>
      </c>
      <c r="H94" s="136">
        <f t="shared" si="2"/>
        <v>0</v>
      </c>
    </row>
    <row r="95" spans="2:8">
      <c r="B95" s="127" t="str">
        <f>$B$36</f>
        <v>Agriculture</v>
      </c>
      <c r="C95" s="327">
        <f>Data!HV7</f>
        <v>0</v>
      </c>
      <c r="D95" s="327">
        <f>Data!IP7</f>
        <v>0</v>
      </c>
      <c r="E95" s="327">
        <f>Data!JJ7</f>
        <v>0</v>
      </c>
      <c r="F95" s="327">
        <f>Data!KD7</f>
        <v>0</v>
      </c>
      <c r="G95" s="327">
        <f>Data!KX7</f>
        <v>0</v>
      </c>
      <c r="H95" s="136">
        <f t="shared" si="2"/>
        <v>0</v>
      </c>
    </row>
    <row r="96" spans="2:8">
      <c r="B96" s="127" t="str">
        <f>$B$37</f>
        <v>Engineering</v>
      </c>
      <c r="C96" s="327">
        <f>Data!HW7</f>
        <v>0</v>
      </c>
      <c r="D96" s="327">
        <f>Data!IQ7</f>
        <v>0</v>
      </c>
      <c r="E96" s="327">
        <f>Data!JK7</f>
        <v>0</v>
      </c>
      <c r="F96" s="327">
        <f>Data!KE7</f>
        <v>0</v>
      </c>
      <c r="G96" s="327">
        <f>Data!KY7</f>
        <v>0</v>
      </c>
      <c r="H96" s="136">
        <f t="shared" si="2"/>
        <v>0</v>
      </c>
    </row>
    <row r="97" spans="2:8">
      <c r="B97" s="127" t="str">
        <f>$B$38</f>
        <v>Home Economics</v>
      </c>
      <c r="C97" s="327">
        <f>Data!HX7</f>
        <v>0</v>
      </c>
      <c r="D97" s="327">
        <f>Data!IR7</f>
        <v>0</v>
      </c>
      <c r="E97" s="327">
        <f>Data!JL7</f>
        <v>0</v>
      </c>
      <c r="F97" s="327">
        <f>Data!KF7</f>
        <v>0</v>
      </c>
      <c r="G97" s="327">
        <f>Data!KZ7</f>
        <v>0</v>
      </c>
      <c r="H97" s="136">
        <f t="shared" si="2"/>
        <v>0</v>
      </c>
    </row>
    <row r="98" spans="2:8">
      <c r="B98" s="127" t="str">
        <f>$B$39</f>
        <v>Law</v>
      </c>
      <c r="C98" s="327">
        <f>Data!HY7</f>
        <v>0</v>
      </c>
      <c r="D98" s="327">
        <f>Data!IS7</f>
        <v>0</v>
      </c>
      <c r="E98" s="327">
        <f>Data!JM7</f>
        <v>0</v>
      </c>
      <c r="F98" s="327">
        <f>Data!KG7</f>
        <v>0</v>
      </c>
      <c r="G98" s="327">
        <f>Data!LA7</f>
        <v>0</v>
      </c>
      <c r="H98" s="136">
        <f t="shared" si="2"/>
        <v>0</v>
      </c>
    </row>
    <row r="99" spans="2:8">
      <c r="B99" s="127" t="str">
        <f>$B$40</f>
        <v>Social Service</v>
      </c>
      <c r="C99" s="327">
        <f>Data!HZ7</f>
        <v>0</v>
      </c>
      <c r="D99" s="327">
        <f>Data!IT7</f>
        <v>0</v>
      </c>
      <c r="E99" s="327">
        <f>Data!JN7</f>
        <v>0</v>
      </c>
      <c r="F99" s="327">
        <f>Data!KH7</f>
        <v>0</v>
      </c>
      <c r="G99" s="327">
        <f>Data!LB7</f>
        <v>0</v>
      </c>
      <c r="H99" s="136">
        <f t="shared" si="2"/>
        <v>0</v>
      </c>
    </row>
    <row r="100" spans="2:8">
      <c r="B100" s="127" t="str">
        <f>$B$41</f>
        <v>Library Science</v>
      </c>
      <c r="C100" s="327">
        <f>Data!IA7</f>
        <v>0</v>
      </c>
      <c r="D100" s="327">
        <f>Data!IU7</f>
        <v>0</v>
      </c>
      <c r="E100" s="327">
        <f>Data!JO7</f>
        <v>0</v>
      </c>
      <c r="F100" s="327">
        <f>Data!KI7</f>
        <v>0</v>
      </c>
      <c r="G100" s="327">
        <f>Data!LC7</f>
        <v>0</v>
      </c>
      <c r="H100" s="136">
        <f t="shared" si="2"/>
        <v>0</v>
      </c>
    </row>
    <row r="101" spans="2:8">
      <c r="B101" s="127" t="str">
        <f>$B$42</f>
        <v>Veterinary Science</v>
      </c>
      <c r="C101" s="327">
        <f>Data!IB7</f>
        <v>0</v>
      </c>
      <c r="D101" s="327">
        <f>Data!IV7</f>
        <v>0</v>
      </c>
      <c r="E101" s="327">
        <f>Data!JP7</f>
        <v>0</v>
      </c>
      <c r="F101" s="327">
        <f>Data!KJ7</f>
        <v>0</v>
      </c>
      <c r="G101" s="327">
        <f>Data!LD7</f>
        <v>0</v>
      </c>
      <c r="H101" s="136">
        <f t="shared" si="2"/>
        <v>0</v>
      </c>
    </row>
    <row r="102" spans="2:8">
      <c r="B102" s="127" t="str">
        <f>$B$43</f>
        <v>Vocational Training</v>
      </c>
      <c r="C102" s="327">
        <f>Data!IC7</f>
        <v>0</v>
      </c>
      <c r="D102" s="327">
        <f>Data!IW7</f>
        <v>0</v>
      </c>
      <c r="E102" s="327">
        <f>Data!JQ7</f>
        <v>0</v>
      </c>
      <c r="F102" s="327">
        <f>Data!KK7</f>
        <v>0</v>
      </c>
      <c r="G102" s="327">
        <f>Data!LE7</f>
        <v>0</v>
      </c>
      <c r="H102" s="136">
        <f t="shared" si="2"/>
        <v>0</v>
      </c>
    </row>
    <row r="103" spans="2:8">
      <c r="B103" s="127" t="str">
        <f>$B$44</f>
        <v>Physical Training</v>
      </c>
      <c r="C103" s="327">
        <f>Data!ID7</f>
        <v>0</v>
      </c>
      <c r="D103" s="327">
        <f>Data!IX7</f>
        <v>0</v>
      </c>
      <c r="E103" s="327">
        <f>Data!JR7</f>
        <v>0</v>
      </c>
      <c r="F103" s="327">
        <f>Data!KL7</f>
        <v>0</v>
      </c>
      <c r="G103" s="327">
        <f>Data!LF7</f>
        <v>0</v>
      </c>
      <c r="H103" s="136">
        <f t="shared" si="2"/>
        <v>0</v>
      </c>
    </row>
    <row r="104" spans="2:8">
      <c r="B104" s="127" t="str">
        <f>$B$45</f>
        <v>Health Services</v>
      </c>
      <c r="C104" s="327">
        <f>Data!IE7</f>
        <v>0</v>
      </c>
      <c r="D104" s="327">
        <f>Data!IY7</f>
        <v>0</v>
      </c>
      <c r="E104" s="327">
        <f>Data!JS7</f>
        <v>0</v>
      </c>
      <c r="F104" s="327">
        <f>Data!KM7</f>
        <v>0</v>
      </c>
      <c r="G104" s="327">
        <f>Data!LG7</f>
        <v>0</v>
      </c>
      <c r="H104" s="136">
        <f t="shared" si="2"/>
        <v>0</v>
      </c>
    </row>
    <row r="105" spans="2:8">
      <c r="B105" s="127" t="str">
        <f>$B$46</f>
        <v>Pharmacy</v>
      </c>
      <c r="C105" s="327">
        <f>Data!IF7</f>
        <v>0</v>
      </c>
      <c r="D105" s="327">
        <f>Data!IZ7</f>
        <v>0</v>
      </c>
      <c r="E105" s="327">
        <f>Data!JT7</f>
        <v>0</v>
      </c>
      <c r="F105" s="327">
        <f>Data!KN7</f>
        <v>0</v>
      </c>
      <c r="G105" s="327">
        <f>Data!LH7</f>
        <v>0</v>
      </c>
      <c r="H105" s="136">
        <f t="shared" si="2"/>
        <v>0</v>
      </c>
    </row>
    <row r="106" spans="2:8">
      <c r="B106" s="127" t="str">
        <f>$B$47</f>
        <v>Business Administration</v>
      </c>
      <c r="C106" s="327">
        <f>Data!IG7</f>
        <v>0</v>
      </c>
      <c r="D106" s="327">
        <f>Data!JA7</f>
        <v>0</v>
      </c>
      <c r="E106" s="327">
        <f>Data!JU7</f>
        <v>0</v>
      </c>
      <c r="F106" s="327">
        <f>Data!KO7</f>
        <v>0</v>
      </c>
      <c r="G106" s="327">
        <f>Data!LI7</f>
        <v>0</v>
      </c>
      <c r="H106" s="136">
        <f t="shared" si="2"/>
        <v>0</v>
      </c>
    </row>
    <row r="107" spans="2:8">
      <c r="B107" s="127" t="str">
        <f>$B$48</f>
        <v>Optometry</v>
      </c>
      <c r="C107" s="327">
        <f>Data!IH7</f>
        <v>0</v>
      </c>
      <c r="D107" s="327">
        <f>Data!JB7</f>
        <v>0</v>
      </c>
      <c r="E107" s="327">
        <f>Data!JV7</f>
        <v>0</v>
      </c>
      <c r="F107" s="327">
        <f>Data!KP7</f>
        <v>0</v>
      </c>
      <c r="G107" s="327">
        <f>Data!LJ7</f>
        <v>0</v>
      </c>
      <c r="H107" s="136">
        <f t="shared" si="2"/>
        <v>0</v>
      </c>
    </row>
    <row r="108" spans="2:8">
      <c r="B108" s="127" t="str">
        <f>$B$49</f>
        <v>Teacher Ed-Practice Teaching</v>
      </c>
      <c r="C108" s="327">
        <f>Data!II7</f>
        <v>0</v>
      </c>
      <c r="D108" s="327">
        <f>Data!JC7</f>
        <v>0</v>
      </c>
      <c r="E108" s="327">
        <f>Data!JW7</f>
        <v>0</v>
      </c>
      <c r="F108" s="327">
        <f>Data!KQ7</f>
        <v>0</v>
      </c>
      <c r="G108" s="327">
        <f>Data!LK7</f>
        <v>0</v>
      </c>
      <c r="H108" s="136">
        <f t="shared" si="2"/>
        <v>0</v>
      </c>
    </row>
    <row r="109" spans="2:8">
      <c r="B109" s="127" t="str">
        <f>$B$50</f>
        <v>Technology</v>
      </c>
      <c r="C109" s="327">
        <f>Data!IJ7</f>
        <v>0</v>
      </c>
      <c r="D109" s="327">
        <f>Data!JD7</f>
        <v>0</v>
      </c>
      <c r="E109" s="327">
        <f>Data!JX7</f>
        <v>0</v>
      </c>
      <c r="F109" s="327">
        <f>Data!KR7</f>
        <v>0</v>
      </c>
      <c r="G109" s="327">
        <f>Data!LL7</f>
        <v>0</v>
      </c>
      <c r="H109" s="136">
        <f t="shared" si="2"/>
        <v>0</v>
      </c>
    </row>
    <row r="110" spans="2:8">
      <c r="B110" s="127" t="str">
        <f>$B$51</f>
        <v>Nursing</v>
      </c>
      <c r="C110" s="327">
        <f>Data!IK7</f>
        <v>0</v>
      </c>
      <c r="D110" s="327">
        <f>Data!JE7</f>
        <v>0</v>
      </c>
      <c r="E110" s="327">
        <f>Data!JY7</f>
        <v>0</v>
      </c>
      <c r="F110" s="327">
        <f>Data!KS7</f>
        <v>0</v>
      </c>
      <c r="G110" s="327">
        <f>Data!HPM7</f>
        <v>0</v>
      </c>
      <c r="H110" s="136">
        <f t="shared" si="2"/>
        <v>0</v>
      </c>
    </row>
    <row r="111" spans="2:8">
      <c r="B111" s="130" t="str">
        <f>$B$52</f>
        <v>Totals</v>
      </c>
      <c r="C111" s="133">
        <f>SUM(C91:C110)</f>
        <v>0</v>
      </c>
      <c r="D111" s="133">
        <f>SUM(D91:D110)</f>
        <v>0</v>
      </c>
      <c r="E111" s="133">
        <f>SUM(E91:E110)</f>
        <v>0</v>
      </c>
      <c r="F111" s="133">
        <f>SUM(F91:F110)</f>
        <v>0</v>
      </c>
      <c r="G111" s="133">
        <f>SUM(G91:G110)</f>
        <v>0</v>
      </c>
      <c r="H111" s="133">
        <f t="shared" si="2"/>
        <v>0</v>
      </c>
    </row>
    <row r="112" spans="2:8">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2019425.8978323676</v>
      </c>
      <c r="D116" s="321">
        <f t="shared" si="3"/>
        <v>1369231.0441259251</v>
      </c>
      <c r="E116" s="321">
        <f t="shared" si="3"/>
        <v>867545.49240708025</v>
      </c>
      <c r="F116" s="321">
        <f t="shared" si="3"/>
        <v>0</v>
      </c>
      <c r="G116" s="321">
        <f t="shared" si="3"/>
        <v>0</v>
      </c>
      <c r="H116" s="133">
        <f t="shared" ref="H116:H136" si="4">SUM(C116:G116)</f>
        <v>4256202.4343653731</v>
      </c>
    </row>
    <row r="117" spans="2:8">
      <c r="B117" s="127" t="str">
        <f>$B$33</f>
        <v>Science</v>
      </c>
      <c r="C117" s="141">
        <f t="shared" si="3"/>
        <v>763875.48853036924</v>
      </c>
      <c r="D117" s="141">
        <f t="shared" si="3"/>
        <v>985473.42512076278</v>
      </c>
      <c r="E117" s="141">
        <f t="shared" si="3"/>
        <v>622951.73627663183</v>
      </c>
      <c r="F117" s="141">
        <f t="shared" si="3"/>
        <v>0</v>
      </c>
      <c r="G117" s="141">
        <f t="shared" si="3"/>
        <v>0</v>
      </c>
      <c r="H117" s="136">
        <f t="shared" si="4"/>
        <v>2372300.6499277637</v>
      </c>
    </row>
    <row r="118" spans="2:8">
      <c r="B118" s="127" t="str">
        <f>$B$34</f>
        <v>Fine Arts</v>
      </c>
      <c r="C118" s="141">
        <f t="shared" si="3"/>
        <v>519488.48767565767</v>
      </c>
      <c r="D118" s="141">
        <f t="shared" si="3"/>
        <v>350208.60398426128</v>
      </c>
      <c r="E118" s="141">
        <f t="shared" si="3"/>
        <v>6478</v>
      </c>
      <c r="F118" s="141">
        <f t="shared" si="3"/>
        <v>0</v>
      </c>
      <c r="G118" s="141">
        <f t="shared" si="3"/>
        <v>0</v>
      </c>
      <c r="H118" s="136">
        <f t="shared" si="4"/>
        <v>876175.09165991889</v>
      </c>
    </row>
    <row r="119" spans="2:8">
      <c r="B119" s="127" t="str">
        <f>$B$35</f>
        <v>Teacher Education</v>
      </c>
      <c r="C119" s="141">
        <f t="shared" si="3"/>
        <v>29811.224628577271</v>
      </c>
      <c r="D119" s="141">
        <f t="shared" si="3"/>
        <v>507341.68938241171</v>
      </c>
      <c r="E119" s="141">
        <f t="shared" si="3"/>
        <v>787310.27738095215</v>
      </c>
      <c r="F119" s="141">
        <f t="shared" si="3"/>
        <v>0</v>
      </c>
      <c r="G119" s="141">
        <f t="shared" si="3"/>
        <v>0</v>
      </c>
      <c r="H119" s="136">
        <f t="shared" si="4"/>
        <v>1324463.1913919412</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309405.80507271132</v>
      </c>
      <c r="D121" s="141">
        <f t="shared" si="3"/>
        <v>1362527.1204058407</v>
      </c>
      <c r="E121" s="141">
        <f t="shared" si="3"/>
        <v>142558.44336021121</v>
      </c>
      <c r="F121" s="141">
        <f t="shared" si="3"/>
        <v>0</v>
      </c>
      <c r="G121" s="141">
        <f t="shared" si="3"/>
        <v>0</v>
      </c>
      <c r="H121" s="136">
        <f t="shared" si="4"/>
        <v>1814491.3688387633</v>
      </c>
    </row>
    <row r="122" spans="2:8">
      <c r="B122" s="127" t="str">
        <f>$B$38</f>
        <v>Home Economics</v>
      </c>
      <c r="C122" s="141">
        <f t="shared" si="3"/>
        <v>13106.239506170306</v>
      </c>
      <c r="D122" s="141">
        <f t="shared" si="3"/>
        <v>155675.03402862823</v>
      </c>
      <c r="E122" s="141">
        <f t="shared" si="3"/>
        <v>0</v>
      </c>
      <c r="F122" s="141">
        <f t="shared" si="3"/>
        <v>0</v>
      </c>
      <c r="G122" s="141">
        <f t="shared" si="3"/>
        <v>0</v>
      </c>
      <c r="H122" s="136">
        <f t="shared" si="4"/>
        <v>168781.27353479853</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34867.03571428571</v>
      </c>
      <c r="D124" s="141">
        <f t="shared" si="3"/>
        <v>164773.53571428568</v>
      </c>
      <c r="E124" s="141">
        <f t="shared" si="3"/>
        <v>0</v>
      </c>
      <c r="F124" s="141">
        <f t="shared" si="3"/>
        <v>0</v>
      </c>
      <c r="G124" s="141">
        <f t="shared" si="3"/>
        <v>0</v>
      </c>
      <c r="H124" s="136">
        <f t="shared" si="4"/>
        <v>199640.57142857139</v>
      </c>
    </row>
    <row r="125" spans="2:8">
      <c r="B125" s="127" t="str">
        <f>$B$41</f>
        <v>Library Science</v>
      </c>
      <c r="C125" s="141">
        <f t="shared" si="3"/>
        <v>0</v>
      </c>
      <c r="D125" s="141">
        <f t="shared" si="3"/>
        <v>3553.8461538461538</v>
      </c>
      <c r="E125" s="141">
        <f t="shared" si="3"/>
        <v>0</v>
      </c>
      <c r="F125" s="141">
        <f t="shared" si="3"/>
        <v>0</v>
      </c>
      <c r="G125" s="141">
        <f t="shared" si="3"/>
        <v>0</v>
      </c>
      <c r="H125" s="136">
        <f t="shared" si="4"/>
        <v>3553.8461538461538</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9">
      <c r="B129" s="127" t="str">
        <f>$B$45</f>
        <v>Health Services</v>
      </c>
      <c r="C129" s="141">
        <f t="shared" si="3"/>
        <v>37869.853145273875</v>
      </c>
      <c r="D129" s="141">
        <f t="shared" si="3"/>
        <v>201819.8726123019</v>
      </c>
      <c r="E129" s="141">
        <f t="shared" si="3"/>
        <v>133517.29999999999</v>
      </c>
      <c r="F129" s="141">
        <f t="shared" si="3"/>
        <v>0</v>
      </c>
      <c r="G129" s="141">
        <f t="shared" si="3"/>
        <v>0</v>
      </c>
      <c r="H129" s="136">
        <f t="shared" si="4"/>
        <v>373207.02575757576</v>
      </c>
    </row>
    <row r="130" spans="2:9">
      <c r="B130" s="127" t="str">
        <f>$B$46</f>
        <v>Pharmacy</v>
      </c>
      <c r="C130" s="141">
        <f t="shared" si="3"/>
        <v>0</v>
      </c>
      <c r="D130" s="141">
        <f t="shared" si="3"/>
        <v>0</v>
      </c>
      <c r="E130" s="141">
        <f t="shared" si="3"/>
        <v>0</v>
      </c>
      <c r="F130" s="141">
        <f t="shared" si="3"/>
        <v>0</v>
      </c>
      <c r="G130" s="141">
        <f t="shared" si="3"/>
        <v>0</v>
      </c>
      <c r="H130" s="136">
        <f t="shared" si="4"/>
        <v>0</v>
      </c>
    </row>
    <row r="131" spans="2:9">
      <c r="B131" s="127" t="str">
        <f>$B$47</f>
        <v>Business Administration</v>
      </c>
      <c r="C131" s="141">
        <f t="shared" si="3"/>
        <v>418993.75675674021</v>
      </c>
      <c r="D131" s="141">
        <f t="shared" si="3"/>
        <v>1439218.0381054161</v>
      </c>
      <c r="E131" s="141">
        <f t="shared" si="3"/>
        <v>1157537.5666666671</v>
      </c>
      <c r="F131" s="141">
        <f t="shared" si="3"/>
        <v>0</v>
      </c>
      <c r="G131" s="141">
        <f t="shared" si="3"/>
        <v>0</v>
      </c>
      <c r="H131" s="136">
        <f t="shared" si="4"/>
        <v>3015749.3615288232</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0</v>
      </c>
      <c r="D133" s="141">
        <f t="shared" si="5"/>
        <v>57954.795238095234</v>
      </c>
      <c r="E133" s="141">
        <f t="shared" si="5"/>
        <v>0</v>
      </c>
      <c r="F133" s="141">
        <f t="shared" si="5"/>
        <v>0</v>
      </c>
      <c r="G133" s="141">
        <f t="shared" si="5"/>
        <v>0</v>
      </c>
      <c r="H133" s="136">
        <f t="shared" si="4"/>
        <v>57954.795238095234</v>
      </c>
    </row>
    <row r="134" spans="2:9">
      <c r="B134" s="127" t="str">
        <f>$B$50</f>
        <v>Technology</v>
      </c>
      <c r="C134" s="141">
        <f t="shared" si="5"/>
        <v>11191.373299086534</v>
      </c>
      <c r="D134" s="141">
        <f t="shared" si="5"/>
        <v>92152.805272342055</v>
      </c>
      <c r="E134" s="141">
        <f t="shared" si="5"/>
        <v>0</v>
      </c>
      <c r="F134" s="141">
        <f t="shared" si="5"/>
        <v>0</v>
      </c>
      <c r="G134" s="141">
        <f t="shared" si="5"/>
        <v>0</v>
      </c>
      <c r="H134" s="136">
        <f t="shared" si="4"/>
        <v>103344.17857142859</v>
      </c>
    </row>
    <row r="135" spans="2:9">
      <c r="B135" s="127" t="str">
        <f>$B$51</f>
        <v>Nursing</v>
      </c>
      <c r="C135" s="141">
        <f t="shared" si="5"/>
        <v>49635.146445053477</v>
      </c>
      <c r="D135" s="141">
        <f t="shared" si="5"/>
        <v>451978.02022161323</v>
      </c>
      <c r="E135" s="141">
        <f t="shared" si="5"/>
        <v>0</v>
      </c>
      <c r="F135" s="141">
        <f t="shared" si="5"/>
        <v>0</v>
      </c>
      <c r="G135" s="141">
        <f t="shared" si="5"/>
        <v>0</v>
      </c>
      <c r="H135" s="136">
        <f t="shared" si="4"/>
        <v>501613.16666666669</v>
      </c>
    </row>
    <row r="136" spans="2:9">
      <c r="B136" s="130" t="str">
        <f>$B$52</f>
        <v>Totals</v>
      </c>
      <c r="C136" s="133">
        <f>SUM(C116:C135)</f>
        <v>4207670.3086062931</v>
      </c>
      <c r="D136" s="133">
        <f>SUM(D116:D135)</f>
        <v>7141907.8303657295</v>
      </c>
      <c r="E136" s="133">
        <f>SUM(E116:E135)</f>
        <v>3717898.8160915421</v>
      </c>
      <c r="F136" s="133">
        <f>SUM(F116:F135)</f>
        <v>0</v>
      </c>
      <c r="G136" s="133">
        <f>SUM(G116:G135)</f>
        <v>0</v>
      </c>
      <c r="H136" s="133">
        <f t="shared" si="4"/>
        <v>15067476.955063563</v>
      </c>
    </row>
    <row r="137" spans="2:9">
      <c r="B137" s="328"/>
      <c r="C137" s="331"/>
      <c r="D137" s="331"/>
      <c r="E137" s="331"/>
      <c r="F137" s="331"/>
      <c r="G137" s="331"/>
      <c r="H137" s="332"/>
    </row>
    <row r="138" spans="2:9">
      <c r="B138" s="120" t="s">
        <v>4</v>
      </c>
      <c r="C138" s="325"/>
      <c r="D138" s="325"/>
      <c r="E138" s="325"/>
      <c r="F138" s="325"/>
      <c r="G138" s="325"/>
      <c r="H138" s="122">
        <f>H86-H81-H111</f>
        <v>21285067.044936437</v>
      </c>
    </row>
    <row r="139" spans="2:9" ht="152.25" customHeight="1" thickBot="1">
      <c r="B139" s="471" t="s">
        <v>874</v>
      </c>
      <c r="C139" s="471"/>
      <c r="D139" s="471"/>
      <c r="E139" s="471"/>
      <c r="F139" s="471"/>
      <c r="G139" s="471"/>
      <c r="H139" s="319"/>
    </row>
    <row r="140" spans="2:9" ht="36.75" customHeight="1" thickTop="1">
      <c r="B140" s="519"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Data!LN7</f>
        <v>250588</v>
      </c>
      <c r="D143" s="327">
        <f>Data!MH7</f>
        <v>169906</v>
      </c>
      <c r="E143" s="327">
        <f>Data!NB7</f>
        <v>107653</v>
      </c>
      <c r="F143" s="327">
        <f>Data!NV7</f>
        <v>0</v>
      </c>
      <c r="G143" s="327">
        <f>Data!OP7</f>
        <v>0</v>
      </c>
      <c r="H143" s="341">
        <f>Data!PJ7</f>
        <v>5484378</v>
      </c>
      <c r="I143" s="342">
        <f t="shared" ref="I143:I162" si="6">SUM(C143:H143)</f>
        <v>6012525</v>
      </c>
    </row>
    <row r="144" spans="2:9">
      <c r="B144" s="127" t="str">
        <f>$B$33</f>
        <v>Science</v>
      </c>
      <c r="C144" s="327">
        <f>Data!LO7</f>
        <v>94788</v>
      </c>
      <c r="D144" s="327">
        <f>Data!MI7</f>
        <v>122286</v>
      </c>
      <c r="E144" s="327">
        <f>Data!NC7</f>
        <v>77301</v>
      </c>
      <c r="F144" s="327">
        <f>Data!NW7</f>
        <v>0</v>
      </c>
      <c r="G144" s="327">
        <f>Data!OQ7</f>
        <v>0</v>
      </c>
      <c r="H144" s="341">
        <f>Data!PK7</f>
        <v>3056854</v>
      </c>
      <c r="I144" s="342">
        <f t="shared" si="6"/>
        <v>3351229</v>
      </c>
    </row>
    <row r="145" spans="2:9">
      <c r="B145" s="127" t="str">
        <f>$B$34</f>
        <v>Fine Arts</v>
      </c>
      <c r="C145" s="327">
        <f>Data!LP7</f>
        <v>64463</v>
      </c>
      <c r="D145" s="327">
        <f>Data!MJ7</f>
        <v>43457</v>
      </c>
      <c r="E145" s="327">
        <f>Data!ND7</f>
        <v>804</v>
      </c>
      <c r="F145" s="327">
        <f>Data!NX7</f>
        <v>0</v>
      </c>
      <c r="G145" s="327">
        <f>Data!OR7</f>
        <v>0</v>
      </c>
      <c r="H145" s="341">
        <f>Data!PL7</f>
        <v>1129005</v>
      </c>
      <c r="I145" s="342">
        <f t="shared" si="6"/>
        <v>1237729</v>
      </c>
    </row>
    <row r="146" spans="2:9">
      <c r="B146" s="127" t="str">
        <f>$B$35</f>
        <v>Teacher Education</v>
      </c>
      <c r="C146" s="327">
        <f>Data!LQ7</f>
        <v>3699</v>
      </c>
      <c r="D146" s="327">
        <f>Data!MK7</f>
        <v>62955</v>
      </c>
      <c r="E146" s="327">
        <f>Data!NE7</f>
        <v>97696</v>
      </c>
      <c r="F146" s="327">
        <f>Data!NY7</f>
        <v>0</v>
      </c>
      <c r="G146" s="327">
        <f>Data!OS7</f>
        <v>0</v>
      </c>
      <c r="H146" s="341">
        <f>Data!PN7</f>
        <v>1706652</v>
      </c>
      <c r="I146" s="342">
        <f t="shared" si="6"/>
        <v>1871002</v>
      </c>
    </row>
    <row r="147" spans="2:9">
      <c r="B147" s="127" t="str">
        <f>$B$36</f>
        <v>Agriculture</v>
      </c>
      <c r="C147" s="327">
        <f>Data!LR7</f>
        <v>0</v>
      </c>
      <c r="D147" s="327">
        <f>Data!ML7</f>
        <v>0</v>
      </c>
      <c r="E147" s="327">
        <f>Data!NF7</f>
        <v>0</v>
      </c>
      <c r="F147" s="327">
        <f>Data!NZ7</f>
        <v>0</v>
      </c>
      <c r="G147" s="327">
        <f>Data!OT7</f>
        <v>0</v>
      </c>
      <c r="H147" s="341">
        <f>Data!PM7</f>
        <v>0</v>
      </c>
      <c r="I147" s="342">
        <f t="shared" si="6"/>
        <v>0</v>
      </c>
    </row>
    <row r="148" spans="2:9">
      <c r="B148" s="127" t="str">
        <f>$B$37</f>
        <v>Engineering</v>
      </c>
      <c r="C148" s="327">
        <f>Data!LS7</f>
        <v>38394</v>
      </c>
      <c r="D148" s="327">
        <f>Data!MM7</f>
        <v>169074</v>
      </c>
      <c r="E148" s="327">
        <f>Data!NG7</f>
        <v>17690</v>
      </c>
      <c r="F148" s="327">
        <f>Data!OA7</f>
        <v>0</v>
      </c>
      <c r="G148" s="327">
        <f>Data!OU7</f>
        <v>0</v>
      </c>
      <c r="H148" s="341">
        <f>Data!PO7</f>
        <v>2338083</v>
      </c>
      <c r="I148" s="342">
        <f t="shared" si="6"/>
        <v>2563241</v>
      </c>
    </row>
    <row r="149" spans="2:9">
      <c r="B149" s="127" t="str">
        <f>$B$38</f>
        <v>Home Economics</v>
      </c>
      <c r="C149" s="327">
        <f>Data!LT7</f>
        <v>1626</v>
      </c>
      <c r="D149" s="327">
        <f>Data!MN7</f>
        <v>19317</v>
      </c>
      <c r="E149" s="327">
        <f>Data!NH7</f>
        <v>0</v>
      </c>
      <c r="F149" s="327">
        <f>Data!OB7</f>
        <v>0</v>
      </c>
      <c r="G149" s="327">
        <f>Data!OV7</f>
        <v>0</v>
      </c>
      <c r="H149" s="341">
        <f>Data!PP7</f>
        <v>217485</v>
      </c>
      <c r="I149" s="342">
        <f t="shared" si="6"/>
        <v>238428</v>
      </c>
    </row>
    <row r="150" spans="2:9">
      <c r="B150" s="127" t="str">
        <f>$B$39</f>
        <v>Law</v>
      </c>
      <c r="C150" s="327">
        <f>Data!LU7</f>
        <v>0</v>
      </c>
      <c r="D150" s="327">
        <f>Data!MO7</f>
        <v>0</v>
      </c>
      <c r="E150" s="327">
        <f>Data!NI7</f>
        <v>0</v>
      </c>
      <c r="F150" s="327">
        <f>Data!OC7</f>
        <v>0</v>
      </c>
      <c r="G150" s="327">
        <f>Data!OW7</f>
        <v>0</v>
      </c>
      <c r="H150" s="341">
        <f>Data!PQ7</f>
        <v>0</v>
      </c>
      <c r="I150" s="342">
        <f t="shared" si="6"/>
        <v>0</v>
      </c>
    </row>
    <row r="151" spans="2:9">
      <c r="B151" s="127" t="str">
        <f>$B$40</f>
        <v>Social Service</v>
      </c>
      <c r="C151" s="327">
        <f>Data!LV7</f>
        <v>4327</v>
      </c>
      <c r="D151" s="327">
        <f>Data!MP7</f>
        <v>20447</v>
      </c>
      <c r="E151" s="327">
        <f>Data!NJ7</f>
        <v>0</v>
      </c>
      <c r="F151" s="327">
        <f>Data!OD7</f>
        <v>0</v>
      </c>
      <c r="G151" s="327">
        <f>Data!OX7</f>
        <v>0</v>
      </c>
      <c r="H151" s="341">
        <f>Data!PR7</f>
        <v>257249</v>
      </c>
      <c r="I151" s="342">
        <f t="shared" si="6"/>
        <v>282023</v>
      </c>
    </row>
    <row r="152" spans="2:9">
      <c r="B152" s="127" t="str">
        <f>$B$41</f>
        <v>Library Science</v>
      </c>
      <c r="C152" s="327">
        <f>Data!LW7</f>
        <v>0</v>
      </c>
      <c r="D152" s="327">
        <f>Data!MQ7</f>
        <v>441</v>
      </c>
      <c r="E152" s="327">
        <f>Data!NK7</f>
        <v>0</v>
      </c>
      <c r="F152" s="327">
        <f>Data!OE7</f>
        <v>0</v>
      </c>
      <c r="G152" s="327">
        <f>Data!OY7</f>
        <v>0</v>
      </c>
      <c r="H152" s="341">
        <f>Data!PS7</f>
        <v>4579</v>
      </c>
      <c r="I152" s="342">
        <f t="shared" si="6"/>
        <v>5020</v>
      </c>
    </row>
    <row r="153" spans="2:9">
      <c r="B153" s="127" t="str">
        <f>$B$42</f>
        <v>Veterinary Science</v>
      </c>
      <c r="C153" s="327">
        <f>Data!LX7</f>
        <v>0</v>
      </c>
      <c r="D153" s="327">
        <f>Data!MR7</f>
        <v>0</v>
      </c>
      <c r="E153" s="327">
        <f>Data!NL7</f>
        <v>0</v>
      </c>
      <c r="F153" s="327">
        <f>Data!OF7</f>
        <v>0</v>
      </c>
      <c r="G153" s="327">
        <f>Data!OZ7</f>
        <v>0</v>
      </c>
      <c r="H153" s="341">
        <f>Data!PT7</f>
        <v>0</v>
      </c>
      <c r="I153" s="342">
        <f t="shared" si="6"/>
        <v>0</v>
      </c>
    </row>
    <row r="154" spans="2:9">
      <c r="B154" s="127" t="str">
        <f>$B$43</f>
        <v>Vocational Training</v>
      </c>
      <c r="C154" s="327">
        <f>Data!LY7</f>
        <v>0</v>
      </c>
      <c r="D154" s="327">
        <f>Data!MS7</f>
        <v>0</v>
      </c>
      <c r="E154" s="327">
        <f>Data!NM7</f>
        <v>0</v>
      </c>
      <c r="F154" s="327">
        <f>Data!OG7</f>
        <v>0</v>
      </c>
      <c r="G154" s="327">
        <f>Data!PA7</f>
        <v>0</v>
      </c>
      <c r="H154" s="341">
        <f>Data!PU7</f>
        <v>0</v>
      </c>
      <c r="I154" s="342">
        <f t="shared" si="6"/>
        <v>0</v>
      </c>
    </row>
    <row r="155" spans="2:9">
      <c r="B155" s="127" t="str">
        <f>$B$44</f>
        <v>Physical Training</v>
      </c>
      <c r="C155" s="327">
        <f>Data!LZ7</f>
        <v>0</v>
      </c>
      <c r="D155" s="327">
        <f>Data!MT7</f>
        <v>0</v>
      </c>
      <c r="E155" s="327">
        <f>Data!NN7</f>
        <v>0</v>
      </c>
      <c r="F155" s="327">
        <f>Data!OH7</f>
        <v>0</v>
      </c>
      <c r="G155" s="327">
        <f>Data!PB7</f>
        <v>0</v>
      </c>
      <c r="H155" s="341">
        <f>Data!PV7</f>
        <v>0</v>
      </c>
      <c r="I155" s="342">
        <f t="shared" si="6"/>
        <v>0</v>
      </c>
    </row>
    <row r="156" spans="2:9">
      <c r="B156" s="127" t="str">
        <f>$B$45</f>
        <v>Health Services</v>
      </c>
      <c r="C156" s="327">
        <f>Data!MA7</f>
        <v>4699</v>
      </c>
      <c r="D156" s="327">
        <f>Data!MU7</f>
        <v>25044</v>
      </c>
      <c r="E156" s="327">
        <f>Data!NO7</f>
        <v>16568</v>
      </c>
      <c r="F156" s="327">
        <f>Data!OI7</f>
        <v>0</v>
      </c>
      <c r="G156" s="327">
        <f>Data!PC7</f>
        <v>0</v>
      </c>
      <c r="H156" s="341">
        <f>Data!PW7</f>
        <v>480900</v>
      </c>
      <c r="I156" s="342">
        <f t="shared" si="6"/>
        <v>527211</v>
      </c>
    </row>
    <row r="157" spans="2:9">
      <c r="B157" s="127" t="str">
        <f>$B$46</f>
        <v>Pharmacy</v>
      </c>
      <c r="C157" s="327">
        <f>Data!MB7</f>
        <v>0</v>
      </c>
      <c r="D157" s="327">
        <f>Data!MV7</f>
        <v>0</v>
      </c>
      <c r="E157" s="327">
        <f>Data!NP7</f>
        <v>0</v>
      </c>
      <c r="F157" s="327">
        <f>Data!OJ7</f>
        <v>0</v>
      </c>
      <c r="G157" s="327">
        <f>Data!PD7</f>
        <v>0</v>
      </c>
      <c r="H157" s="341">
        <f>Data!PX7</f>
        <v>0</v>
      </c>
      <c r="I157" s="342">
        <f t="shared" si="6"/>
        <v>0</v>
      </c>
    </row>
    <row r="158" spans="2:9">
      <c r="B158" s="127" t="str">
        <f>$B$47</f>
        <v>Business Administration</v>
      </c>
      <c r="C158" s="327">
        <f>Data!MC7</f>
        <v>51992</v>
      </c>
      <c r="D158" s="327">
        <f>Data!MW7</f>
        <v>178591</v>
      </c>
      <c r="E158" s="327">
        <f>Data!NQ7</f>
        <v>143637</v>
      </c>
      <c r="F158" s="327">
        <f>Data!OK7</f>
        <v>0</v>
      </c>
      <c r="G158" s="327">
        <f>Data!PE7</f>
        <v>0</v>
      </c>
      <c r="H158" s="341">
        <f>Data!PY7</f>
        <v>3885977</v>
      </c>
      <c r="I158" s="342">
        <f t="shared" si="6"/>
        <v>4260197</v>
      </c>
    </row>
    <row r="159" spans="2:9">
      <c r="B159" s="127" t="str">
        <f>$B$48</f>
        <v>Optometry</v>
      </c>
      <c r="C159" s="327">
        <f>Data!MD7</f>
        <v>0</v>
      </c>
      <c r="D159" s="327">
        <f>Data!MX7</f>
        <v>0</v>
      </c>
      <c r="E159" s="327">
        <f>Data!NR7</f>
        <v>0</v>
      </c>
      <c r="F159" s="327">
        <f>Data!OL7</f>
        <v>0</v>
      </c>
      <c r="G159" s="327">
        <f>Data!PF7</f>
        <v>0</v>
      </c>
      <c r="H159" s="341">
        <f>Data!PZ7</f>
        <v>0</v>
      </c>
      <c r="I159" s="342">
        <f t="shared" si="6"/>
        <v>0</v>
      </c>
    </row>
    <row r="160" spans="2:9">
      <c r="B160" s="127" t="str">
        <f>$B$49</f>
        <v>Teacher Ed-Practice Teaching</v>
      </c>
      <c r="C160" s="327">
        <f>Data!ME7</f>
        <v>0</v>
      </c>
      <c r="D160" s="327">
        <f>Data!MY7</f>
        <v>7192</v>
      </c>
      <c r="E160" s="327">
        <f>Data!NS7</f>
        <v>0</v>
      </c>
      <c r="F160" s="327">
        <f>Data!OM7</f>
        <v>0</v>
      </c>
      <c r="G160" s="327">
        <f>Data!PG7</f>
        <v>0</v>
      </c>
      <c r="H160" s="341">
        <f>Data!QA7</f>
        <v>74678</v>
      </c>
      <c r="I160" s="342">
        <f t="shared" si="6"/>
        <v>81870</v>
      </c>
    </row>
    <row r="161" spans="2:9">
      <c r="B161" s="127" t="str">
        <f>$B$50</f>
        <v>Technology</v>
      </c>
      <c r="C161" s="327">
        <f>Data!MF7</f>
        <v>1389</v>
      </c>
      <c r="D161" s="327">
        <f>Data!MZ7</f>
        <v>11435</v>
      </c>
      <c r="E161" s="327">
        <f>Data!NT7</f>
        <v>0</v>
      </c>
      <c r="F161" s="327">
        <f>Data!ON7</f>
        <v>0</v>
      </c>
      <c r="G161" s="327">
        <f>Data!PH7</f>
        <v>0</v>
      </c>
      <c r="H161" s="341">
        <f>Data!QB7</f>
        <v>133165</v>
      </c>
      <c r="I161" s="342">
        <f t="shared" si="6"/>
        <v>145989</v>
      </c>
    </row>
    <row r="162" spans="2:9">
      <c r="B162" s="127" t="str">
        <f>$B$51</f>
        <v>Nursing</v>
      </c>
      <c r="C162" s="327">
        <f>Data!MG7</f>
        <v>6159</v>
      </c>
      <c r="D162" s="327">
        <f>Data!NA7</f>
        <v>56085</v>
      </c>
      <c r="E162" s="327">
        <f>Data!NU7</f>
        <v>0</v>
      </c>
      <c r="F162" s="327">
        <f>Data!OO7</f>
        <v>0</v>
      </c>
      <c r="G162" s="327">
        <f>Data!PI7</f>
        <v>0</v>
      </c>
      <c r="H162" s="341">
        <f>Data!QC7</f>
        <v>646359</v>
      </c>
      <c r="I162" s="342">
        <f t="shared" si="6"/>
        <v>708603</v>
      </c>
    </row>
    <row r="163" spans="2:9" ht="14.4" thickBot="1">
      <c r="B163" s="130" t="str">
        <f>$B$52</f>
        <v>Totals</v>
      </c>
      <c r="C163" s="133">
        <f t="shared" ref="C163:H163" si="7">SUM(C143:C162)</f>
        <v>522124</v>
      </c>
      <c r="D163" s="133">
        <f t="shared" si="7"/>
        <v>886230</v>
      </c>
      <c r="E163" s="133">
        <f t="shared" si="7"/>
        <v>461349</v>
      </c>
      <c r="F163" s="133">
        <f t="shared" si="7"/>
        <v>0</v>
      </c>
      <c r="G163" s="134">
        <f t="shared" si="7"/>
        <v>0</v>
      </c>
      <c r="H163" s="343">
        <f t="shared" si="7"/>
        <v>19415364</v>
      </c>
      <c r="I163" s="342">
        <f>SUM(I143:I162)</f>
        <v>21285067</v>
      </c>
    </row>
    <row r="164" spans="2:9" ht="14.4" thickTop="1">
      <c r="B164" s="143"/>
      <c r="C164" s="329"/>
      <c r="D164" s="329"/>
      <c r="E164" s="329"/>
      <c r="F164" s="329"/>
      <c r="G164" s="329"/>
      <c r="H164" s="344"/>
      <c r="I164" s="345"/>
    </row>
    <row r="165" spans="2:9" ht="14.25" customHeight="1">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 t="shared" ref="C168:G183" si="8">C143+$H$140*IF($H116=0,0,$H143*C116/$H116)+IF($H32=0,0,$H$141*$H143*C32/$H32)</f>
        <v>2852742.1826295867</v>
      </c>
      <c r="D168" s="321">
        <f t="shared" si="8"/>
        <v>1934244.2172542152</v>
      </c>
      <c r="E168" s="321">
        <f t="shared" si="8"/>
        <v>1225538.600116198</v>
      </c>
      <c r="F168" s="321">
        <f t="shared" si="8"/>
        <v>0</v>
      </c>
      <c r="G168" s="321">
        <f t="shared" si="8"/>
        <v>0</v>
      </c>
      <c r="H168" s="133">
        <f t="shared" ref="H168:H188" si="9">SUM(C168:G168)</f>
        <v>6012525</v>
      </c>
      <c r="I168" s="347"/>
    </row>
    <row r="169" spans="2:9">
      <c r="B169" s="127" t="str">
        <f>$B$33</f>
        <v>Science</v>
      </c>
      <c r="C169" s="141">
        <f t="shared" si="8"/>
        <v>1079088.1318939552</v>
      </c>
      <c r="D169" s="141">
        <f t="shared" si="8"/>
        <v>1392128.5815319119</v>
      </c>
      <c r="E169" s="141">
        <f t="shared" si="8"/>
        <v>880012.28657413297</v>
      </c>
      <c r="F169" s="141">
        <f t="shared" si="8"/>
        <v>0</v>
      </c>
      <c r="G169" s="141">
        <f t="shared" si="8"/>
        <v>0</v>
      </c>
      <c r="H169" s="136">
        <f t="shared" si="9"/>
        <v>3351229</v>
      </c>
      <c r="I169" s="347"/>
    </row>
    <row r="170" spans="2:9">
      <c r="B170" s="127" t="str">
        <f>$B$34</f>
        <v>Fine Arts</v>
      </c>
      <c r="C170" s="141">
        <f t="shared" si="8"/>
        <v>733855.57416815916</v>
      </c>
      <c r="D170" s="141">
        <f t="shared" si="8"/>
        <v>494722.12806040561</v>
      </c>
      <c r="E170" s="141">
        <f t="shared" si="8"/>
        <v>9151.2977714353456</v>
      </c>
      <c r="F170" s="141">
        <f t="shared" si="8"/>
        <v>0</v>
      </c>
      <c r="G170" s="141">
        <f t="shared" si="8"/>
        <v>0</v>
      </c>
      <c r="H170" s="136">
        <f t="shared" si="9"/>
        <v>1237729</v>
      </c>
      <c r="I170" s="347"/>
    </row>
    <row r="171" spans="2:9">
      <c r="B171" s="127" t="str">
        <f>$B$35</f>
        <v>Teacher Education</v>
      </c>
      <c r="C171" s="141">
        <f t="shared" si="8"/>
        <v>42112.590098597757</v>
      </c>
      <c r="D171" s="141">
        <f t="shared" si="8"/>
        <v>716695.86233223509</v>
      </c>
      <c r="E171" s="141">
        <f t="shared" si="8"/>
        <v>1112193.5475691673</v>
      </c>
      <c r="F171" s="141">
        <f t="shared" si="8"/>
        <v>0</v>
      </c>
      <c r="G171" s="141">
        <f t="shared" si="8"/>
        <v>0</v>
      </c>
      <c r="H171" s="136">
        <f t="shared" si="9"/>
        <v>1871002.0000000002</v>
      </c>
      <c r="I171" s="347"/>
    </row>
    <row r="172" spans="2:9">
      <c r="B172" s="127" t="str">
        <f>$B$36</f>
        <v>Agriculture</v>
      </c>
      <c r="C172" s="141">
        <f t="shared" si="8"/>
        <v>0</v>
      </c>
      <c r="D172" s="141">
        <f t="shared" si="8"/>
        <v>0</v>
      </c>
      <c r="E172" s="141">
        <f t="shared" si="8"/>
        <v>0</v>
      </c>
      <c r="F172" s="141">
        <f t="shared" si="8"/>
        <v>0</v>
      </c>
      <c r="G172" s="141">
        <f t="shared" si="8"/>
        <v>0</v>
      </c>
      <c r="H172" s="136">
        <f t="shared" si="9"/>
        <v>0</v>
      </c>
      <c r="I172" s="347"/>
    </row>
    <row r="173" spans="2:9">
      <c r="B173" s="127" t="str">
        <f>$B$37</f>
        <v>Engineering</v>
      </c>
      <c r="C173" s="141">
        <f t="shared" si="8"/>
        <v>437082.28552477027</v>
      </c>
      <c r="D173" s="141">
        <f t="shared" si="8"/>
        <v>1924773.4494267735</v>
      </c>
      <c r="E173" s="141">
        <f t="shared" si="8"/>
        <v>201385.2650484562</v>
      </c>
      <c r="F173" s="141">
        <f t="shared" si="8"/>
        <v>0</v>
      </c>
      <c r="G173" s="141">
        <f t="shared" si="8"/>
        <v>0</v>
      </c>
      <c r="H173" s="136">
        <f t="shared" si="9"/>
        <v>2563241</v>
      </c>
      <c r="I173" s="347"/>
    </row>
    <row r="174" spans="2:9">
      <c r="B174" s="127" t="str">
        <f>$B$38</f>
        <v>Home Economics</v>
      </c>
      <c r="C174" s="141">
        <f t="shared" si="8"/>
        <v>18514.191677329447</v>
      </c>
      <c r="D174" s="141">
        <f t="shared" si="8"/>
        <v>219913.80832267055</v>
      </c>
      <c r="E174" s="141">
        <f t="shared" si="8"/>
        <v>0</v>
      </c>
      <c r="F174" s="141">
        <f t="shared" si="8"/>
        <v>0</v>
      </c>
      <c r="G174" s="141">
        <f t="shared" si="8"/>
        <v>0</v>
      </c>
      <c r="H174" s="136">
        <f t="shared" si="9"/>
        <v>238428</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49255.292913013676</v>
      </c>
      <c r="D176" s="141">
        <f t="shared" si="8"/>
        <v>232767.70708698634</v>
      </c>
      <c r="E176" s="141">
        <f t="shared" si="8"/>
        <v>0</v>
      </c>
      <c r="F176" s="141">
        <f t="shared" si="8"/>
        <v>0</v>
      </c>
      <c r="G176" s="141">
        <f t="shared" si="8"/>
        <v>0</v>
      </c>
      <c r="H176" s="136">
        <f t="shared" si="9"/>
        <v>282023</v>
      </c>
      <c r="I176" s="347"/>
    </row>
    <row r="177" spans="2:9">
      <c r="B177" s="127" t="str">
        <f>$B$41</f>
        <v>Library Science</v>
      </c>
      <c r="C177" s="141">
        <f t="shared" si="8"/>
        <v>0</v>
      </c>
      <c r="D177" s="141">
        <f t="shared" si="8"/>
        <v>5020</v>
      </c>
      <c r="E177" s="141">
        <f t="shared" si="8"/>
        <v>0</v>
      </c>
      <c r="F177" s="141">
        <f t="shared" si="8"/>
        <v>0</v>
      </c>
      <c r="G177" s="141">
        <f t="shared" si="8"/>
        <v>0</v>
      </c>
      <c r="H177" s="136">
        <f t="shared" si="9"/>
        <v>5020</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53496.61398005388</v>
      </c>
      <c r="D181" s="141">
        <f t="shared" si="8"/>
        <v>285101.20696774917</v>
      </c>
      <c r="E181" s="141">
        <f t="shared" si="8"/>
        <v>188613.17905219694</v>
      </c>
      <c r="F181" s="141">
        <f t="shared" si="8"/>
        <v>0</v>
      </c>
      <c r="G181" s="141">
        <f t="shared" si="8"/>
        <v>0</v>
      </c>
      <c r="H181" s="136">
        <f t="shared" si="9"/>
        <v>527211</v>
      </c>
      <c r="I181" s="347"/>
    </row>
    <row r="182" spans="2:9">
      <c r="B182" s="127" t="str">
        <f>$B$46</f>
        <v>Pharmacy</v>
      </c>
      <c r="C182" s="141">
        <f t="shared" si="8"/>
        <v>0</v>
      </c>
      <c r="D182" s="141">
        <f t="shared" si="8"/>
        <v>0</v>
      </c>
      <c r="E182" s="141">
        <f t="shared" si="8"/>
        <v>0</v>
      </c>
      <c r="F182" s="141">
        <f t="shared" si="8"/>
        <v>0</v>
      </c>
      <c r="G182" s="141">
        <f t="shared" si="8"/>
        <v>0</v>
      </c>
      <c r="H182" s="136">
        <f t="shared" si="9"/>
        <v>0</v>
      </c>
      <c r="I182" s="347"/>
    </row>
    <row r="183" spans="2:9">
      <c r="B183" s="127" t="str">
        <f>$B$47</f>
        <v>Business Administration</v>
      </c>
      <c r="C183" s="141">
        <f t="shared" si="8"/>
        <v>591891.01238837605</v>
      </c>
      <c r="D183" s="141">
        <f t="shared" si="8"/>
        <v>2033111.2281755726</v>
      </c>
      <c r="E183" s="141">
        <f t="shared" si="8"/>
        <v>1635194.7594360516</v>
      </c>
      <c r="F183" s="141">
        <f t="shared" si="8"/>
        <v>0</v>
      </c>
      <c r="G183" s="141">
        <f t="shared" si="8"/>
        <v>0</v>
      </c>
      <c r="H183" s="136">
        <f t="shared" si="9"/>
        <v>4260197</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0</v>
      </c>
      <c r="D185" s="141">
        <f t="shared" si="10"/>
        <v>81870</v>
      </c>
      <c r="E185" s="141">
        <f t="shared" si="10"/>
        <v>0</v>
      </c>
      <c r="F185" s="141">
        <f t="shared" si="10"/>
        <v>0</v>
      </c>
      <c r="G185" s="141">
        <f t="shared" si="10"/>
        <v>0</v>
      </c>
      <c r="H185" s="136">
        <f t="shared" si="9"/>
        <v>81870</v>
      </c>
      <c r="I185" s="347"/>
    </row>
    <row r="186" spans="2:9">
      <c r="B186" s="127" t="str">
        <f>$B$50</f>
        <v>Technology</v>
      </c>
      <c r="C186" s="141">
        <f t="shared" si="10"/>
        <v>15809.737055283722</v>
      </c>
      <c r="D186" s="141">
        <f t="shared" si="10"/>
        <v>130179.26294471628</v>
      </c>
      <c r="E186" s="141">
        <f t="shared" si="10"/>
        <v>0</v>
      </c>
      <c r="F186" s="141">
        <f t="shared" si="10"/>
        <v>0</v>
      </c>
      <c r="G186" s="141">
        <f t="shared" si="10"/>
        <v>0</v>
      </c>
      <c r="H186" s="136">
        <f t="shared" si="9"/>
        <v>145989</v>
      </c>
      <c r="I186" s="347"/>
    </row>
    <row r="187" spans="2:9">
      <c r="B187" s="127" t="str">
        <f>$B$51</f>
        <v>Nursing</v>
      </c>
      <c r="C187" s="141">
        <f t="shared" si="10"/>
        <v>70116.89774473288</v>
      </c>
      <c r="D187" s="141">
        <f t="shared" si="10"/>
        <v>638486.10225526709</v>
      </c>
      <c r="E187" s="141">
        <f t="shared" si="10"/>
        <v>0</v>
      </c>
      <c r="F187" s="141">
        <f t="shared" si="10"/>
        <v>0</v>
      </c>
      <c r="G187" s="141">
        <f t="shared" si="10"/>
        <v>0</v>
      </c>
      <c r="H187" s="136">
        <f t="shared" si="9"/>
        <v>708603</v>
      </c>
      <c r="I187" s="347"/>
    </row>
    <row r="188" spans="2:9">
      <c r="B188" s="130" t="str">
        <f>$B$52</f>
        <v>Totals</v>
      </c>
      <c r="C188" s="133">
        <f>SUM(C168:C187)</f>
        <v>5943964.5100738592</v>
      </c>
      <c r="D188" s="133">
        <f>SUM(D168:D187)</f>
        <v>10089013.554358505</v>
      </c>
      <c r="E188" s="133">
        <f>SUM(E168:E187)</f>
        <v>5252088.9355676379</v>
      </c>
      <c r="F188" s="133">
        <f>SUM(F168:F187)</f>
        <v>0</v>
      </c>
      <c r="G188" s="133">
        <f>SUM(G168:G187)</f>
        <v>0</v>
      </c>
      <c r="H188" s="133">
        <f t="shared" si="9"/>
        <v>21285067</v>
      </c>
      <c r="I188" s="347"/>
    </row>
    <row r="189" spans="2:9">
      <c r="B189" s="328"/>
      <c r="C189" s="329"/>
      <c r="D189" s="329"/>
      <c r="E189" s="329"/>
      <c r="F189" s="329"/>
      <c r="G189" s="329"/>
      <c r="H189" s="344"/>
    </row>
    <row r="190" spans="2:9">
      <c r="B190" s="489" t="s">
        <v>34</v>
      </c>
      <c r="C190" s="489"/>
      <c r="D190" s="489"/>
      <c r="E190" s="489"/>
      <c r="F190" s="489"/>
      <c r="G190" s="489"/>
      <c r="H190" s="122">
        <f>H15</f>
        <v>8655671</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1160080.4987222792</v>
      </c>
      <c r="D193" s="135">
        <f t="shared" si="11"/>
        <v>786569.20971481211</v>
      </c>
      <c r="E193" s="135">
        <f t="shared" si="11"/>
        <v>498370.65503426263</v>
      </c>
      <c r="F193" s="135">
        <f t="shared" si="11"/>
        <v>0</v>
      </c>
      <c r="G193" s="135">
        <f t="shared" si="11"/>
        <v>0</v>
      </c>
      <c r="H193" s="135">
        <f>SUM(C193:G193)</f>
        <v>2445020.3634713539</v>
      </c>
    </row>
    <row r="194" spans="2:8">
      <c r="B194" s="127" t="str">
        <f>$B$33</f>
        <v>Science</v>
      </c>
      <c r="C194" s="138">
        <f t="shared" si="11"/>
        <v>438816.32826796366</v>
      </c>
      <c r="D194" s="138">
        <f t="shared" si="11"/>
        <v>566115.59934869502</v>
      </c>
      <c r="E194" s="138">
        <f t="shared" si="11"/>
        <v>357861.1929635132</v>
      </c>
      <c r="F194" s="138">
        <f t="shared" si="11"/>
        <v>0</v>
      </c>
      <c r="G194" s="138">
        <f t="shared" si="11"/>
        <v>0</v>
      </c>
      <c r="H194" s="138">
        <f t="shared" ref="H194:H213" si="12">SUM(C194:G194)</f>
        <v>1362793.1205801717</v>
      </c>
    </row>
    <row r="195" spans="2:8">
      <c r="B195" s="127" t="str">
        <f>$B$34</f>
        <v>Fine Arts</v>
      </c>
      <c r="C195" s="138">
        <f t="shared" si="11"/>
        <v>298425.63894527475</v>
      </c>
      <c r="D195" s="138">
        <f t="shared" si="11"/>
        <v>201181.02496505639</v>
      </c>
      <c r="E195" s="138">
        <f t="shared" si="11"/>
        <v>3721.3554004578509</v>
      </c>
      <c r="F195" s="138">
        <f t="shared" si="11"/>
        <v>0</v>
      </c>
      <c r="G195" s="138">
        <f t="shared" si="11"/>
        <v>0</v>
      </c>
      <c r="H195" s="138">
        <f t="shared" si="12"/>
        <v>503328.01931078901</v>
      </c>
    </row>
    <row r="196" spans="2:8">
      <c r="B196" s="127" t="str">
        <f>$B$35</f>
        <v>Teacher Education</v>
      </c>
      <c r="C196" s="138">
        <f t="shared" si="11"/>
        <v>17125.372300990755</v>
      </c>
      <c r="D196" s="138">
        <f t="shared" si="11"/>
        <v>291447.78259658028</v>
      </c>
      <c r="E196" s="138">
        <f t="shared" si="11"/>
        <v>452278.68980666483</v>
      </c>
      <c r="F196" s="138">
        <f t="shared" si="11"/>
        <v>0</v>
      </c>
      <c r="G196" s="138">
        <f t="shared" si="11"/>
        <v>0</v>
      </c>
      <c r="H196" s="138">
        <f t="shared" si="12"/>
        <v>760851.8447042359</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177741.4269281172</v>
      </c>
      <c r="D198" s="138">
        <f t="shared" si="11"/>
        <v>782718.07005133678</v>
      </c>
      <c r="E198" s="138">
        <f t="shared" si="11"/>
        <v>81894.200845845422</v>
      </c>
      <c r="F198" s="138">
        <f t="shared" si="11"/>
        <v>0</v>
      </c>
      <c r="G198" s="138">
        <f t="shared" si="11"/>
        <v>0</v>
      </c>
      <c r="H198" s="138">
        <f t="shared" si="12"/>
        <v>1042353.6978252993</v>
      </c>
    </row>
    <row r="199" spans="2:8">
      <c r="B199" s="127" t="str">
        <f>$B$38</f>
        <v>Home Economics</v>
      </c>
      <c r="C199" s="138">
        <f t="shared" si="11"/>
        <v>7529.0174692776936</v>
      </c>
      <c r="D199" s="138">
        <f t="shared" si="11"/>
        <v>89429.164649412676</v>
      </c>
      <c r="E199" s="138">
        <f t="shared" si="11"/>
        <v>0</v>
      </c>
      <c r="F199" s="138">
        <f t="shared" si="11"/>
        <v>0</v>
      </c>
      <c r="G199" s="138">
        <f t="shared" si="11"/>
        <v>0</v>
      </c>
      <c r="H199" s="138">
        <f t="shared" si="12"/>
        <v>96958.182118690369</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20029.736284858576</v>
      </c>
      <c r="D201" s="138">
        <f t="shared" si="11"/>
        <v>94655.894872320408</v>
      </c>
      <c r="E201" s="138">
        <f t="shared" si="11"/>
        <v>0</v>
      </c>
      <c r="F201" s="138">
        <f t="shared" si="11"/>
        <v>0</v>
      </c>
      <c r="G201" s="138">
        <f t="shared" si="11"/>
        <v>0</v>
      </c>
      <c r="H201" s="138">
        <f t="shared" si="12"/>
        <v>114685.63115717898</v>
      </c>
    </row>
    <row r="202" spans="2:8">
      <c r="B202" s="127" t="str">
        <f>$B$41</f>
        <v>Library Science</v>
      </c>
      <c r="C202" s="138">
        <f t="shared" si="11"/>
        <v>0</v>
      </c>
      <c r="D202" s="138">
        <f t="shared" si="11"/>
        <v>2041.5443928699824</v>
      </c>
      <c r="E202" s="138">
        <f t="shared" si="11"/>
        <v>0</v>
      </c>
      <c r="F202" s="138">
        <f t="shared" si="11"/>
        <v>0</v>
      </c>
      <c r="G202" s="138">
        <f t="shared" si="11"/>
        <v>0</v>
      </c>
      <c r="H202" s="138">
        <f t="shared" si="12"/>
        <v>2041.5443928699824</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21754.736418139961</v>
      </c>
      <c r="D206" s="138">
        <f t="shared" si="11"/>
        <v>115937.55369952225</v>
      </c>
      <c r="E206" s="138">
        <f t="shared" si="11"/>
        <v>76700.420717744812</v>
      </c>
      <c r="F206" s="138">
        <f t="shared" si="11"/>
        <v>0</v>
      </c>
      <c r="G206" s="138">
        <f t="shared" si="11"/>
        <v>0</v>
      </c>
      <c r="H206" s="138">
        <f t="shared" si="12"/>
        <v>214392.71083540702</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240695.38120790647</v>
      </c>
      <c r="D208" s="138">
        <f t="shared" si="11"/>
        <v>826773.97631058085</v>
      </c>
      <c r="E208" s="138">
        <f t="shared" si="11"/>
        <v>664959.65960911405</v>
      </c>
      <c r="F208" s="138">
        <f t="shared" si="11"/>
        <v>0</v>
      </c>
      <c r="G208" s="138">
        <f t="shared" si="11"/>
        <v>0</v>
      </c>
      <c r="H208" s="138">
        <f t="shared" si="12"/>
        <v>1732429.0171276014</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33292.743167909015</v>
      </c>
      <c r="E210" s="138">
        <f t="shared" si="13"/>
        <v>0</v>
      </c>
      <c r="F210" s="138">
        <f t="shared" si="13"/>
        <v>0</v>
      </c>
      <c r="G210" s="138">
        <f t="shared" si="13"/>
        <v>0</v>
      </c>
      <c r="H210" s="138">
        <f t="shared" si="12"/>
        <v>33292.743167909015</v>
      </c>
    </row>
    <row r="211" spans="2:8">
      <c r="B211" s="127" t="str">
        <f>$B$50</f>
        <v>Technology</v>
      </c>
      <c r="C211" s="138">
        <f t="shared" si="13"/>
        <v>6429.002387325635</v>
      </c>
      <c r="D211" s="138">
        <f t="shared" si="13"/>
        <v>52938.150597031614</v>
      </c>
      <c r="E211" s="138">
        <f t="shared" si="13"/>
        <v>0</v>
      </c>
      <c r="F211" s="138">
        <f t="shared" si="13"/>
        <v>0</v>
      </c>
      <c r="G211" s="138">
        <f t="shared" si="13"/>
        <v>0</v>
      </c>
      <c r="H211" s="138">
        <f t="shared" si="12"/>
        <v>59367.15298435725</v>
      </c>
    </row>
    <row r="212" spans="2:8">
      <c r="B212" s="127" t="str">
        <f>$B$51</f>
        <v>Nursing</v>
      </c>
      <c r="C212" s="138">
        <f t="shared" si="13"/>
        <v>28513.43320095956</v>
      </c>
      <c r="D212" s="138">
        <f t="shared" si="13"/>
        <v>259643.53912317814</v>
      </c>
      <c r="E212" s="138">
        <f t="shared" si="13"/>
        <v>0</v>
      </c>
      <c r="F212" s="138">
        <f t="shared" si="13"/>
        <v>0</v>
      </c>
      <c r="G212" s="138">
        <f t="shared" si="13"/>
        <v>0</v>
      </c>
      <c r="H212" s="138">
        <f t="shared" si="12"/>
        <v>288156.97232413769</v>
      </c>
    </row>
    <row r="213" spans="2:8">
      <c r="B213" s="130" t="str">
        <f>$B$52</f>
        <v>Totals</v>
      </c>
      <c r="C213" s="135">
        <f>SUM(C193:C212)</f>
        <v>2417140.5721330941</v>
      </c>
      <c r="D213" s="135">
        <f>SUM(D193:D212)</f>
        <v>4102744.2534893053</v>
      </c>
      <c r="E213" s="135">
        <f>SUM(E193:E212)</f>
        <v>2135786.174377603</v>
      </c>
      <c r="F213" s="135">
        <f>SUM(F193:F212)</f>
        <v>0</v>
      </c>
      <c r="G213" s="135">
        <f>SUM(G193:G212)</f>
        <v>0</v>
      </c>
      <c r="H213" s="135">
        <f t="shared" si="12"/>
        <v>8655671.0000000019</v>
      </c>
    </row>
    <row r="214" spans="2:8">
      <c r="B214" s="143"/>
      <c r="C214" s="144"/>
      <c r="D214" s="144"/>
      <c r="E214" s="144"/>
      <c r="F214" s="144"/>
      <c r="G214" s="144"/>
      <c r="H214" s="144"/>
    </row>
    <row r="215" spans="2:8">
      <c r="B215" s="489" t="s">
        <v>35</v>
      </c>
      <c r="C215" s="489"/>
      <c r="D215" s="489"/>
      <c r="E215" s="489"/>
      <c r="F215" s="489"/>
      <c r="G215" s="489"/>
      <c r="H215" s="122">
        <f>H17</f>
        <v>14349616</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3150345.3584075426</v>
      </c>
      <c r="D218" s="135">
        <f t="shared" si="14"/>
        <v>1957649.9546142297</v>
      </c>
      <c r="E218" s="135">
        <f t="shared" si="14"/>
        <v>456492.04988633719</v>
      </c>
      <c r="F218" s="135">
        <f t="shared" si="14"/>
        <v>0</v>
      </c>
      <c r="G218" s="135">
        <f t="shared" si="14"/>
        <v>0</v>
      </c>
      <c r="H218" s="135">
        <f>SUM(C218:G218)</f>
        <v>5564487.36290811</v>
      </c>
    </row>
    <row r="219" spans="2:8">
      <c r="B219" s="127" t="str">
        <f>$B$33</f>
        <v>Science</v>
      </c>
      <c r="C219" s="138">
        <f t="shared" si="14"/>
        <v>978442.47199626325</v>
      </c>
      <c r="D219" s="138">
        <f t="shared" si="14"/>
        <v>719658.73689408088</v>
      </c>
      <c r="E219" s="138">
        <f t="shared" si="14"/>
        <v>122762.12057088502</v>
      </c>
      <c r="F219" s="138">
        <f t="shared" si="14"/>
        <v>0</v>
      </c>
      <c r="G219" s="138">
        <f t="shared" si="14"/>
        <v>0</v>
      </c>
      <c r="H219" s="138">
        <f t="shared" ref="H219:H238" si="15">SUM(C219:G219)</f>
        <v>1820863.329461229</v>
      </c>
    </row>
    <row r="220" spans="2:8">
      <c r="B220" s="127" t="str">
        <f>$B$34</f>
        <v>Fine Arts</v>
      </c>
      <c r="C220" s="138">
        <f t="shared" si="14"/>
        <v>453421.85692531872</v>
      </c>
      <c r="D220" s="138">
        <f t="shared" si="14"/>
        <v>159796.42879916489</v>
      </c>
      <c r="E220" s="138">
        <f t="shared" si="14"/>
        <v>4733.7578626305276</v>
      </c>
      <c r="F220" s="138">
        <f t="shared" si="14"/>
        <v>0</v>
      </c>
      <c r="G220" s="138">
        <f t="shared" si="14"/>
        <v>0</v>
      </c>
      <c r="H220" s="138">
        <f t="shared" si="15"/>
        <v>617952.0435871142</v>
      </c>
    </row>
    <row r="221" spans="2:8">
      <c r="B221" s="127" t="str">
        <f>$B$35</f>
        <v>Teacher Education</v>
      </c>
      <c r="C221" s="138">
        <f t="shared" si="14"/>
        <v>33915.201226875462</v>
      </c>
      <c r="D221" s="138">
        <f t="shared" si="14"/>
        <v>560293.41356829496</v>
      </c>
      <c r="E221" s="138">
        <f t="shared" si="14"/>
        <v>517399.73438551667</v>
      </c>
      <c r="F221" s="138">
        <f t="shared" si="14"/>
        <v>0</v>
      </c>
      <c r="G221" s="138">
        <f t="shared" si="14"/>
        <v>0</v>
      </c>
      <c r="H221" s="138">
        <f t="shared" si="15"/>
        <v>1111608.349180687</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239179.75244312827</v>
      </c>
      <c r="D223" s="138">
        <f t="shared" si="14"/>
        <v>678272.61144969275</v>
      </c>
      <c r="E223" s="138">
        <f t="shared" si="14"/>
        <v>47337.57862630528</v>
      </c>
      <c r="F223" s="138">
        <f t="shared" si="14"/>
        <v>0</v>
      </c>
      <c r="G223" s="138">
        <f t="shared" si="14"/>
        <v>0</v>
      </c>
      <c r="H223" s="138">
        <f t="shared" si="15"/>
        <v>964789.94251912634</v>
      </c>
    </row>
    <row r="224" spans="2:8">
      <c r="B224" s="127" t="str">
        <f>$B$38</f>
        <v>Home Economics</v>
      </c>
      <c r="C224" s="138">
        <f t="shared" si="14"/>
        <v>11305.067075625153</v>
      </c>
      <c r="D224" s="138">
        <f t="shared" si="14"/>
        <v>113811.84497206709</v>
      </c>
      <c r="E224" s="138">
        <f t="shared" si="14"/>
        <v>0</v>
      </c>
      <c r="F224" s="138">
        <f t="shared" si="14"/>
        <v>0</v>
      </c>
      <c r="G224" s="138">
        <f t="shared" si="14"/>
        <v>0</v>
      </c>
      <c r="H224" s="138">
        <f t="shared" si="15"/>
        <v>125116.91204769224</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27265.161770625371</v>
      </c>
      <c r="D226" s="138">
        <f t="shared" si="14"/>
        <v>45266.074704799415</v>
      </c>
      <c r="E226" s="138">
        <f t="shared" si="14"/>
        <v>0</v>
      </c>
      <c r="F226" s="138">
        <f t="shared" si="14"/>
        <v>0</v>
      </c>
      <c r="G226" s="138">
        <f t="shared" si="14"/>
        <v>0</v>
      </c>
      <c r="H226" s="138">
        <f t="shared" si="15"/>
        <v>72531.236475424783</v>
      </c>
    </row>
    <row r="227" spans="2:8">
      <c r="B227" s="127" t="str">
        <f>$B$41</f>
        <v>Library Science</v>
      </c>
      <c r="C227" s="138">
        <f t="shared" si="14"/>
        <v>0</v>
      </c>
      <c r="D227" s="138">
        <f t="shared" si="14"/>
        <v>574.80729783872266</v>
      </c>
      <c r="E227" s="138">
        <f t="shared" si="14"/>
        <v>0</v>
      </c>
      <c r="F227" s="138">
        <f t="shared" si="14"/>
        <v>0</v>
      </c>
      <c r="G227" s="138">
        <f t="shared" si="14"/>
        <v>0</v>
      </c>
      <c r="H227" s="138">
        <f t="shared" si="15"/>
        <v>574.80729783872266</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0</v>
      </c>
      <c r="D229" s="138">
        <f t="shared" si="14"/>
        <v>0</v>
      </c>
      <c r="E229" s="138">
        <f t="shared" si="14"/>
        <v>0</v>
      </c>
      <c r="F229" s="138">
        <f t="shared" si="14"/>
        <v>0</v>
      </c>
      <c r="G229" s="138">
        <f t="shared" si="14"/>
        <v>0</v>
      </c>
      <c r="H229" s="138">
        <f t="shared" si="15"/>
        <v>0</v>
      </c>
    </row>
    <row r="230" spans="2:8">
      <c r="B230" s="127" t="str">
        <f>$B$44</f>
        <v>Physical Training</v>
      </c>
      <c r="C230" s="138">
        <f t="shared" si="14"/>
        <v>0</v>
      </c>
      <c r="D230" s="138">
        <f t="shared" si="14"/>
        <v>0</v>
      </c>
      <c r="E230" s="138">
        <f t="shared" si="14"/>
        <v>0</v>
      </c>
      <c r="F230" s="138">
        <f t="shared" si="14"/>
        <v>0</v>
      </c>
      <c r="G230" s="138">
        <f t="shared" si="14"/>
        <v>0</v>
      </c>
      <c r="H230" s="138">
        <f t="shared" si="15"/>
        <v>0</v>
      </c>
    </row>
    <row r="231" spans="2:8">
      <c r="B231" s="127" t="str">
        <f>$B$45</f>
        <v>Health Services</v>
      </c>
      <c r="C231" s="138">
        <f t="shared" si="14"/>
        <v>21945.130205625297</v>
      </c>
      <c r="D231" s="138">
        <f t="shared" si="14"/>
        <v>158646.81420348748</v>
      </c>
      <c r="E231" s="138">
        <f t="shared" si="14"/>
        <v>35503.183969728954</v>
      </c>
      <c r="F231" s="138">
        <f t="shared" si="14"/>
        <v>0</v>
      </c>
      <c r="G231" s="138">
        <f t="shared" si="14"/>
        <v>0</v>
      </c>
      <c r="H231" s="138">
        <f t="shared" si="15"/>
        <v>216095.12837884173</v>
      </c>
    </row>
    <row r="232" spans="2:8">
      <c r="B232" s="127" t="str">
        <f>$B$46</f>
        <v>Pharmacy</v>
      </c>
      <c r="C232" s="138">
        <f t="shared" si="14"/>
        <v>0</v>
      </c>
      <c r="D232" s="138">
        <f t="shared" si="14"/>
        <v>0</v>
      </c>
      <c r="E232" s="138">
        <f t="shared" si="14"/>
        <v>0</v>
      </c>
      <c r="F232" s="138">
        <f t="shared" si="14"/>
        <v>0</v>
      </c>
      <c r="G232" s="138">
        <f t="shared" si="14"/>
        <v>0</v>
      </c>
      <c r="H232" s="138">
        <f t="shared" si="15"/>
        <v>0</v>
      </c>
    </row>
    <row r="233" spans="2:8">
      <c r="B233" s="127" t="str">
        <f>$B$47</f>
        <v>Business Administration</v>
      </c>
      <c r="C233" s="138">
        <f t="shared" si="14"/>
        <v>509393.02234875696</v>
      </c>
      <c r="D233" s="138">
        <f t="shared" si="14"/>
        <v>1713213.1512083132</v>
      </c>
      <c r="E233" s="138">
        <f t="shared" si="14"/>
        <v>972313.86498431035</v>
      </c>
      <c r="F233" s="138">
        <f t="shared" si="14"/>
        <v>0</v>
      </c>
      <c r="G233" s="138">
        <f t="shared" si="14"/>
        <v>0</v>
      </c>
      <c r="H233" s="138">
        <f t="shared" si="15"/>
        <v>3194920.0385413803</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0</v>
      </c>
      <c r="D235" s="138">
        <f t="shared" si="16"/>
        <v>16813.113461782639</v>
      </c>
      <c r="E235" s="138">
        <f t="shared" si="16"/>
        <v>0</v>
      </c>
      <c r="F235" s="138">
        <f t="shared" si="16"/>
        <v>0</v>
      </c>
      <c r="G235" s="138">
        <f t="shared" si="16"/>
        <v>0</v>
      </c>
      <c r="H235" s="138">
        <f t="shared" si="15"/>
        <v>16813.113461782639</v>
      </c>
    </row>
    <row r="236" spans="2:8">
      <c r="B236" s="127" t="str">
        <f>$B$50</f>
        <v>Technology</v>
      </c>
      <c r="C236" s="138">
        <f t="shared" si="16"/>
        <v>8423.3833112501143</v>
      </c>
      <c r="D236" s="138">
        <f t="shared" si="16"/>
        <v>102315.69901529264</v>
      </c>
      <c r="E236" s="138">
        <f t="shared" si="16"/>
        <v>0</v>
      </c>
      <c r="F236" s="138">
        <f t="shared" si="16"/>
        <v>0</v>
      </c>
      <c r="G236" s="138">
        <f t="shared" si="16"/>
        <v>0</v>
      </c>
      <c r="H236" s="138">
        <f t="shared" si="15"/>
        <v>110739.08232654276</v>
      </c>
    </row>
    <row r="237" spans="2:8">
      <c r="B237" s="127" t="str">
        <f>$B$51</f>
        <v>Nursing</v>
      </c>
      <c r="C237" s="138">
        <f t="shared" si="16"/>
        <v>46550.276193750637</v>
      </c>
      <c r="D237" s="138">
        <f t="shared" si="16"/>
        <v>486574.3776204788</v>
      </c>
      <c r="E237" s="138">
        <f t="shared" si="16"/>
        <v>0</v>
      </c>
      <c r="F237" s="138">
        <f t="shared" si="16"/>
        <v>0</v>
      </c>
      <c r="G237" s="138">
        <f t="shared" si="16"/>
        <v>0</v>
      </c>
      <c r="H237" s="138">
        <f t="shared" si="15"/>
        <v>533124.65381422942</v>
      </c>
    </row>
    <row r="238" spans="2:8">
      <c r="B238" s="130" t="str">
        <f>$B$52</f>
        <v>Totals</v>
      </c>
      <c r="C238" s="135">
        <f>SUM(C218:C237)</f>
        <v>5480186.6819047621</v>
      </c>
      <c r="D238" s="135">
        <f>SUM(D218:D237)</f>
        <v>6712887.027809524</v>
      </c>
      <c r="E238" s="135">
        <f>SUM(E218:E237)</f>
        <v>2156542.290285714</v>
      </c>
      <c r="F238" s="135">
        <f>SUM(F218:F237)</f>
        <v>0</v>
      </c>
      <c r="G238" s="135">
        <f>SUM(G218:G237)</f>
        <v>0</v>
      </c>
      <c r="H238" s="135">
        <f t="shared" si="15"/>
        <v>14349616</v>
      </c>
    </row>
    <row r="239" spans="2:8">
      <c r="B239" s="328"/>
      <c r="C239" s="348"/>
      <c r="D239" s="348"/>
      <c r="E239" s="348"/>
      <c r="F239" s="348"/>
      <c r="G239" s="348"/>
      <c r="H239" s="348"/>
    </row>
    <row r="240" spans="2:8">
      <c r="B240" s="120" t="s">
        <v>11</v>
      </c>
      <c r="C240" s="121"/>
      <c r="D240" s="121"/>
      <c r="E240" s="121"/>
      <c r="F240" s="121"/>
      <c r="G240" s="121"/>
      <c r="H240" s="122">
        <f>H16</f>
        <v>4012173</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880841.03349372314</v>
      </c>
      <c r="D243" s="135">
        <f t="shared" si="17"/>
        <v>547361.70580135658</v>
      </c>
      <c r="E243" s="135">
        <f t="shared" si="17"/>
        <v>127635.82504706853</v>
      </c>
      <c r="F243" s="135">
        <f t="shared" si="17"/>
        <v>0</v>
      </c>
      <c r="G243" s="135">
        <f t="shared" si="17"/>
        <v>0</v>
      </c>
      <c r="H243" s="135">
        <f>SUM(C243:G243)</f>
        <v>1555838.5643421484</v>
      </c>
    </row>
    <row r="244" spans="2:8">
      <c r="B244" s="127" t="str">
        <f>$B$33</f>
        <v>Science</v>
      </c>
      <c r="C244" s="138">
        <f t="shared" si="17"/>
        <v>273573.90387287462</v>
      </c>
      <c r="D244" s="138">
        <f t="shared" si="17"/>
        <v>201217.60424672934</v>
      </c>
      <c r="E244" s="138">
        <f t="shared" si="17"/>
        <v>34324.463147811723</v>
      </c>
      <c r="F244" s="138">
        <f t="shared" si="17"/>
        <v>0</v>
      </c>
      <c r="G244" s="138">
        <f t="shared" si="17"/>
        <v>0</v>
      </c>
      <c r="H244" s="138">
        <f t="shared" ref="H244:H263" si="18">SUM(C244:G244)</f>
        <v>509115.97126741568</v>
      </c>
    </row>
    <row r="245" spans="2:8">
      <c r="B245" s="127" t="str">
        <f>$B$34</f>
        <v>Fine Arts</v>
      </c>
      <c r="C245" s="138">
        <f t="shared" si="17"/>
        <v>126777.39473764501</v>
      </c>
      <c r="D245" s="138">
        <f t="shared" si="17"/>
        <v>44679.308291206675</v>
      </c>
      <c r="E245" s="138">
        <f t="shared" si="17"/>
        <v>1323.5654170107348</v>
      </c>
      <c r="F245" s="138">
        <f t="shared" si="17"/>
        <v>0</v>
      </c>
      <c r="G245" s="138">
        <f t="shared" si="17"/>
        <v>0</v>
      </c>
      <c r="H245" s="138">
        <f t="shared" si="18"/>
        <v>172780.26844586243</v>
      </c>
    </row>
    <row r="246" spans="2:8">
      <c r="B246" s="127" t="str">
        <f>$B$35</f>
        <v>Teacher Education</v>
      </c>
      <c r="C246" s="138">
        <f t="shared" si="17"/>
        <v>9482.7383988558722</v>
      </c>
      <c r="D246" s="138">
        <f t="shared" si="17"/>
        <v>156658.83365774713</v>
      </c>
      <c r="E246" s="138">
        <f t="shared" si="17"/>
        <v>144665.70007927332</v>
      </c>
      <c r="F246" s="138">
        <f t="shared" si="17"/>
        <v>0</v>
      </c>
      <c r="G246" s="138">
        <f t="shared" si="17"/>
        <v>0</v>
      </c>
      <c r="H246" s="138">
        <f t="shared" si="18"/>
        <v>310807.27213587635</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66874.998250754812</v>
      </c>
      <c r="D248" s="138">
        <f t="shared" si="17"/>
        <v>189645.98483317942</v>
      </c>
      <c r="E248" s="138">
        <f t="shared" si="17"/>
        <v>13235.654170107349</v>
      </c>
      <c r="F248" s="138">
        <f t="shared" si="17"/>
        <v>0</v>
      </c>
      <c r="G248" s="138">
        <f t="shared" si="17"/>
        <v>0</v>
      </c>
      <c r="H248" s="138">
        <f t="shared" si="18"/>
        <v>269756.63725404156</v>
      </c>
    </row>
    <row r="249" spans="2:8">
      <c r="B249" s="127" t="str">
        <f>$B$38</f>
        <v>Home Economics</v>
      </c>
      <c r="C249" s="138">
        <f t="shared" si="17"/>
        <v>3160.9127996186235</v>
      </c>
      <c r="D249" s="138">
        <f t="shared" si="17"/>
        <v>31821.953387262303</v>
      </c>
      <c r="E249" s="138">
        <f t="shared" si="17"/>
        <v>0</v>
      </c>
      <c r="F249" s="138">
        <f t="shared" si="17"/>
        <v>0</v>
      </c>
      <c r="G249" s="138">
        <f t="shared" si="17"/>
        <v>0</v>
      </c>
      <c r="H249" s="138">
        <f t="shared" si="18"/>
        <v>34982.866186880929</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7623.3779284919756</v>
      </c>
      <c r="D251" s="138">
        <f t="shared" si="17"/>
        <v>12656.458733570236</v>
      </c>
      <c r="E251" s="138">
        <f t="shared" si="17"/>
        <v>0</v>
      </c>
      <c r="F251" s="138">
        <f t="shared" si="17"/>
        <v>0</v>
      </c>
      <c r="G251" s="138">
        <f t="shared" si="17"/>
        <v>0</v>
      </c>
      <c r="H251" s="138">
        <f t="shared" si="18"/>
        <v>20279.836662062211</v>
      </c>
    </row>
    <row r="252" spans="2:8">
      <c r="B252" s="127" t="str">
        <f>$B$41</f>
        <v>Library Science</v>
      </c>
      <c r="C252" s="138">
        <f t="shared" si="17"/>
        <v>0</v>
      </c>
      <c r="D252" s="138">
        <f t="shared" si="17"/>
        <v>160.71693629930456</v>
      </c>
      <c r="E252" s="138">
        <f t="shared" si="17"/>
        <v>0</v>
      </c>
      <c r="F252" s="138">
        <f t="shared" si="17"/>
        <v>0</v>
      </c>
      <c r="G252" s="138">
        <f t="shared" si="17"/>
        <v>0</v>
      </c>
      <c r="H252" s="138">
        <f t="shared" si="18"/>
        <v>160.71693629930456</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6135.8895522008579</v>
      </c>
      <c r="D256" s="138">
        <f t="shared" si="17"/>
        <v>44357.874418608066</v>
      </c>
      <c r="E256" s="138">
        <f t="shared" si="17"/>
        <v>9926.7406275805115</v>
      </c>
      <c r="F256" s="138">
        <f t="shared" si="17"/>
        <v>0</v>
      </c>
      <c r="G256" s="138">
        <f t="shared" si="17"/>
        <v>0</v>
      </c>
      <c r="H256" s="138">
        <f t="shared" si="18"/>
        <v>60420.504598389438</v>
      </c>
    </row>
    <row r="257" spans="2:9">
      <c r="B257" s="127" t="str">
        <f>$B$46</f>
        <v>Pharmacy</v>
      </c>
      <c r="C257" s="138">
        <f t="shared" si="17"/>
        <v>0</v>
      </c>
      <c r="D257" s="138">
        <f t="shared" si="17"/>
        <v>0</v>
      </c>
      <c r="E257" s="138">
        <f t="shared" si="17"/>
        <v>0</v>
      </c>
      <c r="F257" s="138">
        <f t="shared" si="17"/>
        <v>0</v>
      </c>
      <c r="G257" s="138">
        <f t="shared" si="17"/>
        <v>0</v>
      </c>
      <c r="H257" s="138">
        <f t="shared" si="18"/>
        <v>0</v>
      </c>
    </row>
    <row r="258" spans="2:9">
      <c r="B258" s="127" t="str">
        <f>$B$47</f>
        <v>Business Administration</v>
      </c>
      <c r="C258" s="138">
        <f t="shared" si="17"/>
        <v>142427.01202987449</v>
      </c>
      <c r="D258" s="138">
        <f t="shared" si="17"/>
        <v>479016.82864007738</v>
      </c>
      <c r="E258" s="138">
        <f t="shared" si="17"/>
        <v>271860.33665400493</v>
      </c>
      <c r="F258" s="138">
        <f t="shared" si="17"/>
        <v>0</v>
      </c>
      <c r="G258" s="138">
        <f t="shared" si="17"/>
        <v>0</v>
      </c>
      <c r="H258" s="138">
        <f t="shared" si="18"/>
        <v>893304.17732395674</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0</v>
      </c>
      <c r="D260" s="138">
        <f t="shared" si="19"/>
        <v>4700.9703867546586</v>
      </c>
      <c r="E260" s="138">
        <f t="shared" si="19"/>
        <v>0</v>
      </c>
      <c r="F260" s="138">
        <f t="shared" si="19"/>
        <v>0</v>
      </c>
      <c r="G260" s="138">
        <f t="shared" si="19"/>
        <v>0</v>
      </c>
      <c r="H260" s="138">
        <f t="shared" si="18"/>
        <v>4700.9703867546586</v>
      </c>
    </row>
    <row r="261" spans="2:9">
      <c r="B261" s="127" t="str">
        <f>$B$50</f>
        <v>Technology</v>
      </c>
      <c r="C261" s="138">
        <f t="shared" si="19"/>
        <v>2355.1899291276022</v>
      </c>
      <c r="D261" s="138">
        <f t="shared" si="19"/>
        <v>28607.614661276217</v>
      </c>
      <c r="E261" s="138">
        <f t="shared" si="19"/>
        <v>0</v>
      </c>
      <c r="F261" s="138">
        <f t="shared" si="19"/>
        <v>0</v>
      </c>
      <c r="G261" s="138">
        <f t="shared" si="19"/>
        <v>0</v>
      </c>
      <c r="H261" s="138">
        <f t="shared" si="18"/>
        <v>30962.804590403819</v>
      </c>
    </row>
    <row r="262" spans="2:9">
      <c r="B262" s="127" t="str">
        <f>$B$51</f>
        <v>Nursing</v>
      </c>
      <c r="C262" s="138">
        <f t="shared" si="19"/>
        <v>13015.523292547276</v>
      </c>
      <c r="D262" s="138">
        <f t="shared" si="19"/>
        <v>136046.88657736132</v>
      </c>
      <c r="E262" s="138">
        <f t="shared" si="19"/>
        <v>0</v>
      </c>
      <c r="F262" s="138">
        <f t="shared" si="19"/>
        <v>0</v>
      </c>
      <c r="G262" s="138">
        <f t="shared" si="19"/>
        <v>0</v>
      </c>
      <c r="H262" s="138">
        <f t="shared" si="18"/>
        <v>149062.40986990859</v>
      </c>
    </row>
    <row r="263" spans="2:9">
      <c r="B263" s="130" t="str">
        <f>$B$52</f>
        <v>Totals</v>
      </c>
      <c r="C263" s="135">
        <f>SUM(C243:C262)</f>
        <v>1532267.9742857146</v>
      </c>
      <c r="D263" s="135">
        <f>SUM(D243:D262)</f>
        <v>1876932.7405714288</v>
      </c>
      <c r="E263" s="135">
        <f>SUM(E243:E262)</f>
        <v>602972.28514285712</v>
      </c>
      <c r="F263" s="135">
        <f>SUM(F243:F262)</f>
        <v>0</v>
      </c>
      <c r="G263" s="135">
        <f>SUM(G243:G262)</f>
        <v>0</v>
      </c>
      <c r="H263" s="135">
        <f t="shared" si="18"/>
        <v>4012173.0000000005</v>
      </c>
      <c r="I263" s="349"/>
    </row>
    <row r="264" spans="2:9">
      <c r="B264" s="481"/>
      <c r="C264" s="481"/>
      <c r="D264" s="481"/>
      <c r="E264" s="481"/>
      <c r="F264" s="481"/>
      <c r="G264" s="481"/>
      <c r="H264" s="482"/>
      <c r="I264" s="350"/>
    </row>
    <row r="265" spans="2:9">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10063434.9710855</v>
      </c>
      <c r="D268" s="135">
        <f t="shared" si="20"/>
        <v>6595056.131510538</v>
      </c>
      <c r="E268" s="135">
        <f t="shared" si="20"/>
        <v>3175582.6224909467</v>
      </c>
      <c r="F268" s="135">
        <f t="shared" si="20"/>
        <v>0</v>
      </c>
      <c r="G268" s="135">
        <f t="shared" si="20"/>
        <v>0</v>
      </c>
      <c r="H268" s="135">
        <f>SUM(C268:G268)</f>
        <v>19834073.725086983</v>
      </c>
    </row>
    <row r="269" spans="2:9">
      <c r="B269" s="127" t="str">
        <f>$B$33</f>
        <v>Science</v>
      </c>
      <c r="C269" s="138">
        <f t="shared" si="20"/>
        <v>3533796.3245614264</v>
      </c>
      <c r="D269" s="138">
        <f t="shared" si="20"/>
        <v>3864593.9471421801</v>
      </c>
      <c r="E269" s="138">
        <f t="shared" si="20"/>
        <v>2017911.7995329746</v>
      </c>
      <c r="F269" s="138">
        <f t="shared" si="20"/>
        <v>0</v>
      </c>
      <c r="G269" s="138">
        <f t="shared" si="20"/>
        <v>0</v>
      </c>
      <c r="H269" s="138">
        <f t="shared" ref="H269:H288" si="21">SUM(C269:G269)</f>
        <v>9416302.0712365806</v>
      </c>
    </row>
    <row r="270" spans="2:9">
      <c r="B270" s="127" t="str">
        <f>$B$34</f>
        <v>Fine Arts</v>
      </c>
      <c r="C270" s="138">
        <f t="shared" si="20"/>
        <v>2131968.9524520552</v>
      </c>
      <c r="D270" s="138">
        <f t="shared" si="20"/>
        <v>1250587.4941000948</v>
      </c>
      <c r="E270" s="138">
        <f t="shared" si="20"/>
        <v>25407.976451534458</v>
      </c>
      <c r="F270" s="138">
        <f t="shared" si="20"/>
        <v>0</v>
      </c>
      <c r="G270" s="138">
        <f t="shared" si="20"/>
        <v>0</v>
      </c>
      <c r="H270" s="138">
        <f t="shared" si="21"/>
        <v>3407964.4230036843</v>
      </c>
    </row>
    <row r="271" spans="2:9">
      <c r="B271" s="127" t="str">
        <f>$B$35</f>
        <v>Teacher Education</v>
      </c>
      <c r="C271" s="138">
        <f t="shared" si="20"/>
        <v>132447.12665389711</v>
      </c>
      <c r="D271" s="138">
        <f t="shared" si="20"/>
        <v>2232437.5815372691</v>
      </c>
      <c r="E271" s="138">
        <f t="shared" si="20"/>
        <v>3013847.9492215742</v>
      </c>
      <c r="F271" s="138">
        <f t="shared" si="20"/>
        <v>0</v>
      </c>
      <c r="G271" s="138">
        <f t="shared" si="20"/>
        <v>0</v>
      </c>
      <c r="H271" s="138">
        <f t="shared" si="21"/>
        <v>5378732.6574127404</v>
      </c>
    </row>
    <row r="272" spans="2:9">
      <c r="B272" s="127" t="str">
        <f>$B$36</f>
        <v>Agriculture</v>
      </c>
      <c r="C272" s="138">
        <f t="shared" si="20"/>
        <v>0</v>
      </c>
      <c r="D272" s="138">
        <f t="shared" si="20"/>
        <v>0</v>
      </c>
      <c r="E272" s="138">
        <f t="shared" si="20"/>
        <v>0</v>
      </c>
      <c r="F272" s="138">
        <f t="shared" si="20"/>
        <v>0</v>
      </c>
      <c r="G272" s="138">
        <f t="shared" si="20"/>
        <v>0</v>
      </c>
      <c r="H272" s="138">
        <f t="shared" si="21"/>
        <v>0</v>
      </c>
    </row>
    <row r="273" spans="2:9">
      <c r="B273" s="127" t="str">
        <f>$B$37</f>
        <v>Engineering</v>
      </c>
      <c r="C273" s="138">
        <f t="shared" si="20"/>
        <v>1230284.2682194817</v>
      </c>
      <c r="D273" s="138">
        <f t="shared" si="20"/>
        <v>4937937.2361668237</v>
      </c>
      <c r="E273" s="138">
        <f t="shared" si="20"/>
        <v>486411.14205092547</v>
      </c>
      <c r="F273" s="138">
        <f t="shared" si="20"/>
        <v>0</v>
      </c>
      <c r="G273" s="138">
        <f t="shared" si="20"/>
        <v>0</v>
      </c>
      <c r="H273" s="138">
        <f t="shared" si="21"/>
        <v>6654632.6464372315</v>
      </c>
    </row>
    <row r="274" spans="2:9">
      <c r="B274" s="127" t="str">
        <f>$B$38</f>
        <v>Home Economics</v>
      </c>
      <c r="C274" s="138">
        <f t="shared" si="20"/>
        <v>53615.428528021228</v>
      </c>
      <c r="D274" s="138">
        <f t="shared" si="20"/>
        <v>610651.80536004086</v>
      </c>
      <c r="E274" s="138">
        <f t="shared" si="20"/>
        <v>0</v>
      </c>
      <c r="F274" s="138">
        <f t="shared" si="20"/>
        <v>0</v>
      </c>
      <c r="G274" s="138">
        <f t="shared" si="20"/>
        <v>0</v>
      </c>
      <c r="H274" s="138">
        <f t="shared" si="21"/>
        <v>664267.23388806207</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139040.60461127531</v>
      </c>
      <c r="D276" s="138">
        <f t="shared" si="20"/>
        <v>550119.67111196206</v>
      </c>
      <c r="E276" s="138">
        <f t="shared" si="20"/>
        <v>0</v>
      </c>
      <c r="F276" s="138">
        <f t="shared" si="20"/>
        <v>0</v>
      </c>
      <c r="G276" s="138">
        <f t="shared" si="20"/>
        <v>0</v>
      </c>
      <c r="H276" s="138">
        <f t="shared" si="21"/>
        <v>689160.27572323731</v>
      </c>
    </row>
    <row r="277" spans="2:9">
      <c r="B277" s="127" t="str">
        <f>$B$41</f>
        <v>Library Science</v>
      </c>
      <c r="C277" s="138">
        <f t="shared" si="20"/>
        <v>0</v>
      </c>
      <c r="D277" s="138">
        <f t="shared" si="20"/>
        <v>11350.914780854164</v>
      </c>
      <c r="E277" s="138">
        <f t="shared" si="20"/>
        <v>0</v>
      </c>
      <c r="F277" s="138">
        <f t="shared" si="20"/>
        <v>0</v>
      </c>
      <c r="G277" s="138">
        <f t="shared" si="20"/>
        <v>0</v>
      </c>
      <c r="H277" s="138">
        <f t="shared" si="21"/>
        <v>11350.914780854164</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0</v>
      </c>
      <c r="D279" s="138">
        <f t="shared" si="20"/>
        <v>0</v>
      </c>
      <c r="E279" s="138">
        <f t="shared" si="20"/>
        <v>0</v>
      </c>
      <c r="F279" s="138">
        <f t="shared" si="20"/>
        <v>0</v>
      </c>
      <c r="G279" s="138">
        <f t="shared" si="20"/>
        <v>0</v>
      </c>
      <c r="H279" s="138">
        <f t="shared" si="21"/>
        <v>0</v>
      </c>
    </row>
    <row r="280" spans="2:9">
      <c r="B280" s="127" t="str">
        <f>$B$44</f>
        <v>Physical Training</v>
      </c>
      <c r="C280" s="138">
        <f t="shared" si="20"/>
        <v>0</v>
      </c>
      <c r="D280" s="138">
        <f t="shared" si="20"/>
        <v>0</v>
      </c>
      <c r="E280" s="138">
        <f t="shared" si="20"/>
        <v>0</v>
      </c>
      <c r="F280" s="138">
        <f t="shared" si="20"/>
        <v>0</v>
      </c>
      <c r="G280" s="138">
        <f t="shared" si="20"/>
        <v>0</v>
      </c>
      <c r="H280" s="138">
        <f t="shared" si="21"/>
        <v>0</v>
      </c>
    </row>
    <row r="281" spans="2:9">
      <c r="B281" s="127" t="str">
        <f>$B$45</f>
        <v>Health Services</v>
      </c>
      <c r="C281" s="138">
        <f t="shared" si="20"/>
        <v>141202.22330129388</v>
      </c>
      <c r="D281" s="138">
        <f t="shared" si="20"/>
        <v>805863.32190166879</v>
      </c>
      <c r="E281" s="138">
        <f t="shared" si="20"/>
        <v>444260.82436725119</v>
      </c>
      <c r="F281" s="138">
        <f t="shared" si="20"/>
        <v>0</v>
      </c>
      <c r="G281" s="138">
        <f t="shared" si="20"/>
        <v>0</v>
      </c>
      <c r="H281" s="138">
        <f t="shared" si="21"/>
        <v>1391326.3695702138</v>
      </c>
    </row>
    <row r="282" spans="2:9">
      <c r="B282" s="127" t="str">
        <f>$B$46</f>
        <v>Pharmacy</v>
      </c>
      <c r="C282" s="138">
        <f t="shared" si="20"/>
        <v>0</v>
      </c>
      <c r="D282" s="138">
        <f t="shared" si="20"/>
        <v>0</v>
      </c>
      <c r="E282" s="138">
        <f t="shared" si="20"/>
        <v>0</v>
      </c>
      <c r="F282" s="138">
        <f t="shared" si="20"/>
        <v>0</v>
      </c>
      <c r="G282" s="138">
        <f t="shared" si="20"/>
        <v>0</v>
      </c>
      <c r="H282" s="138">
        <f t="shared" si="21"/>
        <v>0</v>
      </c>
    </row>
    <row r="283" spans="2:9">
      <c r="B283" s="127" t="str">
        <f>$B$47</f>
        <v>Business Administration</v>
      </c>
      <c r="C283" s="138">
        <f t="shared" si="20"/>
        <v>1903400.1847316541</v>
      </c>
      <c r="D283" s="138">
        <f t="shared" si="20"/>
        <v>6491333.2224399606</v>
      </c>
      <c r="E283" s="138">
        <f t="shared" si="20"/>
        <v>4701866.1873501483</v>
      </c>
      <c r="F283" s="138">
        <f t="shared" si="20"/>
        <v>0</v>
      </c>
      <c r="G283" s="138">
        <f t="shared" si="20"/>
        <v>0</v>
      </c>
      <c r="H283" s="138">
        <f t="shared" si="21"/>
        <v>13096599.594521763</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0</v>
      </c>
      <c r="D285" s="138">
        <f t="shared" si="22"/>
        <v>194631.62225454155</v>
      </c>
      <c r="E285" s="138">
        <f t="shared" si="22"/>
        <v>0</v>
      </c>
      <c r="F285" s="138">
        <f t="shared" si="22"/>
        <v>0</v>
      </c>
      <c r="G285" s="138">
        <f t="shared" si="22"/>
        <v>0</v>
      </c>
      <c r="H285" s="138">
        <f t="shared" si="21"/>
        <v>194631.62225454155</v>
      </c>
    </row>
    <row r="286" spans="2:9">
      <c r="B286" s="127" t="str">
        <f>$B$50</f>
        <v>Technology</v>
      </c>
      <c r="C286" s="138">
        <f t="shared" si="22"/>
        <v>44208.685982073606</v>
      </c>
      <c r="D286" s="138">
        <f t="shared" si="22"/>
        <v>406193.53249065881</v>
      </c>
      <c r="E286" s="138">
        <f t="shared" si="22"/>
        <v>0</v>
      </c>
      <c r="F286" s="138">
        <f t="shared" si="22"/>
        <v>0</v>
      </c>
      <c r="G286" s="138">
        <f t="shared" si="22"/>
        <v>0</v>
      </c>
      <c r="H286" s="138">
        <f t="shared" si="21"/>
        <v>450402.21847273241</v>
      </c>
    </row>
    <row r="287" spans="2:9">
      <c r="B287" s="127" t="str">
        <f>$B$51</f>
        <v>Nursing</v>
      </c>
      <c r="C287" s="138">
        <f t="shared" si="22"/>
        <v>207831.27687704383</v>
      </c>
      <c r="D287" s="138">
        <f t="shared" si="22"/>
        <v>1972728.9257978988</v>
      </c>
      <c r="E287" s="138">
        <f t="shared" si="22"/>
        <v>0</v>
      </c>
      <c r="F287" s="138">
        <f t="shared" si="22"/>
        <v>0</v>
      </c>
      <c r="G287" s="138">
        <f t="shared" si="22"/>
        <v>0</v>
      </c>
      <c r="H287" s="138">
        <f t="shared" si="21"/>
        <v>2180560.2026749426</v>
      </c>
    </row>
    <row r="288" spans="2:9">
      <c r="B288" s="130" t="str">
        <f>$B$52</f>
        <v>Totals</v>
      </c>
      <c r="C288" s="135">
        <f>SUM(C268:C287)</f>
        <v>19581230.047003724</v>
      </c>
      <c r="D288" s="135">
        <f>SUM(D268:D287)</f>
        <v>29923485.406594492</v>
      </c>
      <c r="E288" s="135">
        <f>SUM(E268:E287)</f>
        <v>13865288.501465356</v>
      </c>
      <c r="F288" s="135">
        <f>SUM(F268:F287)</f>
        <v>0</v>
      </c>
      <c r="G288" s="135">
        <f>SUM(G268:G287)</f>
        <v>0</v>
      </c>
      <c r="H288" s="135">
        <f t="shared" si="21"/>
        <v>63370003.955063574</v>
      </c>
      <c r="I288" s="351"/>
    </row>
    <row r="289" spans="2:8">
      <c r="H289" s="139"/>
    </row>
    <row r="290" spans="2:8">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354.04710706042431</v>
      </c>
      <c r="D293" s="133">
        <f t="shared" si="23"/>
        <v>484.1118792858062</v>
      </c>
      <c r="E293" s="133">
        <f t="shared" si="23"/>
        <v>1097.6780582409078</v>
      </c>
      <c r="F293" s="133">
        <f t="shared" si="23"/>
        <v>0</v>
      </c>
      <c r="G293" s="134">
        <f t="shared" si="23"/>
        <v>0</v>
      </c>
      <c r="H293" s="135">
        <f t="shared" si="23"/>
        <v>441.34565476384029</v>
      </c>
    </row>
    <row r="294" spans="2:8">
      <c r="B294" s="127" t="str">
        <f>$B$33</f>
        <v>Science</v>
      </c>
      <c r="C294" s="136">
        <f t="shared" si="23"/>
        <v>400.29410110573474</v>
      </c>
      <c r="D294" s="136">
        <f t="shared" si="23"/>
        <v>771.68409487663337</v>
      </c>
      <c r="E294" s="136">
        <f t="shared" si="23"/>
        <v>2593.7169659806873</v>
      </c>
      <c r="F294" s="136">
        <f t="shared" si="23"/>
        <v>0</v>
      </c>
      <c r="G294" s="137">
        <f t="shared" si="23"/>
        <v>0</v>
      </c>
      <c r="H294" s="138">
        <f t="shared" si="23"/>
        <v>644.3343418117272</v>
      </c>
    </row>
    <row r="295" spans="2:8">
      <c r="B295" s="127" t="str">
        <f>$B$34</f>
        <v>Fine Arts</v>
      </c>
      <c r="C295" s="136">
        <f t="shared" si="23"/>
        <v>521.13638534638358</v>
      </c>
      <c r="D295" s="136">
        <f t="shared" si="23"/>
        <v>1124.6290414569198</v>
      </c>
      <c r="E295" s="136">
        <f t="shared" si="23"/>
        <v>846.93254838448195</v>
      </c>
      <c r="F295" s="136">
        <f t="shared" si="23"/>
        <v>0</v>
      </c>
      <c r="G295" s="137">
        <f t="shared" si="23"/>
        <v>0</v>
      </c>
      <c r="H295" s="138">
        <f t="shared" si="23"/>
        <v>651.24487349583114</v>
      </c>
    </row>
    <row r="296" spans="2:8">
      <c r="B296" s="127" t="str">
        <f>$B$35</f>
        <v>Teacher Education</v>
      </c>
      <c r="C296" s="136">
        <f t="shared" si="23"/>
        <v>432.83374723495785</v>
      </c>
      <c r="D296" s="136">
        <f t="shared" si="23"/>
        <v>572.56670467742219</v>
      </c>
      <c r="E296" s="136">
        <f t="shared" si="23"/>
        <v>919.13630656345663</v>
      </c>
      <c r="F296" s="136">
        <f t="shared" si="23"/>
        <v>0</v>
      </c>
      <c r="G296" s="137">
        <f t="shared" si="23"/>
        <v>0</v>
      </c>
      <c r="H296" s="138">
        <f t="shared" si="23"/>
        <v>718.69757581677447</v>
      </c>
    </row>
    <row r="297" spans="2:8">
      <c r="B297" s="127" t="str">
        <f>$B$36</f>
        <v>Agriculture</v>
      </c>
      <c r="C297" s="136">
        <f t="shared" si="23"/>
        <v>0</v>
      </c>
      <c r="D297" s="136">
        <f t="shared" si="23"/>
        <v>0</v>
      </c>
      <c r="E297" s="136">
        <f t="shared" si="23"/>
        <v>0</v>
      </c>
      <c r="F297" s="136">
        <f t="shared" si="23"/>
        <v>0</v>
      </c>
      <c r="G297" s="137">
        <f t="shared" si="23"/>
        <v>0</v>
      </c>
      <c r="H297" s="138">
        <f t="shared" si="23"/>
        <v>0</v>
      </c>
    </row>
    <row r="298" spans="2:8">
      <c r="B298" s="127" t="str">
        <f>$B$37</f>
        <v>Engineering</v>
      </c>
      <c r="C298" s="136">
        <f t="shared" si="23"/>
        <v>570.10392410541317</v>
      </c>
      <c r="D298" s="136">
        <f t="shared" si="23"/>
        <v>1046.173143255683</v>
      </c>
      <c r="E298" s="136">
        <f t="shared" si="23"/>
        <v>1621.3704735030849</v>
      </c>
      <c r="F298" s="136">
        <f t="shared" si="23"/>
        <v>0</v>
      </c>
      <c r="G298" s="137">
        <f t="shared" si="23"/>
        <v>0</v>
      </c>
      <c r="H298" s="138">
        <f t="shared" si="23"/>
        <v>927.08730098038893</v>
      </c>
    </row>
    <row r="299" spans="2:8">
      <c r="B299" s="127" t="str">
        <f>$B$38</f>
        <v>Home Economics</v>
      </c>
      <c r="C299" s="136">
        <f t="shared" si="23"/>
        <v>525.64145615707082</v>
      </c>
      <c r="D299" s="136">
        <f t="shared" si="23"/>
        <v>771.02500676772831</v>
      </c>
      <c r="E299" s="136">
        <f t="shared" si="23"/>
        <v>0</v>
      </c>
      <c r="F299" s="136">
        <f t="shared" si="23"/>
        <v>0</v>
      </c>
      <c r="G299" s="137">
        <f t="shared" si="23"/>
        <v>0</v>
      </c>
      <c r="H299" s="138">
        <f t="shared" si="23"/>
        <v>743.0282258255728</v>
      </c>
    </row>
    <row r="300" spans="2:8">
      <c r="B300" s="127" t="str">
        <f>$B$39</f>
        <v>Law</v>
      </c>
      <c r="C300" s="136">
        <f t="shared" si="23"/>
        <v>0</v>
      </c>
      <c r="D300" s="136">
        <f t="shared" si="23"/>
        <v>0</v>
      </c>
      <c r="E300" s="136">
        <f t="shared" si="23"/>
        <v>0</v>
      </c>
      <c r="F300" s="136">
        <f t="shared" si="23"/>
        <v>0</v>
      </c>
      <c r="G300" s="137">
        <f t="shared" si="23"/>
        <v>0</v>
      </c>
      <c r="H300" s="138">
        <f t="shared" si="23"/>
        <v>0</v>
      </c>
    </row>
    <row r="301" spans="2:8">
      <c r="B301" s="127" t="str">
        <f>$B$40</f>
        <v>Social Service</v>
      </c>
      <c r="C301" s="136">
        <f t="shared" si="23"/>
        <v>565.20570980193213</v>
      </c>
      <c r="D301" s="136">
        <f t="shared" si="23"/>
        <v>1746.4116543236892</v>
      </c>
      <c r="E301" s="136">
        <f t="shared" si="23"/>
        <v>0</v>
      </c>
      <c r="F301" s="136">
        <f t="shared" si="23"/>
        <v>0</v>
      </c>
      <c r="G301" s="137">
        <f t="shared" si="23"/>
        <v>0</v>
      </c>
      <c r="H301" s="138">
        <f t="shared" si="23"/>
        <v>1228.449689346234</v>
      </c>
    </row>
    <row r="302" spans="2:8">
      <c r="B302" s="127" t="str">
        <f>$B$41</f>
        <v>Library Science</v>
      </c>
      <c r="C302" s="136">
        <f t="shared" si="23"/>
        <v>0</v>
      </c>
      <c r="D302" s="136">
        <f t="shared" si="23"/>
        <v>2837.728695213541</v>
      </c>
      <c r="E302" s="136">
        <f t="shared" si="23"/>
        <v>0</v>
      </c>
      <c r="F302" s="136">
        <f t="shared" si="23"/>
        <v>0</v>
      </c>
      <c r="G302" s="137">
        <f t="shared" si="23"/>
        <v>0</v>
      </c>
      <c r="H302" s="138">
        <f t="shared" si="23"/>
        <v>2837.728695213541</v>
      </c>
    </row>
    <row r="303" spans="2:8">
      <c r="B303" s="127" t="str">
        <f>$B$42</f>
        <v>Veterinary Science</v>
      </c>
      <c r="C303" s="136">
        <f t="shared" si="23"/>
        <v>0</v>
      </c>
      <c r="D303" s="136">
        <f t="shared" si="23"/>
        <v>0</v>
      </c>
      <c r="E303" s="136">
        <f t="shared" si="23"/>
        <v>0</v>
      </c>
      <c r="F303" s="136">
        <f t="shared" si="23"/>
        <v>0</v>
      </c>
      <c r="G303" s="137">
        <f t="shared" si="23"/>
        <v>0</v>
      </c>
      <c r="H303" s="138">
        <f t="shared" si="23"/>
        <v>0</v>
      </c>
    </row>
    <row r="304" spans="2:8">
      <c r="B304" s="127" t="str">
        <f>$B$43</f>
        <v>Vocational Training</v>
      </c>
      <c r="C304" s="136">
        <f t="shared" si="23"/>
        <v>0</v>
      </c>
      <c r="D304" s="136">
        <f t="shared" si="23"/>
        <v>0</v>
      </c>
      <c r="E304" s="136">
        <f t="shared" si="23"/>
        <v>0</v>
      </c>
      <c r="F304" s="136">
        <f t="shared" si="23"/>
        <v>0</v>
      </c>
      <c r="G304" s="137">
        <f t="shared" si="23"/>
        <v>0</v>
      </c>
      <c r="H304" s="138">
        <f t="shared" si="23"/>
        <v>0</v>
      </c>
    </row>
    <row r="305" spans="2:9">
      <c r="B305" s="127" t="str">
        <f>$B$44</f>
        <v>Physical Training</v>
      </c>
      <c r="C305" s="136">
        <f t="shared" si="23"/>
        <v>0</v>
      </c>
      <c r="D305" s="136">
        <f t="shared" si="23"/>
        <v>0</v>
      </c>
      <c r="E305" s="136">
        <f t="shared" si="23"/>
        <v>0</v>
      </c>
      <c r="F305" s="136">
        <f t="shared" si="23"/>
        <v>0</v>
      </c>
      <c r="G305" s="137">
        <f t="shared" si="23"/>
        <v>0</v>
      </c>
      <c r="H305" s="138">
        <f t="shared" si="23"/>
        <v>0</v>
      </c>
    </row>
    <row r="306" spans="2:9">
      <c r="B306" s="127" t="str">
        <f>$B$45</f>
        <v>Health Services</v>
      </c>
      <c r="C306" s="136">
        <f t="shared" si="23"/>
        <v>713.14254192572662</v>
      </c>
      <c r="D306" s="136">
        <f t="shared" si="23"/>
        <v>729.94866114281592</v>
      </c>
      <c r="E306" s="136">
        <f t="shared" si="23"/>
        <v>1974.4925527433386</v>
      </c>
      <c r="F306" s="136">
        <f t="shared" si="23"/>
        <v>0</v>
      </c>
      <c r="G306" s="137">
        <f t="shared" si="23"/>
        <v>0</v>
      </c>
      <c r="H306" s="138">
        <f t="shared" si="23"/>
        <v>911.15020927977332</v>
      </c>
    </row>
    <row r="307" spans="2:9">
      <c r="B307" s="127" t="str">
        <f>$B$46</f>
        <v>Pharmacy</v>
      </c>
      <c r="C307" s="136">
        <f t="shared" si="23"/>
        <v>0</v>
      </c>
      <c r="D307" s="136">
        <f t="shared" si="23"/>
        <v>0</v>
      </c>
      <c r="E307" s="136">
        <f t="shared" si="23"/>
        <v>0</v>
      </c>
      <c r="F307" s="136">
        <f t="shared" si="23"/>
        <v>0</v>
      </c>
      <c r="G307" s="137">
        <f t="shared" si="23"/>
        <v>0</v>
      </c>
      <c r="H307" s="138">
        <f t="shared" si="23"/>
        <v>0</v>
      </c>
    </row>
    <row r="308" spans="2:9">
      <c r="B308" s="127" t="str">
        <f>$B$47</f>
        <v>Business Administration</v>
      </c>
      <c r="C308" s="136">
        <f t="shared" si="23"/>
        <v>414.14277300514669</v>
      </c>
      <c r="D308" s="136">
        <f t="shared" si="23"/>
        <v>544.48357846334181</v>
      </c>
      <c r="E308" s="136">
        <f t="shared" si="23"/>
        <v>763.04222449694066</v>
      </c>
      <c r="F308" s="136">
        <f t="shared" si="23"/>
        <v>0</v>
      </c>
      <c r="G308" s="137">
        <f t="shared" si="23"/>
        <v>0</v>
      </c>
      <c r="H308" s="138">
        <f t="shared" si="23"/>
        <v>577.45148123993658</v>
      </c>
    </row>
    <row r="309" spans="2:9">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c r="B310" s="127" t="str">
        <f>$B$49</f>
        <v>Teacher Ed-Practice Teaching</v>
      </c>
      <c r="C310" s="136">
        <f t="shared" si="24"/>
        <v>0</v>
      </c>
      <c r="D310" s="136">
        <f t="shared" si="24"/>
        <v>1663.5181389277056</v>
      </c>
      <c r="E310" s="136">
        <f t="shared" si="24"/>
        <v>0</v>
      </c>
      <c r="F310" s="136">
        <f t="shared" si="24"/>
        <v>0</v>
      </c>
      <c r="G310" s="137">
        <f t="shared" si="24"/>
        <v>0</v>
      </c>
      <c r="H310" s="138">
        <f t="shared" si="24"/>
        <v>1663.5181389277056</v>
      </c>
    </row>
    <row r="311" spans="2:9">
      <c r="B311" s="127" t="str">
        <f>$B$50</f>
        <v>Technology</v>
      </c>
      <c r="C311" s="136">
        <f t="shared" si="24"/>
        <v>581.69323660623161</v>
      </c>
      <c r="D311" s="136">
        <f t="shared" si="24"/>
        <v>570.49653439699273</v>
      </c>
      <c r="E311" s="136">
        <f t="shared" si="24"/>
        <v>0</v>
      </c>
      <c r="F311" s="136">
        <f t="shared" si="24"/>
        <v>0</v>
      </c>
      <c r="G311" s="137">
        <f t="shared" si="24"/>
        <v>0</v>
      </c>
      <c r="H311" s="138">
        <f t="shared" si="24"/>
        <v>571.57641938164011</v>
      </c>
    </row>
    <row r="312" spans="2:9">
      <c r="B312" s="127" t="str">
        <f>$B$51</f>
        <v>Nursing</v>
      </c>
      <c r="C312" s="136">
        <f t="shared" si="24"/>
        <v>494.836373516771</v>
      </c>
      <c r="D312" s="136">
        <f t="shared" si="24"/>
        <v>582.61338623682775</v>
      </c>
      <c r="E312" s="136">
        <f t="shared" si="24"/>
        <v>0</v>
      </c>
      <c r="F312" s="136">
        <f t="shared" si="24"/>
        <v>0</v>
      </c>
      <c r="G312" s="137">
        <f t="shared" si="24"/>
        <v>0</v>
      </c>
      <c r="H312" s="138">
        <f t="shared" si="24"/>
        <v>572.92701068705799</v>
      </c>
    </row>
    <row r="313" spans="2:9">
      <c r="B313" s="130" t="str">
        <f>$B$52</f>
        <v>Totals</v>
      </c>
      <c r="C313" s="135">
        <f t="shared" si="24"/>
        <v>396.02042768740466</v>
      </c>
      <c r="D313" s="135">
        <f t="shared" si="24"/>
        <v>640.56782563245474</v>
      </c>
      <c r="E313" s="135">
        <f t="shared" si="24"/>
        <v>1014.5085608740292</v>
      </c>
      <c r="F313" s="135">
        <f t="shared" si="24"/>
        <v>0</v>
      </c>
      <c r="G313" s="135">
        <f t="shared" si="24"/>
        <v>0</v>
      </c>
      <c r="H313" s="135">
        <f t="shared" si="24"/>
        <v>577.00365992627951</v>
      </c>
      <c r="I313" s="349"/>
    </row>
    <row r="315" spans="2:9">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1.3673657251581046</v>
      </c>
      <c r="E318" s="128">
        <f t="shared" si="25"/>
        <v>3.1003729061781882</v>
      </c>
      <c r="F318" s="128">
        <f t="shared" si="25"/>
        <v>0</v>
      </c>
      <c r="G318" s="128">
        <f t="shared" si="25"/>
        <v>0</v>
      </c>
      <c r="H318" s="128">
        <f t="shared" si="25"/>
        <v>1.2465732552603994</v>
      </c>
    </row>
    <row r="319" spans="2:9">
      <c r="B319" s="127" t="str">
        <f>$B$33</f>
        <v>Science</v>
      </c>
      <c r="C319" s="128">
        <f t="shared" ref="C319:H334" si="26">IF($C$293=0,"",C294/$C$293)</f>
        <v>1.1306238438983138</v>
      </c>
      <c r="D319" s="128">
        <f t="shared" si="26"/>
        <v>2.1796085308640358</v>
      </c>
      <c r="E319" s="128">
        <f t="shared" si="26"/>
        <v>7.3259092201479969</v>
      </c>
      <c r="F319" s="128">
        <f t="shared" si="26"/>
        <v>0</v>
      </c>
      <c r="G319" s="128">
        <f t="shared" si="26"/>
        <v>0</v>
      </c>
      <c r="H319" s="128">
        <f t="shared" si="26"/>
        <v>1.8199113309002701</v>
      </c>
    </row>
    <row r="320" spans="2:9">
      <c r="B320" s="127" t="str">
        <f>$B$34</f>
        <v>Fine Arts</v>
      </c>
      <c r="C320" s="128">
        <f t="shared" si="26"/>
        <v>1.4719408094399218</v>
      </c>
      <c r="D320" s="128">
        <f t="shared" si="26"/>
        <v>3.1764954974338551</v>
      </c>
      <c r="E320" s="128">
        <f t="shared" si="26"/>
        <v>2.3921465011150005</v>
      </c>
      <c r="F320" s="128">
        <f t="shared" si="26"/>
        <v>0</v>
      </c>
      <c r="G320" s="128">
        <f t="shared" si="26"/>
        <v>0</v>
      </c>
      <c r="H320" s="128">
        <f t="shared" si="26"/>
        <v>1.8394300094780462</v>
      </c>
    </row>
    <row r="321" spans="2:8">
      <c r="B321" s="127" t="str">
        <f>$B$35</f>
        <v>Teacher Education</v>
      </c>
      <c r="C321" s="128">
        <f t="shared" si="26"/>
        <v>1.222531517991156</v>
      </c>
      <c r="D321" s="128">
        <f t="shared" si="26"/>
        <v>1.6172048669775001</v>
      </c>
      <c r="E321" s="128">
        <f t="shared" si="26"/>
        <v>2.5960847814711561</v>
      </c>
      <c r="F321" s="128">
        <f t="shared" si="26"/>
        <v>0</v>
      </c>
      <c r="G321" s="128">
        <f t="shared" si="26"/>
        <v>0</v>
      </c>
      <c r="H321" s="128">
        <f t="shared" si="26"/>
        <v>2.0299490138020424</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1.6102487853632286</v>
      </c>
      <c r="D323" s="128">
        <f t="shared" si="26"/>
        <v>2.9548981544908806</v>
      </c>
      <c r="E323" s="128">
        <f t="shared" si="26"/>
        <v>4.5795331784094193</v>
      </c>
      <c r="F323" s="128">
        <f t="shared" si="26"/>
        <v>0</v>
      </c>
      <c r="G323" s="128">
        <f t="shared" si="26"/>
        <v>0</v>
      </c>
      <c r="H323" s="128">
        <f t="shared" si="26"/>
        <v>2.6185422292468141</v>
      </c>
    </row>
    <row r="324" spans="2:8">
      <c r="B324" s="127" t="str">
        <f>$B$38</f>
        <v>Home Economics</v>
      </c>
      <c r="C324" s="128">
        <f t="shared" si="26"/>
        <v>1.4846653049119842</v>
      </c>
      <c r="D324" s="128">
        <f t="shared" si="26"/>
        <v>2.1777469477702565</v>
      </c>
      <c r="E324" s="128">
        <f t="shared" si="26"/>
        <v>0</v>
      </c>
      <c r="F324" s="128">
        <f t="shared" si="26"/>
        <v>0</v>
      </c>
      <c r="G324" s="128">
        <f t="shared" si="26"/>
        <v>0</v>
      </c>
      <c r="H324" s="128">
        <f t="shared" si="26"/>
        <v>2.0986705187193131</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1.5964138628181757</v>
      </c>
      <c r="D326" s="128">
        <f t="shared" si="26"/>
        <v>4.9327098555436963</v>
      </c>
      <c r="E326" s="128">
        <f t="shared" si="26"/>
        <v>0</v>
      </c>
      <c r="F326" s="128">
        <f t="shared" si="26"/>
        <v>0</v>
      </c>
      <c r="G326" s="128">
        <f t="shared" si="26"/>
        <v>0</v>
      </c>
      <c r="H326" s="128">
        <f t="shared" si="26"/>
        <v>3.4697351421560341</v>
      </c>
    </row>
    <row r="327" spans="2:8">
      <c r="B327" s="127" t="str">
        <f>$B$41</f>
        <v>Library Science</v>
      </c>
      <c r="C327" s="128">
        <f t="shared" si="26"/>
        <v>0</v>
      </c>
      <c r="D327" s="128">
        <f t="shared" si="26"/>
        <v>8.0151161769815928</v>
      </c>
      <c r="E327" s="128">
        <f t="shared" si="26"/>
        <v>0</v>
      </c>
      <c r="F327" s="128">
        <f t="shared" si="26"/>
        <v>0</v>
      </c>
      <c r="G327" s="128">
        <f t="shared" si="26"/>
        <v>0</v>
      </c>
      <c r="H327" s="128">
        <f t="shared" si="26"/>
        <v>8.0151161769815928</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2.0142589155629405</v>
      </c>
      <c r="D331" s="128">
        <f t="shared" si="26"/>
        <v>2.0617275119218457</v>
      </c>
      <c r="E331" s="128">
        <f t="shared" si="26"/>
        <v>5.5769204531485048</v>
      </c>
      <c r="F331" s="128">
        <f t="shared" si="26"/>
        <v>0</v>
      </c>
      <c r="G331" s="128">
        <f t="shared" si="26"/>
        <v>0</v>
      </c>
      <c r="H331" s="128">
        <f t="shared" si="26"/>
        <v>2.5735281862485877</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1.1697391808781705</v>
      </c>
      <c r="D333" s="128">
        <f t="shared" si="26"/>
        <v>1.5378845571824322</v>
      </c>
      <c r="E333" s="128">
        <f t="shared" si="26"/>
        <v>2.1551997157449283</v>
      </c>
      <c r="F333" s="128">
        <f t="shared" si="26"/>
        <v>0</v>
      </c>
      <c r="G333" s="128">
        <f t="shared" si="26"/>
        <v>0</v>
      </c>
      <c r="H333" s="128">
        <f t="shared" si="26"/>
        <v>1.631001834852966</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4.6985785387134857</v>
      </c>
      <c r="E335" s="128">
        <f t="shared" si="27"/>
        <v>0</v>
      </c>
      <c r="F335" s="128">
        <f t="shared" si="27"/>
        <v>0</v>
      </c>
      <c r="G335" s="128">
        <f t="shared" si="27"/>
        <v>0</v>
      </c>
      <c r="H335" s="128">
        <f t="shared" si="27"/>
        <v>4.6985785387134857</v>
      </c>
    </row>
    <row r="336" spans="2:8">
      <c r="B336" s="127" t="str">
        <f>$B$50</f>
        <v>Technology</v>
      </c>
      <c r="C336" s="128">
        <f t="shared" si="27"/>
        <v>1.642982600354804</v>
      </c>
      <c r="D336" s="128">
        <f t="shared" si="27"/>
        <v>1.6113577064185065</v>
      </c>
      <c r="E336" s="128">
        <f t="shared" si="27"/>
        <v>0</v>
      </c>
      <c r="F336" s="128">
        <f t="shared" si="27"/>
        <v>0</v>
      </c>
      <c r="G336" s="128">
        <f t="shared" si="27"/>
        <v>0</v>
      </c>
      <c r="H336" s="128">
        <f t="shared" si="27"/>
        <v>1.6144078230925656</v>
      </c>
    </row>
    <row r="337" spans="2:9">
      <c r="B337" s="127" t="str">
        <f>$B$51</f>
        <v>Nursing</v>
      </c>
      <c r="C337" s="128">
        <f t="shared" si="27"/>
        <v>1.3976568757341055</v>
      </c>
      <c r="D337" s="128">
        <f t="shared" si="27"/>
        <v>1.6455815472526785</v>
      </c>
      <c r="E337" s="128">
        <f t="shared" si="27"/>
        <v>0</v>
      </c>
      <c r="F337" s="128">
        <f t="shared" si="27"/>
        <v>0</v>
      </c>
      <c r="G337" s="128">
        <f t="shared" si="27"/>
        <v>0</v>
      </c>
      <c r="H337" s="128">
        <f t="shared" si="27"/>
        <v>1.6182225451408023</v>
      </c>
    </row>
    <row r="338" spans="2:9">
      <c r="B338" s="130" t="str">
        <f>$B$52</f>
        <v>Totals</v>
      </c>
      <c r="C338" s="128">
        <f t="shared" si="27"/>
        <v>1.1185529264042733</v>
      </c>
      <c r="D338" s="128">
        <f t="shared" si="27"/>
        <v>1.8092728703560079</v>
      </c>
      <c r="E338" s="128">
        <f t="shared" si="27"/>
        <v>2.865462082990232</v>
      </c>
      <c r="F338" s="128">
        <f t="shared" si="27"/>
        <v>0</v>
      </c>
      <c r="G338" s="128">
        <f t="shared" si="27"/>
        <v>0</v>
      </c>
      <c r="H338" s="128">
        <f t="shared" si="27"/>
        <v>1.6297369712098899</v>
      </c>
      <c r="I338" s="349"/>
    </row>
    <row r="340" spans="2:9">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10621.413211812729</v>
      </c>
      <c r="D343" s="135">
        <f t="shared" si="28"/>
        <v>14523.356378574186</v>
      </c>
      <c r="E343" s="135">
        <f>E293*24</f>
        <v>26344.273397781788</v>
      </c>
      <c r="F343" s="135">
        <f>F293*18</f>
        <v>0</v>
      </c>
      <c r="G343" s="135">
        <f>G293*24</f>
        <v>0</v>
      </c>
      <c r="H343" s="135">
        <f>IF((C32/30+D32/30+E32/24+F32/18+G32/24)=0,0,H268/(C32/30+D32/30+E32/24+F32/18+G32/24))</f>
        <v>13030.658390557166</v>
      </c>
    </row>
    <row r="344" spans="2:9">
      <c r="B344" s="127" t="str">
        <f>$B$33</f>
        <v>Science</v>
      </c>
      <c r="C344" s="138">
        <f t="shared" si="28"/>
        <v>12008.823033172042</v>
      </c>
      <c r="D344" s="138">
        <f t="shared" si="28"/>
        <v>23150.522846299002</v>
      </c>
      <c r="E344" s="138">
        <f>E294*24</f>
        <v>62249.207183536491</v>
      </c>
      <c r="F344" s="138">
        <f>F294*18</f>
        <v>0</v>
      </c>
      <c r="G344" s="138">
        <f>G294*24</f>
        <v>0</v>
      </c>
      <c r="H344" s="138">
        <f t="shared" ref="H344:H363" si="29">IF((C33/30+D33/30+E33/24+F33/18+G33/24)=0,0,H269/(C33/30+D33/30+E33/24+F33/18+G33/24))</f>
        <v>19076.142900165272</v>
      </c>
    </row>
    <row r="345" spans="2:9">
      <c r="B345" s="127" t="str">
        <f>$B$34</f>
        <v>Fine Arts</v>
      </c>
      <c r="C345" s="138">
        <f t="shared" si="28"/>
        <v>15634.091560391507</v>
      </c>
      <c r="D345" s="138">
        <f t="shared" si="28"/>
        <v>33738.871243707596</v>
      </c>
      <c r="E345" s="138">
        <f t="shared" ref="E345:E363" si="30">E295*24</f>
        <v>20326.381161227568</v>
      </c>
      <c r="F345" s="138">
        <f t="shared" ref="F345:F363" si="31">F295*18</f>
        <v>0</v>
      </c>
      <c r="G345" s="138">
        <f t="shared" ref="G345:G363" si="32">G295*24</f>
        <v>0</v>
      </c>
      <c r="H345" s="138">
        <f t="shared" si="29"/>
        <v>19509.38511403693</v>
      </c>
    </row>
    <row r="346" spans="2:9">
      <c r="B346" s="127" t="str">
        <f>$B$35</f>
        <v>Teacher Education</v>
      </c>
      <c r="C346" s="138">
        <f t="shared" si="28"/>
        <v>12985.012417048736</v>
      </c>
      <c r="D346" s="138">
        <f t="shared" si="28"/>
        <v>17177.001140322667</v>
      </c>
      <c r="E346" s="138">
        <f t="shared" si="30"/>
        <v>22059.271357522957</v>
      </c>
      <c r="F346" s="138">
        <f t="shared" si="31"/>
        <v>0</v>
      </c>
      <c r="G346" s="138">
        <f t="shared" si="32"/>
        <v>0</v>
      </c>
      <c r="H346" s="138">
        <f t="shared" si="29"/>
        <v>19432.422667154267</v>
      </c>
    </row>
    <row r="347" spans="2:9">
      <c r="B347" s="127" t="str">
        <f>$B$36</f>
        <v>Agriculture</v>
      </c>
      <c r="C347" s="138">
        <f t="shared" si="28"/>
        <v>0</v>
      </c>
      <c r="D347" s="138">
        <f t="shared" si="28"/>
        <v>0</v>
      </c>
      <c r="E347" s="138">
        <f t="shared" si="30"/>
        <v>0</v>
      </c>
      <c r="F347" s="138">
        <f t="shared" si="31"/>
        <v>0</v>
      </c>
      <c r="G347" s="138">
        <f t="shared" si="32"/>
        <v>0</v>
      </c>
      <c r="H347" s="138">
        <f t="shared" si="29"/>
        <v>0</v>
      </c>
    </row>
    <row r="348" spans="2:9">
      <c r="B348" s="127" t="str">
        <f>$B$37</f>
        <v>Engineering</v>
      </c>
      <c r="C348" s="138">
        <f t="shared" si="28"/>
        <v>17103.117723162395</v>
      </c>
      <c r="D348" s="138">
        <f t="shared" si="28"/>
        <v>31385.194297670492</v>
      </c>
      <c r="E348" s="138">
        <f t="shared" si="30"/>
        <v>38912.891364074036</v>
      </c>
      <c r="F348" s="138">
        <f t="shared" si="31"/>
        <v>0</v>
      </c>
      <c r="G348" s="138">
        <f t="shared" si="32"/>
        <v>0</v>
      </c>
      <c r="H348" s="138">
        <f t="shared" si="29"/>
        <v>27525.021286794006</v>
      </c>
    </row>
    <row r="349" spans="2:9">
      <c r="B349" s="127" t="str">
        <f>$B$38</f>
        <v>Home Economics</v>
      </c>
      <c r="C349" s="138">
        <f t="shared" si="28"/>
        <v>15769.243684712124</v>
      </c>
      <c r="D349" s="138">
        <f t="shared" si="28"/>
        <v>23130.75020303185</v>
      </c>
      <c r="E349" s="138">
        <f t="shared" si="30"/>
        <v>0</v>
      </c>
      <c r="F349" s="138">
        <f t="shared" si="31"/>
        <v>0</v>
      </c>
      <c r="G349" s="138">
        <f t="shared" si="32"/>
        <v>0</v>
      </c>
      <c r="H349" s="138">
        <f t="shared" si="29"/>
        <v>22290.846774767186</v>
      </c>
    </row>
    <row r="350" spans="2:9">
      <c r="B350" s="127" t="str">
        <f>$B$39</f>
        <v>Law</v>
      </c>
      <c r="C350" s="138">
        <f t="shared" si="28"/>
        <v>0</v>
      </c>
      <c r="D350" s="138">
        <f t="shared" si="28"/>
        <v>0</v>
      </c>
      <c r="E350" s="138">
        <f t="shared" si="30"/>
        <v>0</v>
      </c>
      <c r="F350" s="138">
        <f t="shared" si="31"/>
        <v>0</v>
      </c>
      <c r="G350" s="138">
        <f t="shared" si="32"/>
        <v>0</v>
      </c>
      <c r="H350" s="138">
        <f t="shared" si="29"/>
        <v>0</v>
      </c>
    </row>
    <row r="351" spans="2:9">
      <c r="B351" s="127" t="str">
        <f>$B$40</f>
        <v>Social Service</v>
      </c>
      <c r="C351" s="138">
        <f t="shared" si="28"/>
        <v>16956.171294057964</v>
      </c>
      <c r="D351" s="138">
        <f t="shared" si="28"/>
        <v>52392.349629710676</v>
      </c>
      <c r="E351" s="138">
        <f t="shared" si="30"/>
        <v>0</v>
      </c>
      <c r="F351" s="138">
        <f t="shared" si="31"/>
        <v>0</v>
      </c>
      <c r="G351" s="138">
        <f t="shared" si="32"/>
        <v>0</v>
      </c>
      <c r="H351" s="138">
        <f t="shared" si="29"/>
        <v>36853.490680387025</v>
      </c>
    </row>
    <row r="352" spans="2:9">
      <c r="B352" s="127" t="str">
        <f>$B$41</f>
        <v>Library Science</v>
      </c>
      <c r="C352" s="138">
        <f t="shared" si="28"/>
        <v>0</v>
      </c>
      <c r="D352" s="138">
        <f t="shared" si="28"/>
        <v>85131.860856406231</v>
      </c>
      <c r="E352" s="138">
        <f t="shared" si="30"/>
        <v>0</v>
      </c>
      <c r="F352" s="138">
        <f t="shared" si="31"/>
        <v>0</v>
      </c>
      <c r="G352" s="138">
        <f t="shared" si="32"/>
        <v>0</v>
      </c>
      <c r="H352" s="138">
        <f t="shared" si="29"/>
        <v>85131.860856406231</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21394.276257771799</v>
      </c>
      <c r="D356" s="138">
        <f t="shared" si="28"/>
        <v>21898.459834284477</v>
      </c>
      <c r="E356" s="138">
        <f t="shared" si="30"/>
        <v>47387.821265840124</v>
      </c>
      <c r="F356" s="138">
        <f t="shared" si="31"/>
        <v>0</v>
      </c>
      <c r="G356" s="138">
        <f t="shared" si="32"/>
        <v>0</v>
      </c>
      <c r="H356" s="138">
        <f t="shared" si="29"/>
        <v>26363.360863481077</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12424.283190154401</v>
      </c>
      <c r="D358" s="138">
        <f t="shared" si="28"/>
        <v>16334.507353900255</v>
      </c>
      <c r="E358" s="138">
        <f t="shared" si="30"/>
        <v>18313.013387926578</v>
      </c>
      <c r="F358" s="138">
        <f t="shared" si="31"/>
        <v>0</v>
      </c>
      <c r="G358" s="138">
        <f t="shared" si="32"/>
        <v>0</v>
      </c>
      <c r="H358" s="138">
        <f t="shared" si="29"/>
        <v>16221.712509471436</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49905.544167831169</v>
      </c>
      <c r="E360" s="138">
        <f t="shared" si="30"/>
        <v>0</v>
      </c>
      <c r="F360" s="138">
        <f t="shared" si="31"/>
        <v>0</v>
      </c>
      <c r="G360" s="138">
        <f t="shared" si="32"/>
        <v>0</v>
      </c>
      <c r="H360" s="138">
        <f t="shared" si="29"/>
        <v>49905.544167831169</v>
      </c>
    </row>
    <row r="361" spans="2:9">
      <c r="B361" s="127" t="str">
        <f>$B$50</f>
        <v>Technology</v>
      </c>
      <c r="C361" s="138">
        <f t="shared" si="33"/>
        <v>17450.797098186948</v>
      </c>
      <c r="D361" s="138">
        <f t="shared" si="33"/>
        <v>17114.896031909782</v>
      </c>
      <c r="E361" s="138">
        <f t="shared" si="30"/>
        <v>0</v>
      </c>
      <c r="F361" s="138">
        <f t="shared" si="31"/>
        <v>0</v>
      </c>
      <c r="G361" s="138">
        <f t="shared" si="32"/>
        <v>0</v>
      </c>
      <c r="H361" s="138">
        <f t="shared" si="29"/>
        <v>17147.292581449205</v>
      </c>
    </row>
    <row r="362" spans="2:9">
      <c r="B362" s="127" t="str">
        <f>$B$51</f>
        <v>Nursing</v>
      </c>
      <c r="C362" s="138">
        <f t="shared" si="33"/>
        <v>14845.091205503129</v>
      </c>
      <c r="D362" s="138">
        <f t="shared" si="33"/>
        <v>17478.401587104832</v>
      </c>
      <c r="E362" s="138">
        <f t="shared" si="30"/>
        <v>0</v>
      </c>
      <c r="F362" s="138">
        <f t="shared" si="31"/>
        <v>0</v>
      </c>
      <c r="G362" s="138">
        <f t="shared" si="32"/>
        <v>0</v>
      </c>
      <c r="H362" s="138">
        <f t="shared" si="29"/>
        <v>17187.810320611741</v>
      </c>
    </row>
    <row r="363" spans="2:9">
      <c r="B363" s="130" t="str">
        <f>$B$52</f>
        <v>Totals</v>
      </c>
      <c r="C363" s="135">
        <f t="shared" si="33"/>
        <v>11880.61283062214</v>
      </c>
      <c r="D363" s="135">
        <f t="shared" si="33"/>
        <v>19217.034768973641</v>
      </c>
      <c r="E363" s="135">
        <f t="shared" si="30"/>
        <v>24348.2054609767</v>
      </c>
      <c r="F363" s="135">
        <f t="shared" si="31"/>
        <v>0</v>
      </c>
      <c r="G363" s="135">
        <f t="shared" si="32"/>
        <v>0</v>
      </c>
      <c r="H363" s="135">
        <f t="shared" si="29"/>
        <v>16787.83073222707</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30" priority="6" stopIfTrue="1">
      <formula>C32=0</formula>
    </cfRule>
  </conditionalFormatting>
  <conditionalFormatting sqref="C91:G110">
    <cfRule type="expression" dxfId="229" priority="5" stopIfTrue="1">
      <formula>C32=0</formula>
    </cfRule>
  </conditionalFormatting>
  <conditionalFormatting sqref="C143:H162">
    <cfRule type="expression" dxfId="228" priority="3" stopIfTrue="1">
      <formula>C32=0</formula>
    </cfRule>
  </conditionalFormatting>
  <conditionalFormatting sqref="H143:H162">
    <cfRule type="expression" dxfId="227" priority="1" stopIfTrue="1">
      <formula>OR(AND(#REF!&gt;0,H143&gt;0,H61=0),AND(#REF!&gt;0,H143&gt;0,H32=0))</formula>
    </cfRule>
    <cfRule type="expression" dxfId="226" priority="2" stopIfTrue="1">
      <formula>OR(AND(#REF!&gt;0,H143&gt;0,H61=0),AND(#REF!&gt;0,H143&gt;0,H32=0))</formula>
    </cfRule>
    <cfRule type="expression" dxfId="225"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B1:M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5.109375" style="107" bestFit="1" customWidth="1"/>
    <col min="4" max="5" width="16" style="107" bestFit="1" customWidth="1"/>
    <col min="6" max="6" width="16.88671875" style="107" bestFit="1" customWidth="1"/>
    <col min="7" max="7" width="17.6640625" style="107" bestFit="1" customWidth="1"/>
    <col min="8" max="8" width="21.44140625" style="107" bestFit="1" customWidth="1"/>
    <col min="9" max="9" width="16.44140625" style="107" bestFit="1"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68</v>
      </c>
      <c r="C3" s="119"/>
      <c r="D3" s="119"/>
      <c r="E3" s="119"/>
      <c r="F3" s="119"/>
      <c r="G3" s="119"/>
      <c r="H3" s="119"/>
    </row>
    <row r="4" spans="2:8">
      <c r="B4" s="292" t="s">
        <v>137</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Data!$G8</f>
        <v>136531623</v>
      </c>
    </row>
    <row r="14" spans="2:8">
      <c r="B14" s="478" t="s">
        <v>13</v>
      </c>
      <c r="C14" s="478"/>
      <c r="D14" s="478"/>
      <c r="E14" s="478"/>
      <c r="F14" s="354"/>
      <c r="G14" s="301"/>
      <c r="H14" s="355">
        <f>Data!$H8</f>
        <v>138943407</v>
      </c>
    </row>
    <row r="15" spans="2:8">
      <c r="B15" s="478" t="s">
        <v>14</v>
      </c>
      <c r="C15" s="478"/>
      <c r="D15" s="478"/>
      <c r="E15" s="478"/>
      <c r="F15" s="354"/>
      <c r="G15" s="301"/>
      <c r="H15" s="355">
        <f>Data!$I8</f>
        <v>89596058</v>
      </c>
    </row>
    <row r="16" spans="2:8">
      <c r="B16" s="478" t="s">
        <v>18</v>
      </c>
      <c r="C16" s="478"/>
      <c r="D16" s="478"/>
      <c r="E16" s="478"/>
      <c r="F16" s="354"/>
      <c r="G16" s="301"/>
      <c r="H16" s="355">
        <f>Data!$J8</f>
        <v>41120619</v>
      </c>
    </row>
    <row r="17" spans="2:13">
      <c r="B17" s="478" t="s">
        <v>15</v>
      </c>
      <c r="C17" s="478"/>
      <c r="D17" s="478"/>
      <c r="E17" s="478"/>
      <c r="F17" s="354"/>
      <c r="G17" s="301"/>
      <c r="H17" s="355">
        <f>Data!$K8</f>
        <v>47647646</v>
      </c>
    </row>
    <row r="18" spans="2:13">
      <c r="B18" s="478" t="s">
        <v>1</v>
      </c>
      <c r="C18" s="478"/>
      <c r="D18" s="478"/>
      <c r="E18" s="478"/>
      <c r="F18" s="356"/>
      <c r="G18" s="301"/>
      <c r="H18" s="357">
        <f>SUM(H13:H17)</f>
        <v>453839353</v>
      </c>
    </row>
    <row r="19" spans="2:13" ht="13.5" customHeight="1">
      <c r="B19" s="306"/>
      <c r="D19" s="306"/>
      <c r="E19" s="306"/>
      <c r="F19" s="306"/>
      <c r="G19" s="306"/>
      <c r="H19" s="296"/>
    </row>
    <row r="20" spans="2:13" ht="13.5" customHeight="1">
      <c r="B20" s="306"/>
      <c r="D20" s="480" t="s">
        <v>22</v>
      </c>
      <c r="E20" s="480"/>
      <c r="F20" s="480"/>
      <c r="G20" s="307" t="s">
        <v>23</v>
      </c>
      <c r="H20" s="307" t="s">
        <v>24</v>
      </c>
    </row>
    <row r="21" spans="2:13" ht="27.6">
      <c r="B21" s="492" t="s">
        <v>21</v>
      </c>
      <c r="C21" s="493"/>
      <c r="D21" s="491" t="str">
        <f>Data!L8</f>
        <v>Sheri Hardison</v>
      </c>
      <c r="E21" s="491"/>
      <c r="F21" s="491"/>
      <c r="G21" s="308" t="str">
        <f>Data!M8</f>
        <v>210-458-6914</v>
      </c>
      <c r="H21" s="309" t="str">
        <f>Data!N8</f>
        <v>shari.hardison@utsa.edu</v>
      </c>
    </row>
    <row r="22" spans="2:13" ht="13.5" customHeight="1">
      <c r="B22" s="306"/>
      <c r="C22" s="306"/>
      <c r="D22" s="306"/>
      <c r="E22" s="306"/>
      <c r="F22" s="306"/>
      <c r="G22" s="306"/>
      <c r="H22" s="296"/>
    </row>
    <row r="23" spans="2:13" ht="13.5" customHeight="1" thickBot="1">
      <c r="B23" s="117" t="s">
        <v>936</v>
      </c>
      <c r="C23" s="306"/>
      <c r="D23" s="306"/>
      <c r="E23" s="306"/>
      <c r="F23" s="306"/>
      <c r="G23" s="306"/>
      <c r="H23" s="296"/>
    </row>
    <row r="24" spans="2:13" s="313" customFormat="1">
      <c r="B24" s="310"/>
      <c r="C24" s="123" t="s">
        <v>25</v>
      </c>
      <c r="D24" s="311" t="s">
        <v>26</v>
      </c>
      <c r="E24" s="311" t="s">
        <v>27</v>
      </c>
      <c r="F24" s="311" t="s">
        <v>28</v>
      </c>
      <c r="G24" s="311" t="s">
        <v>29</v>
      </c>
      <c r="H24" s="312" t="s">
        <v>30</v>
      </c>
    </row>
    <row r="25" spans="2:13" s="313" customFormat="1" ht="14.4" thickBot="1">
      <c r="B25" s="314" t="s">
        <v>680</v>
      </c>
      <c r="C25" s="315">
        <f>Data!O8</f>
        <v>12052</v>
      </c>
      <c r="D25" s="316">
        <f>Data!P8</f>
        <v>16966</v>
      </c>
      <c r="E25" s="316">
        <f>Data!Q8</f>
        <v>3603</v>
      </c>
      <c r="F25" s="316">
        <f>Data!R8</f>
        <v>936</v>
      </c>
      <c r="G25" s="316">
        <f>Data!S8</f>
        <v>0</v>
      </c>
      <c r="H25" s="317">
        <f>SUM(C25:G25)</f>
        <v>33557</v>
      </c>
    </row>
    <row r="26" spans="2:13">
      <c r="C26" s="318"/>
      <c r="D26" s="318"/>
      <c r="E26" s="318"/>
      <c r="F26" s="318"/>
      <c r="G26" s="318"/>
      <c r="H26" s="318"/>
      <c r="I26" s="318"/>
    </row>
    <row r="27" spans="2:13" ht="13.5" customHeight="1">
      <c r="B27" s="306"/>
      <c r="D27" s="480" t="s">
        <v>22</v>
      </c>
      <c r="E27" s="480"/>
      <c r="F27" s="480"/>
      <c r="G27" s="307" t="s">
        <v>23</v>
      </c>
      <c r="H27" s="307" t="s">
        <v>24</v>
      </c>
    </row>
    <row r="28" spans="2:13" ht="27.6">
      <c r="B28" s="492" t="s">
        <v>927</v>
      </c>
      <c r="C28" s="493"/>
      <c r="D28" s="491" t="str">
        <f>Data!T8</f>
        <v>Wilkerson, Steve</v>
      </c>
      <c r="E28" s="491"/>
      <c r="F28" s="491"/>
      <c r="G28" s="308" t="str">
        <f>Data!U8</f>
        <v>(210) 458-4939</v>
      </c>
      <c r="H28" s="309" t="str">
        <f>Data!V8</f>
        <v>Steve.Wilkerson@utsa.edu</v>
      </c>
    </row>
    <row r="29" spans="2:13" ht="13.5" customHeight="1">
      <c r="B29" s="306"/>
      <c r="C29" s="306"/>
      <c r="D29" s="306"/>
      <c r="E29" s="306"/>
      <c r="F29" s="306"/>
      <c r="G29" s="306"/>
      <c r="H29" s="296"/>
    </row>
    <row r="30" spans="2:13" ht="14.4" thickBot="1">
      <c r="B30" s="117" t="s">
        <v>937</v>
      </c>
    </row>
    <row r="31" spans="2:13" ht="14.4" thickBot="1">
      <c r="B31" s="124" t="s">
        <v>31</v>
      </c>
      <c r="C31" s="125" t="s">
        <v>25</v>
      </c>
      <c r="D31" s="125" t="s">
        <v>26</v>
      </c>
      <c r="E31" s="125" t="s">
        <v>27</v>
      </c>
      <c r="F31" s="125" t="s">
        <v>28</v>
      </c>
      <c r="G31" s="125" t="s">
        <v>29</v>
      </c>
      <c r="H31" s="126" t="s">
        <v>30</v>
      </c>
    </row>
    <row r="32" spans="2:13">
      <c r="B32" s="127" t="s">
        <v>42</v>
      </c>
      <c r="C32" s="140">
        <f>Data!W8</f>
        <v>221904</v>
      </c>
      <c r="D32" s="140">
        <f>Data!AQ8</f>
        <v>71703</v>
      </c>
      <c r="E32" s="140">
        <f>Data!BK8</f>
        <v>17398</v>
      </c>
      <c r="F32" s="140">
        <f>Data!CE8</f>
        <v>4518</v>
      </c>
      <c r="G32" s="140">
        <f>Data!CY8</f>
        <v>0</v>
      </c>
      <c r="H32" s="141">
        <f>SUM(C32:G32)</f>
        <v>315523</v>
      </c>
      <c r="M32" s="144"/>
    </row>
    <row r="33" spans="2:13">
      <c r="B33" s="129" t="s">
        <v>43</v>
      </c>
      <c r="C33" s="140">
        <f>Data!X8</f>
        <v>95603.999999999985</v>
      </c>
      <c r="D33" s="140">
        <f>Data!AR8</f>
        <v>67983.999999999971</v>
      </c>
      <c r="E33" s="140">
        <f>Data!BL8</f>
        <v>7431</v>
      </c>
      <c r="F33" s="140">
        <f>Data!CF8</f>
        <v>3870</v>
      </c>
      <c r="G33" s="140">
        <f>Data!CZ8</f>
        <v>0</v>
      </c>
      <c r="H33" s="141">
        <f t="shared" ref="H33:H52" si="0">SUM(C33:G33)</f>
        <v>174888.99999999994</v>
      </c>
      <c r="M33" s="144"/>
    </row>
    <row r="34" spans="2:13">
      <c r="B34" s="129" t="s">
        <v>44</v>
      </c>
      <c r="C34" s="140">
        <f>Data!Y8</f>
        <v>25246</v>
      </c>
      <c r="D34" s="140">
        <f>Data!AS8</f>
        <v>7191</v>
      </c>
      <c r="E34" s="140">
        <f>Data!BM8</f>
        <v>926</v>
      </c>
      <c r="F34" s="140">
        <f>Data!CG8</f>
        <v>0</v>
      </c>
      <c r="G34" s="140">
        <f>Data!DA8</f>
        <v>0</v>
      </c>
      <c r="H34" s="141">
        <f t="shared" si="0"/>
        <v>33363</v>
      </c>
      <c r="M34" s="144"/>
    </row>
    <row r="35" spans="2:13">
      <c r="B35" s="129" t="s">
        <v>45</v>
      </c>
      <c r="C35" s="140">
        <f>Data!Z8</f>
        <v>3913</v>
      </c>
      <c r="D35" s="140">
        <f>Data!AT8</f>
        <v>11483</v>
      </c>
      <c r="E35" s="140">
        <f>Data!BN8</f>
        <v>2095</v>
      </c>
      <c r="F35" s="140">
        <f>Data!CH8</f>
        <v>410</v>
      </c>
      <c r="G35" s="140">
        <f>Data!DB8</f>
        <v>0</v>
      </c>
      <c r="H35" s="141">
        <f t="shared" si="0"/>
        <v>17901</v>
      </c>
      <c r="M35" s="144"/>
    </row>
    <row r="36" spans="2:13">
      <c r="B36" s="129" t="s">
        <v>46</v>
      </c>
      <c r="C36" s="140">
        <f>Data!AA8</f>
        <v>15</v>
      </c>
      <c r="D36" s="140">
        <f>Data!AU8</f>
        <v>319</v>
      </c>
      <c r="E36" s="140">
        <f>Data!BO8</f>
        <v>3</v>
      </c>
      <c r="F36" s="140">
        <f>Data!CI8</f>
        <v>6</v>
      </c>
      <c r="G36" s="140">
        <f>Data!DC8</f>
        <v>0</v>
      </c>
      <c r="H36" s="141">
        <f t="shared" si="0"/>
        <v>343</v>
      </c>
      <c r="M36" s="144"/>
    </row>
    <row r="37" spans="2:13">
      <c r="B37" s="129" t="s">
        <v>47</v>
      </c>
      <c r="C37" s="140">
        <f>Data!AB8</f>
        <v>51702</v>
      </c>
      <c r="D37" s="140">
        <f>Data!AV8</f>
        <v>67658</v>
      </c>
      <c r="E37" s="140">
        <f>Data!BP8</f>
        <v>11278</v>
      </c>
      <c r="F37" s="140">
        <f>Data!CJ8</f>
        <v>4660</v>
      </c>
      <c r="G37" s="140">
        <f>Data!DD8</f>
        <v>0</v>
      </c>
      <c r="H37" s="141">
        <f t="shared" si="0"/>
        <v>135298</v>
      </c>
      <c r="M37" s="144"/>
    </row>
    <row r="38" spans="2:13">
      <c r="B38" s="129" t="s">
        <v>48</v>
      </c>
      <c r="C38" s="140">
        <f>Data!AC8</f>
        <v>0</v>
      </c>
      <c r="D38" s="140">
        <f>Data!AW8</f>
        <v>27</v>
      </c>
      <c r="E38" s="140">
        <f>Data!BQ8</f>
        <v>24</v>
      </c>
      <c r="F38" s="140">
        <f>Data!CK8</f>
        <v>0</v>
      </c>
      <c r="G38" s="140">
        <f>Data!DE8</f>
        <v>0</v>
      </c>
      <c r="H38" s="141">
        <f t="shared" si="0"/>
        <v>51</v>
      </c>
      <c r="M38" s="144"/>
    </row>
    <row r="39" spans="2:13">
      <c r="B39" s="129" t="s">
        <v>49</v>
      </c>
      <c r="C39" s="140">
        <f>Data!AD8</f>
        <v>0</v>
      </c>
      <c r="D39" s="140">
        <f>Data!AX8</f>
        <v>0</v>
      </c>
      <c r="E39" s="140">
        <f>Data!BR8</f>
        <v>0</v>
      </c>
      <c r="F39" s="140">
        <f>Data!CL8</f>
        <v>0</v>
      </c>
      <c r="G39" s="140">
        <f>Data!DF8</f>
        <v>0</v>
      </c>
      <c r="H39" s="141">
        <f t="shared" si="0"/>
        <v>0</v>
      </c>
      <c r="M39" s="144"/>
    </row>
    <row r="40" spans="2:13">
      <c r="B40" s="129" t="s">
        <v>50</v>
      </c>
      <c r="C40" s="140">
        <f>Data!AE8</f>
        <v>0</v>
      </c>
      <c r="D40" s="140">
        <f>Data!AY8</f>
        <v>0</v>
      </c>
      <c r="E40" s="140">
        <f>Data!BS8</f>
        <v>3363</v>
      </c>
      <c r="F40" s="140">
        <f>Data!CM8</f>
        <v>0</v>
      </c>
      <c r="G40" s="140">
        <f>Data!DG8</f>
        <v>0</v>
      </c>
      <c r="H40" s="141">
        <f t="shared" si="0"/>
        <v>3363</v>
      </c>
      <c r="M40" s="144"/>
    </row>
    <row r="41" spans="2:13">
      <c r="B41" s="129" t="s">
        <v>51</v>
      </c>
      <c r="C41" s="140">
        <f>Data!AF8</f>
        <v>6</v>
      </c>
      <c r="D41" s="140">
        <f>Data!AZ8</f>
        <v>108</v>
      </c>
      <c r="E41" s="140">
        <f>Data!BT8</f>
        <v>6</v>
      </c>
      <c r="F41" s="140">
        <f>Data!CN8</f>
        <v>0</v>
      </c>
      <c r="G41" s="140">
        <f>Data!DH8</f>
        <v>0</v>
      </c>
      <c r="H41" s="141">
        <f t="shared" si="0"/>
        <v>120</v>
      </c>
      <c r="M41" s="144"/>
    </row>
    <row r="42" spans="2:13">
      <c r="B42" s="129" t="s">
        <v>52</v>
      </c>
      <c r="C42" s="140">
        <f>Data!AG8</f>
        <v>0</v>
      </c>
      <c r="D42" s="140">
        <f>Data!BA8</f>
        <v>0</v>
      </c>
      <c r="E42" s="140">
        <f>Data!BU8</f>
        <v>0</v>
      </c>
      <c r="F42" s="140">
        <f>Data!CO8</f>
        <v>0</v>
      </c>
      <c r="G42" s="140">
        <f>Data!DI8</f>
        <v>0</v>
      </c>
      <c r="H42" s="141">
        <f t="shared" si="0"/>
        <v>0</v>
      </c>
      <c r="M42" s="144"/>
    </row>
    <row r="43" spans="2:13">
      <c r="B43" s="129" t="s">
        <v>53</v>
      </c>
      <c r="C43" s="140">
        <f>Data!AH8</f>
        <v>0</v>
      </c>
      <c r="D43" s="140">
        <f>Data!BB8</f>
        <v>0</v>
      </c>
      <c r="E43" s="140">
        <f>Data!BV8</f>
        <v>0</v>
      </c>
      <c r="F43" s="140">
        <f>Data!CP8</f>
        <v>0</v>
      </c>
      <c r="G43" s="140">
        <f>Data!DJ8</f>
        <v>0</v>
      </c>
      <c r="H43" s="141">
        <f t="shared" si="0"/>
        <v>0</v>
      </c>
      <c r="M43" s="144"/>
    </row>
    <row r="44" spans="2:13">
      <c r="B44" s="129" t="s">
        <v>54</v>
      </c>
      <c r="C44" s="140">
        <f>Data!AI8</f>
        <v>49.999999999999979</v>
      </c>
      <c r="D44" s="140">
        <f>Data!BC8</f>
        <v>0</v>
      </c>
      <c r="E44" s="140">
        <f>Data!BW8</f>
        <v>0</v>
      </c>
      <c r="F44" s="140">
        <f>Data!CQ8</f>
        <v>0</v>
      </c>
      <c r="G44" s="140">
        <f>Data!DK8</f>
        <v>0</v>
      </c>
      <c r="H44" s="141">
        <f t="shared" si="0"/>
        <v>49.999999999999979</v>
      </c>
      <c r="M44" s="144"/>
    </row>
    <row r="45" spans="2:13">
      <c r="B45" s="129" t="s">
        <v>55</v>
      </c>
      <c r="C45" s="140">
        <f>Data!AJ8</f>
        <v>2382</v>
      </c>
      <c r="D45" s="140">
        <f>Data!BD8</f>
        <v>2345</v>
      </c>
      <c r="E45" s="140">
        <f>Data!BX8</f>
        <v>316</v>
      </c>
      <c r="F45" s="140">
        <f>Data!CR8</f>
        <v>0</v>
      </c>
      <c r="G45" s="140">
        <f>Data!DL8</f>
        <v>0</v>
      </c>
      <c r="H45" s="141">
        <f t="shared" si="0"/>
        <v>5043</v>
      </c>
      <c r="M45" s="144"/>
    </row>
    <row r="46" spans="2:13">
      <c r="B46" s="129" t="s">
        <v>56</v>
      </c>
      <c r="C46" s="140">
        <f>Data!AK8</f>
        <v>0</v>
      </c>
      <c r="D46" s="140">
        <f>Data!BE8</f>
        <v>0</v>
      </c>
      <c r="E46" s="140">
        <f>Data!BY8</f>
        <v>0</v>
      </c>
      <c r="F46" s="140">
        <f>Data!CS8</f>
        <v>0</v>
      </c>
      <c r="G46" s="140">
        <f>Data!DM8</f>
        <v>0</v>
      </c>
      <c r="H46" s="141">
        <f t="shared" si="0"/>
        <v>0</v>
      </c>
      <c r="M46" s="144"/>
    </row>
    <row r="47" spans="2:13">
      <c r="B47" s="129" t="s">
        <v>57</v>
      </c>
      <c r="C47" s="140">
        <f>Data!AL8</f>
        <v>28018</v>
      </c>
      <c r="D47" s="140">
        <f>Data!BF8</f>
        <v>55098</v>
      </c>
      <c r="E47" s="140">
        <f>Data!BZ8</f>
        <v>14966</v>
      </c>
      <c r="F47" s="140">
        <f>Data!CT8</f>
        <v>750</v>
      </c>
      <c r="G47" s="140">
        <f>Data!DN8</f>
        <v>0</v>
      </c>
      <c r="H47" s="141">
        <f t="shared" si="0"/>
        <v>98832</v>
      </c>
      <c r="M47" s="144"/>
    </row>
    <row r="48" spans="2:13">
      <c r="B48" s="129" t="s">
        <v>58</v>
      </c>
      <c r="C48" s="140">
        <f>Data!AM8</f>
        <v>0</v>
      </c>
      <c r="D48" s="140">
        <f>Data!BG8</f>
        <v>0</v>
      </c>
      <c r="E48" s="140">
        <f>Data!CA8</f>
        <v>0</v>
      </c>
      <c r="F48" s="140">
        <f>Data!CU8</f>
        <v>0</v>
      </c>
      <c r="G48" s="140">
        <f>Data!DO8</f>
        <v>0</v>
      </c>
      <c r="H48" s="141">
        <f t="shared" si="0"/>
        <v>0</v>
      </c>
      <c r="M48" s="144"/>
    </row>
    <row r="49" spans="2:13">
      <c r="B49" s="129" t="s">
        <v>59</v>
      </c>
      <c r="C49" s="140">
        <f>Data!AN8</f>
        <v>0</v>
      </c>
      <c r="D49" s="140">
        <f>Data!BH8</f>
        <v>1791</v>
      </c>
      <c r="E49" s="140">
        <f>Data!CB8</f>
        <v>0</v>
      </c>
      <c r="F49" s="140">
        <f>Data!CV8</f>
        <v>0</v>
      </c>
      <c r="G49" s="140">
        <f>Data!DP8</f>
        <v>0</v>
      </c>
      <c r="H49" s="141">
        <f t="shared" si="0"/>
        <v>1791</v>
      </c>
      <c r="M49" s="144"/>
    </row>
    <row r="50" spans="2:13">
      <c r="B50" s="129" t="s">
        <v>60</v>
      </c>
      <c r="C50" s="140">
        <f>Data!AO8</f>
        <v>3212</v>
      </c>
      <c r="D50" s="140">
        <f>Data!BI8</f>
        <v>2441</v>
      </c>
      <c r="E50" s="140">
        <f>Data!CC8</f>
        <v>342</v>
      </c>
      <c r="F50" s="140">
        <f>Data!CW8</f>
        <v>9</v>
      </c>
      <c r="G50" s="140">
        <f>Data!DQ8</f>
        <v>0</v>
      </c>
      <c r="H50" s="141">
        <f t="shared" si="0"/>
        <v>6004</v>
      </c>
      <c r="M50" s="144"/>
    </row>
    <row r="51" spans="2:13">
      <c r="B51" s="129" t="s">
        <v>0</v>
      </c>
      <c r="C51" s="140">
        <f>Data!AP8</f>
        <v>0</v>
      </c>
      <c r="D51" s="140">
        <f>Data!BJ8</f>
        <v>0</v>
      </c>
      <c r="E51" s="140">
        <f>Data!CD8</f>
        <v>0</v>
      </c>
      <c r="F51" s="140">
        <f>Data!CX8</f>
        <v>0</v>
      </c>
      <c r="G51" s="140">
        <f>Data!DR8</f>
        <v>0</v>
      </c>
      <c r="H51" s="141">
        <f t="shared" si="0"/>
        <v>0</v>
      </c>
      <c r="M51" s="144"/>
    </row>
    <row r="52" spans="2:13">
      <c r="B52" s="142" t="s">
        <v>33</v>
      </c>
      <c r="C52" s="141">
        <f>SUM(C32:C51)</f>
        <v>432052</v>
      </c>
      <c r="D52" s="141">
        <f>SUM(D32:D51)</f>
        <v>288148</v>
      </c>
      <c r="E52" s="141">
        <f>SUM(E32:E51)</f>
        <v>58148</v>
      </c>
      <c r="F52" s="141">
        <f>SUM(F32:F51)</f>
        <v>14223</v>
      </c>
      <c r="G52" s="141">
        <f>SUM(G32:G51)</f>
        <v>0</v>
      </c>
      <c r="H52" s="141">
        <f t="shared" si="0"/>
        <v>792571</v>
      </c>
    </row>
    <row r="53" spans="2:13">
      <c r="B53" s="143"/>
      <c r="C53" s="144"/>
      <c r="D53" s="144"/>
      <c r="E53" s="144"/>
      <c r="F53" s="144"/>
      <c r="G53" s="144"/>
      <c r="H53" s="144"/>
    </row>
    <row r="54" spans="2:13" ht="13.5" customHeight="1">
      <c r="B54" s="306"/>
      <c r="D54" s="480" t="s">
        <v>22</v>
      </c>
      <c r="E54" s="480"/>
      <c r="F54" s="480"/>
      <c r="G54" s="307" t="s">
        <v>23</v>
      </c>
      <c r="H54" s="307" t="s">
        <v>24</v>
      </c>
    </row>
    <row r="55" spans="2:13" ht="27.6">
      <c r="B55" s="492" t="s">
        <v>928</v>
      </c>
      <c r="C55" s="493"/>
      <c r="D55" s="491" t="str">
        <f>Data!T8</f>
        <v>Wilkerson, Steve</v>
      </c>
      <c r="E55" s="491"/>
      <c r="F55" s="491"/>
      <c r="G55" s="308" t="str">
        <f>Data!U8</f>
        <v>(210) 458-4939</v>
      </c>
      <c r="H55" s="309" t="str">
        <f>Data!V8</f>
        <v>Steve.Wilkerson@utsa.edu</v>
      </c>
    </row>
    <row r="56" spans="2:13" ht="13.5" customHeight="1">
      <c r="B56" s="306"/>
      <c r="C56" s="306"/>
      <c r="D56" s="306"/>
      <c r="E56" s="306"/>
      <c r="F56" s="306"/>
      <c r="G56" s="306"/>
      <c r="H56" s="296"/>
    </row>
    <row r="57" spans="2:13">
      <c r="B57" s="117" t="s">
        <v>9</v>
      </c>
    </row>
    <row r="58" spans="2:13" ht="31.5" customHeight="1">
      <c r="B58" s="498" t="s">
        <v>39</v>
      </c>
      <c r="C58" s="498"/>
      <c r="D58" s="498"/>
      <c r="E58" s="498"/>
      <c r="F58" s="498"/>
      <c r="G58" s="498"/>
      <c r="H58" s="319"/>
    </row>
    <row r="59" spans="2:13" ht="8.25" customHeight="1" thickBot="1">
      <c r="B59" s="318"/>
    </row>
    <row r="60" spans="2:13" ht="14.4" thickBot="1">
      <c r="B60" s="124" t="s">
        <v>31</v>
      </c>
      <c r="C60" s="125" t="s">
        <v>25</v>
      </c>
      <c r="D60" s="125" t="s">
        <v>26</v>
      </c>
      <c r="E60" s="125" t="s">
        <v>27</v>
      </c>
      <c r="F60" s="125" t="s">
        <v>28</v>
      </c>
      <c r="G60" s="125" t="s">
        <v>29</v>
      </c>
      <c r="H60" s="126" t="s">
        <v>30</v>
      </c>
    </row>
    <row r="61" spans="2:13">
      <c r="B61" s="127" t="str">
        <f>$B$32</f>
        <v>Liberal Arts</v>
      </c>
      <c r="C61" s="320">
        <f>Data!DS8</f>
        <v>10111239.033286424</v>
      </c>
      <c r="D61" s="320">
        <f>Data!EM8</f>
        <v>7659723.9460022664</v>
      </c>
      <c r="E61" s="320">
        <f>Data!FG8</f>
        <v>7290341.8360318253</v>
      </c>
      <c r="F61" s="320">
        <f>Data!GA8</f>
        <v>4411017.0956351282</v>
      </c>
      <c r="G61" s="320">
        <f>Data!GU8</f>
        <v>0</v>
      </c>
      <c r="H61" s="321">
        <f>SUM(C61:G61)</f>
        <v>29472321.910955641</v>
      </c>
    </row>
    <row r="62" spans="2:13">
      <c r="B62" s="127" t="str">
        <f>$B$33</f>
        <v>Science</v>
      </c>
      <c r="C62" s="320">
        <f>Data!DT8</f>
        <v>6522785.0126662375</v>
      </c>
      <c r="D62" s="320">
        <f>Data!EN8</f>
        <v>8333035.9236763464</v>
      </c>
      <c r="E62" s="320">
        <f>Data!FH8</f>
        <v>4872499.4785463652</v>
      </c>
      <c r="F62" s="320">
        <f>Data!GB8</f>
        <v>5829918.6808537282</v>
      </c>
      <c r="G62" s="320">
        <f>Data!GV8</f>
        <v>0</v>
      </c>
      <c r="H62" s="141">
        <f t="shared" ref="H62:H81" si="1">SUM(C62:G62)</f>
        <v>25558239.095742676</v>
      </c>
    </row>
    <row r="63" spans="2:13">
      <c r="B63" s="127" t="str">
        <f>$B$34</f>
        <v>Fine Arts</v>
      </c>
      <c r="C63" s="320">
        <f>Data!DU8</f>
        <v>2104162.2319810353</v>
      </c>
      <c r="D63" s="320">
        <f>Data!EO8</f>
        <v>1677662.7274771461</v>
      </c>
      <c r="E63" s="320">
        <f>Data!FI8</f>
        <v>938685.02510038111</v>
      </c>
      <c r="F63" s="320">
        <f>Data!GC8</f>
        <v>0</v>
      </c>
      <c r="G63" s="320">
        <f>Data!GW8</f>
        <v>0</v>
      </c>
      <c r="H63" s="141">
        <f t="shared" si="1"/>
        <v>4720509.9845585627</v>
      </c>
    </row>
    <row r="64" spans="2:13">
      <c r="B64" s="127" t="str">
        <f>$B$35</f>
        <v>Teacher Education</v>
      </c>
      <c r="C64" s="320">
        <f>Data!DV8</f>
        <v>304817.47205763654</v>
      </c>
      <c r="D64" s="320">
        <f>Data!EP8</f>
        <v>1237903.4371059546</v>
      </c>
      <c r="E64" s="320">
        <f>Data!FJ8</f>
        <v>918661.71900985739</v>
      </c>
      <c r="F64" s="320">
        <f>Data!GD8</f>
        <v>414030.94714311615</v>
      </c>
      <c r="G64" s="320">
        <f>Data!GX8</f>
        <v>0</v>
      </c>
      <c r="H64" s="141">
        <f t="shared" si="1"/>
        <v>2875413.5753165646</v>
      </c>
    </row>
    <row r="65" spans="2:8">
      <c r="B65" s="127" t="str">
        <f>$B$36</f>
        <v>Agriculture</v>
      </c>
      <c r="C65" s="320">
        <f>Data!DW8</f>
        <v>719.66141001855294</v>
      </c>
      <c r="D65" s="320">
        <f>Data!EQ8</f>
        <v>58822.836439957558</v>
      </c>
      <c r="E65" s="320">
        <f>Data!FK8</f>
        <v>4752.5443873807781</v>
      </c>
      <c r="F65" s="320">
        <f>Data!GE8</f>
        <v>4752.5443873807781</v>
      </c>
      <c r="G65" s="320">
        <f>Data!GY8</f>
        <v>0</v>
      </c>
      <c r="H65" s="141">
        <f t="shared" si="1"/>
        <v>69047.586624737669</v>
      </c>
    </row>
    <row r="66" spans="2:8">
      <c r="B66" s="127" t="str">
        <f>$B$37</f>
        <v>Engineering</v>
      </c>
      <c r="C66" s="320">
        <f>Data!DX8</f>
        <v>3618070.3114516488</v>
      </c>
      <c r="D66" s="320">
        <f>Data!ER8</f>
        <v>9538574.8355229441</v>
      </c>
      <c r="E66" s="320">
        <f>Data!FL8</f>
        <v>5145453.1909115473</v>
      </c>
      <c r="F66" s="320">
        <f>Data!GF8</f>
        <v>7758600.5415048562</v>
      </c>
      <c r="G66" s="320">
        <f>Data!GZ8</f>
        <v>0</v>
      </c>
      <c r="H66" s="141">
        <f t="shared" si="1"/>
        <v>26060698.879390996</v>
      </c>
    </row>
    <row r="67" spans="2:8">
      <c r="B67" s="127" t="str">
        <f>$B$38</f>
        <v>Home Economics</v>
      </c>
      <c r="C67" s="320">
        <f>Data!DY8</f>
        <v>0</v>
      </c>
      <c r="D67" s="320">
        <f>Data!ES8</f>
        <v>4247.8008298755185</v>
      </c>
      <c r="E67" s="320">
        <f>Data!FM8</f>
        <v>71449</v>
      </c>
      <c r="F67" s="320">
        <f>Data!GG8</f>
        <v>0</v>
      </c>
      <c r="G67" s="320">
        <f>Data!HA8</f>
        <v>0</v>
      </c>
      <c r="H67" s="141">
        <f t="shared" si="1"/>
        <v>75696.800829875516</v>
      </c>
    </row>
    <row r="68" spans="2:8">
      <c r="B68" s="127" t="str">
        <f>$B$39</f>
        <v>Law</v>
      </c>
      <c r="C68" s="320">
        <f>Data!DZ8</f>
        <v>0</v>
      </c>
      <c r="D68" s="320">
        <f>Data!ET8</f>
        <v>0</v>
      </c>
      <c r="E68" s="320">
        <f>Data!FN8</f>
        <v>0</v>
      </c>
      <c r="F68" s="320">
        <f>Data!GH8</f>
        <v>0</v>
      </c>
      <c r="G68" s="320">
        <f>Data!HB8</f>
        <v>0</v>
      </c>
      <c r="H68" s="141">
        <f t="shared" si="1"/>
        <v>0</v>
      </c>
    </row>
    <row r="69" spans="2:8">
      <c r="B69" s="127" t="str">
        <f>$B$40</f>
        <v>Social Service</v>
      </c>
      <c r="C69" s="320">
        <f>Data!EA8</f>
        <v>0</v>
      </c>
      <c r="D69" s="320">
        <f>Data!EU8</f>
        <v>0</v>
      </c>
      <c r="E69" s="320">
        <f>Data!FO8</f>
        <v>1148479.4858447362</v>
      </c>
      <c r="F69" s="320">
        <f>Data!GI8</f>
        <v>0</v>
      </c>
      <c r="G69" s="320">
        <f>Data!HC8</f>
        <v>0</v>
      </c>
      <c r="H69" s="141">
        <f t="shared" si="1"/>
        <v>1148479.4858447362</v>
      </c>
    </row>
    <row r="70" spans="2:8">
      <c r="B70" s="127" t="str">
        <f>$B$41</f>
        <v>Library Science</v>
      </c>
      <c r="C70" s="320">
        <f>Data!EB8</f>
        <v>198.66272944932163</v>
      </c>
      <c r="D70" s="320">
        <f>Data!EV8</f>
        <v>21641.363607342377</v>
      </c>
      <c r="E70" s="320">
        <f>Data!FP8</f>
        <v>3476.5977653631285</v>
      </c>
      <c r="F70" s="320">
        <f>Data!GJ8</f>
        <v>0</v>
      </c>
      <c r="G70" s="320">
        <f>Data!HD8</f>
        <v>0</v>
      </c>
      <c r="H70" s="141">
        <f t="shared" si="1"/>
        <v>25316.624102154827</v>
      </c>
    </row>
    <row r="71" spans="2:8">
      <c r="B71" s="127" t="str">
        <f>$B$42</f>
        <v>Veterinary Science</v>
      </c>
      <c r="C71" s="320">
        <f>Data!EC8</f>
        <v>0</v>
      </c>
      <c r="D71" s="320">
        <f>Data!EW8</f>
        <v>0</v>
      </c>
      <c r="E71" s="320">
        <f>Data!FQ8</f>
        <v>0</v>
      </c>
      <c r="F71" s="320">
        <f>Data!GK8</f>
        <v>0</v>
      </c>
      <c r="G71" s="320">
        <f>Data!HE8</f>
        <v>0</v>
      </c>
      <c r="H71" s="141">
        <f t="shared" si="1"/>
        <v>0</v>
      </c>
    </row>
    <row r="72" spans="2:8">
      <c r="B72" s="127" t="str">
        <f>$B$43</f>
        <v>Vocational Training</v>
      </c>
      <c r="C72" s="320">
        <f>Data!ED8</f>
        <v>0</v>
      </c>
      <c r="D72" s="320">
        <f>Data!EX8</f>
        <v>0</v>
      </c>
      <c r="E72" s="320">
        <f>Data!FR8</f>
        <v>0</v>
      </c>
      <c r="F72" s="320">
        <f>Data!GL8</f>
        <v>0</v>
      </c>
      <c r="G72" s="320">
        <f>Data!HF8</f>
        <v>0</v>
      </c>
      <c r="H72" s="141">
        <f t="shared" si="1"/>
        <v>0</v>
      </c>
    </row>
    <row r="73" spans="2:8">
      <c r="B73" s="127" t="str">
        <f>$B$44</f>
        <v>Physical Training</v>
      </c>
      <c r="C73" s="320">
        <f>Data!EE8</f>
        <v>0</v>
      </c>
      <c r="D73" s="320">
        <f>Data!EY8</f>
        <v>0</v>
      </c>
      <c r="E73" s="320">
        <f>Data!FS8</f>
        <v>0</v>
      </c>
      <c r="F73" s="320">
        <f>Data!GM8</f>
        <v>0</v>
      </c>
      <c r="G73" s="320">
        <f>Data!HG8</f>
        <v>0</v>
      </c>
      <c r="H73" s="141">
        <f t="shared" si="1"/>
        <v>0</v>
      </c>
    </row>
    <row r="74" spans="2:8">
      <c r="B74" s="127" t="str">
        <f>$B$45</f>
        <v>Health Services</v>
      </c>
      <c r="C74" s="320">
        <f>Data!EF8</f>
        <v>162951.07307066131</v>
      </c>
      <c r="D74" s="320">
        <f>Data!EZ8</f>
        <v>183903.37706261929</v>
      </c>
      <c r="E74" s="320">
        <f>Data!FT8</f>
        <v>119963.75351795056</v>
      </c>
      <c r="F74" s="320">
        <f>Data!GN8</f>
        <v>0</v>
      </c>
      <c r="G74" s="320">
        <f>Data!HH8</f>
        <v>0</v>
      </c>
      <c r="H74" s="141">
        <f t="shared" si="1"/>
        <v>466818.20365123113</v>
      </c>
    </row>
    <row r="75" spans="2:8">
      <c r="B75" s="127" t="str">
        <f>$B$46</f>
        <v>Pharmacy</v>
      </c>
      <c r="C75" s="320">
        <f>Data!EG8</f>
        <v>0</v>
      </c>
      <c r="D75" s="320">
        <f>Data!FA8</f>
        <v>0</v>
      </c>
      <c r="E75" s="320">
        <f>Data!FU8</f>
        <v>0</v>
      </c>
      <c r="F75" s="320">
        <f>Data!GO8</f>
        <v>0</v>
      </c>
      <c r="G75" s="320">
        <f>Data!HI8</f>
        <v>0</v>
      </c>
      <c r="H75" s="141">
        <f t="shared" si="1"/>
        <v>0</v>
      </c>
    </row>
    <row r="76" spans="2:8">
      <c r="B76" s="127" t="str">
        <f>$B$47</f>
        <v>Business Administration</v>
      </c>
      <c r="C76" s="320">
        <f>Data!EH8</f>
        <v>1156190.6072942151</v>
      </c>
      <c r="D76" s="320">
        <f>Data!FB8</f>
        <v>5715902.4339543497</v>
      </c>
      <c r="E76" s="320">
        <f>Data!FV8</f>
        <v>4219538.6737344507</v>
      </c>
      <c r="F76" s="320">
        <f>Data!GP8</f>
        <v>1999078.7353059733</v>
      </c>
      <c r="G76" s="320">
        <f>Data!HJ8</f>
        <v>0</v>
      </c>
      <c r="H76" s="141">
        <f t="shared" si="1"/>
        <v>13090710.450288989</v>
      </c>
    </row>
    <row r="77" spans="2:8">
      <c r="B77" s="127" t="str">
        <f>$B$48</f>
        <v>Optometry</v>
      </c>
      <c r="C77" s="320">
        <f>Data!EI8</f>
        <v>0</v>
      </c>
      <c r="D77" s="320">
        <f>Data!FC8</f>
        <v>0</v>
      </c>
      <c r="E77" s="320">
        <f>Data!FW8</f>
        <v>0</v>
      </c>
      <c r="F77" s="320">
        <f>Data!GQ8</f>
        <v>0</v>
      </c>
      <c r="G77" s="320">
        <f>Data!HK8</f>
        <v>0</v>
      </c>
      <c r="H77" s="141">
        <f t="shared" si="1"/>
        <v>0</v>
      </c>
    </row>
    <row r="78" spans="2:8">
      <c r="B78" s="127" t="str">
        <f>$B$49</f>
        <v>Teacher Ed-Practice Teaching</v>
      </c>
      <c r="C78" s="320">
        <f>Data!EJ8</f>
        <v>0</v>
      </c>
      <c r="D78" s="320">
        <f>Data!FD8</f>
        <v>269246.49477288651</v>
      </c>
      <c r="E78" s="320">
        <f>Data!FX8</f>
        <v>0</v>
      </c>
      <c r="F78" s="320">
        <f>Data!GR8</f>
        <v>0</v>
      </c>
      <c r="G78" s="320">
        <f>Data!HL8</f>
        <v>0</v>
      </c>
      <c r="H78" s="141">
        <f t="shared" si="1"/>
        <v>269246.49477288651</v>
      </c>
    </row>
    <row r="79" spans="2:8">
      <c r="B79" s="127" t="str">
        <f>$B$50</f>
        <v>Technology</v>
      </c>
      <c r="C79" s="320">
        <f>Data!EK8</f>
        <v>190351.07667846029</v>
      </c>
      <c r="D79" s="320">
        <f>Data!FE8</f>
        <v>287968.65436407214</v>
      </c>
      <c r="E79" s="320">
        <f>Data!FY8</f>
        <v>81805.319036063025</v>
      </c>
      <c r="F79" s="320">
        <f>Data!GS8</f>
        <v>2248.5330702161687</v>
      </c>
      <c r="G79" s="320">
        <f>Data!HM8</f>
        <v>0</v>
      </c>
      <c r="H79" s="141">
        <f t="shared" si="1"/>
        <v>562373.58314881159</v>
      </c>
    </row>
    <row r="80" spans="2:8">
      <c r="B80" s="127" t="str">
        <f>$B$51</f>
        <v>Nursing</v>
      </c>
      <c r="C80" s="320">
        <f>Data!EL8</f>
        <v>0</v>
      </c>
      <c r="D80" s="320">
        <f>Data!FF8</f>
        <v>0</v>
      </c>
      <c r="E80" s="320">
        <f>Data!FZ8</f>
        <v>0</v>
      </c>
      <c r="F80" s="320">
        <f>Data!GT8</f>
        <v>0</v>
      </c>
      <c r="G80" s="320">
        <f>Data!HN8</f>
        <v>0</v>
      </c>
      <c r="H80" s="141">
        <f t="shared" si="1"/>
        <v>0</v>
      </c>
    </row>
    <row r="81" spans="2:8">
      <c r="B81" s="130" t="str">
        <f>$B$52</f>
        <v>Totals</v>
      </c>
      <c r="C81" s="321">
        <f>SUM(C61:C80)</f>
        <v>24171485.142625786</v>
      </c>
      <c r="D81" s="321">
        <f>SUM(D61:D80)</f>
        <v>34988633.830815762</v>
      </c>
      <c r="E81" s="321">
        <f>SUM(E61:E80)</f>
        <v>24815106.623885918</v>
      </c>
      <c r="F81" s="321">
        <f>SUM(F61:F80)</f>
        <v>20419647.077900399</v>
      </c>
      <c r="G81" s="321">
        <f>SUM(G61:G80)</f>
        <v>0</v>
      </c>
      <c r="H81" s="321">
        <f t="shared" si="1"/>
        <v>104394872.67522787</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Data!T8</f>
        <v>Wilkerson, Steve</v>
      </c>
      <c r="E84" s="491"/>
      <c r="F84" s="491"/>
      <c r="G84" s="308" t="str">
        <f>Data!U8</f>
        <v>(210) 458-4939</v>
      </c>
      <c r="H84" s="309" t="s">
        <v>752</v>
      </c>
    </row>
    <row r="85" spans="2:8" ht="13.5" customHeight="1">
      <c r="B85" s="306"/>
      <c r="C85" s="306"/>
      <c r="D85" s="306"/>
      <c r="E85" s="306"/>
      <c r="F85" s="306"/>
      <c r="G85" s="306"/>
      <c r="H85" s="296"/>
    </row>
    <row r="86" spans="2:8">
      <c r="B86" s="120" t="s">
        <v>32</v>
      </c>
      <c r="C86" s="324"/>
      <c r="D86" s="324"/>
      <c r="E86" s="324"/>
      <c r="F86" s="324"/>
      <c r="G86" s="324"/>
      <c r="H86" s="122">
        <f>H13+H14</f>
        <v>275475030</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Data!HR8</f>
        <v>2402267.2994868835</v>
      </c>
      <c r="D91" s="327">
        <f>Data!IL8</f>
        <v>776235.54408711893</v>
      </c>
      <c r="E91" s="327">
        <f>Data!JF8</f>
        <v>188345.6200720708</v>
      </c>
      <c r="F91" s="327">
        <f>Data!JZ8</f>
        <v>48910.536353926655</v>
      </c>
      <c r="G91" s="327">
        <f>Data!KT8</f>
        <v>0</v>
      </c>
      <c r="H91" s="133">
        <f t="shared" ref="H91:H111" si="2">SUM(C91:G91)</f>
        <v>3415759</v>
      </c>
    </row>
    <row r="92" spans="2:8">
      <c r="B92" s="127" t="str">
        <f>$B$33</f>
        <v>Science</v>
      </c>
      <c r="C92" s="327">
        <f>Data!HS8</f>
        <v>949985.24581877666</v>
      </c>
      <c r="D92" s="327">
        <f>Data!IM8</f>
        <v>675534.46458039095</v>
      </c>
      <c r="E92" s="327">
        <f>Data!JG8</f>
        <v>73839.382888575055</v>
      </c>
      <c r="F92" s="327">
        <f>Data!KA8</f>
        <v>38454.9067122575</v>
      </c>
      <c r="G92" s="327">
        <f>Data!KU8</f>
        <v>0</v>
      </c>
      <c r="H92" s="136">
        <f t="shared" si="2"/>
        <v>1737814.0000000002</v>
      </c>
    </row>
    <row r="93" spans="2:8">
      <c r="B93" s="127" t="str">
        <f>$B$34</f>
        <v>Fine Arts</v>
      </c>
      <c r="C93" s="327">
        <f>Data!HT8</f>
        <v>237568.01546623505</v>
      </c>
      <c r="D93" s="327">
        <f>Data!IN8</f>
        <v>67668.208794173188</v>
      </c>
      <c r="E93" s="327">
        <f>Data!JH8</f>
        <v>8713.7757395917633</v>
      </c>
      <c r="F93" s="327">
        <f>Data!KB8</f>
        <v>0</v>
      </c>
      <c r="G93" s="327">
        <f>Data!KV8</f>
        <v>0</v>
      </c>
      <c r="H93" s="136">
        <f t="shared" si="2"/>
        <v>313950</v>
      </c>
    </row>
    <row r="94" spans="2:8">
      <c r="B94" s="127" t="str">
        <f>$B$35</f>
        <v>Teacher Education</v>
      </c>
      <c r="C94" s="327">
        <f>Data!HU8</f>
        <v>46696.532316630357</v>
      </c>
      <c r="D94" s="327">
        <f>Data!IO8</f>
        <v>137034.57209094462</v>
      </c>
      <c r="E94" s="327">
        <f>Data!JI8</f>
        <v>25001.082341768615</v>
      </c>
      <c r="F94" s="327">
        <f>Data!KC8</f>
        <v>4892.8132506563879</v>
      </c>
      <c r="G94" s="327">
        <f>Data!KW8</f>
        <v>0</v>
      </c>
      <c r="H94" s="136">
        <f t="shared" si="2"/>
        <v>213624.99999999997</v>
      </c>
    </row>
    <row r="95" spans="2:8">
      <c r="B95" s="127" t="str">
        <f>$B$36</f>
        <v>Agriculture</v>
      </c>
      <c r="C95" s="327">
        <f>Data!HV8</f>
        <v>0</v>
      </c>
      <c r="D95" s="327">
        <f>Data!IP8</f>
        <v>0</v>
      </c>
      <c r="E95" s="327">
        <f>Data!JJ8</f>
        <v>0</v>
      </c>
      <c r="F95" s="327">
        <f>Data!KD8</f>
        <v>0</v>
      </c>
      <c r="G95" s="327">
        <f>Data!KX8</f>
        <v>0</v>
      </c>
      <c r="H95" s="136">
        <f t="shared" si="2"/>
        <v>0</v>
      </c>
    </row>
    <row r="96" spans="2:8">
      <c r="B96" s="127" t="str">
        <f>$B$37</f>
        <v>Engineering</v>
      </c>
      <c r="C96" s="327">
        <f>Data!HW8</f>
        <v>1571895.1058108767</v>
      </c>
      <c r="D96" s="327">
        <f>Data!IQ8</f>
        <v>2057005.1268607073</v>
      </c>
      <c r="E96" s="327">
        <f>Data!JK8</f>
        <v>342884.85945098969</v>
      </c>
      <c r="F96" s="327">
        <f>Data!KE8</f>
        <v>141677.90787742613</v>
      </c>
      <c r="G96" s="327">
        <f>Data!KY8</f>
        <v>0</v>
      </c>
      <c r="H96" s="136">
        <f t="shared" si="2"/>
        <v>4113463</v>
      </c>
    </row>
    <row r="97" spans="2:8">
      <c r="B97" s="127" t="str">
        <f>$B$38</f>
        <v>Home Economics</v>
      </c>
      <c r="C97" s="327">
        <f>Data!HX8</f>
        <v>0</v>
      </c>
      <c r="D97" s="327">
        <f>Data!IR8</f>
        <v>0</v>
      </c>
      <c r="E97" s="327">
        <f>Data!JL8</f>
        <v>0</v>
      </c>
      <c r="F97" s="327">
        <f>Data!KF8</f>
        <v>0</v>
      </c>
      <c r="G97" s="327">
        <f>Data!KZ8</f>
        <v>0</v>
      </c>
      <c r="H97" s="136">
        <f t="shared" si="2"/>
        <v>0</v>
      </c>
    </row>
    <row r="98" spans="2:8">
      <c r="B98" s="127" t="str">
        <f>$B$39</f>
        <v>Law</v>
      </c>
      <c r="C98" s="327">
        <f>Data!HY8</f>
        <v>0</v>
      </c>
      <c r="D98" s="327">
        <f>Data!IS8</f>
        <v>0</v>
      </c>
      <c r="E98" s="327">
        <f>Data!JM8</f>
        <v>0</v>
      </c>
      <c r="F98" s="327">
        <f>Data!KG8</f>
        <v>0</v>
      </c>
      <c r="G98" s="327">
        <f>Data!LA8</f>
        <v>0</v>
      </c>
      <c r="H98" s="136">
        <f t="shared" si="2"/>
        <v>0</v>
      </c>
    </row>
    <row r="99" spans="2:8">
      <c r="B99" s="127" t="str">
        <f>$B$40</f>
        <v>Social Service</v>
      </c>
      <c r="C99" s="327">
        <f>Data!HZ8</f>
        <v>0</v>
      </c>
      <c r="D99" s="327">
        <f>Data!IT8</f>
        <v>0</v>
      </c>
      <c r="E99" s="327">
        <f>Data!JN8</f>
        <v>137750</v>
      </c>
      <c r="F99" s="327">
        <f>Data!KH8</f>
        <v>0</v>
      </c>
      <c r="G99" s="327">
        <f>Data!LB8</f>
        <v>0</v>
      </c>
      <c r="H99" s="136">
        <f t="shared" si="2"/>
        <v>137750</v>
      </c>
    </row>
    <row r="100" spans="2:8">
      <c r="B100" s="127" t="str">
        <f>$B$41</f>
        <v>Library Science</v>
      </c>
      <c r="C100" s="327">
        <f>Data!IA8</f>
        <v>0</v>
      </c>
      <c r="D100" s="327">
        <f>Data!IU8</f>
        <v>0</v>
      </c>
      <c r="E100" s="327">
        <f>Data!JO8</f>
        <v>0</v>
      </c>
      <c r="F100" s="327">
        <f>Data!KI8</f>
        <v>0</v>
      </c>
      <c r="G100" s="327">
        <f>Data!LC8</f>
        <v>0</v>
      </c>
      <c r="H100" s="136">
        <f t="shared" si="2"/>
        <v>0</v>
      </c>
    </row>
    <row r="101" spans="2:8">
      <c r="B101" s="127" t="str">
        <f>$B$42</f>
        <v>Veterinary Science</v>
      </c>
      <c r="C101" s="327">
        <f>Data!IB8</f>
        <v>0</v>
      </c>
      <c r="D101" s="327">
        <f>Data!IV8</f>
        <v>0</v>
      </c>
      <c r="E101" s="327">
        <f>Data!JP8</f>
        <v>0</v>
      </c>
      <c r="F101" s="327">
        <f>Data!KJ8</f>
        <v>0</v>
      </c>
      <c r="G101" s="327">
        <f>Data!LD8</f>
        <v>0</v>
      </c>
      <c r="H101" s="136">
        <f t="shared" si="2"/>
        <v>0</v>
      </c>
    </row>
    <row r="102" spans="2:8">
      <c r="B102" s="127" t="str">
        <f>$B$43</f>
        <v>Vocational Training</v>
      </c>
      <c r="C102" s="327">
        <f>Data!IC8</f>
        <v>0</v>
      </c>
      <c r="D102" s="327">
        <f>Data!IW8</f>
        <v>0</v>
      </c>
      <c r="E102" s="327">
        <f>Data!JQ8</f>
        <v>0</v>
      </c>
      <c r="F102" s="327">
        <f>Data!KK8</f>
        <v>0</v>
      </c>
      <c r="G102" s="327">
        <f>Data!LE8</f>
        <v>0</v>
      </c>
      <c r="H102" s="136">
        <f t="shared" si="2"/>
        <v>0</v>
      </c>
    </row>
    <row r="103" spans="2:8">
      <c r="B103" s="127" t="str">
        <f>$B$44</f>
        <v>Physical Training</v>
      </c>
      <c r="C103" s="327">
        <f>Data!ID8</f>
        <v>0</v>
      </c>
      <c r="D103" s="327">
        <f>Data!IX8</f>
        <v>0</v>
      </c>
      <c r="E103" s="327">
        <f>Data!JR8</f>
        <v>0</v>
      </c>
      <c r="F103" s="327">
        <f>Data!KL8</f>
        <v>0</v>
      </c>
      <c r="G103" s="327">
        <f>Data!LF8</f>
        <v>0</v>
      </c>
      <c r="H103" s="136">
        <f t="shared" si="2"/>
        <v>0</v>
      </c>
    </row>
    <row r="104" spans="2:8">
      <c r="B104" s="127" t="str">
        <f>$B$45</f>
        <v>Health Services</v>
      </c>
      <c r="C104" s="327">
        <f>Data!IE8</f>
        <v>0</v>
      </c>
      <c r="D104" s="327">
        <f>Data!IY8</f>
        <v>0</v>
      </c>
      <c r="E104" s="327">
        <f>Data!JS8</f>
        <v>0</v>
      </c>
      <c r="F104" s="327">
        <f>Data!KM8</f>
        <v>0</v>
      </c>
      <c r="G104" s="327">
        <f>Data!LG8</f>
        <v>0</v>
      </c>
      <c r="H104" s="136">
        <f t="shared" si="2"/>
        <v>0</v>
      </c>
    </row>
    <row r="105" spans="2:8">
      <c r="B105" s="127" t="str">
        <f>$B$46</f>
        <v>Pharmacy</v>
      </c>
      <c r="C105" s="327">
        <f>Data!IF8</f>
        <v>0</v>
      </c>
      <c r="D105" s="327">
        <f>Data!IZ8</f>
        <v>0</v>
      </c>
      <c r="E105" s="327">
        <f>Data!JT8</f>
        <v>0</v>
      </c>
      <c r="F105" s="327">
        <f>Data!KN8</f>
        <v>0</v>
      </c>
      <c r="G105" s="327">
        <f>Data!LH8</f>
        <v>0</v>
      </c>
      <c r="H105" s="136">
        <f t="shared" si="2"/>
        <v>0</v>
      </c>
    </row>
    <row r="106" spans="2:8">
      <c r="B106" s="127" t="str">
        <f>$B$47</f>
        <v>Business Administration</v>
      </c>
      <c r="C106" s="327">
        <f>Data!IG8</f>
        <v>409310.5145904161</v>
      </c>
      <c r="D106" s="327">
        <f>Data!JA8</f>
        <v>804917.93607333652</v>
      </c>
      <c r="E106" s="327">
        <f>Data!JU8</f>
        <v>218635.91838675732</v>
      </c>
      <c r="F106" s="327">
        <f>Data!KO8</f>
        <v>10956.630949490043</v>
      </c>
      <c r="G106" s="327">
        <f>Data!LI8</f>
        <v>0</v>
      </c>
      <c r="H106" s="136">
        <f t="shared" si="2"/>
        <v>1443821</v>
      </c>
    </row>
    <row r="107" spans="2:8">
      <c r="B107" s="127" t="str">
        <f>$B$48</f>
        <v>Optometry</v>
      </c>
      <c r="C107" s="327">
        <f>Data!IH8</f>
        <v>0</v>
      </c>
      <c r="D107" s="327">
        <f>Data!JB8</f>
        <v>0</v>
      </c>
      <c r="E107" s="327">
        <f>Data!JV8</f>
        <v>0</v>
      </c>
      <c r="F107" s="327">
        <f>Data!KP8</f>
        <v>0</v>
      </c>
      <c r="G107" s="327">
        <f>Data!LJ8</f>
        <v>0</v>
      </c>
      <c r="H107" s="136">
        <f t="shared" si="2"/>
        <v>0</v>
      </c>
    </row>
    <row r="108" spans="2:8">
      <c r="B108" s="127" t="str">
        <f>$B$49</f>
        <v>Teacher Ed-Practice Teaching</v>
      </c>
      <c r="C108" s="327">
        <f>Data!II8</f>
        <v>0</v>
      </c>
      <c r="D108" s="327">
        <f>Data!JC8</f>
        <v>0</v>
      </c>
      <c r="E108" s="327">
        <f>Data!JW8</f>
        <v>0</v>
      </c>
      <c r="F108" s="327">
        <f>Data!KQ8</f>
        <v>0</v>
      </c>
      <c r="G108" s="327">
        <f>Data!LK8</f>
        <v>0</v>
      </c>
      <c r="H108" s="136">
        <f t="shared" si="2"/>
        <v>0</v>
      </c>
    </row>
    <row r="109" spans="2:8">
      <c r="B109" s="127" t="str">
        <f>$B$50</f>
        <v>Technology</v>
      </c>
      <c r="C109" s="327">
        <f>Data!IJ8</f>
        <v>0</v>
      </c>
      <c r="D109" s="327">
        <f>Data!JD8</f>
        <v>0</v>
      </c>
      <c r="E109" s="327">
        <f>Data!JX8</f>
        <v>0</v>
      </c>
      <c r="F109" s="327">
        <f>Data!KR8</f>
        <v>0</v>
      </c>
      <c r="G109" s="327">
        <f>Data!LL8</f>
        <v>0</v>
      </c>
      <c r="H109" s="136">
        <f t="shared" si="2"/>
        <v>0</v>
      </c>
    </row>
    <row r="110" spans="2:8">
      <c r="B110" s="127" t="str">
        <f>$B$51</f>
        <v>Nursing</v>
      </c>
      <c r="C110" s="327">
        <f>Data!IK8</f>
        <v>0</v>
      </c>
      <c r="D110" s="327">
        <f>Data!JE8</f>
        <v>0</v>
      </c>
      <c r="E110" s="327">
        <f>Data!JY8</f>
        <v>0</v>
      </c>
      <c r="F110" s="327">
        <f>Data!KS8</f>
        <v>0</v>
      </c>
      <c r="G110" s="327">
        <f>Data!HPM8</f>
        <v>0</v>
      </c>
      <c r="H110" s="136">
        <f t="shared" si="2"/>
        <v>0</v>
      </c>
    </row>
    <row r="111" spans="2:8">
      <c r="B111" s="130" t="str">
        <f>$B$52</f>
        <v>Totals</v>
      </c>
      <c r="C111" s="133">
        <f>SUM(C91:C110)</f>
        <v>5617722.7134898184</v>
      </c>
      <c r="D111" s="133">
        <f>SUM(D91:D110)</f>
        <v>4518395.8524866719</v>
      </c>
      <c r="E111" s="133">
        <f>SUM(E91:E110)</f>
        <v>995170.63887975318</v>
      </c>
      <c r="F111" s="133">
        <f>SUM(F91:F110)</f>
        <v>244892.7951437567</v>
      </c>
      <c r="G111" s="133">
        <f>SUM(G91:G110)</f>
        <v>0</v>
      </c>
      <c r="H111" s="133">
        <f t="shared" si="2"/>
        <v>11376182</v>
      </c>
    </row>
    <row r="112" spans="2:8">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12513506.332773307</v>
      </c>
      <c r="D116" s="321">
        <f t="shared" si="3"/>
        <v>8435959.4900893848</v>
      </c>
      <c r="E116" s="321">
        <f t="shared" si="3"/>
        <v>7478687.4561038958</v>
      </c>
      <c r="F116" s="321">
        <f t="shared" si="3"/>
        <v>4459927.6319890553</v>
      </c>
      <c r="G116" s="321">
        <f t="shared" si="3"/>
        <v>0</v>
      </c>
      <c r="H116" s="133">
        <f t="shared" ref="H116:H136" si="4">SUM(C116:G116)</f>
        <v>32888080.910955641</v>
      </c>
    </row>
    <row r="117" spans="2:8">
      <c r="B117" s="127" t="str">
        <f>$B$33</f>
        <v>Science</v>
      </c>
      <c r="C117" s="141">
        <f t="shared" si="3"/>
        <v>7472770.2584850146</v>
      </c>
      <c r="D117" s="141">
        <f t="shared" si="3"/>
        <v>9008570.388256738</v>
      </c>
      <c r="E117" s="141">
        <f t="shared" si="3"/>
        <v>4946338.8614349402</v>
      </c>
      <c r="F117" s="141">
        <f t="shared" si="3"/>
        <v>5868373.5875659855</v>
      </c>
      <c r="G117" s="141">
        <f t="shared" si="3"/>
        <v>0</v>
      </c>
      <c r="H117" s="136">
        <f t="shared" si="4"/>
        <v>27296053.095742676</v>
      </c>
    </row>
    <row r="118" spans="2:8">
      <c r="B118" s="127" t="str">
        <f>$B$34</f>
        <v>Fine Arts</v>
      </c>
      <c r="C118" s="141">
        <f t="shared" si="3"/>
        <v>2341730.2474472704</v>
      </c>
      <c r="D118" s="141">
        <f t="shared" si="3"/>
        <v>1745330.9362713192</v>
      </c>
      <c r="E118" s="141">
        <f t="shared" si="3"/>
        <v>947398.80083997292</v>
      </c>
      <c r="F118" s="141">
        <f t="shared" si="3"/>
        <v>0</v>
      </c>
      <c r="G118" s="141">
        <f t="shared" si="3"/>
        <v>0</v>
      </c>
      <c r="H118" s="136">
        <f t="shared" si="4"/>
        <v>5034459.9845585627</v>
      </c>
    </row>
    <row r="119" spans="2:8">
      <c r="B119" s="127" t="str">
        <f>$B$35</f>
        <v>Teacher Education</v>
      </c>
      <c r="C119" s="141">
        <f t="shared" si="3"/>
        <v>351514.00437426689</v>
      </c>
      <c r="D119" s="141">
        <f t="shared" si="3"/>
        <v>1374938.0091968994</v>
      </c>
      <c r="E119" s="141">
        <f t="shared" si="3"/>
        <v>943662.80135162605</v>
      </c>
      <c r="F119" s="141">
        <f t="shared" si="3"/>
        <v>418923.76039377257</v>
      </c>
      <c r="G119" s="141">
        <f t="shared" si="3"/>
        <v>0</v>
      </c>
      <c r="H119" s="136">
        <f t="shared" si="4"/>
        <v>3089038.5753165651</v>
      </c>
    </row>
    <row r="120" spans="2:8">
      <c r="B120" s="127" t="str">
        <f>$B$36</f>
        <v>Agriculture</v>
      </c>
      <c r="C120" s="141">
        <f t="shared" si="3"/>
        <v>719.66141001855294</v>
      </c>
      <c r="D120" s="141">
        <f t="shared" si="3"/>
        <v>58822.836439957558</v>
      </c>
      <c r="E120" s="141">
        <f t="shared" si="3"/>
        <v>4752.5443873807781</v>
      </c>
      <c r="F120" s="141">
        <f t="shared" si="3"/>
        <v>4752.5443873807781</v>
      </c>
      <c r="G120" s="141">
        <f t="shared" si="3"/>
        <v>0</v>
      </c>
      <c r="H120" s="136">
        <f t="shared" si="4"/>
        <v>69047.586624737669</v>
      </c>
    </row>
    <row r="121" spans="2:8">
      <c r="B121" s="127" t="str">
        <f>$B$37</f>
        <v>Engineering</v>
      </c>
      <c r="C121" s="141">
        <f t="shared" si="3"/>
        <v>5189965.4172625253</v>
      </c>
      <c r="D121" s="141">
        <f t="shared" si="3"/>
        <v>11595579.962383652</v>
      </c>
      <c r="E121" s="141">
        <f t="shared" si="3"/>
        <v>5488338.0503625367</v>
      </c>
      <c r="F121" s="141">
        <f t="shared" si="3"/>
        <v>7900278.4493822828</v>
      </c>
      <c r="G121" s="141">
        <f t="shared" si="3"/>
        <v>0</v>
      </c>
      <c r="H121" s="136">
        <f t="shared" si="4"/>
        <v>30174161.879391</v>
      </c>
    </row>
    <row r="122" spans="2:8">
      <c r="B122" s="127" t="str">
        <f>$B$38</f>
        <v>Home Economics</v>
      </c>
      <c r="C122" s="141">
        <f t="shared" si="3"/>
        <v>0</v>
      </c>
      <c r="D122" s="141">
        <f t="shared" si="3"/>
        <v>4247.8008298755185</v>
      </c>
      <c r="E122" s="141">
        <f t="shared" si="3"/>
        <v>71449</v>
      </c>
      <c r="F122" s="141">
        <f t="shared" si="3"/>
        <v>0</v>
      </c>
      <c r="G122" s="141">
        <f t="shared" si="3"/>
        <v>0</v>
      </c>
      <c r="H122" s="136">
        <f t="shared" si="4"/>
        <v>75696.800829875516</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1286229.4858447362</v>
      </c>
      <c r="F124" s="141">
        <f t="shared" si="3"/>
        <v>0</v>
      </c>
      <c r="G124" s="141">
        <f t="shared" si="3"/>
        <v>0</v>
      </c>
      <c r="H124" s="136">
        <f t="shared" si="4"/>
        <v>1286229.4858447362</v>
      </c>
    </row>
    <row r="125" spans="2:8">
      <c r="B125" s="127" t="str">
        <f>$B$41</f>
        <v>Library Science</v>
      </c>
      <c r="C125" s="141">
        <f t="shared" si="3"/>
        <v>198.66272944932163</v>
      </c>
      <c r="D125" s="141">
        <f t="shared" si="3"/>
        <v>21641.363607342377</v>
      </c>
      <c r="E125" s="141">
        <f t="shared" si="3"/>
        <v>3476.5977653631285</v>
      </c>
      <c r="F125" s="141">
        <f t="shared" si="3"/>
        <v>0</v>
      </c>
      <c r="G125" s="141">
        <f t="shared" si="3"/>
        <v>0</v>
      </c>
      <c r="H125" s="136">
        <f t="shared" si="4"/>
        <v>25316.624102154827</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9">
      <c r="B129" s="127" t="str">
        <f>$B$45</f>
        <v>Health Services</v>
      </c>
      <c r="C129" s="141">
        <f t="shared" si="3"/>
        <v>162951.07307066131</v>
      </c>
      <c r="D129" s="141">
        <f t="shared" si="3"/>
        <v>183903.37706261929</v>
      </c>
      <c r="E129" s="141">
        <f t="shared" si="3"/>
        <v>119963.75351795056</v>
      </c>
      <c r="F129" s="141">
        <f t="shared" si="3"/>
        <v>0</v>
      </c>
      <c r="G129" s="141">
        <f t="shared" si="3"/>
        <v>0</v>
      </c>
      <c r="H129" s="136">
        <f t="shared" si="4"/>
        <v>466818.20365123113</v>
      </c>
    </row>
    <row r="130" spans="2:9">
      <c r="B130" s="127" t="str">
        <f>$B$46</f>
        <v>Pharmacy</v>
      </c>
      <c r="C130" s="141">
        <f t="shared" si="3"/>
        <v>0</v>
      </c>
      <c r="D130" s="141">
        <f t="shared" si="3"/>
        <v>0</v>
      </c>
      <c r="E130" s="141">
        <f t="shared" si="3"/>
        <v>0</v>
      </c>
      <c r="F130" s="141">
        <f t="shared" si="3"/>
        <v>0</v>
      </c>
      <c r="G130" s="141">
        <f t="shared" si="3"/>
        <v>0</v>
      </c>
      <c r="H130" s="136">
        <f t="shared" si="4"/>
        <v>0</v>
      </c>
    </row>
    <row r="131" spans="2:9">
      <c r="B131" s="127" t="str">
        <f>$B$47</f>
        <v>Business Administration</v>
      </c>
      <c r="C131" s="141">
        <f t="shared" si="3"/>
        <v>1565501.1218846312</v>
      </c>
      <c r="D131" s="141">
        <f t="shared" si="3"/>
        <v>6520820.3700276865</v>
      </c>
      <c r="E131" s="141">
        <f t="shared" si="3"/>
        <v>4438174.5921212081</v>
      </c>
      <c r="F131" s="141">
        <f t="shared" si="3"/>
        <v>2010035.3662554633</v>
      </c>
      <c r="G131" s="141">
        <f t="shared" si="3"/>
        <v>0</v>
      </c>
      <c r="H131" s="136">
        <f t="shared" si="4"/>
        <v>14534531.450288991</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0</v>
      </c>
      <c r="D133" s="141">
        <f t="shared" si="5"/>
        <v>269246.49477288651</v>
      </c>
      <c r="E133" s="141">
        <f t="shared" si="5"/>
        <v>0</v>
      </c>
      <c r="F133" s="141">
        <f t="shared" si="5"/>
        <v>0</v>
      </c>
      <c r="G133" s="141">
        <f t="shared" si="5"/>
        <v>0</v>
      </c>
      <c r="H133" s="136">
        <f t="shared" si="4"/>
        <v>269246.49477288651</v>
      </c>
    </row>
    <row r="134" spans="2:9">
      <c r="B134" s="127" t="str">
        <f>$B$50</f>
        <v>Technology</v>
      </c>
      <c r="C134" s="141">
        <f t="shared" si="5"/>
        <v>190351.07667846029</v>
      </c>
      <c r="D134" s="141">
        <f t="shared" si="5"/>
        <v>287968.65436407214</v>
      </c>
      <c r="E134" s="141">
        <f t="shared" si="5"/>
        <v>81805.319036063025</v>
      </c>
      <c r="F134" s="141">
        <f t="shared" si="5"/>
        <v>2248.5330702161687</v>
      </c>
      <c r="G134" s="141">
        <f t="shared" si="5"/>
        <v>0</v>
      </c>
      <c r="H134" s="136">
        <f t="shared" si="4"/>
        <v>562373.58314881159</v>
      </c>
    </row>
    <row r="135" spans="2:9">
      <c r="B135" s="127" t="str">
        <f>$B$51</f>
        <v>Nursing</v>
      </c>
      <c r="C135" s="141">
        <f t="shared" si="5"/>
        <v>0</v>
      </c>
      <c r="D135" s="141">
        <f t="shared" si="5"/>
        <v>0</v>
      </c>
      <c r="E135" s="141">
        <f t="shared" si="5"/>
        <v>0</v>
      </c>
      <c r="F135" s="141">
        <f t="shared" si="5"/>
        <v>0</v>
      </c>
      <c r="G135" s="141">
        <f t="shared" si="5"/>
        <v>0</v>
      </c>
      <c r="H135" s="136">
        <f t="shared" si="4"/>
        <v>0</v>
      </c>
    </row>
    <row r="136" spans="2:9">
      <c r="B136" s="130" t="str">
        <f>$B$52</f>
        <v>Totals</v>
      </c>
      <c r="C136" s="133">
        <f>SUM(C116:C135)</f>
        <v>29789207.856115602</v>
      </c>
      <c r="D136" s="133">
        <f>SUM(D116:D135)</f>
        <v>39507029.683302432</v>
      </c>
      <c r="E136" s="133">
        <f>SUM(E116:E135)</f>
        <v>25810277.262765672</v>
      </c>
      <c r="F136" s="133">
        <f>SUM(F116:F135)</f>
        <v>20664539.873044159</v>
      </c>
      <c r="G136" s="133">
        <f>SUM(G116:G135)</f>
        <v>0</v>
      </c>
      <c r="H136" s="133">
        <f t="shared" si="4"/>
        <v>115771054.67522788</v>
      </c>
    </row>
    <row r="137" spans="2:9">
      <c r="B137" s="328"/>
      <c r="C137" s="331"/>
      <c r="D137" s="331"/>
      <c r="E137" s="331"/>
      <c r="F137" s="331"/>
      <c r="G137" s="331"/>
      <c r="H137" s="332"/>
    </row>
    <row r="138" spans="2:9">
      <c r="B138" s="120" t="s">
        <v>4</v>
      </c>
      <c r="C138" s="325"/>
      <c r="D138" s="325"/>
      <c r="E138" s="325"/>
      <c r="F138" s="325"/>
      <c r="G138" s="325"/>
      <c r="H138" s="122">
        <f>H86-H81-H111</f>
        <v>159703975.32477212</v>
      </c>
    </row>
    <row r="139" spans="2:9" ht="152.25" customHeight="1" thickBot="1">
      <c r="B139" s="471" t="s">
        <v>874</v>
      </c>
      <c r="C139" s="471"/>
      <c r="D139" s="471"/>
      <c r="E139" s="471"/>
      <c r="F139" s="471"/>
      <c r="G139" s="471"/>
      <c r="H139" s="319"/>
    </row>
    <row r="140" spans="2:9" ht="36.75" customHeight="1" thickTop="1">
      <c r="B140" s="519"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Data!LN8</f>
        <v>0</v>
      </c>
      <c r="D143" s="327">
        <f>Data!MH8</f>
        <v>0</v>
      </c>
      <c r="E143" s="327">
        <f>Data!NB8</f>
        <v>0</v>
      </c>
      <c r="F143" s="327">
        <f>Data!NV8</f>
        <v>0</v>
      </c>
      <c r="G143" s="327">
        <f>Data!OP8</f>
        <v>0</v>
      </c>
      <c r="H143" s="341">
        <f>Data!PJ8</f>
        <v>28446660.284687441</v>
      </c>
      <c r="I143" s="342">
        <f t="shared" ref="I143:I162" si="6">SUM(C143:H143)</f>
        <v>28446660.284687441</v>
      </c>
    </row>
    <row r="144" spans="2:9">
      <c r="B144" s="127" t="str">
        <f>$B$33</f>
        <v>Science</v>
      </c>
      <c r="C144" s="327">
        <f>Data!LO8</f>
        <v>0</v>
      </c>
      <c r="D144" s="327">
        <f>Data!MI8</f>
        <v>0</v>
      </c>
      <c r="E144" s="327">
        <f>Data!NC8</f>
        <v>0</v>
      </c>
      <c r="F144" s="327">
        <f>Data!NW8</f>
        <v>0</v>
      </c>
      <c r="G144" s="327">
        <f>Data!OQ8</f>
        <v>0</v>
      </c>
      <c r="H144" s="341">
        <f>Data!PK8</f>
        <v>50807072.839419857</v>
      </c>
      <c r="I144" s="342">
        <f t="shared" si="6"/>
        <v>50807072.839419857</v>
      </c>
    </row>
    <row r="145" spans="2:9">
      <c r="B145" s="127" t="str">
        <f>$B$34</f>
        <v>Fine Arts</v>
      </c>
      <c r="C145" s="327">
        <f>Data!LP8</f>
        <v>0</v>
      </c>
      <c r="D145" s="327">
        <f>Data!MJ8</f>
        <v>0</v>
      </c>
      <c r="E145" s="327">
        <f>Data!ND8</f>
        <v>0</v>
      </c>
      <c r="F145" s="327">
        <f>Data!NX8</f>
        <v>0</v>
      </c>
      <c r="G145" s="327">
        <f>Data!OR8</f>
        <v>0</v>
      </c>
      <c r="H145" s="341">
        <f>Data!PL8</f>
        <v>3770847.9207858229</v>
      </c>
      <c r="I145" s="342">
        <f t="shared" si="6"/>
        <v>3770847.9207858229</v>
      </c>
    </row>
    <row r="146" spans="2:9">
      <c r="B146" s="127" t="str">
        <f>$B$35</f>
        <v>Teacher Education</v>
      </c>
      <c r="C146" s="327">
        <f>Data!LQ8</f>
        <v>0</v>
      </c>
      <c r="D146" s="327">
        <f>Data!MK8</f>
        <v>0</v>
      </c>
      <c r="E146" s="327">
        <f>Data!NE8</f>
        <v>0</v>
      </c>
      <c r="F146" s="327">
        <f>Data!NY8</f>
        <v>0</v>
      </c>
      <c r="G146" s="327">
        <f>Data!OS8</f>
        <v>0</v>
      </c>
      <c r="H146" s="341">
        <f>Data!PN8</f>
        <v>12778594.565016808</v>
      </c>
      <c r="I146" s="342">
        <f t="shared" si="6"/>
        <v>12778594.565016808</v>
      </c>
    </row>
    <row r="147" spans="2:9">
      <c r="B147" s="127" t="str">
        <f>$B$36</f>
        <v>Agriculture</v>
      </c>
      <c r="C147" s="327">
        <f>Data!LR8</f>
        <v>0</v>
      </c>
      <c r="D147" s="327">
        <f>Data!ML8</f>
        <v>0</v>
      </c>
      <c r="E147" s="327">
        <f>Data!NF8</f>
        <v>0</v>
      </c>
      <c r="F147" s="327">
        <f>Data!NZ8</f>
        <v>0</v>
      </c>
      <c r="G147" s="327">
        <f>Data!OT8</f>
        <v>0</v>
      </c>
      <c r="H147" s="341">
        <f>Data!PM8</f>
        <v>24166.655318658188</v>
      </c>
      <c r="I147" s="342">
        <f t="shared" si="6"/>
        <v>24166.655318658188</v>
      </c>
    </row>
    <row r="148" spans="2:9">
      <c r="B148" s="127" t="str">
        <f>$B$37</f>
        <v>Engineering</v>
      </c>
      <c r="C148" s="327">
        <f>Data!LS8</f>
        <v>0</v>
      </c>
      <c r="D148" s="327">
        <f>Data!MM8</f>
        <v>0</v>
      </c>
      <c r="E148" s="327">
        <f>Data!NG8</f>
        <v>0</v>
      </c>
      <c r="F148" s="327">
        <f>Data!OA8</f>
        <v>0</v>
      </c>
      <c r="G148" s="327">
        <f>Data!OU8</f>
        <v>0</v>
      </c>
      <c r="H148" s="341">
        <f>Data!PO8</f>
        <v>44003174.778400332</v>
      </c>
      <c r="I148" s="342">
        <f t="shared" si="6"/>
        <v>44003174.778400332</v>
      </c>
    </row>
    <row r="149" spans="2:9">
      <c r="B149" s="127" t="str">
        <f>$B$38</f>
        <v>Home Economics</v>
      </c>
      <c r="C149" s="327">
        <f>Data!LT8</f>
        <v>0</v>
      </c>
      <c r="D149" s="327">
        <f>Data!MN8</f>
        <v>0</v>
      </c>
      <c r="E149" s="327">
        <f>Data!NH8</f>
        <v>0</v>
      </c>
      <c r="F149" s="327">
        <f>Data!OB8</f>
        <v>0</v>
      </c>
      <c r="G149" s="327">
        <f>Data!OV8</f>
        <v>0</v>
      </c>
      <c r="H149" s="341">
        <f>Data!PP8</f>
        <v>26493.880290456436</v>
      </c>
      <c r="I149" s="342">
        <f t="shared" si="6"/>
        <v>26493.880290456436</v>
      </c>
    </row>
    <row r="150" spans="2:9">
      <c r="B150" s="127" t="str">
        <f>$B$39</f>
        <v>Law</v>
      </c>
      <c r="C150" s="327">
        <f>Data!LU8</f>
        <v>0</v>
      </c>
      <c r="D150" s="327">
        <f>Data!MO8</f>
        <v>0</v>
      </c>
      <c r="E150" s="327">
        <f>Data!NI8</f>
        <v>0</v>
      </c>
      <c r="F150" s="327">
        <f>Data!OC8</f>
        <v>0</v>
      </c>
      <c r="G150" s="327">
        <f>Data!OW8</f>
        <v>0</v>
      </c>
      <c r="H150" s="341">
        <f>Data!PQ8</f>
        <v>0</v>
      </c>
      <c r="I150" s="342">
        <f t="shared" si="6"/>
        <v>0</v>
      </c>
    </row>
    <row r="151" spans="2:9">
      <c r="B151" s="127" t="str">
        <f>$B$40</f>
        <v>Social Service</v>
      </c>
      <c r="C151" s="327">
        <f>Data!LV8</f>
        <v>0</v>
      </c>
      <c r="D151" s="327">
        <f>Data!MP8</f>
        <v>0</v>
      </c>
      <c r="E151" s="327">
        <f>Data!NJ8</f>
        <v>0</v>
      </c>
      <c r="F151" s="327">
        <f>Data!OD8</f>
        <v>0</v>
      </c>
      <c r="G151" s="327">
        <f>Data!OX8</f>
        <v>0</v>
      </c>
      <c r="H151" s="341">
        <f>Data!PR8</f>
        <v>2773961.6209746934</v>
      </c>
      <c r="I151" s="342">
        <f t="shared" si="6"/>
        <v>2773961.6209746934</v>
      </c>
    </row>
    <row r="152" spans="2:9">
      <c r="B152" s="127" t="str">
        <f>$B$41</f>
        <v>Library Science</v>
      </c>
      <c r="C152" s="327">
        <f>Data!LW8</f>
        <v>0</v>
      </c>
      <c r="D152" s="327">
        <f>Data!MQ8</f>
        <v>0</v>
      </c>
      <c r="E152" s="327">
        <f>Data!NK8</f>
        <v>0</v>
      </c>
      <c r="F152" s="327">
        <f>Data!OE8</f>
        <v>0</v>
      </c>
      <c r="G152" s="327">
        <f>Data!OY8</f>
        <v>0</v>
      </c>
      <c r="H152" s="341">
        <f>Data!PS8</f>
        <v>21648.737251437487</v>
      </c>
      <c r="I152" s="342">
        <f t="shared" si="6"/>
        <v>21648.737251437487</v>
      </c>
    </row>
    <row r="153" spans="2:9">
      <c r="B153" s="127" t="str">
        <f>$B$42</f>
        <v>Veterinary Science</v>
      </c>
      <c r="C153" s="327">
        <f>Data!LX8</f>
        <v>0</v>
      </c>
      <c r="D153" s="327">
        <f>Data!MR8</f>
        <v>0</v>
      </c>
      <c r="E153" s="327">
        <f>Data!NL8</f>
        <v>0</v>
      </c>
      <c r="F153" s="327">
        <f>Data!OF8</f>
        <v>0</v>
      </c>
      <c r="G153" s="327">
        <f>Data!OZ8</f>
        <v>0</v>
      </c>
      <c r="H153" s="341">
        <f>Data!PT8</f>
        <v>0</v>
      </c>
      <c r="I153" s="342">
        <f t="shared" si="6"/>
        <v>0</v>
      </c>
    </row>
    <row r="154" spans="2:9">
      <c r="B154" s="127" t="str">
        <f>$B$43</f>
        <v>Vocational Training</v>
      </c>
      <c r="C154" s="327">
        <f>Data!LY8</f>
        <v>0</v>
      </c>
      <c r="D154" s="327">
        <f>Data!MS8</f>
        <v>0</v>
      </c>
      <c r="E154" s="327">
        <f>Data!NM8</f>
        <v>0</v>
      </c>
      <c r="F154" s="327">
        <f>Data!OG8</f>
        <v>0</v>
      </c>
      <c r="G154" s="327">
        <f>Data!PA8</f>
        <v>0</v>
      </c>
      <c r="H154" s="341">
        <f>Data!PU8</f>
        <v>0</v>
      </c>
      <c r="I154" s="342">
        <f t="shared" si="6"/>
        <v>0</v>
      </c>
    </row>
    <row r="155" spans="2:9">
      <c r="B155" s="127" t="str">
        <f>$B$44</f>
        <v>Physical Training</v>
      </c>
      <c r="C155" s="327">
        <f>Data!LZ8</f>
        <v>0</v>
      </c>
      <c r="D155" s="327">
        <f>Data!MT8</f>
        <v>0</v>
      </c>
      <c r="E155" s="327">
        <f>Data!NN8</f>
        <v>0</v>
      </c>
      <c r="F155" s="327">
        <f>Data!OH8</f>
        <v>0</v>
      </c>
      <c r="G155" s="327">
        <f>Data!PB8</f>
        <v>0</v>
      </c>
      <c r="H155" s="341">
        <f>Data!PV8</f>
        <v>0</v>
      </c>
      <c r="I155" s="342">
        <f t="shared" si="6"/>
        <v>0</v>
      </c>
    </row>
    <row r="156" spans="2:9">
      <c r="B156" s="127" t="str">
        <f>$B$45</f>
        <v>Health Services</v>
      </c>
      <c r="C156" s="327">
        <f>Data!MA8</f>
        <v>0</v>
      </c>
      <c r="D156" s="327">
        <f>Data!MU8</f>
        <v>0</v>
      </c>
      <c r="E156" s="327">
        <f>Data!NO8</f>
        <v>0</v>
      </c>
      <c r="F156" s="327">
        <f>Data!OI8</f>
        <v>0</v>
      </c>
      <c r="G156" s="327">
        <f>Data!PC8</f>
        <v>0</v>
      </c>
      <c r="H156" s="341">
        <f>Data!PW8</f>
        <v>3006019.8300763024</v>
      </c>
      <c r="I156" s="342">
        <f t="shared" si="6"/>
        <v>3006019.8300763024</v>
      </c>
    </row>
    <row r="157" spans="2:9">
      <c r="B157" s="127" t="str">
        <f>$B$46</f>
        <v>Pharmacy</v>
      </c>
      <c r="C157" s="327">
        <f>Data!MB8</f>
        <v>0</v>
      </c>
      <c r="D157" s="327">
        <f>Data!MV8</f>
        <v>0</v>
      </c>
      <c r="E157" s="327">
        <f>Data!NP8</f>
        <v>0</v>
      </c>
      <c r="F157" s="327">
        <f>Data!OJ8</f>
        <v>0</v>
      </c>
      <c r="G157" s="327">
        <f>Data!PD8</f>
        <v>0</v>
      </c>
      <c r="H157" s="341">
        <f>Data!PX8</f>
        <v>0</v>
      </c>
      <c r="I157" s="342">
        <f t="shared" si="6"/>
        <v>0</v>
      </c>
    </row>
    <row r="158" spans="2:9">
      <c r="B158" s="127" t="str">
        <f>$B$47</f>
        <v>Business Administration</v>
      </c>
      <c r="C158" s="327">
        <f>Data!MC8</f>
        <v>0</v>
      </c>
      <c r="D158" s="327">
        <f>Data!MW8</f>
        <v>0</v>
      </c>
      <c r="E158" s="327">
        <f>Data!NQ8</f>
        <v>0</v>
      </c>
      <c r="F158" s="327">
        <f>Data!OK8</f>
        <v>0</v>
      </c>
      <c r="G158" s="327">
        <f>Data!PE8</f>
        <v>0</v>
      </c>
      <c r="H158" s="341">
        <f>Data!PY8</f>
        <v>13228957.26135128</v>
      </c>
      <c r="I158" s="342">
        <f t="shared" si="6"/>
        <v>13228957.26135128</v>
      </c>
    </row>
    <row r="159" spans="2:9">
      <c r="B159" s="127" t="str">
        <f>$B$48</f>
        <v>Optometry</v>
      </c>
      <c r="C159" s="327">
        <f>Data!MD8</f>
        <v>0</v>
      </c>
      <c r="D159" s="327">
        <f>Data!MX8</f>
        <v>0</v>
      </c>
      <c r="E159" s="327">
        <f>Data!NR8</f>
        <v>0</v>
      </c>
      <c r="F159" s="327">
        <f>Data!OL8</f>
        <v>0</v>
      </c>
      <c r="G159" s="327">
        <f>Data!PF8</f>
        <v>0</v>
      </c>
      <c r="H159" s="341">
        <f>Data!PZ8</f>
        <v>0</v>
      </c>
      <c r="I159" s="342">
        <f t="shared" si="6"/>
        <v>0</v>
      </c>
    </row>
    <row r="160" spans="2:9">
      <c r="B160" s="127" t="str">
        <f>$B$49</f>
        <v>Teacher Ed-Practice Teaching</v>
      </c>
      <c r="C160" s="327">
        <f>Data!ME8</f>
        <v>0</v>
      </c>
      <c r="D160" s="327">
        <f>Data!MY8</f>
        <v>0</v>
      </c>
      <c r="E160" s="327">
        <f>Data!NS8</f>
        <v>0</v>
      </c>
      <c r="F160" s="327">
        <f>Data!OM8</f>
        <v>0</v>
      </c>
      <c r="G160" s="327">
        <f>Data!PG8</f>
        <v>0</v>
      </c>
      <c r="H160" s="341">
        <f>Data!QA8</f>
        <v>94236.273170510307</v>
      </c>
      <c r="I160" s="342">
        <f t="shared" si="6"/>
        <v>94236.273170510307</v>
      </c>
    </row>
    <row r="161" spans="2:9">
      <c r="B161" s="127" t="str">
        <f>$B$50</f>
        <v>Technology</v>
      </c>
      <c r="C161" s="327">
        <f>Data!MF8</f>
        <v>0</v>
      </c>
      <c r="D161" s="327">
        <f>Data!MZ8</f>
        <v>0</v>
      </c>
      <c r="E161" s="327">
        <f>Data!NT8</f>
        <v>0</v>
      </c>
      <c r="F161" s="327">
        <f>Data!ON8</f>
        <v>0</v>
      </c>
      <c r="G161" s="327">
        <f>Data!PH8</f>
        <v>0</v>
      </c>
      <c r="H161" s="341">
        <f>Data!QB8</f>
        <v>722140.57802852697</v>
      </c>
      <c r="I161" s="342">
        <f t="shared" si="6"/>
        <v>722140.57802852697</v>
      </c>
    </row>
    <row r="162" spans="2:9">
      <c r="B162" s="127" t="str">
        <f>$B$51</f>
        <v>Nursing</v>
      </c>
      <c r="C162" s="327">
        <f>Data!MG8</f>
        <v>0</v>
      </c>
      <c r="D162" s="327">
        <f>Data!NA8</f>
        <v>0</v>
      </c>
      <c r="E162" s="327">
        <f>Data!NU8</f>
        <v>0</v>
      </c>
      <c r="F162" s="327">
        <f>Data!OO8</f>
        <v>0</v>
      </c>
      <c r="G162" s="327">
        <f>Data!PI8</f>
        <v>0</v>
      </c>
      <c r="H162" s="341">
        <f>Data!QC8</f>
        <v>0</v>
      </c>
      <c r="I162" s="342">
        <f t="shared" si="6"/>
        <v>0</v>
      </c>
    </row>
    <row r="163" spans="2:9" ht="14.4" thickBot="1">
      <c r="B163" s="130" t="str">
        <f>$B$52</f>
        <v>Totals</v>
      </c>
      <c r="C163" s="133">
        <f t="shared" ref="C163:H163" si="7">SUM(C143:C162)</f>
        <v>0</v>
      </c>
      <c r="D163" s="133">
        <f t="shared" si="7"/>
        <v>0</v>
      </c>
      <c r="E163" s="133">
        <f t="shared" si="7"/>
        <v>0</v>
      </c>
      <c r="F163" s="133">
        <f t="shared" si="7"/>
        <v>0</v>
      </c>
      <c r="G163" s="134">
        <f t="shared" si="7"/>
        <v>0</v>
      </c>
      <c r="H163" s="343">
        <f t="shared" si="7"/>
        <v>159703975.22477213</v>
      </c>
      <c r="I163" s="342">
        <f>SUM(I143:I162)</f>
        <v>159703975.22477213</v>
      </c>
    </row>
    <row r="164" spans="2:9" ht="14.4" thickTop="1">
      <c r="B164" s="143"/>
      <c r="C164" s="329"/>
      <c r="D164" s="329"/>
      <c r="E164" s="329"/>
      <c r="F164" s="329"/>
      <c r="G164" s="329"/>
      <c r="H164" s="344"/>
      <c r="I164" s="345"/>
    </row>
    <row r="165" spans="2:9" ht="14.25" customHeight="1">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 t="shared" ref="C168:G183" si="8">C143+$H$140*IF($H116=0,0,$H143*C116/$H116)+IF($H32=0,0,$H$141*$H143*C32/$H32)</f>
        <v>10823600.944745541</v>
      </c>
      <c r="D168" s="321">
        <f t="shared" si="8"/>
        <v>7296712.5822783308</v>
      </c>
      <c r="E168" s="321">
        <f t="shared" si="8"/>
        <v>6468716.7978923302</v>
      </c>
      <c r="F168" s="321">
        <f t="shared" si="8"/>
        <v>3857629.9597712425</v>
      </c>
      <c r="G168" s="321">
        <f t="shared" si="8"/>
        <v>0</v>
      </c>
      <c r="H168" s="133">
        <f t="shared" ref="H168:H188" si="9">SUM(C168:G168)</f>
        <v>28446660.284687441</v>
      </c>
      <c r="I168" s="347"/>
    </row>
    <row r="169" spans="2:9">
      <c r="B169" s="127" t="str">
        <f>$B$33</f>
        <v>Science</v>
      </c>
      <c r="C169" s="141">
        <f t="shared" si="8"/>
        <v>13909321.670183701</v>
      </c>
      <c r="D169" s="141">
        <f t="shared" si="8"/>
        <v>16767958.733440019</v>
      </c>
      <c r="E169" s="141">
        <f t="shared" si="8"/>
        <v>9206788.9060698804</v>
      </c>
      <c r="F169" s="141">
        <f t="shared" si="8"/>
        <v>10923003.529726259</v>
      </c>
      <c r="G169" s="141">
        <f t="shared" si="8"/>
        <v>0</v>
      </c>
      <c r="H169" s="136">
        <f t="shared" si="9"/>
        <v>50807072.839419864</v>
      </c>
      <c r="I169" s="347"/>
    </row>
    <row r="170" spans="2:9">
      <c r="B170" s="127" t="str">
        <f>$B$34</f>
        <v>Fine Arts</v>
      </c>
      <c r="C170" s="141">
        <f t="shared" si="8"/>
        <v>1753973.348027729</v>
      </c>
      <c r="D170" s="141">
        <f t="shared" si="8"/>
        <v>1307265.8343313765</v>
      </c>
      <c r="E170" s="141">
        <f t="shared" si="8"/>
        <v>709608.73842671758</v>
      </c>
      <c r="F170" s="141">
        <f t="shared" si="8"/>
        <v>0</v>
      </c>
      <c r="G170" s="141">
        <f t="shared" si="8"/>
        <v>0</v>
      </c>
      <c r="H170" s="136">
        <f t="shared" si="9"/>
        <v>3770847.9207858229</v>
      </c>
      <c r="I170" s="347"/>
    </row>
    <row r="171" spans="2:9">
      <c r="B171" s="127" t="str">
        <f>$B$35</f>
        <v>Teacher Education</v>
      </c>
      <c r="C171" s="141">
        <f t="shared" si="8"/>
        <v>1454127.1778595306</v>
      </c>
      <c r="D171" s="141">
        <f t="shared" si="8"/>
        <v>5687781.1471674405</v>
      </c>
      <c r="E171" s="141">
        <f t="shared" si="8"/>
        <v>3903701.443198924</v>
      </c>
      <c r="F171" s="141">
        <f t="shared" si="8"/>
        <v>1732984.7967909118</v>
      </c>
      <c r="G171" s="141">
        <f t="shared" si="8"/>
        <v>0</v>
      </c>
      <c r="H171" s="136">
        <f t="shared" si="9"/>
        <v>12778594.565016806</v>
      </c>
      <c r="I171" s="347"/>
    </row>
    <row r="172" spans="2:9">
      <c r="B172" s="127" t="str">
        <f>$B$36</f>
        <v>Agriculture</v>
      </c>
      <c r="C172" s="141">
        <f t="shared" si="8"/>
        <v>251.88149350649354</v>
      </c>
      <c r="D172" s="141">
        <f t="shared" si="8"/>
        <v>20587.992753985149</v>
      </c>
      <c r="E172" s="141">
        <f t="shared" si="8"/>
        <v>1663.3905355832726</v>
      </c>
      <c r="F172" s="141">
        <f t="shared" si="8"/>
        <v>1663.3905355832726</v>
      </c>
      <c r="G172" s="141">
        <f t="shared" si="8"/>
        <v>0</v>
      </c>
      <c r="H172" s="136">
        <f t="shared" si="9"/>
        <v>24166.655318658188</v>
      </c>
      <c r="I172" s="347"/>
    </row>
    <row r="173" spans="2:9">
      <c r="B173" s="127" t="str">
        <f>$B$37</f>
        <v>Engineering</v>
      </c>
      <c r="C173" s="141">
        <f t="shared" si="8"/>
        <v>7568560.0237213802</v>
      </c>
      <c r="D173" s="141">
        <f t="shared" si="8"/>
        <v>16909909.006956741</v>
      </c>
      <c r="E173" s="141">
        <f t="shared" si="8"/>
        <v>8003678.7579507036</v>
      </c>
      <c r="F173" s="141">
        <f t="shared" si="8"/>
        <v>11521026.989771502</v>
      </c>
      <c r="G173" s="141">
        <f t="shared" si="8"/>
        <v>0</v>
      </c>
      <c r="H173" s="136">
        <f t="shared" si="9"/>
        <v>44003174.778400332</v>
      </c>
      <c r="I173" s="347"/>
    </row>
    <row r="174" spans="2:9">
      <c r="B174" s="127" t="str">
        <f>$B$38</f>
        <v>Home Economics</v>
      </c>
      <c r="C174" s="141">
        <f t="shared" si="8"/>
        <v>0</v>
      </c>
      <c r="D174" s="141">
        <f t="shared" si="8"/>
        <v>1486.7302904564317</v>
      </c>
      <c r="E174" s="141">
        <f t="shared" si="8"/>
        <v>25007.150000000005</v>
      </c>
      <c r="F174" s="141">
        <f t="shared" si="8"/>
        <v>0</v>
      </c>
      <c r="G174" s="141">
        <f t="shared" si="8"/>
        <v>0</v>
      </c>
      <c r="H174" s="136">
        <f t="shared" si="9"/>
        <v>26493.880290456436</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0</v>
      </c>
      <c r="D176" s="141">
        <f t="shared" si="8"/>
        <v>0</v>
      </c>
      <c r="E176" s="141">
        <f t="shared" si="8"/>
        <v>2773961.6209746934</v>
      </c>
      <c r="F176" s="141">
        <f t="shared" si="8"/>
        <v>0</v>
      </c>
      <c r="G176" s="141">
        <f t="shared" si="8"/>
        <v>0</v>
      </c>
      <c r="H176" s="136">
        <f t="shared" si="9"/>
        <v>2773961.6209746934</v>
      </c>
      <c r="I176" s="347"/>
    </row>
    <row r="177" spans="2:9">
      <c r="B177" s="127" t="str">
        <f>$B$41</f>
        <v>Library Science</v>
      </c>
      <c r="C177" s="141">
        <f t="shared" si="8"/>
        <v>169.88036059419605</v>
      </c>
      <c r="D177" s="141">
        <f t="shared" si="8"/>
        <v>18505.95058044486</v>
      </c>
      <c r="E177" s="141">
        <f t="shared" si="8"/>
        <v>2972.9063103984304</v>
      </c>
      <c r="F177" s="141">
        <f t="shared" si="8"/>
        <v>0</v>
      </c>
      <c r="G177" s="141">
        <f t="shared" si="8"/>
        <v>0</v>
      </c>
      <c r="H177" s="136">
        <f t="shared" si="9"/>
        <v>21648.737251437487</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1049303.8899326748</v>
      </c>
      <c r="D181" s="141">
        <f t="shared" si="8"/>
        <v>1184223.7383725794</v>
      </c>
      <c r="E181" s="141">
        <f t="shared" si="8"/>
        <v>772492.20177104825</v>
      </c>
      <c r="F181" s="141">
        <f t="shared" si="8"/>
        <v>0</v>
      </c>
      <c r="G181" s="141">
        <f t="shared" si="8"/>
        <v>0</v>
      </c>
      <c r="H181" s="136">
        <f t="shared" si="9"/>
        <v>3006019.8300763029</v>
      </c>
      <c r="I181" s="347"/>
    </row>
    <row r="182" spans="2:9">
      <c r="B182" s="127" t="str">
        <f>$B$46</f>
        <v>Pharmacy</v>
      </c>
      <c r="C182" s="141">
        <f t="shared" si="8"/>
        <v>0</v>
      </c>
      <c r="D182" s="141">
        <f t="shared" si="8"/>
        <v>0</v>
      </c>
      <c r="E182" s="141">
        <f t="shared" si="8"/>
        <v>0</v>
      </c>
      <c r="F182" s="141">
        <f t="shared" si="8"/>
        <v>0</v>
      </c>
      <c r="G182" s="141">
        <f t="shared" si="8"/>
        <v>0</v>
      </c>
      <c r="H182" s="136">
        <f t="shared" si="9"/>
        <v>0</v>
      </c>
      <c r="I182" s="347"/>
    </row>
    <row r="183" spans="2:9">
      <c r="B183" s="127" t="str">
        <f>$B$47</f>
        <v>Business Administration</v>
      </c>
      <c r="C183" s="141">
        <f t="shared" si="8"/>
        <v>1424878.9171389139</v>
      </c>
      <c r="D183" s="141">
        <f t="shared" si="8"/>
        <v>5935083.2380860774</v>
      </c>
      <c r="E183" s="141">
        <f t="shared" si="8"/>
        <v>4039512.5359489471</v>
      </c>
      <c r="F183" s="141">
        <f t="shared" si="8"/>
        <v>1829482.5701773404</v>
      </c>
      <c r="G183" s="141">
        <f t="shared" si="8"/>
        <v>0</v>
      </c>
      <c r="H183" s="136">
        <f t="shared" si="9"/>
        <v>13228957.261351278</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0</v>
      </c>
      <c r="D185" s="141">
        <f t="shared" si="10"/>
        <v>94236.273170510307</v>
      </c>
      <c r="E185" s="141">
        <f t="shared" si="10"/>
        <v>0</v>
      </c>
      <c r="F185" s="141">
        <f t="shared" si="10"/>
        <v>0</v>
      </c>
      <c r="G185" s="141">
        <f t="shared" si="10"/>
        <v>0</v>
      </c>
      <c r="H185" s="136">
        <f t="shared" si="9"/>
        <v>94236.273170510307</v>
      </c>
      <c r="I185" s="347"/>
    </row>
    <row r="186" spans="2:9">
      <c r="B186" s="127" t="str">
        <f>$B$50</f>
        <v>Technology</v>
      </c>
      <c r="C186" s="141">
        <f t="shared" si="10"/>
        <v>244428.68701491255</v>
      </c>
      <c r="D186" s="141">
        <f t="shared" si="10"/>
        <v>369778.83874310786</v>
      </c>
      <c r="E186" s="141">
        <f t="shared" si="10"/>
        <v>105045.72430970427</v>
      </c>
      <c r="F186" s="141">
        <f t="shared" si="10"/>
        <v>2887.3279608023381</v>
      </c>
      <c r="G186" s="141">
        <f t="shared" si="10"/>
        <v>0</v>
      </c>
      <c r="H186" s="136">
        <f t="shared" si="9"/>
        <v>722140.57802852697</v>
      </c>
      <c r="I186" s="347"/>
    </row>
    <row r="187" spans="2:9">
      <c r="B187" s="127" t="str">
        <f>$B$51</f>
        <v>Nursing</v>
      </c>
      <c r="C187" s="141">
        <f t="shared" si="10"/>
        <v>0</v>
      </c>
      <c r="D187" s="141">
        <f t="shared" si="10"/>
        <v>0</v>
      </c>
      <c r="E187" s="141">
        <f t="shared" si="10"/>
        <v>0</v>
      </c>
      <c r="F187" s="141">
        <f t="shared" si="10"/>
        <v>0</v>
      </c>
      <c r="G187" s="141">
        <f t="shared" si="10"/>
        <v>0</v>
      </c>
      <c r="H187" s="136">
        <f t="shared" si="9"/>
        <v>0</v>
      </c>
      <c r="I187" s="347"/>
    </row>
    <row r="188" spans="2:9">
      <c r="B188" s="130" t="str">
        <f>$B$52</f>
        <v>Totals</v>
      </c>
      <c r="C188" s="133">
        <f>SUM(C168:C187)</f>
        <v>38228616.420478486</v>
      </c>
      <c r="D188" s="133">
        <f>SUM(D168:D187)</f>
        <v>55593530.066171065</v>
      </c>
      <c r="E188" s="133">
        <f>SUM(E168:E187)</f>
        <v>36013150.173388928</v>
      </c>
      <c r="F188" s="133">
        <f>SUM(F168:F187)</f>
        <v>29868678.564733643</v>
      </c>
      <c r="G188" s="133">
        <f>SUM(G168:G187)</f>
        <v>0</v>
      </c>
      <c r="H188" s="133">
        <f t="shared" si="9"/>
        <v>159703975.22477213</v>
      </c>
      <c r="I188" s="347"/>
    </row>
    <row r="189" spans="2:9">
      <c r="B189" s="328"/>
      <c r="C189" s="329"/>
      <c r="D189" s="329"/>
      <c r="E189" s="329"/>
      <c r="F189" s="329"/>
      <c r="G189" s="329"/>
      <c r="H189" s="344"/>
    </row>
    <row r="190" spans="2:9">
      <c r="B190" s="489" t="s">
        <v>34</v>
      </c>
      <c r="C190" s="489"/>
      <c r="D190" s="489"/>
      <c r="E190" s="489"/>
      <c r="F190" s="489"/>
      <c r="G190" s="489"/>
      <c r="H190" s="122">
        <f>H15</f>
        <v>89596058</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9684293.2140483037</v>
      </c>
      <c r="D193" s="135">
        <f t="shared" si="11"/>
        <v>6528650.1697684489</v>
      </c>
      <c r="E193" s="135">
        <f t="shared" si="11"/>
        <v>5787810.407019929</v>
      </c>
      <c r="F193" s="135">
        <f t="shared" si="11"/>
        <v>3451570.3075563041</v>
      </c>
      <c r="G193" s="135">
        <f t="shared" si="11"/>
        <v>0</v>
      </c>
      <c r="H193" s="135">
        <f>SUM(C193:G193)</f>
        <v>25452324.098392986</v>
      </c>
    </row>
    <row r="194" spans="2:8">
      <c r="B194" s="127" t="str">
        <f>$B$33</f>
        <v>Science</v>
      </c>
      <c r="C194" s="138">
        <f t="shared" si="11"/>
        <v>5783231.0449112738</v>
      </c>
      <c r="D194" s="138">
        <f t="shared" si="11"/>
        <v>6971797.8925524941</v>
      </c>
      <c r="E194" s="138">
        <f t="shared" si="11"/>
        <v>3828007.4821811803</v>
      </c>
      <c r="F194" s="138">
        <f t="shared" si="11"/>
        <v>4541576.8370790752</v>
      </c>
      <c r="G194" s="138">
        <f t="shared" si="11"/>
        <v>0</v>
      </c>
      <c r="H194" s="138">
        <f t="shared" ref="H194:H213" si="12">SUM(C194:G194)</f>
        <v>21124613.256724022</v>
      </c>
    </row>
    <row r="195" spans="2:8">
      <c r="B195" s="127" t="str">
        <f>$B$34</f>
        <v>Fine Arts</v>
      </c>
      <c r="C195" s="138">
        <f t="shared" si="11"/>
        <v>1812282.0048518921</v>
      </c>
      <c r="D195" s="138">
        <f t="shared" si="11"/>
        <v>1350724.2568881919</v>
      </c>
      <c r="E195" s="138">
        <f t="shared" si="11"/>
        <v>733198.79608345276</v>
      </c>
      <c r="F195" s="138">
        <f t="shared" si="11"/>
        <v>0</v>
      </c>
      <c r="G195" s="138">
        <f t="shared" si="11"/>
        <v>0</v>
      </c>
      <c r="H195" s="138">
        <f t="shared" si="12"/>
        <v>3896205.0578235365</v>
      </c>
    </row>
    <row r="196" spans="2:8">
      <c r="B196" s="127" t="str">
        <f>$B$35</f>
        <v>Teacher Education</v>
      </c>
      <c r="C196" s="138">
        <f t="shared" si="11"/>
        <v>272039.23478178401</v>
      </c>
      <c r="D196" s="138">
        <f t="shared" si="11"/>
        <v>1064074.4870467982</v>
      </c>
      <c r="E196" s="138">
        <f t="shared" si="11"/>
        <v>730307.47901128035</v>
      </c>
      <c r="F196" s="138">
        <f t="shared" si="11"/>
        <v>324208.13336383877</v>
      </c>
      <c r="G196" s="138">
        <f t="shared" si="11"/>
        <v>0</v>
      </c>
      <c r="H196" s="138">
        <f t="shared" si="12"/>
        <v>2390629.3342037015</v>
      </c>
    </row>
    <row r="197" spans="2:8">
      <c r="B197" s="127" t="str">
        <f>$B$36</f>
        <v>Agriculture</v>
      </c>
      <c r="C197" s="138">
        <f t="shared" si="11"/>
        <v>556.95117931909897</v>
      </c>
      <c r="D197" s="138">
        <f t="shared" si="11"/>
        <v>45523.419305315037</v>
      </c>
      <c r="E197" s="138">
        <f t="shared" si="11"/>
        <v>3678.0285346269307</v>
      </c>
      <c r="F197" s="138">
        <f t="shared" si="11"/>
        <v>3678.0285346269307</v>
      </c>
      <c r="G197" s="138">
        <f t="shared" si="11"/>
        <v>0</v>
      </c>
      <c r="H197" s="138">
        <f t="shared" si="12"/>
        <v>53436.427553887996</v>
      </c>
    </row>
    <row r="198" spans="2:8">
      <c r="B198" s="127" t="str">
        <f>$B$37</f>
        <v>Engineering</v>
      </c>
      <c r="C198" s="138">
        <f t="shared" si="11"/>
        <v>4016551.8388643125</v>
      </c>
      <c r="D198" s="138">
        <f t="shared" si="11"/>
        <v>8973903.3454246148</v>
      </c>
      <c r="E198" s="138">
        <f t="shared" si="11"/>
        <v>4247464.5813959874</v>
      </c>
      <c r="F198" s="138">
        <f t="shared" si="11"/>
        <v>6114082.7312378623</v>
      </c>
      <c r="G198" s="138">
        <f t="shared" si="11"/>
        <v>0</v>
      </c>
      <c r="H198" s="138">
        <f t="shared" si="12"/>
        <v>23352002.496922776</v>
      </c>
    </row>
    <row r="199" spans="2:8">
      <c r="B199" s="127" t="str">
        <f>$B$38</f>
        <v>Home Economics</v>
      </c>
      <c r="C199" s="138">
        <f t="shared" si="11"/>
        <v>0</v>
      </c>
      <c r="D199" s="138">
        <f t="shared" si="11"/>
        <v>3287.4038384951423</v>
      </c>
      <c r="E199" s="138">
        <f t="shared" si="11"/>
        <v>55294.898763773395</v>
      </c>
      <c r="F199" s="138">
        <f t="shared" si="11"/>
        <v>0</v>
      </c>
      <c r="G199" s="138">
        <f t="shared" si="11"/>
        <v>0</v>
      </c>
      <c r="H199" s="138">
        <f t="shared" si="12"/>
        <v>58582.302602268537</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995422.31811172992</v>
      </c>
      <c r="F201" s="138">
        <f t="shared" si="11"/>
        <v>0</v>
      </c>
      <c r="G201" s="138">
        <f t="shared" si="11"/>
        <v>0</v>
      </c>
      <c r="H201" s="138">
        <f t="shared" si="12"/>
        <v>995422.31811172992</v>
      </c>
    </row>
    <row r="202" spans="2:8">
      <c r="B202" s="127" t="str">
        <f>$B$41</f>
        <v>Library Science</v>
      </c>
      <c r="C202" s="138">
        <f t="shared" si="11"/>
        <v>153.74652567614862</v>
      </c>
      <c r="D202" s="138">
        <f t="shared" si="11"/>
        <v>16748.408092177728</v>
      </c>
      <c r="E202" s="138">
        <f t="shared" si="11"/>
        <v>2690.5641993326008</v>
      </c>
      <c r="F202" s="138">
        <f t="shared" si="11"/>
        <v>0</v>
      </c>
      <c r="G202" s="138">
        <f t="shared" si="11"/>
        <v>0</v>
      </c>
      <c r="H202" s="138">
        <f t="shared" si="12"/>
        <v>19592.718817186476</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$H$190*IF($H$136=0,0,D127/$H$136)</f>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126109.01606587158</v>
      </c>
      <c r="D206" s="138">
        <f t="shared" si="11"/>
        <v>142324.15592931432</v>
      </c>
      <c r="E206" s="138">
        <f t="shared" si="11"/>
        <v>92840.818011411509</v>
      </c>
      <c r="F206" s="138">
        <f t="shared" si="11"/>
        <v>0</v>
      </c>
      <c r="G206" s="138">
        <f t="shared" si="11"/>
        <v>0</v>
      </c>
      <c r="H206" s="138">
        <f t="shared" si="12"/>
        <v>361273.99000659742</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1211552.6606276415</v>
      </c>
      <c r="D208" s="138">
        <f t="shared" si="11"/>
        <v>5046510.1291471152</v>
      </c>
      <c r="E208" s="138">
        <f t="shared" si="11"/>
        <v>3434735.4723970029</v>
      </c>
      <c r="F208" s="138">
        <f t="shared" si="11"/>
        <v>1555580.933094935</v>
      </c>
      <c r="G208" s="138">
        <f t="shared" si="11"/>
        <v>0</v>
      </c>
      <c r="H208" s="138">
        <f t="shared" si="12"/>
        <v>11248379.195266696</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208371.8130550127</v>
      </c>
      <c r="E210" s="138">
        <f t="shared" si="13"/>
        <v>0</v>
      </c>
      <c r="F210" s="138">
        <f t="shared" si="13"/>
        <v>0</v>
      </c>
      <c r="G210" s="138">
        <f t="shared" si="13"/>
        <v>0</v>
      </c>
      <c r="H210" s="138">
        <f t="shared" si="12"/>
        <v>208371.8130550127</v>
      </c>
    </row>
    <row r="211" spans="2:8">
      <c r="B211" s="127" t="str">
        <f>$B$50</f>
        <v>Technology</v>
      </c>
      <c r="C211" s="138">
        <f t="shared" si="13"/>
        <v>147314.07737702038</v>
      </c>
      <c r="D211" s="138">
        <f t="shared" si="13"/>
        <v>222861.02800880934</v>
      </c>
      <c r="E211" s="138">
        <f t="shared" si="13"/>
        <v>63309.729099599565</v>
      </c>
      <c r="F211" s="138">
        <f t="shared" si="13"/>
        <v>1740.1560341586251</v>
      </c>
      <c r="G211" s="138">
        <f t="shared" si="13"/>
        <v>0</v>
      </c>
      <c r="H211" s="138">
        <f t="shared" si="12"/>
        <v>435224.99051958788</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23054083.789233092</v>
      </c>
      <c r="D213" s="135">
        <f>SUM(D193:D212)</f>
        <v>30574776.509056795</v>
      </c>
      <c r="E213" s="135">
        <f>SUM(E193:E212)</f>
        <v>19974760.574809305</v>
      </c>
      <c r="F213" s="135">
        <f>SUM(F193:F212)</f>
        <v>15992437.126900801</v>
      </c>
      <c r="G213" s="135">
        <f>SUM(G193:G212)</f>
        <v>0</v>
      </c>
      <c r="H213" s="135">
        <f t="shared" si="12"/>
        <v>89596058</v>
      </c>
    </row>
    <row r="214" spans="2:8">
      <c r="B214" s="143"/>
      <c r="C214" s="144"/>
      <c r="D214" s="144"/>
      <c r="E214" s="144"/>
      <c r="F214" s="144"/>
      <c r="G214" s="144"/>
      <c r="H214" s="144"/>
    </row>
    <row r="215" spans="2:8">
      <c r="B215" s="489" t="s">
        <v>35</v>
      </c>
      <c r="C215" s="489"/>
      <c r="D215" s="489"/>
      <c r="E215" s="489"/>
      <c r="F215" s="489"/>
      <c r="G215" s="489"/>
      <c r="H215" s="122">
        <f>H17</f>
        <v>47647646</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8789143.5057689827</v>
      </c>
      <c r="D218" s="135">
        <f t="shared" si="14"/>
        <v>5994590.2265755935</v>
      </c>
      <c r="E218" s="135">
        <f t="shared" si="14"/>
        <v>1530689.5892748234</v>
      </c>
      <c r="F218" s="135">
        <f t="shared" si="14"/>
        <v>422171.76760349784</v>
      </c>
      <c r="G218" s="135">
        <f t="shared" si="14"/>
        <v>0</v>
      </c>
      <c r="H218" s="135">
        <f>SUM(C218:G218)</f>
        <v>16736595.089222897</v>
      </c>
    </row>
    <row r="219" spans="2:8">
      <c r="B219" s="127" t="str">
        <f>$B$33</f>
        <v>Science</v>
      </c>
      <c r="C219" s="138">
        <f t="shared" si="14"/>
        <v>3786670.2525665951</v>
      </c>
      <c r="D219" s="138">
        <f t="shared" si="14"/>
        <v>5683670.4456370715</v>
      </c>
      <c r="E219" s="138">
        <f t="shared" si="14"/>
        <v>653785.16713997081</v>
      </c>
      <c r="F219" s="138">
        <f t="shared" si="14"/>
        <v>361621.23519821523</v>
      </c>
      <c r="G219" s="138">
        <f t="shared" si="14"/>
        <v>0</v>
      </c>
      <c r="H219" s="138">
        <f t="shared" ref="H219:H238" si="15">SUM(C219:G219)</f>
        <v>10485747.100541852</v>
      </c>
    </row>
    <row r="220" spans="2:8">
      <c r="B220" s="127" t="str">
        <f>$B$34</f>
        <v>Fine Arts</v>
      </c>
      <c r="C220" s="138">
        <f t="shared" si="14"/>
        <v>999940.14054115175</v>
      </c>
      <c r="D220" s="138">
        <f t="shared" si="14"/>
        <v>601189.6060040039</v>
      </c>
      <c r="E220" s="138">
        <f t="shared" si="14"/>
        <v>81470.201153493865</v>
      </c>
      <c r="F220" s="138">
        <f t="shared" si="14"/>
        <v>0</v>
      </c>
      <c r="G220" s="138">
        <f t="shared" si="14"/>
        <v>0</v>
      </c>
      <c r="H220" s="138">
        <f t="shared" si="15"/>
        <v>1682599.9476986495</v>
      </c>
    </row>
    <row r="221" spans="2:8">
      <c r="B221" s="127" t="str">
        <f>$B$35</f>
        <v>Teacher Education</v>
      </c>
      <c r="C221" s="138">
        <f t="shared" si="14"/>
        <v>154985.57276152764</v>
      </c>
      <c r="D221" s="138">
        <f t="shared" si="14"/>
        <v>960013.94044555374</v>
      </c>
      <c r="E221" s="138">
        <f t="shared" si="14"/>
        <v>184319.73155137114</v>
      </c>
      <c r="F221" s="138">
        <f t="shared" si="14"/>
        <v>38311.293651490509</v>
      </c>
      <c r="G221" s="138">
        <f t="shared" si="14"/>
        <v>0</v>
      </c>
      <c r="H221" s="138">
        <f t="shared" si="15"/>
        <v>1337630.538409943</v>
      </c>
    </row>
    <row r="222" spans="2:8">
      <c r="B222" s="127" t="str">
        <f>$B$36</f>
        <v>Agriculture</v>
      </c>
      <c r="C222" s="138">
        <f t="shared" si="14"/>
        <v>594.11796356322895</v>
      </c>
      <c r="D222" s="138">
        <f t="shared" si="14"/>
        <v>26669.376208493566</v>
      </c>
      <c r="E222" s="138">
        <f t="shared" si="14"/>
        <v>263.94233635041212</v>
      </c>
      <c r="F222" s="138">
        <f t="shared" si="14"/>
        <v>560.65307782669038</v>
      </c>
      <c r="G222" s="138">
        <f t="shared" si="14"/>
        <v>0</v>
      </c>
      <c r="H222" s="138">
        <f t="shared" si="15"/>
        <v>28088.089586233898</v>
      </c>
    </row>
    <row r="223" spans="2:8">
      <c r="B223" s="127" t="str">
        <f>$B$37</f>
        <v>Engineering</v>
      </c>
      <c r="C223" s="138">
        <f t="shared" si="14"/>
        <v>2047805.7968097373</v>
      </c>
      <c r="D223" s="138">
        <f t="shared" si="14"/>
        <v>5656415.8480070783</v>
      </c>
      <c r="E223" s="138">
        <f t="shared" si="14"/>
        <v>992247.22311998252</v>
      </c>
      <c r="F223" s="138">
        <f t="shared" si="14"/>
        <v>435440.55711206282</v>
      </c>
      <c r="G223" s="138">
        <f t="shared" si="14"/>
        <v>0</v>
      </c>
      <c r="H223" s="138">
        <f t="shared" si="15"/>
        <v>9131909.4250488598</v>
      </c>
    </row>
    <row r="224" spans="2:8">
      <c r="B224" s="127" t="str">
        <f>$B$38</f>
        <v>Home Economics</v>
      </c>
      <c r="C224" s="138">
        <f t="shared" si="14"/>
        <v>0</v>
      </c>
      <c r="D224" s="138">
        <f t="shared" si="14"/>
        <v>2257.2826257972611</v>
      </c>
      <c r="E224" s="138">
        <f t="shared" si="14"/>
        <v>2111.538690803297</v>
      </c>
      <c r="F224" s="138">
        <f t="shared" si="14"/>
        <v>0</v>
      </c>
      <c r="G224" s="138">
        <f t="shared" si="14"/>
        <v>0</v>
      </c>
      <c r="H224" s="138">
        <f t="shared" si="15"/>
        <v>4368.821316600558</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0</v>
      </c>
      <c r="D226" s="138">
        <f t="shared" si="14"/>
        <v>0</v>
      </c>
      <c r="E226" s="138">
        <f t="shared" si="14"/>
        <v>295879.35904881195</v>
      </c>
      <c r="F226" s="138">
        <f t="shared" si="14"/>
        <v>0</v>
      </c>
      <c r="G226" s="138">
        <f t="shared" si="14"/>
        <v>0</v>
      </c>
      <c r="H226" s="138">
        <f t="shared" si="15"/>
        <v>295879.35904881195</v>
      </c>
    </row>
    <row r="227" spans="2:8">
      <c r="B227" s="127" t="str">
        <f>$B$41</f>
        <v>Library Science</v>
      </c>
      <c r="C227" s="138">
        <f t="shared" si="14"/>
        <v>237.64718542529155</v>
      </c>
      <c r="D227" s="138">
        <f t="shared" si="14"/>
        <v>9029.1305031890442</v>
      </c>
      <c r="E227" s="138">
        <f t="shared" si="14"/>
        <v>527.88467270082424</v>
      </c>
      <c r="F227" s="138">
        <f t="shared" si="14"/>
        <v>0</v>
      </c>
      <c r="G227" s="138">
        <f t="shared" si="14"/>
        <v>0</v>
      </c>
      <c r="H227" s="138">
        <f t="shared" si="15"/>
        <v>9794.6623613151605</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0</v>
      </c>
      <c r="D229" s="138">
        <f t="shared" si="14"/>
        <v>0</v>
      </c>
      <c r="E229" s="138">
        <f t="shared" si="14"/>
        <v>0</v>
      </c>
      <c r="F229" s="138">
        <f t="shared" si="14"/>
        <v>0</v>
      </c>
      <c r="G229" s="138">
        <f t="shared" si="14"/>
        <v>0</v>
      </c>
      <c r="H229" s="138">
        <f t="shared" si="15"/>
        <v>0</v>
      </c>
    </row>
    <row r="230" spans="2:8">
      <c r="B230" s="127" t="str">
        <f>$B$44</f>
        <v>Physical Training</v>
      </c>
      <c r="C230" s="138">
        <f t="shared" si="14"/>
        <v>1980.3932118774287</v>
      </c>
      <c r="D230" s="138">
        <f t="shared" si="14"/>
        <v>0</v>
      </c>
      <c r="E230" s="138">
        <f t="shared" si="14"/>
        <v>0</v>
      </c>
      <c r="F230" s="138">
        <f t="shared" si="14"/>
        <v>0</v>
      </c>
      <c r="G230" s="138">
        <f t="shared" si="14"/>
        <v>0</v>
      </c>
      <c r="H230" s="138">
        <f t="shared" si="15"/>
        <v>1980.3932118774287</v>
      </c>
    </row>
    <row r="231" spans="2:8">
      <c r="B231" s="127" t="str">
        <f>$B$45</f>
        <v>Health Services</v>
      </c>
      <c r="C231" s="138">
        <f t="shared" si="14"/>
        <v>94345.932613840749</v>
      </c>
      <c r="D231" s="138">
        <f t="shared" si="14"/>
        <v>196049.1762035029</v>
      </c>
      <c r="E231" s="138">
        <f t="shared" si="14"/>
        <v>27801.926095576739</v>
      </c>
      <c r="F231" s="138">
        <f t="shared" si="14"/>
        <v>0</v>
      </c>
      <c r="G231" s="138">
        <f t="shared" si="14"/>
        <v>0</v>
      </c>
      <c r="H231" s="138">
        <f t="shared" si="15"/>
        <v>318197.03491292038</v>
      </c>
    </row>
    <row r="232" spans="2:8">
      <c r="B232" s="127" t="str">
        <f>$B$46</f>
        <v>Pharmacy</v>
      </c>
      <c r="C232" s="138">
        <f t="shared" si="14"/>
        <v>0</v>
      </c>
      <c r="D232" s="138">
        <f t="shared" si="14"/>
        <v>0</v>
      </c>
      <c r="E232" s="138">
        <f t="shared" si="14"/>
        <v>0</v>
      </c>
      <c r="F232" s="138">
        <f t="shared" si="14"/>
        <v>0</v>
      </c>
      <c r="G232" s="138">
        <f t="shared" si="14"/>
        <v>0</v>
      </c>
      <c r="H232" s="138">
        <f t="shared" si="15"/>
        <v>0</v>
      </c>
    </row>
    <row r="233" spans="2:8">
      <c r="B233" s="127" t="str">
        <f>$B$47</f>
        <v>Business Administration</v>
      </c>
      <c r="C233" s="138">
        <f t="shared" si="14"/>
        <v>1109733.1402076364</v>
      </c>
      <c r="D233" s="138">
        <f t="shared" si="14"/>
        <v>4606361.4117102781</v>
      </c>
      <c r="E233" s="138">
        <f t="shared" si="14"/>
        <v>1316720.3352734225</v>
      </c>
      <c r="F233" s="138">
        <f t="shared" si="14"/>
        <v>70081.634728336299</v>
      </c>
      <c r="G233" s="138">
        <f t="shared" si="14"/>
        <v>0</v>
      </c>
      <c r="H233" s="138">
        <f t="shared" si="15"/>
        <v>7102896.5219196733</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0</v>
      </c>
      <c r="D235" s="138">
        <f t="shared" si="16"/>
        <v>149733.08084455164</v>
      </c>
      <c r="E235" s="138">
        <f t="shared" si="16"/>
        <v>0</v>
      </c>
      <c r="F235" s="138">
        <f t="shared" si="16"/>
        <v>0</v>
      </c>
      <c r="G235" s="138">
        <f t="shared" si="16"/>
        <v>0</v>
      </c>
      <c r="H235" s="138">
        <f t="shared" si="15"/>
        <v>149733.08084455164</v>
      </c>
    </row>
    <row r="236" spans="2:8">
      <c r="B236" s="127" t="str">
        <f>$B$50</f>
        <v>Technology</v>
      </c>
      <c r="C236" s="138">
        <f t="shared" si="16"/>
        <v>127220.45993100609</v>
      </c>
      <c r="D236" s="138">
        <f t="shared" si="16"/>
        <v>204075.06998411534</v>
      </c>
      <c r="E236" s="138">
        <f t="shared" si="16"/>
        <v>30089.42634394698</v>
      </c>
      <c r="F236" s="138">
        <f t="shared" si="16"/>
        <v>840.97961674003557</v>
      </c>
      <c r="G236" s="138">
        <f t="shared" si="16"/>
        <v>0</v>
      </c>
      <c r="H236" s="138">
        <f t="shared" si="15"/>
        <v>362225.93587580847</v>
      </c>
    </row>
    <row r="237" spans="2:8">
      <c r="B237" s="127" t="str">
        <f>$B$51</f>
        <v>Nursing</v>
      </c>
      <c r="C237" s="138">
        <f t="shared" si="16"/>
        <v>0</v>
      </c>
      <c r="D237" s="138">
        <f t="shared" si="16"/>
        <v>0</v>
      </c>
      <c r="E237" s="138">
        <f t="shared" si="16"/>
        <v>0</v>
      </c>
      <c r="F237" s="138">
        <f t="shared" si="16"/>
        <v>0</v>
      </c>
      <c r="G237" s="138">
        <f t="shared" si="16"/>
        <v>0</v>
      </c>
      <c r="H237" s="138">
        <f t="shared" si="15"/>
        <v>0</v>
      </c>
    </row>
    <row r="238" spans="2:8">
      <c r="B238" s="130" t="str">
        <f>$B$52</f>
        <v>Totals</v>
      </c>
      <c r="C238" s="135">
        <f>SUM(C218:C237)</f>
        <v>17112656.959561341</v>
      </c>
      <c r="D238" s="135">
        <f>SUM(D218:D237)</f>
        <v>24090054.594749227</v>
      </c>
      <c r="E238" s="135">
        <f>SUM(E218:E237)</f>
        <v>5115906.3247012543</v>
      </c>
      <c r="F238" s="135">
        <f>SUM(F218:F237)</f>
        <v>1329028.1209881695</v>
      </c>
      <c r="G238" s="135">
        <f>SUM(G218:G237)</f>
        <v>0</v>
      </c>
      <c r="H238" s="135">
        <f t="shared" si="15"/>
        <v>47647645.999999993</v>
      </c>
    </row>
    <row r="239" spans="2:8">
      <c r="B239" s="328"/>
      <c r="C239" s="348"/>
      <c r="D239" s="348"/>
      <c r="E239" s="348"/>
      <c r="F239" s="348"/>
      <c r="G239" s="348"/>
      <c r="H239" s="348"/>
    </row>
    <row r="240" spans="2:8">
      <c r="B240" s="120" t="s">
        <v>11</v>
      </c>
      <c r="C240" s="121"/>
      <c r="D240" s="121"/>
      <c r="E240" s="121"/>
      <c r="F240" s="121"/>
      <c r="G240" s="121"/>
      <c r="H240" s="122">
        <f>H16</f>
        <v>41120619</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7585160.0609409036</v>
      </c>
      <c r="D243" s="135">
        <f t="shared" si="17"/>
        <v>5173419.4962777104</v>
      </c>
      <c r="E243" s="135">
        <f t="shared" si="17"/>
        <v>1321007.6193026723</v>
      </c>
      <c r="F243" s="135">
        <f t="shared" si="17"/>
        <v>364340.44208983541</v>
      </c>
      <c r="G243" s="135">
        <f t="shared" si="17"/>
        <v>0</v>
      </c>
      <c r="H243" s="135">
        <f>SUM(C243:G243)</f>
        <v>14443927.618611122</v>
      </c>
    </row>
    <row r="244" spans="2:8">
      <c r="B244" s="127" t="str">
        <f>$B$33</f>
        <v>Science</v>
      </c>
      <c r="C244" s="138">
        <f t="shared" si="17"/>
        <v>3267952.0985029293</v>
      </c>
      <c r="D244" s="138">
        <f t="shared" si="17"/>
        <v>4905091.1542744897</v>
      </c>
      <c r="E244" s="138">
        <f t="shared" si="17"/>
        <v>564226.21100345778</v>
      </c>
      <c r="F244" s="138">
        <f t="shared" si="17"/>
        <v>312084.44242754823</v>
      </c>
      <c r="G244" s="138">
        <f t="shared" si="17"/>
        <v>0</v>
      </c>
      <c r="H244" s="138">
        <f t="shared" ref="H244:H263" si="18">SUM(C244:G244)</f>
        <v>9049353.9062084239</v>
      </c>
    </row>
    <row r="245" spans="2:8">
      <c r="B245" s="127" t="str">
        <f>$B$34</f>
        <v>Fine Arts</v>
      </c>
      <c r="C245" s="138">
        <f t="shared" si="17"/>
        <v>862963.04211962852</v>
      </c>
      <c r="D245" s="138">
        <f t="shared" si="17"/>
        <v>518835.4684982918</v>
      </c>
      <c r="E245" s="138">
        <f t="shared" si="17"/>
        <v>70309.981346952205</v>
      </c>
      <c r="F245" s="138">
        <f t="shared" si="17"/>
        <v>0</v>
      </c>
      <c r="G245" s="138">
        <f t="shared" si="17"/>
        <v>0</v>
      </c>
      <c r="H245" s="138">
        <f t="shared" si="18"/>
        <v>1452108.4919648725</v>
      </c>
    </row>
    <row r="246" spans="2:8">
      <c r="B246" s="127" t="str">
        <f>$B$35</f>
        <v>Teacher Education</v>
      </c>
      <c r="C246" s="138">
        <f t="shared" si="17"/>
        <v>133754.82784655417</v>
      </c>
      <c r="D246" s="138">
        <f t="shared" si="17"/>
        <v>828506.14445360657</v>
      </c>
      <c r="E246" s="138">
        <f t="shared" si="17"/>
        <v>159070.63814456252</v>
      </c>
      <c r="F246" s="138">
        <f t="shared" si="17"/>
        <v>33063.209662866866</v>
      </c>
      <c r="G246" s="138">
        <f t="shared" si="17"/>
        <v>0</v>
      </c>
      <c r="H246" s="138">
        <f t="shared" si="18"/>
        <v>1154394.8201075899</v>
      </c>
    </row>
    <row r="247" spans="2:8">
      <c r="B247" s="127" t="str">
        <f>$B$36</f>
        <v>Agriculture</v>
      </c>
      <c r="C247" s="138">
        <f t="shared" si="17"/>
        <v>512.73253710664778</v>
      </c>
      <c r="D247" s="138">
        <f t="shared" si="17"/>
        <v>23016.063753435556</v>
      </c>
      <c r="E247" s="138">
        <f t="shared" si="17"/>
        <v>227.78611667479117</v>
      </c>
      <c r="F247" s="138">
        <f t="shared" si="17"/>
        <v>483.85184872488099</v>
      </c>
      <c r="G247" s="138">
        <f t="shared" si="17"/>
        <v>0</v>
      </c>
      <c r="H247" s="138">
        <f t="shared" si="18"/>
        <v>24240.434255941873</v>
      </c>
    </row>
    <row r="248" spans="2:8">
      <c r="B248" s="127" t="str">
        <f>$B$37</f>
        <v>Engineering</v>
      </c>
      <c r="C248" s="138">
        <f t="shared" si="17"/>
        <v>1767286.5088991933</v>
      </c>
      <c r="D248" s="138">
        <f t="shared" si="17"/>
        <v>4881570.0358305424</v>
      </c>
      <c r="E248" s="138">
        <f t="shared" si="17"/>
        <v>856323.94128609833</v>
      </c>
      <c r="F248" s="138">
        <f t="shared" si="17"/>
        <v>375791.60250965756</v>
      </c>
      <c r="G248" s="138">
        <f t="shared" si="17"/>
        <v>0</v>
      </c>
      <c r="H248" s="138">
        <f t="shared" si="18"/>
        <v>7880972.0885254918</v>
      </c>
    </row>
    <row r="249" spans="2:8">
      <c r="B249" s="127" t="str">
        <f>$B$38</f>
        <v>Home Economics</v>
      </c>
      <c r="C249" s="138">
        <f t="shared" si="17"/>
        <v>0</v>
      </c>
      <c r="D249" s="138">
        <f t="shared" si="17"/>
        <v>1948.0680919835738</v>
      </c>
      <c r="E249" s="138">
        <f t="shared" si="17"/>
        <v>1822.2889333983294</v>
      </c>
      <c r="F249" s="138">
        <f t="shared" si="17"/>
        <v>0</v>
      </c>
      <c r="G249" s="138">
        <f t="shared" si="17"/>
        <v>0</v>
      </c>
      <c r="H249" s="138">
        <f t="shared" si="18"/>
        <v>3770.3570253819034</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255348.23679244093</v>
      </c>
      <c r="F251" s="138">
        <f t="shared" si="17"/>
        <v>0</v>
      </c>
      <c r="G251" s="138">
        <f t="shared" si="17"/>
        <v>0</v>
      </c>
      <c r="H251" s="138">
        <f t="shared" si="18"/>
        <v>255348.23679244093</v>
      </c>
    </row>
    <row r="252" spans="2:8">
      <c r="B252" s="127" t="str">
        <f>$B$41</f>
        <v>Library Science</v>
      </c>
      <c r="C252" s="138">
        <f t="shared" si="17"/>
        <v>205.0930148426591</v>
      </c>
      <c r="D252" s="138">
        <f t="shared" si="17"/>
        <v>7792.2723679342953</v>
      </c>
      <c r="E252" s="138">
        <f t="shared" si="17"/>
        <v>455.57223334958235</v>
      </c>
      <c r="F252" s="138">
        <f t="shared" si="17"/>
        <v>0</v>
      </c>
      <c r="G252" s="138">
        <f t="shared" si="17"/>
        <v>0</v>
      </c>
      <c r="H252" s="138">
        <f t="shared" si="18"/>
        <v>8452.9376161265354</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1709.1084570221583</v>
      </c>
      <c r="D255" s="138">
        <f t="shared" si="17"/>
        <v>0</v>
      </c>
      <c r="E255" s="138">
        <f t="shared" si="17"/>
        <v>0</v>
      </c>
      <c r="F255" s="138">
        <f t="shared" si="17"/>
        <v>0</v>
      </c>
      <c r="G255" s="138">
        <f t="shared" si="17"/>
        <v>0</v>
      </c>
      <c r="H255" s="138">
        <f t="shared" si="18"/>
        <v>1709.1084570221583</v>
      </c>
    </row>
    <row r="256" spans="2:8">
      <c r="B256" s="127" t="str">
        <f>$B$45</f>
        <v>Health Services</v>
      </c>
      <c r="C256" s="138">
        <f t="shared" si="17"/>
        <v>81421.926892535659</v>
      </c>
      <c r="D256" s="138">
        <f t="shared" si="17"/>
        <v>169193.32132227707</v>
      </c>
      <c r="E256" s="138">
        <f t="shared" si="17"/>
        <v>23993.470956411336</v>
      </c>
      <c r="F256" s="138">
        <f t="shared" si="17"/>
        <v>0</v>
      </c>
      <c r="G256" s="138">
        <f t="shared" si="17"/>
        <v>0</v>
      </c>
      <c r="H256" s="138">
        <f t="shared" si="18"/>
        <v>274608.71917122405</v>
      </c>
    </row>
    <row r="257" spans="2:9">
      <c r="B257" s="127" t="str">
        <f>$B$46</f>
        <v>Pharmacy</v>
      </c>
      <c r="C257" s="138">
        <f t="shared" si="17"/>
        <v>0</v>
      </c>
      <c r="D257" s="138">
        <f t="shared" si="17"/>
        <v>0</v>
      </c>
      <c r="E257" s="138">
        <f t="shared" si="17"/>
        <v>0</v>
      </c>
      <c r="F257" s="138">
        <f t="shared" si="17"/>
        <v>0</v>
      </c>
      <c r="G257" s="138">
        <f t="shared" si="17"/>
        <v>0</v>
      </c>
      <c r="H257" s="138">
        <f t="shared" si="18"/>
        <v>0</v>
      </c>
    </row>
    <row r="258" spans="2:9">
      <c r="B258" s="127" t="str">
        <f>$B$47</f>
        <v>Business Administration</v>
      </c>
      <c r="C258" s="138">
        <f t="shared" si="17"/>
        <v>957716.01497693697</v>
      </c>
      <c r="D258" s="138">
        <f t="shared" si="17"/>
        <v>3975357.6197078126</v>
      </c>
      <c r="E258" s="138">
        <f t="shared" si="17"/>
        <v>1136349.007384975</v>
      </c>
      <c r="F258" s="138">
        <f t="shared" si="17"/>
        <v>60481.481090610127</v>
      </c>
      <c r="G258" s="138">
        <f t="shared" si="17"/>
        <v>0</v>
      </c>
      <c r="H258" s="138">
        <f t="shared" si="18"/>
        <v>6129904.1231603352</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0</v>
      </c>
      <c r="D260" s="138">
        <f t="shared" si="19"/>
        <v>129221.85010157706</v>
      </c>
      <c r="E260" s="138">
        <f t="shared" si="19"/>
        <v>0</v>
      </c>
      <c r="F260" s="138">
        <f t="shared" si="19"/>
        <v>0</v>
      </c>
      <c r="G260" s="138">
        <f t="shared" si="19"/>
        <v>0</v>
      </c>
      <c r="H260" s="138">
        <f t="shared" si="18"/>
        <v>129221.85010157706</v>
      </c>
    </row>
    <row r="261" spans="2:9">
      <c r="B261" s="127" t="str">
        <f>$B$50</f>
        <v>Technology</v>
      </c>
      <c r="C261" s="138">
        <f t="shared" si="19"/>
        <v>109793.1272791035</v>
      </c>
      <c r="D261" s="138">
        <f t="shared" si="19"/>
        <v>176119.78564932974</v>
      </c>
      <c r="E261" s="138">
        <f t="shared" si="19"/>
        <v>25967.617300926195</v>
      </c>
      <c r="F261" s="138">
        <f t="shared" si="19"/>
        <v>725.77777308732152</v>
      </c>
      <c r="G261" s="138">
        <f t="shared" si="19"/>
        <v>0</v>
      </c>
      <c r="H261" s="138">
        <f t="shared" si="18"/>
        <v>312606.30800244678</v>
      </c>
    </row>
    <row r="262" spans="2:9">
      <c r="B262" s="127" t="str">
        <f>$B$51</f>
        <v>Nursing</v>
      </c>
      <c r="C262" s="138">
        <f t="shared" si="19"/>
        <v>0</v>
      </c>
      <c r="D262" s="138">
        <f t="shared" si="19"/>
        <v>0</v>
      </c>
      <c r="E262" s="138">
        <f t="shared" si="19"/>
        <v>0</v>
      </c>
      <c r="F262" s="138">
        <f t="shared" si="19"/>
        <v>0</v>
      </c>
      <c r="G262" s="138">
        <f t="shared" si="19"/>
        <v>0</v>
      </c>
      <c r="H262" s="138">
        <f t="shared" si="18"/>
        <v>0</v>
      </c>
    </row>
    <row r="263" spans="2:9">
      <c r="B263" s="130" t="str">
        <f>$B$52</f>
        <v>Totals</v>
      </c>
      <c r="C263" s="135">
        <f>SUM(C243:C262)</f>
        <v>14768474.541466756</v>
      </c>
      <c r="D263" s="135">
        <f>SUM(D243:D262)</f>
        <v>20790071.280328989</v>
      </c>
      <c r="E263" s="135">
        <f>SUM(E243:E262)</f>
        <v>4415102.3708019182</v>
      </c>
      <c r="F263" s="135">
        <f>SUM(F243:F262)</f>
        <v>1146970.8074023305</v>
      </c>
      <c r="G263" s="135">
        <f>SUM(G243:G262)</f>
        <v>0</v>
      </c>
      <c r="H263" s="135">
        <f t="shared" si="18"/>
        <v>41120618.999999993</v>
      </c>
      <c r="I263" s="349"/>
    </row>
    <row r="264" spans="2:9">
      <c r="B264" s="481"/>
      <c r="C264" s="481"/>
      <c r="D264" s="481"/>
      <c r="E264" s="481"/>
      <c r="F264" s="481"/>
      <c r="G264" s="481"/>
      <c r="H264" s="482"/>
      <c r="I264" s="350"/>
    </row>
    <row r="265" spans="2:9">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49395704.058277033</v>
      </c>
      <c r="D268" s="135">
        <f t="shared" si="20"/>
        <v>33429331.964989468</v>
      </c>
      <c r="E268" s="135">
        <f t="shared" si="20"/>
        <v>22586911.86959365</v>
      </c>
      <c r="F268" s="135">
        <f t="shared" si="20"/>
        <v>12555640.109009936</v>
      </c>
      <c r="G268" s="135">
        <f t="shared" si="20"/>
        <v>0</v>
      </c>
      <c r="H268" s="135">
        <f>SUM(C268:G268)</f>
        <v>117967588.00187008</v>
      </c>
    </row>
    <row r="269" spans="2:9">
      <c r="B269" s="127" t="str">
        <f>$B$33</f>
        <v>Science</v>
      </c>
      <c r="C269" s="138">
        <f t="shared" si="20"/>
        <v>34219945.324649513</v>
      </c>
      <c r="D269" s="138">
        <f t="shared" si="20"/>
        <v>43337088.614160813</v>
      </c>
      <c r="E269" s="138">
        <f t="shared" si="20"/>
        <v>19199146.627829429</v>
      </c>
      <c r="F269" s="138">
        <f t="shared" si="20"/>
        <v>22006659.631997082</v>
      </c>
      <c r="G269" s="138">
        <f t="shared" si="20"/>
        <v>0</v>
      </c>
      <c r="H269" s="138">
        <f t="shared" ref="H269:H288" si="21">SUM(C269:G269)</f>
        <v>118762840.19863683</v>
      </c>
    </row>
    <row r="270" spans="2:9">
      <c r="B270" s="127" t="str">
        <f>$B$34</f>
        <v>Fine Arts</v>
      </c>
      <c r="C270" s="138">
        <f t="shared" si="20"/>
        <v>7770888.7829876728</v>
      </c>
      <c r="D270" s="138">
        <f t="shared" si="20"/>
        <v>5523346.1019931836</v>
      </c>
      <c r="E270" s="138">
        <f t="shared" si="20"/>
        <v>2541986.517850589</v>
      </c>
      <c r="F270" s="138">
        <f t="shared" si="20"/>
        <v>0</v>
      </c>
      <c r="G270" s="138">
        <f t="shared" si="20"/>
        <v>0</v>
      </c>
      <c r="H270" s="138">
        <f t="shared" si="21"/>
        <v>15836221.402831446</v>
      </c>
    </row>
    <row r="271" spans="2:9">
      <c r="B271" s="127" t="str">
        <f>$B$35</f>
        <v>Teacher Education</v>
      </c>
      <c r="C271" s="138">
        <f t="shared" si="20"/>
        <v>2366420.8176236632</v>
      </c>
      <c r="D271" s="138">
        <f t="shared" si="20"/>
        <v>9915313.7283102982</v>
      </c>
      <c r="E271" s="138">
        <f t="shared" si="20"/>
        <v>5921062.0932577644</v>
      </c>
      <c r="F271" s="138">
        <f t="shared" si="20"/>
        <v>2547491.1938628806</v>
      </c>
      <c r="G271" s="138">
        <f t="shared" si="20"/>
        <v>0</v>
      </c>
      <c r="H271" s="138">
        <f t="shared" si="21"/>
        <v>20750287.833054606</v>
      </c>
    </row>
    <row r="272" spans="2:9">
      <c r="B272" s="127" t="str">
        <f>$B$36</f>
        <v>Agriculture</v>
      </c>
      <c r="C272" s="138">
        <f t="shared" si="20"/>
        <v>2635.3445835140219</v>
      </c>
      <c r="D272" s="138">
        <f t="shared" si="20"/>
        <v>174619.68846118686</v>
      </c>
      <c r="E272" s="138">
        <f t="shared" si="20"/>
        <v>10585.691910616184</v>
      </c>
      <c r="F272" s="138">
        <f t="shared" si="20"/>
        <v>11138.468384142552</v>
      </c>
      <c r="G272" s="138">
        <f t="shared" si="20"/>
        <v>0</v>
      </c>
      <c r="H272" s="138">
        <f t="shared" si="21"/>
        <v>198979.19333945963</v>
      </c>
    </row>
    <row r="273" spans="2:9">
      <c r="B273" s="127" t="str">
        <f>$B$37</f>
        <v>Engineering</v>
      </c>
      <c r="C273" s="138">
        <f t="shared" si="20"/>
        <v>20590169.585557148</v>
      </c>
      <c r="D273" s="138">
        <f t="shared" si="20"/>
        <v>48017378.198602624</v>
      </c>
      <c r="E273" s="138">
        <f t="shared" si="20"/>
        <v>19588052.55411531</v>
      </c>
      <c r="F273" s="138">
        <f t="shared" si="20"/>
        <v>26346620.330013368</v>
      </c>
      <c r="G273" s="138">
        <f t="shared" si="20"/>
        <v>0</v>
      </c>
      <c r="H273" s="138">
        <f t="shared" si="21"/>
        <v>114542220.66828845</v>
      </c>
    </row>
    <row r="274" spans="2:9">
      <c r="B274" s="127" t="str">
        <f>$B$38</f>
        <v>Home Economics</v>
      </c>
      <c r="C274" s="138">
        <f t="shared" si="20"/>
        <v>0</v>
      </c>
      <c r="D274" s="138">
        <f t="shared" si="20"/>
        <v>13227.285676607928</v>
      </c>
      <c r="E274" s="138">
        <f t="shared" si="20"/>
        <v>155684.87638797503</v>
      </c>
      <c r="F274" s="138">
        <f t="shared" si="20"/>
        <v>0</v>
      </c>
      <c r="G274" s="138">
        <f t="shared" si="20"/>
        <v>0</v>
      </c>
      <c r="H274" s="138">
        <f t="shared" si="21"/>
        <v>168912.16206458295</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0</v>
      </c>
      <c r="D276" s="138">
        <f t="shared" si="20"/>
        <v>0</v>
      </c>
      <c r="E276" s="138">
        <f t="shared" si="20"/>
        <v>5606841.0207724124</v>
      </c>
      <c r="F276" s="138">
        <f t="shared" si="20"/>
        <v>0</v>
      </c>
      <c r="G276" s="138">
        <f t="shared" si="20"/>
        <v>0</v>
      </c>
      <c r="H276" s="138">
        <f t="shared" si="21"/>
        <v>5606841.0207724124</v>
      </c>
    </row>
    <row r="277" spans="2:9">
      <c r="B277" s="127" t="str">
        <f>$B$41</f>
        <v>Library Science</v>
      </c>
      <c r="C277" s="138">
        <f t="shared" si="20"/>
        <v>965.02981598761698</v>
      </c>
      <c r="D277" s="138">
        <f t="shared" si="20"/>
        <v>73717.125151088316</v>
      </c>
      <c r="E277" s="138">
        <f t="shared" si="20"/>
        <v>10123.525181144567</v>
      </c>
      <c r="F277" s="138">
        <f t="shared" si="20"/>
        <v>0</v>
      </c>
      <c r="G277" s="138">
        <f t="shared" si="20"/>
        <v>0</v>
      </c>
      <c r="H277" s="138">
        <f t="shared" si="21"/>
        <v>84805.68014822049</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0</v>
      </c>
      <c r="D279" s="138">
        <f t="shared" si="20"/>
        <v>0</v>
      </c>
      <c r="E279" s="138">
        <f t="shared" si="20"/>
        <v>0</v>
      </c>
      <c r="F279" s="138">
        <f t="shared" si="20"/>
        <v>0</v>
      </c>
      <c r="G279" s="138">
        <f t="shared" si="20"/>
        <v>0</v>
      </c>
      <c r="H279" s="138">
        <f t="shared" si="21"/>
        <v>0</v>
      </c>
    </row>
    <row r="280" spans="2:9">
      <c r="B280" s="127" t="str">
        <f>$B$44</f>
        <v>Physical Training</v>
      </c>
      <c r="C280" s="138">
        <f t="shared" si="20"/>
        <v>3689.501668899587</v>
      </c>
      <c r="D280" s="138">
        <f t="shared" si="20"/>
        <v>0</v>
      </c>
      <c r="E280" s="138">
        <f t="shared" si="20"/>
        <v>0</v>
      </c>
      <c r="F280" s="138">
        <f t="shared" si="20"/>
        <v>0</v>
      </c>
      <c r="G280" s="138">
        <f t="shared" si="20"/>
        <v>0</v>
      </c>
      <c r="H280" s="138">
        <f t="shared" si="21"/>
        <v>3689.501668899587</v>
      </c>
    </row>
    <row r="281" spans="2:9">
      <c r="B281" s="127" t="str">
        <f>$B$45</f>
        <v>Health Services</v>
      </c>
      <c r="C281" s="138">
        <f t="shared" si="20"/>
        <v>1514131.8385755841</v>
      </c>
      <c r="D281" s="138">
        <f t="shared" si="20"/>
        <v>1875693.7688902928</v>
      </c>
      <c r="E281" s="138">
        <f t="shared" si="20"/>
        <v>1037092.1703523983</v>
      </c>
      <c r="F281" s="138">
        <f t="shared" si="20"/>
        <v>0</v>
      </c>
      <c r="G281" s="138">
        <f t="shared" si="20"/>
        <v>0</v>
      </c>
      <c r="H281" s="138">
        <f t="shared" si="21"/>
        <v>4426917.7778182756</v>
      </c>
    </row>
    <row r="282" spans="2:9">
      <c r="B282" s="127" t="str">
        <f>$B$46</f>
        <v>Pharmacy</v>
      </c>
      <c r="C282" s="138">
        <f t="shared" si="20"/>
        <v>0</v>
      </c>
      <c r="D282" s="138">
        <f t="shared" si="20"/>
        <v>0</v>
      </c>
      <c r="E282" s="138">
        <f t="shared" si="20"/>
        <v>0</v>
      </c>
      <c r="F282" s="138">
        <f t="shared" si="20"/>
        <v>0</v>
      </c>
      <c r="G282" s="138">
        <f t="shared" si="20"/>
        <v>0</v>
      </c>
      <c r="H282" s="138">
        <f t="shared" si="21"/>
        <v>0</v>
      </c>
    </row>
    <row r="283" spans="2:9">
      <c r="B283" s="127" t="str">
        <f>$B$47</f>
        <v>Business Administration</v>
      </c>
      <c r="C283" s="138">
        <f t="shared" si="20"/>
        <v>6269381.8548357598</v>
      </c>
      <c r="D283" s="138">
        <f t="shared" si="20"/>
        <v>26084132.768678971</v>
      </c>
      <c r="E283" s="138">
        <f t="shared" si="20"/>
        <v>14365491.943125555</v>
      </c>
      <c r="F283" s="138">
        <f t="shared" si="20"/>
        <v>5525661.9853466852</v>
      </c>
      <c r="G283" s="138">
        <f t="shared" si="20"/>
        <v>0</v>
      </c>
      <c r="H283" s="138">
        <f t="shared" si="21"/>
        <v>52244668.55198697</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0</v>
      </c>
      <c r="D285" s="138">
        <f t="shared" si="22"/>
        <v>850809.51194453822</v>
      </c>
      <c r="E285" s="138">
        <f t="shared" si="22"/>
        <v>0</v>
      </c>
      <c r="F285" s="138">
        <f t="shared" si="22"/>
        <v>0</v>
      </c>
      <c r="G285" s="138">
        <f t="shared" si="22"/>
        <v>0</v>
      </c>
      <c r="H285" s="138">
        <f t="shared" si="21"/>
        <v>850809.51194453822</v>
      </c>
    </row>
    <row r="286" spans="2:9">
      <c r="B286" s="127" t="str">
        <f>$B$50</f>
        <v>Technology</v>
      </c>
      <c r="C286" s="138">
        <f t="shared" si="22"/>
        <v>819107.42828050279</v>
      </c>
      <c r="D286" s="138">
        <f t="shared" si="22"/>
        <v>1260803.3767494345</v>
      </c>
      <c r="E286" s="138">
        <f t="shared" si="22"/>
        <v>306217.81609024003</v>
      </c>
      <c r="F286" s="138">
        <f t="shared" si="22"/>
        <v>8442.7744550044881</v>
      </c>
      <c r="G286" s="138">
        <f t="shared" si="22"/>
        <v>0</v>
      </c>
      <c r="H286" s="138">
        <f t="shared" si="21"/>
        <v>2394571.3955751816</v>
      </c>
    </row>
    <row r="287" spans="2:9">
      <c r="B287" s="127" t="str">
        <f>$B$51</f>
        <v>Nursing</v>
      </c>
      <c r="C287" s="138">
        <f t="shared" si="22"/>
        <v>0</v>
      </c>
      <c r="D287" s="138">
        <f t="shared" si="22"/>
        <v>0</v>
      </c>
      <c r="E287" s="138">
        <f t="shared" si="22"/>
        <v>0</v>
      </c>
      <c r="F287" s="138">
        <f t="shared" si="22"/>
        <v>0</v>
      </c>
      <c r="G287" s="138">
        <f t="shared" si="22"/>
        <v>0</v>
      </c>
      <c r="H287" s="138">
        <f t="shared" si="21"/>
        <v>0</v>
      </c>
    </row>
    <row r="288" spans="2:9">
      <c r="B288" s="130" t="str">
        <f>$B$52</f>
        <v>Totals</v>
      </c>
      <c r="C288" s="135">
        <f>SUM(C268:C287)</f>
        <v>122953039.56685528</v>
      </c>
      <c r="D288" s="135">
        <f>SUM(D268:D287)</f>
        <v>170555462.13360849</v>
      </c>
      <c r="E288" s="135">
        <f>SUM(E268:E287)</f>
        <v>91329196.706467092</v>
      </c>
      <c r="F288" s="135">
        <f>SUM(F268:F287)</f>
        <v>69001654.493069097</v>
      </c>
      <c r="G288" s="135">
        <f>SUM(G268:G287)</f>
        <v>0</v>
      </c>
      <c r="H288" s="135">
        <f t="shared" si="21"/>
        <v>453839352.89999998</v>
      </c>
      <c r="I288" s="351"/>
    </row>
    <row r="289" spans="2:8">
      <c r="H289" s="139"/>
    </row>
    <row r="290" spans="2:8">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222.59943064693306</v>
      </c>
      <c r="D293" s="133">
        <f t="shared" si="23"/>
        <v>466.21943245037818</v>
      </c>
      <c r="E293" s="133">
        <f t="shared" si="23"/>
        <v>1298.2476071728734</v>
      </c>
      <c r="F293" s="133">
        <f t="shared" si="23"/>
        <v>2779.026141879136</v>
      </c>
      <c r="G293" s="134">
        <f t="shared" si="23"/>
        <v>0</v>
      </c>
      <c r="H293" s="135">
        <f t="shared" si="23"/>
        <v>373.87952067478466</v>
      </c>
    </row>
    <row r="294" spans="2:8">
      <c r="B294" s="127" t="str">
        <f>$B$33</f>
        <v>Science</v>
      </c>
      <c r="C294" s="136">
        <f t="shared" si="23"/>
        <v>357.93424254894688</v>
      </c>
      <c r="D294" s="136">
        <f t="shared" si="23"/>
        <v>637.46011729466977</v>
      </c>
      <c r="E294" s="136">
        <f t="shared" si="23"/>
        <v>2583.6558508719459</v>
      </c>
      <c r="F294" s="136">
        <f t="shared" si="23"/>
        <v>5686.4753571051897</v>
      </c>
      <c r="G294" s="137">
        <f t="shared" si="23"/>
        <v>0</v>
      </c>
      <c r="H294" s="138">
        <f t="shared" si="23"/>
        <v>679.07552904206023</v>
      </c>
    </row>
    <row r="295" spans="2:8">
      <c r="B295" s="127" t="str">
        <f>$B$34</f>
        <v>Fine Arts</v>
      </c>
      <c r="C295" s="136">
        <f t="shared" si="23"/>
        <v>307.80673306613613</v>
      </c>
      <c r="D295" s="136">
        <f t="shared" si="23"/>
        <v>768.0915174514231</v>
      </c>
      <c r="E295" s="136">
        <f t="shared" si="23"/>
        <v>2745.1258292122993</v>
      </c>
      <c r="F295" s="136">
        <f t="shared" si="23"/>
        <v>0</v>
      </c>
      <c r="G295" s="137">
        <f t="shared" si="23"/>
        <v>0</v>
      </c>
      <c r="H295" s="138">
        <f t="shared" si="23"/>
        <v>474.66419095499344</v>
      </c>
    </row>
    <row r="296" spans="2:8">
      <c r="B296" s="127" t="str">
        <f>$B$35</f>
        <v>Teacher Education</v>
      </c>
      <c r="C296" s="136">
        <f t="shared" si="23"/>
        <v>604.75870626722804</v>
      </c>
      <c r="D296" s="136">
        <f t="shared" si="23"/>
        <v>863.47763897154914</v>
      </c>
      <c r="E296" s="136">
        <f t="shared" si="23"/>
        <v>2826.2826220800785</v>
      </c>
      <c r="F296" s="136">
        <f t="shared" si="23"/>
        <v>6213.3931557631231</v>
      </c>
      <c r="G296" s="137">
        <f t="shared" si="23"/>
        <v>0</v>
      </c>
      <c r="H296" s="138">
        <f t="shared" si="23"/>
        <v>1159.169199098073</v>
      </c>
    </row>
    <row r="297" spans="2:8">
      <c r="B297" s="127" t="str">
        <f>$B$36</f>
        <v>Agriculture</v>
      </c>
      <c r="C297" s="136">
        <f t="shared" si="23"/>
        <v>175.6896389009348</v>
      </c>
      <c r="D297" s="136">
        <f t="shared" si="23"/>
        <v>547.3971425115576</v>
      </c>
      <c r="E297" s="136">
        <f t="shared" si="23"/>
        <v>3528.5639702053945</v>
      </c>
      <c r="F297" s="136">
        <f t="shared" si="23"/>
        <v>1856.411397357092</v>
      </c>
      <c r="G297" s="137">
        <f t="shared" si="23"/>
        <v>0</v>
      </c>
      <c r="H297" s="138">
        <f t="shared" si="23"/>
        <v>580.11426629580069</v>
      </c>
    </row>
    <row r="298" spans="2:8">
      <c r="B298" s="127" t="str">
        <f>$B$37</f>
        <v>Engineering</v>
      </c>
      <c r="C298" s="136">
        <f t="shared" si="23"/>
        <v>398.24706172985856</v>
      </c>
      <c r="D298" s="136">
        <f t="shared" si="23"/>
        <v>709.70732505546459</v>
      </c>
      <c r="E298" s="136">
        <f t="shared" si="23"/>
        <v>1736.8374316470395</v>
      </c>
      <c r="F298" s="136">
        <f t="shared" si="23"/>
        <v>5653.7811866981474</v>
      </c>
      <c r="G298" s="137">
        <f t="shared" si="23"/>
        <v>0</v>
      </c>
      <c r="H298" s="138">
        <f t="shared" si="23"/>
        <v>846.59212012216335</v>
      </c>
    </row>
    <row r="299" spans="2:8">
      <c r="B299" s="127" t="str">
        <f>$B$38</f>
        <v>Home Economics</v>
      </c>
      <c r="C299" s="136">
        <f t="shared" si="23"/>
        <v>0</v>
      </c>
      <c r="D299" s="136">
        <f t="shared" si="23"/>
        <v>489.8994695039973</v>
      </c>
      <c r="E299" s="136">
        <f t="shared" si="23"/>
        <v>6486.8698494989594</v>
      </c>
      <c r="F299" s="136">
        <f t="shared" si="23"/>
        <v>0</v>
      </c>
      <c r="G299" s="137">
        <f t="shared" si="23"/>
        <v>0</v>
      </c>
      <c r="H299" s="138">
        <f t="shared" si="23"/>
        <v>3312.0031777369209</v>
      </c>
    </row>
    <row r="300" spans="2:8">
      <c r="B300" s="127" t="str">
        <f>$B$39</f>
        <v>Law</v>
      </c>
      <c r="C300" s="136">
        <f t="shared" si="23"/>
        <v>0</v>
      </c>
      <c r="D300" s="136">
        <f t="shared" si="23"/>
        <v>0</v>
      </c>
      <c r="E300" s="136">
        <f t="shared" si="23"/>
        <v>0</v>
      </c>
      <c r="F300" s="136">
        <f t="shared" si="23"/>
        <v>0</v>
      </c>
      <c r="G300" s="137">
        <f t="shared" si="23"/>
        <v>0</v>
      </c>
      <c r="H300" s="138">
        <f t="shared" si="23"/>
        <v>0</v>
      </c>
    </row>
    <row r="301" spans="2:8">
      <c r="B301" s="127" t="str">
        <f>$B$40</f>
        <v>Social Service</v>
      </c>
      <c r="C301" s="136">
        <f t="shared" si="23"/>
        <v>0</v>
      </c>
      <c r="D301" s="136">
        <f t="shared" si="23"/>
        <v>0</v>
      </c>
      <c r="E301" s="136">
        <f t="shared" si="23"/>
        <v>1667.2141007351806</v>
      </c>
      <c r="F301" s="136">
        <f t="shared" si="23"/>
        <v>0</v>
      </c>
      <c r="G301" s="137">
        <f t="shared" si="23"/>
        <v>0</v>
      </c>
      <c r="H301" s="138">
        <f t="shared" si="23"/>
        <v>1667.2141007351806</v>
      </c>
    </row>
    <row r="302" spans="2:8">
      <c r="B302" s="127" t="str">
        <f>$B$41</f>
        <v>Library Science</v>
      </c>
      <c r="C302" s="136">
        <f t="shared" si="23"/>
        <v>160.83830266460282</v>
      </c>
      <c r="D302" s="136">
        <f t="shared" si="23"/>
        <v>682.56597362118816</v>
      </c>
      <c r="E302" s="136">
        <f t="shared" si="23"/>
        <v>1687.2541968574278</v>
      </c>
      <c r="F302" s="136">
        <f t="shared" si="23"/>
        <v>0</v>
      </c>
      <c r="G302" s="137">
        <f t="shared" si="23"/>
        <v>0</v>
      </c>
      <c r="H302" s="138">
        <f t="shared" si="23"/>
        <v>706.71400123517071</v>
      </c>
    </row>
    <row r="303" spans="2:8">
      <c r="B303" s="127" t="str">
        <f>$B$42</f>
        <v>Veterinary Science</v>
      </c>
      <c r="C303" s="136">
        <f t="shared" si="23"/>
        <v>0</v>
      </c>
      <c r="D303" s="136">
        <f t="shared" si="23"/>
        <v>0</v>
      </c>
      <c r="E303" s="136">
        <f t="shared" si="23"/>
        <v>0</v>
      </c>
      <c r="F303" s="136">
        <f t="shared" si="23"/>
        <v>0</v>
      </c>
      <c r="G303" s="137">
        <f t="shared" si="23"/>
        <v>0</v>
      </c>
      <c r="H303" s="138">
        <f t="shared" si="23"/>
        <v>0</v>
      </c>
    </row>
    <row r="304" spans="2:8">
      <c r="B304" s="127" t="str">
        <f>$B$43</f>
        <v>Vocational Training</v>
      </c>
      <c r="C304" s="136">
        <f t="shared" si="23"/>
        <v>0</v>
      </c>
      <c r="D304" s="136">
        <f t="shared" si="23"/>
        <v>0</v>
      </c>
      <c r="E304" s="136">
        <f t="shared" si="23"/>
        <v>0</v>
      </c>
      <c r="F304" s="136">
        <f t="shared" si="23"/>
        <v>0</v>
      </c>
      <c r="G304" s="137">
        <f t="shared" si="23"/>
        <v>0</v>
      </c>
      <c r="H304" s="138">
        <f>IF(H43=0,0,H279/H43)</f>
        <v>0</v>
      </c>
    </row>
    <row r="305" spans="2:9">
      <c r="B305" s="127" t="str">
        <f>$B$44</f>
        <v>Physical Training</v>
      </c>
      <c r="C305" s="136">
        <f t="shared" si="23"/>
        <v>73.790033377991776</v>
      </c>
      <c r="D305" s="136">
        <f t="shared" si="23"/>
        <v>0</v>
      </c>
      <c r="E305" s="136">
        <f t="shared" si="23"/>
        <v>0</v>
      </c>
      <c r="F305" s="136">
        <f t="shared" si="23"/>
        <v>0</v>
      </c>
      <c r="G305" s="137">
        <f t="shared" si="23"/>
        <v>0</v>
      </c>
      <c r="H305" s="138">
        <f t="shared" si="23"/>
        <v>73.790033377991776</v>
      </c>
    </row>
    <row r="306" spans="2:9">
      <c r="B306" s="127" t="str">
        <f>$B$45</f>
        <v>Health Services</v>
      </c>
      <c r="C306" s="136">
        <f t="shared" si="23"/>
        <v>635.65568370091694</v>
      </c>
      <c r="D306" s="136">
        <f t="shared" si="23"/>
        <v>799.86941104063658</v>
      </c>
      <c r="E306" s="136">
        <f t="shared" si="23"/>
        <v>3281.9372479506274</v>
      </c>
      <c r="F306" s="136">
        <f t="shared" si="23"/>
        <v>0</v>
      </c>
      <c r="G306" s="137">
        <f t="shared" si="23"/>
        <v>0</v>
      </c>
      <c r="H306" s="138">
        <f t="shared" si="23"/>
        <v>877.83418160187898</v>
      </c>
    </row>
    <row r="307" spans="2:9">
      <c r="B307" s="127" t="str">
        <f>$B$46</f>
        <v>Pharmacy</v>
      </c>
      <c r="C307" s="136">
        <f t="shared" si="23"/>
        <v>0</v>
      </c>
      <c r="D307" s="136">
        <f t="shared" si="23"/>
        <v>0</v>
      </c>
      <c r="E307" s="136">
        <f t="shared" si="23"/>
        <v>0</v>
      </c>
      <c r="F307" s="136">
        <f t="shared" si="23"/>
        <v>0</v>
      </c>
      <c r="G307" s="137">
        <f t="shared" si="23"/>
        <v>0</v>
      </c>
      <c r="H307" s="138">
        <f t="shared" si="23"/>
        <v>0</v>
      </c>
    </row>
    <row r="308" spans="2:9">
      <c r="B308" s="127" t="str">
        <f>$B$47</f>
        <v>Business Administration</v>
      </c>
      <c r="C308" s="136">
        <f t="shared" si="23"/>
        <v>223.76264739937753</v>
      </c>
      <c r="D308" s="136">
        <f t="shared" si="23"/>
        <v>473.41342278628935</v>
      </c>
      <c r="E308" s="136">
        <f t="shared" si="23"/>
        <v>959.87517994958944</v>
      </c>
      <c r="F308" s="136">
        <f t="shared" si="23"/>
        <v>7367.54931379558</v>
      </c>
      <c r="G308" s="137">
        <f t="shared" si="23"/>
        <v>0</v>
      </c>
      <c r="H308" s="138">
        <f t="shared" si="23"/>
        <v>528.62097854932586</v>
      </c>
    </row>
    <row r="309" spans="2:9">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c r="B310" s="127" t="str">
        <f>$B$49</f>
        <v>Teacher Ed-Practice Teaching</v>
      </c>
      <c r="C310" s="136">
        <f t="shared" si="24"/>
        <v>0</v>
      </c>
      <c r="D310" s="136">
        <f t="shared" si="24"/>
        <v>475.04718701537587</v>
      </c>
      <c r="E310" s="136">
        <f t="shared" si="24"/>
        <v>0</v>
      </c>
      <c r="F310" s="136">
        <f t="shared" si="24"/>
        <v>0</v>
      </c>
      <c r="G310" s="137">
        <f t="shared" si="24"/>
        <v>0</v>
      </c>
      <c r="H310" s="138">
        <f t="shared" si="24"/>
        <v>475.04718701537587</v>
      </c>
    </row>
    <row r="311" spans="2:9">
      <c r="B311" s="127" t="str">
        <f>$B$50</f>
        <v>Technology</v>
      </c>
      <c r="C311" s="136">
        <f t="shared" si="24"/>
        <v>255.0147659652873</v>
      </c>
      <c r="D311" s="136">
        <f t="shared" si="24"/>
        <v>516.51101054872368</v>
      </c>
      <c r="E311" s="136">
        <f t="shared" si="24"/>
        <v>895.37373125801173</v>
      </c>
      <c r="F311" s="136">
        <f t="shared" si="24"/>
        <v>938.08605055605426</v>
      </c>
      <c r="G311" s="137">
        <f t="shared" si="24"/>
        <v>0</v>
      </c>
      <c r="H311" s="138">
        <f t="shared" si="24"/>
        <v>398.82934636495361</v>
      </c>
    </row>
    <row r="312" spans="2:9">
      <c r="B312" s="127" t="str">
        <f>$B$51</f>
        <v>Nursing</v>
      </c>
      <c r="C312" s="136">
        <f t="shared" si="24"/>
        <v>0</v>
      </c>
      <c r="D312" s="136">
        <f t="shared" si="24"/>
        <v>0</v>
      </c>
      <c r="E312" s="136">
        <f t="shared" si="24"/>
        <v>0</v>
      </c>
      <c r="F312" s="136">
        <f t="shared" si="24"/>
        <v>0</v>
      </c>
      <c r="G312" s="137">
        <f t="shared" si="24"/>
        <v>0</v>
      </c>
      <c r="H312" s="138">
        <f t="shared" si="24"/>
        <v>0</v>
      </c>
    </row>
    <row r="313" spans="2:9">
      <c r="B313" s="130" t="str">
        <f>$B$52</f>
        <v>Totals</v>
      </c>
      <c r="C313" s="135">
        <f t="shared" si="24"/>
        <v>284.57926260462926</v>
      </c>
      <c r="D313" s="135">
        <f t="shared" si="24"/>
        <v>591.90229372964063</v>
      </c>
      <c r="E313" s="135">
        <f t="shared" si="24"/>
        <v>1570.633499113763</v>
      </c>
      <c r="F313" s="135">
        <f t="shared" si="24"/>
        <v>4851.4135198670529</v>
      </c>
      <c r="G313" s="135">
        <f t="shared" si="24"/>
        <v>0</v>
      </c>
      <c r="H313" s="135">
        <f t="shared" si="24"/>
        <v>572.61665251441195</v>
      </c>
      <c r="I313" s="349"/>
    </row>
    <row r="315" spans="2:9">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2.0944322772768138</v>
      </c>
      <c r="E318" s="128">
        <f t="shared" si="25"/>
        <v>5.8322144104314244</v>
      </c>
      <c r="F318" s="128">
        <f t="shared" si="25"/>
        <v>12.484426100293915</v>
      </c>
      <c r="G318" s="128">
        <f t="shared" si="25"/>
        <v>0</v>
      </c>
      <c r="H318" s="128">
        <f t="shared" si="25"/>
        <v>1.679606814753261</v>
      </c>
    </row>
    <row r="319" spans="2:9">
      <c r="B319" s="127" t="str">
        <f>$B$33</f>
        <v>Science</v>
      </c>
      <c r="C319" s="128">
        <f t="shared" ref="C319:H334" si="26">IF($C$293=0,"",C294/$C$293)</f>
        <v>1.6079746543317515</v>
      </c>
      <c r="D319" s="128">
        <f t="shared" si="26"/>
        <v>2.8637095586544916</v>
      </c>
      <c r="E319" s="128">
        <f t="shared" si="26"/>
        <v>11.606749592140266</v>
      </c>
      <c r="F319" s="128">
        <f t="shared" si="26"/>
        <v>25.545776737068834</v>
      </c>
      <c r="G319" s="128">
        <f t="shared" si="26"/>
        <v>0</v>
      </c>
      <c r="H319" s="128">
        <f t="shared" si="26"/>
        <v>3.0506615720825807</v>
      </c>
    </row>
    <row r="320" spans="2:9">
      <c r="B320" s="127" t="str">
        <f>$B$34</f>
        <v>Fine Arts</v>
      </c>
      <c r="C320" s="128">
        <f t="shared" si="26"/>
        <v>1.3827831103231847</v>
      </c>
      <c r="D320" s="128">
        <f t="shared" si="26"/>
        <v>3.4505547261246141</v>
      </c>
      <c r="E320" s="128">
        <f t="shared" si="26"/>
        <v>12.332133201033958</v>
      </c>
      <c r="F320" s="128">
        <f t="shared" si="26"/>
        <v>0</v>
      </c>
      <c r="G320" s="128">
        <f t="shared" si="26"/>
        <v>0</v>
      </c>
      <c r="H320" s="128">
        <f t="shared" si="26"/>
        <v>2.1323692948157742</v>
      </c>
    </row>
    <row r="321" spans="2:8">
      <c r="B321" s="127" t="str">
        <f>$B$35</f>
        <v>Teacher Education</v>
      </c>
      <c r="C321" s="128">
        <f t="shared" si="26"/>
        <v>2.7168025745153015</v>
      </c>
      <c r="D321" s="128">
        <f t="shared" si="26"/>
        <v>3.8790649035446938</v>
      </c>
      <c r="E321" s="128">
        <f t="shared" si="26"/>
        <v>12.69671990564464</v>
      </c>
      <c r="F321" s="128">
        <f t="shared" si="26"/>
        <v>27.91288880526492</v>
      </c>
      <c r="G321" s="128">
        <f t="shared" si="26"/>
        <v>0</v>
      </c>
      <c r="H321" s="128">
        <f t="shared" si="26"/>
        <v>5.2074221202148605</v>
      </c>
    </row>
    <row r="322" spans="2:8">
      <c r="B322" s="127" t="str">
        <f>$B$36</f>
        <v>Agriculture</v>
      </c>
      <c r="C322" s="128">
        <f t="shared" si="26"/>
        <v>0.78926364901443835</v>
      </c>
      <c r="D322" s="128">
        <f t="shared" si="26"/>
        <v>2.4591129497531785</v>
      </c>
      <c r="E322" s="128">
        <f t="shared" si="26"/>
        <v>15.851630707007878</v>
      </c>
      <c r="F322" s="128">
        <f t="shared" si="26"/>
        <v>8.3396951733518261</v>
      </c>
      <c r="G322" s="128">
        <f t="shared" si="26"/>
        <v>0</v>
      </c>
      <c r="H322" s="128">
        <f t="shared" si="26"/>
        <v>2.6060905214799273</v>
      </c>
    </row>
    <row r="323" spans="2:8">
      <c r="B323" s="127" t="str">
        <f>$B$37</f>
        <v>Engineering</v>
      </c>
      <c r="C323" s="128">
        <f t="shared" si="26"/>
        <v>1.7890749341651362</v>
      </c>
      <c r="D323" s="128">
        <f t="shared" si="26"/>
        <v>3.1882710705632382</v>
      </c>
      <c r="E323" s="128">
        <f t="shared" si="26"/>
        <v>7.8025241421297826</v>
      </c>
      <c r="F323" s="128">
        <f t="shared" si="26"/>
        <v>25.398902280507897</v>
      </c>
      <c r="G323" s="128">
        <f t="shared" si="26"/>
        <v>0</v>
      </c>
      <c r="H323" s="128">
        <f t="shared" si="26"/>
        <v>3.8032088296979998</v>
      </c>
    </row>
    <row r="324" spans="2:8">
      <c r="B324" s="127" t="str">
        <f>$B$38</f>
        <v>Home Economics</v>
      </c>
      <c r="C324" s="128">
        <f t="shared" si="26"/>
        <v>0</v>
      </c>
      <c r="D324" s="128">
        <f t="shared" si="26"/>
        <v>2.2008118712622911</v>
      </c>
      <c r="E324" s="128">
        <f t="shared" si="26"/>
        <v>29.141448523234732</v>
      </c>
      <c r="F324" s="128">
        <f t="shared" si="26"/>
        <v>0</v>
      </c>
      <c r="G324" s="128">
        <f t="shared" si="26"/>
        <v>0</v>
      </c>
      <c r="H324" s="128">
        <f t="shared" si="26"/>
        <v>14.878758531014029</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v>
      </c>
      <c r="D326" s="128">
        <f t="shared" si="26"/>
        <v>0</v>
      </c>
      <c r="E326" s="128">
        <f t="shared" si="26"/>
        <v>7.4897500675981679</v>
      </c>
      <c r="F326" s="128">
        <f t="shared" si="26"/>
        <v>0</v>
      </c>
      <c r="G326" s="128">
        <f t="shared" si="26"/>
        <v>0</v>
      </c>
      <c r="H326" s="128">
        <f t="shared" si="26"/>
        <v>7.4897500675981679</v>
      </c>
    </row>
    <row r="327" spans="2:8">
      <c r="B327" s="127" t="str">
        <f>$B$41</f>
        <v>Library Science</v>
      </c>
      <c r="C327" s="128">
        <f t="shared" si="26"/>
        <v>0.72254588521257224</v>
      </c>
      <c r="D327" s="128">
        <f t="shared" si="26"/>
        <v>3.0663419562101764</v>
      </c>
      <c r="E327" s="128">
        <f t="shared" si="26"/>
        <v>7.5797776838593842</v>
      </c>
      <c r="F327" s="128">
        <f t="shared" si="26"/>
        <v>0</v>
      </c>
      <c r="G327" s="128">
        <f t="shared" si="26"/>
        <v>0</v>
      </c>
      <c r="H327" s="128">
        <f t="shared" si="26"/>
        <v>3.1748239390427555</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0.33149246232813062</v>
      </c>
      <c r="D330" s="128">
        <f t="shared" si="26"/>
        <v>0</v>
      </c>
      <c r="E330" s="128">
        <f t="shared" si="26"/>
        <v>0</v>
      </c>
      <c r="F330" s="128">
        <f t="shared" si="26"/>
        <v>0</v>
      </c>
      <c r="G330" s="128">
        <f t="shared" si="26"/>
        <v>0</v>
      </c>
      <c r="H330" s="128">
        <f t="shared" si="26"/>
        <v>0.33149246232813062</v>
      </c>
    </row>
    <row r="331" spans="2:8">
      <c r="B331" s="127" t="str">
        <f>$B$45</f>
        <v>Health Services</v>
      </c>
      <c r="C331" s="128">
        <f t="shared" si="26"/>
        <v>2.8556033672392274</v>
      </c>
      <c r="D331" s="128">
        <f t="shared" si="26"/>
        <v>3.593312924098699</v>
      </c>
      <c r="E331" s="128">
        <f t="shared" si="26"/>
        <v>14.743691115527323</v>
      </c>
      <c r="F331" s="128">
        <f t="shared" si="26"/>
        <v>0</v>
      </c>
      <c r="G331" s="128">
        <f t="shared" si="26"/>
        <v>0</v>
      </c>
      <c r="H331" s="128">
        <f t="shared" si="26"/>
        <v>3.9435598691814246</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1.0052256052455473</v>
      </c>
      <c r="D333" s="128">
        <f t="shared" si="26"/>
        <v>2.1267503758227244</v>
      </c>
      <c r="E333" s="128">
        <f t="shared" si="26"/>
        <v>4.312118755919264</v>
      </c>
      <c r="F333" s="128">
        <f t="shared" si="26"/>
        <v>33.097790467763218</v>
      </c>
      <c r="G333" s="128">
        <f t="shared" si="26"/>
        <v>0</v>
      </c>
      <c r="H333" s="128">
        <f t="shared" si="26"/>
        <v>2.3747633900635456</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2.1340898565407942</v>
      </c>
      <c r="E335" s="128">
        <f t="shared" si="27"/>
        <v>0</v>
      </c>
      <c r="F335" s="128">
        <f t="shared" si="27"/>
        <v>0</v>
      </c>
      <c r="G335" s="128">
        <f t="shared" si="27"/>
        <v>0</v>
      </c>
      <c r="H335" s="128">
        <f t="shared" si="27"/>
        <v>2.1340898565407942</v>
      </c>
    </row>
    <row r="336" spans="2:8">
      <c r="B336" s="127" t="str">
        <f>$B$50</f>
        <v>Technology</v>
      </c>
      <c r="C336" s="128">
        <f t="shared" si="27"/>
        <v>1.1456218249262662</v>
      </c>
      <c r="D336" s="128">
        <f t="shared" si="27"/>
        <v>2.3203608789456718</v>
      </c>
      <c r="E336" s="128">
        <f t="shared" si="27"/>
        <v>4.0223540943290734</v>
      </c>
      <c r="F336" s="128">
        <f t="shared" si="27"/>
        <v>4.2142338272372353</v>
      </c>
      <c r="G336" s="128">
        <f t="shared" si="27"/>
        <v>0</v>
      </c>
      <c r="H336" s="128">
        <f t="shared" si="27"/>
        <v>1.7916907747960074</v>
      </c>
    </row>
    <row r="337" spans="2:9">
      <c r="B337" s="127" t="str">
        <f>$B$51</f>
        <v>Nursing</v>
      </c>
      <c r="C337" s="128">
        <f t="shared" si="27"/>
        <v>0</v>
      </c>
      <c r="D337" s="128">
        <f t="shared" si="27"/>
        <v>0</v>
      </c>
      <c r="E337" s="128">
        <f t="shared" si="27"/>
        <v>0</v>
      </c>
      <c r="F337" s="128">
        <f t="shared" si="27"/>
        <v>0</v>
      </c>
      <c r="G337" s="128">
        <f t="shared" si="27"/>
        <v>0</v>
      </c>
      <c r="H337" s="128">
        <f t="shared" si="27"/>
        <v>0</v>
      </c>
    </row>
    <row r="338" spans="2:9">
      <c r="B338" s="130" t="str">
        <f>$B$52</f>
        <v>Totals</v>
      </c>
      <c r="C338" s="128">
        <f t="shared" si="27"/>
        <v>1.278436614943562</v>
      </c>
      <c r="D338" s="128">
        <f t="shared" si="27"/>
        <v>2.6590467550137724</v>
      </c>
      <c r="E338" s="128">
        <f t="shared" si="27"/>
        <v>7.0558738382622321</v>
      </c>
      <c r="F338" s="128">
        <f t="shared" si="27"/>
        <v>21.794366255868475</v>
      </c>
      <c r="G338" s="128">
        <f t="shared" si="27"/>
        <v>0</v>
      </c>
      <c r="H338" s="128">
        <f t="shared" si="27"/>
        <v>2.572408432718071</v>
      </c>
      <c r="I338" s="349"/>
    </row>
    <row r="340" spans="2:9">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6677.9829194079921</v>
      </c>
      <c r="D343" s="135">
        <f t="shared" si="28"/>
        <v>13986.582973511346</v>
      </c>
      <c r="E343" s="135">
        <f>E293*24</f>
        <v>31157.942572148961</v>
      </c>
      <c r="F343" s="135">
        <f>F293*18</f>
        <v>50022.470553824445</v>
      </c>
      <c r="G343" s="135">
        <f>G293*24</f>
        <v>0</v>
      </c>
      <c r="H343" s="135">
        <f>IF((C32/30+D32/30+E32/24+F32/18+G32/24)=0,0,H268/(C32/30+D32/30+E32/24+F32/18+G32/24))</f>
        <v>10960.661289272488</v>
      </c>
    </row>
    <row r="344" spans="2:9">
      <c r="B344" s="127" t="str">
        <f>$B$33</f>
        <v>Science</v>
      </c>
      <c r="C344" s="138">
        <f t="shared" si="28"/>
        <v>10738.027276468407</v>
      </c>
      <c r="D344" s="138">
        <f t="shared" si="28"/>
        <v>19123.803518840094</v>
      </c>
      <c r="E344" s="138">
        <f>E294*24</f>
        <v>62007.740420926697</v>
      </c>
      <c r="F344" s="138">
        <f>F294*18</f>
        <v>102356.55642789342</v>
      </c>
      <c r="G344" s="138">
        <f>G294*24</f>
        <v>0</v>
      </c>
      <c r="H344" s="138">
        <f t="shared" ref="H344:H363" si="29">IF((C33/30+D33/30+E33/24+F33/18+G33/24)=0,0,H269/(C33/30+D33/30+E33/24+F33/18+G33/24))</f>
        <v>19868.118983693763</v>
      </c>
    </row>
    <row r="345" spans="2:9">
      <c r="B345" s="127" t="str">
        <f>$B$34</f>
        <v>Fine Arts</v>
      </c>
      <c r="C345" s="138">
        <f t="shared" si="28"/>
        <v>9234.2019919840841</v>
      </c>
      <c r="D345" s="138">
        <f t="shared" si="28"/>
        <v>23042.745523542693</v>
      </c>
      <c r="E345" s="138">
        <f t="shared" ref="E345:E363" si="30">E295*24</f>
        <v>65883.019901095191</v>
      </c>
      <c r="F345" s="138">
        <f t="shared" ref="F345:F363" si="31">F295*18</f>
        <v>0</v>
      </c>
      <c r="G345" s="138">
        <f t="shared" ref="G345:G363" si="32">G295*24</f>
        <v>0</v>
      </c>
      <c r="H345" s="138">
        <f t="shared" si="29"/>
        <v>14141.79827307873</v>
      </c>
    </row>
    <row r="346" spans="2:9">
      <c r="B346" s="127" t="str">
        <f>$B$35</f>
        <v>Teacher Education</v>
      </c>
      <c r="C346" s="138">
        <f t="shared" si="28"/>
        <v>18142.761188016841</v>
      </c>
      <c r="D346" s="138">
        <f t="shared" si="28"/>
        <v>25904.329169146473</v>
      </c>
      <c r="E346" s="138">
        <f t="shared" si="30"/>
        <v>67830.782929921887</v>
      </c>
      <c r="F346" s="138">
        <f t="shared" si="31"/>
        <v>111841.07680373621</v>
      </c>
      <c r="G346" s="138">
        <f t="shared" si="32"/>
        <v>0</v>
      </c>
      <c r="H346" s="138">
        <f t="shared" si="29"/>
        <v>33292.644165398669</v>
      </c>
    </row>
    <row r="347" spans="2:9">
      <c r="B347" s="127" t="str">
        <f>$B$36</f>
        <v>Agriculture</v>
      </c>
      <c r="C347" s="138">
        <f t="shared" si="28"/>
        <v>5270.6891670280438</v>
      </c>
      <c r="D347" s="138">
        <f t="shared" si="28"/>
        <v>16421.914275346728</v>
      </c>
      <c r="E347" s="138">
        <f t="shared" si="30"/>
        <v>84685.535284929472</v>
      </c>
      <c r="F347" s="138">
        <f t="shared" si="31"/>
        <v>33415.405152427658</v>
      </c>
      <c r="G347" s="138">
        <f t="shared" si="32"/>
        <v>0</v>
      </c>
      <c r="H347" s="138">
        <f t="shared" si="29"/>
        <v>17165.710424683792</v>
      </c>
    </row>
    <row r="348" spans="2:9">
      <c r="B348" s="127" t="str">
        <f>$B$37</f>
        <v>Engineering</v>
      </c>
      <c r="C348" s="138">
        <f t="shared" si="28"/>
        <v>11947.411851895757</v>
      </c>
      <c r="D348" s="138">
        <f t="shared" si="28"/>
        <v>21291.219751663939</v>
      </c>
      <c r="E348" s="138">
        <f t="shared" si="30"/>
        <v>41684.098359528944</v>
      </c>
      <c r="F348" s="138">
        <f t="shared" si="31"/>
        <v>101768.06136056666</v>
      </c>
      <c r="G348" s="138">
        <f t="shared" si="32"/>
        <v>0</v>
      </c>
      <c r="H348" s="138">
        <f t="shared" si="29"/>
        <v>24332.001392929586</v>
      </c>
    </row>
    <row r="349" spans="2:9">
      <c r="B349" s="127" t="str">
        <f>$B$38</f>
        <v>Home Economics</v>
      </c>
      <c r="C349" s="138">
        <f t="shared" si="28"/>
        <v>0</v>
      </c>
      <c r="D349" s="138">
        <f t="shared" si="28"/>
        <v>14696.984085119919</v>
      </c>
      <c r="E349" s="138">
        <f t="shared" si="30"/>
        <v>155684.87638797503</v>
      </c>
      <c r="F349" s="138">
        <f t="shared" si="31"/>
        <v>0</v>
      </c>
      <c r="G349" s="138">
        <f t="shared" si="32"/>
        <v>0</v>
      </c>
      <c r="H349" s="138">
        <f t="shared" si="29"/>
        <v>88901.137928727869</v>
      </c>
    </row>
    <row r="350" spans="2:9">
      <c r="B350" s="127" t="str">
        <f>$B$39</f>
        <v>Law</v>
      </c>
      <c r="C350" s="138">
        <f t="shared" si="28"/>
        <v>0</v>
      </c>
      <c r="D350" s="138">
        <f t="shared" si="28"/>
        <v>0</v>
      </c>
      <c r="E350" s="138">
        <f t="shared" si="30"/>
        <v>0</v>
      </c>
      <c r="F350" s="138">
        <f t="shared" si="31"/>
        <v>0</v>
      </c>
      <c r="G350" s="138">
        <f t="shared" si="32"/>
        <v>0</v>
      </c>
      <c r="H350" s="138">
        <f t="shared" si="29"/>
        <v>0</v>
      </c>
    </row>
    <row r="351" spans="2:9">
      <c r="B351" s="127" t="str">
        <f>$B$40</f>
        <v>Social Service</v>
      </c>
      <c r="C351" s="138">
        <f t="shared" si="28"/>
        <v>0</v>
      </c>
      <c r="D351" s="138">
        <f t="shared" si="28"/>
        <v>0</v>
      </c>
      <c r="E351" s="138">
        <f t="shared" si="30"/>
        <v>40013.138417644339</v>
      </c>
      <c r="F351" s="138">
        <f t="shared" si="31"/>
        <v>0</v>
      </c>
      <c r="G351" s="138">
        <f t="shared" si="32"/>
        <v>0</v>
      </c>
      <c r="H351" s="138">
        <f t="shared" si="29"/>
        <v>40013.138417644332</v>
      </c>
    </row>
    <row r="352" spans="2:9">
      <c r="B352" s="127" t="str">
        <f>$B$41</f>
        <v>Library Science</v>
      </c>
      <c r="C352" s="138">
        <f t="shared" si="28"/>
        <v>4825.1490799380845</v>
      </c>
      <c r="D352" s="138">
        <f t="shared" si="28"/>
        <v>20476.979208635647</v>
      </c>
      <c r="E352" s="138">
        <f t="shared" si="30"/>
        <v>40494.100724578268</v>
      </c>
      <c r="F352" s="138">
        <f t="shared" si="31"/>
        <v>0</v>
      </c>
      <c r="G352" s="138">
        <f t="shared" si="32"/>
        <v>0</v>
      </c>
      <c r="H352" s="138">
        <f t="shared" si="29"/>
        <v>20939.674110671724</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2213.7010013397535</v>
      </c>
      <c r="D355" s="138">
        <f t="shared" si="28"/>
        <v>0</v>
      </c>
      <c r="E355" s="138">
        <f t="shared" si="30"/>
        <v>0</v>
      </c>
      <c r="F355" s="138">
        <f t="shared" si="31"/>
        <v>0</v>
      </c>
      <c r="G355" s="138">
        <f t="shared" si="32"/>
        <v>0</v>
      </c>
      <c r="H355" s="138">
        <f t="shared" si="29"/>
        <v>2213.7010013397535</v>
      </c>
    </row>
    <row r="356" spans="2:9">
      <c r="B356" s="127" t="str">
        <f>$B$45</f>
        <v>Health Services</v>
      </c>
      <c r="C356" s="138">
        <f t="shared" si="28"/>
        <v>19069.670511027507</v>
      </c>
      <c r="D356" s="138">
        <f t="shared" si="28"/>
        <v>23996.082331219099</v>
      </c>
      <c r="E356" s="138">
        <f t="shared" si="30"/>
        <v>78766.493950815056</v>
      </c>
      <c r="F356" s="138">
        <f t="shared" si="31"/>
        <v>0</v>
      </c>
      <c r="G356" s="138">
        <f t="shared" si="32"/>
        <v>0</v>
      </c>
      <c r="H356" s="138">
        <f t="shared" si="29"/>
        <v>25928.84290014609</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6712.8794219813262</v>
      </c>
      <c r="D358" s="138">
        <f t="shared" si="28"/>
        <v>14202.40268358868</v>
      </c>
      <c r="E358" s="138">
        <f t="shared" si="30"/>
        <v>23037.004318790146</v>
      </c>
      <c r="F358" s="138">
        <f t="shared" si="31"/>
        <v>132615.88764832044</v>
      </c>
      <c r="G358" s="138">
        <f t="shared" si="32"/>
        <v>0</v>
      </c>
      <c r="H358" s="138">
        <f t="shared" si="29"/>
        <v>15206.042838941232</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14251.415610461276</v>
      </c>
      <c r="E360" s="138">
        <f t="shared" si="30"/>
        <v>0</v>
      </c>
      <c r="F360" s="138">
        <f t="shared" si="31"/>
        <v>0</v>
      </c>
      <c r="G360" s="138">
        <f t="shared" si="32"/>
        <v>0</v>
      </c>
      <c r="H360" s="138">
        <f t="shared" si="29"/>
        <v>14251.415610461276</v>
      </c>
    </row>
    <row r="361" spans="2:9">
      <c r="B361" s="127" t="str">
        <f>$B$50</f>
        <v>Technology</v>
      </c>
      <c r="C361" s="138">
        <f t="shared" si="33"/>
        <v>7650.4429789586193</v>
      </c>
      <c r="D361" s="138">
        <f t="shared" si="33"/>
        <v>15495.33031646171</v>
      </c>
      <c r="E361" s="138">
        <f t="shared" si="30"/>
        <v>21488.969550192283</v>
      </c>
      <c r="F361" s="138">
        <f t="shared" si="31"/>
        <v>16885.548910008976</v>
      </c>
      <c r="G361" s="138">
        <f t="shared" si="32"/>
        <v>0</v>
      </c>
      <c r="H361" s="138">
        <f t="shared" si="29"/>
        <v>11785.2746890748</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8537.3778781388773</v>
      </c>
      <c r="D363" s="135">
        <f t="shared" si="33"/>
        <v>17757.068811889218</v>
      </c>
      <c r="E363" s="135">
        <f t="shared" si="30"/>
        <v>37695.203978730315</v>
      </c>
      <c r="F363" s="135">
        <f t="shared" si="31"/>
        <v>87325.443357606957</v>
      </c>
      <c r="G363" s="135">
        <f t="shared" si="32"/>
        <v>0</v>
      </c>
      <c r="H363" s="135">
        <f t="shared" si="29"/>
        <v>16673.214938953453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24" priority="6" stopIfTrue="1">
      <formula>C32=0</formula>
    </cfRule>
  </conditionalFormatting>
  <conditionalFormatting sqref="C91:G110">
    <cfRule type="expression" dxfId="223" priority="5" stopIfTrue="1">
      <formula>C32=0</formula>
    </cfRule>
  </conditionalFormatting>
  <conditionalFormatting sqref="C143:H162">
    <cfRule type="expression" dxfId="222" priority="3" stopIfTrue="1">
      <formula>C32=0</formula>
    </cfRule>
  </conditionalFormatting>
  <conditionalFormatting sqref="H143:H162">
    <cfRule type="expression" dxfId="221" priority="1" stopIfTrue="1">
      <formula>OR(AND(#REF!&gt;0,H143&gt;0,H61=0),AND(#REF!&gt;0,H143&gt;0,H32=0))</formula>
    </cfRule>
    <cfRule type="expression" dxfId="220" priority="2" stopIfTrue="1">
      <formula>OR(AND(#REF!&gt;0,H143&gt;0,H61=0),AND(#REF!&gt;0,H143&gt;0,H32=0))</formula>
    </cfRule>
    <cfRule type="expression" dxfId="219"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1" width="15" style="107" bestFit="1" customWidth="1"/>
    <col min="12"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73</v>
      </c>
      <c r="C3" s="119"/>
      <c r="D3" s="119"/>
      <c r="E3" s="119"/>
      <c r="F3" s="119"/>
      <c r="G3" s="119"/>
      <c r="H3" s="119"/>
    </row>
    <row r="4" spans="2:8">
      <c r="B4" s="292" t="s">
        <v>138</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Data!$G9</f>
        <v>71601206</v>
      </c>
    </row>
    <row r="14" spans="2:8">
      <c r="B14" s="478" t="s">
        <v>13</v>
      </c>
      <c r="C14" s="478"/>
      <c r="D14" s="478"/>
      <c r="E14" s="478"/>
      <c r="F14" s="354"/>
      <c r="G14" s="301"/>
      <c r="H14" s="355">
        <f>Data!$H9</f>
        <v>3969899</v>
      </c>
    </row>
    <row r="15" spans="2:8">
      <c r="B15" s="478" t="s">
        <v>14</v>
      </c>
      <c r="C15" s="478"/>
      <c r="D15" s="478"/>
      <c r="E15" s="478"/>
      <c r="F15" s="354"/>
      <c r="G15" s="301"/>
      <c r="H15" s="355">
        <f>Data!$I9</f>
        <v>16833149</v>
      </c>
    </row>
    <row r="16" spans="2:8">
      <c r="B16" s="478" t="s">
        <v>18</v>
      </c>
      <c r="C16" s="478"/>
      <c r="D16" s="478"/>
      <c r="E16" s="478"/>
      <c r="F16" s="354"/>
      <c r="G16" s="301"/>
      <c r="H16" s="355">
        <f>Data!$J9</f>
        <v>15315286</v>
      </c>
    </row>
    <row r="17" spans="2:23">
      <c r="B17" s="478" t="s">
        <v>15</v>
      </c>
      <c r="C17" s="478"/>
      <c r="D17" s="478"/>
      <c r="E17" s="478"/>
      <c r="F17" s="354"/>
      <c r="G17" s="301"/>
      <c r="H17" s="355">
        <f>Data!$K9</f>
        <v>14450655</v>
      </c>
    </row>
    <row r="18" spans="2:23">
      <c r="B18" s="478" t="s">
        <v>1</v>
      </c>
      <c r="C18" s="478"/>
      <c r="D18" s="478"/>
      <c r="E18" s="478"/>
      <c r="F18" s="356"/>
      <c r="G18" s="301"/>
      <c r="H18" s="357">
        <f>SUM(H13:H17)</f>
        <v>122170195</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tr">
        <f>Data!L9</f>
        <v>Danielle McDonald</v>
      </c>
      <c r="E21" s="491"/>
      <c r="F21" s="491"/>
      <c r="G21" s="308" t="str">
        <f>Data!M9</f>
        <v>903-566-7405</v>
      </c>
      <c r="H21" s="309" t="str">
        <f>Data!N9</f>
        <v>daniellemcdonald@uttyler.edu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Data!O9</f>
        <v>2608</v>
      </c>
      <c r="D25" s="316">
        <f>Data!P9</f>
        <v>4497</v>
      </c>
      <c r="E25" s="316">
        <f>Data!Q9</f>
        <v>1677</v>
      </c>
      <c r="F25" s="316">
        <f>Data!R9</f>
        <v>186</v>
      </c>
      <c r="G25" s="316">
        <f>Data!S9</f>
        <v>0</v>
      </c>
      <c r="H25" s="317">
        <f>SUM(C25:G25)</f>
        <v>8968</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Data!T9</f>
        <v>Cindy Strawn</v>
      </c>
      <c r="E28" s="491"/>
      <c r="F28" s="491"/>
      <c r="G28" s="308" t="str">
        <f>Data!U9</f>
        <v>903-566-7222</v>
      </c>
      <c r="H28" s="309" t="str">
        <f>Data!V9</f>
        <v>cstrawn@uttyler.edu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Data!W9</f>
        <v>39803</v>
      </c>
      <c r="D32" s="140">
        <f>Data!AQ9</f>
        <v>15534</v>
      </c>
      <c r="E32" s="140">
        <f>Data!BK9</f>
        <v>6056.9999999999991</v>
      </c>
      <c r="F32" s="140">
        <f>Data!CE9</f>
        <v>294</v>
      </c>
      <c r="G32" s="140">
        <f>Data!CY9</f>
        <v>0</v>
      </c>
      <c r="H32" s="141">
        <f>SUM(C32:G32)</f>
        <v>61688</v>
      </c>
      <c r="W32" s="144"/>
    </row>
    <row r="33" spans="2:23">
      <c r="B33" s="129" t="s">
        <v>43</v>
      </c>
      <c r="C33" s="140">
        <f>Data!X9</f>
        <v>17674</v>
      </c>
      <c r="D33" s="140">
        <f>Data!AR9</f>
        <v>8754</v>
      </c>
      <c r="E33" s="140">
        <f>Data!BL9</f>
        <v>1317</v>
      </c>
      <c r="F33" s="140">
        <f>Data!CF9</f>
        <v>12</v>
      </c>
      <c r="G33" s="140">
        <f>Data!CZ9</f>
        <v>0</v>
      </c>
      <c r="H33" s="141">
        <f t="shared" ref="H33:H52" si="0">SUM(C33:G33)</f>
        <v>27757</v>
      </c>
      <c r="W33" s="144"/>
    </row>
    <row r="34" spans="2:23">
      <c r="B34" s="129" t="s">
        <v>44</v>
      </c>
      <c r="C34" s="140">
        <f>Data!Y9</f>
        <v>4976</v>
      </c>
      <c r="D34" s="140">
        <f>Data!AS9</f>
        <v>1364</v>
      </c>
      <c r="E34" s="140">
        <f>Data!BM9</f>
        <v>144</v>
      </c>
      <c r="F34" s="140">
        <f>Data!CG9</f>
        <v>0</v>
      </c>
      <c r="G34" s="140">
        <f>Data!DA9</f>
        <v>0</v>
      </c>
      <c r="H34" s="141">
        <f t="shared" si="0"/>
        <v>6484</v>
      </c>
      <c r="W34" s="144"/>
    </row>
    <row r="35" spans="2:23">
      <c r="B35" s="129" t="s">
        <v>45</v>
      </c>
      <c r="C35" s="140">
        <f>Data!Z9</f>
        <v>874</v>
      </c>
      <c r="D35" s="140">
        <f>Data!AT9</f>
        <v>4088</v>
      </c>
      <c r="E35" s="140">
        <f>Data!BN9</f>
        <v>5872</v>
      </c>
      <c r="F35" s="140">
        <f>Data!CH9</f>
        <v>1009</v>
      </c>
      <c r="G35" s="140">
        <f>Data!DB9</f>
        <v>0</v>
      </c>
      <c r="H35" s="141">
        <f t="shared" si="0"/>
        <v>11843</v>
      </c>
      <c r="W35" s="144"/>
    </row>
    <row r="36" spans="2:23">
      <c r="B36" s="129" t="s">
        <v>46</v>
      </c>
      <c r="C36" s="140">
        <f>Data!AA9</f>
        <v>0</v>
      </c>
      <c r="D36" s="140">
        <f>Data!AU9</f>
        <v>0</v>
      </c>
      <c r="E36" s="140">
        <f>Data!BO9</f>
        <v>0</v>
      </c>
      <c r="F36" s="140">
        <f>Data!CI9</f>
        <v>0</v>
      </c>
      <c r="G36" s="140">
        <f>Data!DC9</f>
        <v>0</v>
      </c>
      <c r="H36" s="141">
        <f t="shared" si="0"/>
        <v>0</v>
      </c>
      <c r="W36" s="144"/>
    </row>
    <row r="37" spans="2:23">
      <c r="B37" s="129" t="s">
        <v>47</v>
      </c>
      <c r="C37" s="140">
        <f>Data!AB9</f>
        <v>4249</v>
      </c>
      <c r="D37" s="140">
        <f>Data!AV9</f>
        <v>9645</v>
      </c>
      <c r="E37" s="140">
        <f>Data!BP9</f>
        <v>2641</v>
      </c>
      <c r="F37" s="140">
        <f>Data!CJ9</f>
        <v>0</v>
      </c>
      <c r="G37" s="140">
        <f>Data!DD9</f>
        <v>0</v>
      </c>
      <c r="H37" s="141">
        <f t="shared" si="0"/>
        <v>16535</v>
      </c>
      <c r="W37" s="144"/>
    </row>
    <row r="38" spans="2:23">
      <c r="B38" s="129" t="s">
        <v>48</v>
      </c>
      <c r="C38" s="140">
        <f>Data!AC9</f>
        <v>96</v>
      </c>
      <c r="D38" s="140">
        <f>Data!AW9</f>
        <v>312</v>
      </c>
      <c r="E38" s="140">
        <f>Data!BQ9</f>
        <v>0</v>
      </c>
      <c r="F38" s="140">
        <f>Data!CK9</f>
        <v>0</v>
      </c>
      <c r="G38" s="140">
        <f>Data!DE9</f>
        <v>0</v>
      </c>
      <c r="H38" s="141">
        <f t="shared" si="0"/>
        <v>408</v>
      </c>
      <c r="W38" s="144"/>
    </row>
    <row r="39" spans="2:23">
      <c r="B39" s="129" t="s">
        <v>49</v>
      </c>
      <c r="C39" s="140">
        <f>Data!AD9</f>
        <v>0</v>
      </c>
      <c r="D39" s="140">
        <f>Data!AX9</f>
        <v>0</v>
      </c>
      <c r="E39" s="140">
        <f>Data!BR9</f>
        <v>0</v>
      </c>
      <c r="F39" s="140">
        <f>Data!CL9</f>
        <v>0</v>
      </c>
      <c r="G39" s="140">
        <f>Data!DF9</f>
        <v>0</v>
      </c>
      <c r="H39" s="141">
        <f t="shared" si="0"/>
        <v>0</v>
      </c>
      <c r="W39" s="144"/>
    </row>
    <row r="40" spans="2:23">
      <c r="B40" s="129" t="s">
        <v>50</v>
      </c>
      <c r="C40" s="140">
        <f>Data!AE9</f>
        <v>261</v>
      </c>
      <c r="D40" s="140">
        <f>Data!AY9</f>
        <v>398</v>
      </c>
      <c r="E40" s="140">
        <f>Data!BS9</f>
        <v>0</v>
      </c>
      <c r="F40" s="140">
        <f>Data!CM9</f>
        <v>0</v>
      </c>
      <c r="G40" s="140">
        <f>Data!DG9</f>
        <v>0</v>
      </c>
      <c r="H40" s="141">
        <f t="shared" si="0"/>
        <v>659</v>
      </c>
      <c r="W40" s="144"/>
    </row>
    <row r="41" spans="2:23">
      <c r="B41" s="129" t="s">
        <v>51</v>
      </c>
      <c r="C41" s="140">
        <f>Data!AF9</f>
        <v>0</v>
      </c>
      <c r="D41" s="140">
        <f>Data!AZ9</f>
        <v>0</v>
      </c>
      <c r="E41" s="140">
        <f>Data!BT9</f>
        <v>0</v>
      </c>
      <c r="F41" s="140">
        <f>Data!CN9</f>
        <v>0</v>
      </c>
      <c r="G41" s="140">
        <f>Data!DH9</f>
        <v>0</v>
      </c>
      <c r="H41" s="141">
        <f t="shared" si="0"/>
        <v>0</v>
      </c>
      <c r="W41" s="144"/>
    </row>
    <row r="42" spans="2:23">
      <c r="B42" s="129" t="s">
        <v>52</v>
      </c>
      <c r="C42" s="140">
        <f>Data!AG9</f>
        <v>0</v>
      </c>
      <c r="D42" s="140">
        <f>Data!BA9</f>
        <v>0</v>
      </c>
      <c r="E42" s="140">
        <f>Data!BU9</f>
        <v>0</v>
      </c>
      <c r="F42" s="140">
        <f>Data!CO9</f>
        <v>0</v>
      </c>
      <c r="G42" s="140">
        <f>Data!DI9</f>
        <v>0</v>
      </c>
      <c r="H42" s="141">
        <f t="shared" si="0"/>
        <v>0</v>
      </c>
      <c r="W42" s="144"/>
    </row>
    <row r="43" spans="2:23">
      <c r="B43" s="129" t="s">
        <v>53</v>
      </c>
      <c r="C43" s="140">
        <f>Data!AH9</f>
        <v>0</v>
      </c>
      <c r="D43" s="140">
        <f>Data!BB9</f>
        <v>0</v>
      </c>
      <c r="E43" s="140">
        <f>Data!BV9</f>
        <v>0</v>
      </c>
      <c r="F43" s="140">
        <f>Data!CP9</f>
        <v>0</v>
      </c>
      <c r="G43" s="140">
        <f>Data!DJ9</f>
        <v>0</v>
      </c>
      <c r="H43" s="141">
        <f t="shared" si="0"/>
        <v>0</v>
      </c>
      <c r="W43" s="144"/>
    </row>
    <row r="44" spans="2:23">
      <c r="B44" s="129" t="s">
        <v>54</v>
      </c>
      <c r="C44" s="140">
        <f>Data!AI9</f>
        <v>0</v>
      </c>
      <c r="D44" s="140">
        <f>Data!BC9</f>
        <v>0</v>
      </c>
      <c r="E44" s="140">
        <f>Data!BW9</f>
        <v>0</v>
      </c>
      <c r="F44" s="140">
        <f>Data!CQ9</f>
        <v>0</v>
      </c>
      <c r="G44" s="140">
        <f>Data!DK9</f>
        <v>0</v>
      </c>
      <c r="H44" s="141">
        <f t="shared" si="0"/>
        <v>0</v>
      </c>
      <c r="W44" s="144"/>
    </row>
    <row r="45" spans="2:23">
      <c r="B45" s="129" t="s">
        <v>55</v>
      </c>
      <c r="C45" s="140">
        <f>Data!AJ9</f>
        <v>2502</v>
      </c>
      <c r="D45" s="140">
        <f>Data!BD9</f>
        <v>2931</v>
      </c>
      <c r="E45" s="140">
        <f>Data!BX9</f>
        <v>2535</v>
      </c>
      <c r="F45" s="140">
        <f>Data!CR9</f>
        <v>0</v>
      </c>
      <c r="G45" s="140">
        <f>Data!DL9</f>
        <v>0</v>
      </c>
      <c r="H45" s="141">
        <f t="shared" si="0"/>
        <v>7968</v>
      </c>
      <c r="W45" s="144"/>
    </row>
    <row r="46" spans="2:23">
      <c r="B46" s="129" t="s">
        <v>56</v>
      </c>
      <c r="C46" s="140">
        <f>Data!AK9</f>
        <v>0</v>
      </c>
      <c r="D46" s="140">
        <f>Data!BE9</f>
        <v>0</v>
      </c>
      <c r="E46" s="140">
        <f>Data!BY9</f>
        <v>0</v>
      </c>
      <c r="F46" s="140">
        <f>Data!CS9</f>
        <v>0</v>
      </c>
      <c r="G46" s="140">
        <f>Data!DM9</f>
        <v>474</v>
      </c>
      <c r="H46" s="141">
        <f t="shared" si="0"/>
        <v>474</v>
      </c>
      <c r="W46" s="144"/>
    </row>
    <row r="47" spans="2:23">
      <c r="B47" s="129" t="s">
        <v>57</v>
      </c>
      <c r="C47" s="140">
        <f>Data!AL9</f>
        <v>5164</v>
      </c>
      <c r="D47" s="140">
        <f>Data!BF9</f>
        <v>17002</v>
      </c>
      <c r="E47" s="140">
        <f>Data!BZ9</f>
        <v>7964</v>
      </c>
      <c r="F47" s="140">
        <f>Data!CT9</f>
        <v>594</v>
      </c>
      <c r="G47" s="140">
        <f>Data!DN9</f>
        <v>0</v>
      </c>
      <c r="H47" s="141">
        <f t="shared" si="0"/>
        <v>30724</v>
      </c>
      <c r="W47" s="144"/>
    </row>
    <row r="48" spans="2:23">
      <c r="B48" s="129" t="s">
        <v>58</v>
      </c>
      <c r="C48" s="140">
        <f>Data!AM9</f>
        <v>0</v>
      </c>
      <c r="D48" s="140">
        <f>Data!BG9</f>
        <v>0</v>
      </c>
      <c r="E48" s="140">
        <f>Data!CA9</f>
        <v>0</v>
      </c>
      <c r="F48" s="140">
        <f>Data!CU9</f>
        <v>0</v>
      </c>
      <c r="G48" s="140">
        <f>Data!DO9</f>
        <v>0</v>
      </c>
      <c r="H48" s="141">
        <f t="shared" si="0"/>
        <v>0</v>
      </c>
      <c r="W48" s="144"/>
    </row>
    <row r="49" spans="2:23">
      <c r="B49" s="129" t="s">
        <v>59</v>
      </c>
      <c r="C49" s="140">
        <f>Data!AN9</f>
        <v>0</v>
      </c>
      <c r="D49" s="140">
        <f>Data!BH9</f>
        <v>577</v>
      </c>
      <c r="E49" s="140">
        <f>Data!CB9</f>
        <v>0</v>
      </c>
      <c r="F49" s="140">
        <f>Data!CV9</f>
        <v>0</v>
      </c>
      <c r="G49" s="140">
        <f>Data!DP9</f>
        <v>0</v>
      </c>
      <c r="H49" s="141">
        <f t="shared" si="0"/>
        <v>577</v>
      </c>
      <c r="W49" s="144"/>
    </row>
    <row r="50" spans="2:23">
      <c r="B50" s="129" t="s">
        <v>60</v>
      </c>
      <c r="C50" s="140">
        <f>Data!AO9</f>
        <v>633</v>
      </c>
      <c r="D50" s="140">
        <f>Data!BI9</f>
        <v>1905</v>
      </c>
      <c r="E50" s="140">
        <f>Data!CC9</f>
        <v>690</v>
      </c>
      <c r="F50" s="140">
        <f>Data!CW9</f>
        <v>0</v>
      </c>
      <c r="G50" s="140">
        <f>Data!DQ9</f>
        <v>0</v>
      </c>
      <c r="H50" s="141">
        <f t="shared" si="0"/>
        <v>3228</v>
      </c>
      <c r="W50" s="144"/>
    </row>
    <row r="51" spans="2:23">
      <c r="B51" s="129" t="s">
        <v>0</v>
      </c>
      <c r="C51" s="140">
        <f>Data!AP9</f>
        <v>948</v>
      </c>
      <c r="D51" s="140">
        <f>Data!BJ9</f>
        <v>33305</v>
      </c>
      <c r="E51" s="140">
        <f>Data!CD9</f>
        <v>6325</v>
      </c>
      <c r="F51" s="140">
        <f>Data!CX9</f>
        <v>679</v>
      </c>
      <c r="G51" s="140">
        <f>Data!DR9</f>
        <v>0</v>
      </c>
      <c r="H51" s="141">
        <f t="shared" si="0"/>
        <v>41257</v>
      </c>
      <c r="W51" s="144"/>
    </row>
    <row r="52" spans="2:23">
      <c r="B52" s="142" t="s">
        <v>33</v>
      </c>
      <c r="C52" s="141">
        <f>SUM(C32:C51)</f>
        <v>77180</v>
      </c>
      <c r="D52" s="141">
        <f>SUM(D32:D51)</f>
        <v>95815</v>
      </c>
      <c r="E52" s="141">
        <f>SUM(E32:E51)</f>
        <v>33545</v>
      </c>
      <c r="F52" s="141">
        <f>SUM(F32:F51)</f>
        <v>2588</v>
      </c>
      <c r="G52" s="141">
        <f>SUM(G32:G51)</f>
        <v>474</v>
      </c>
      <c r="H52" s="141">
        <f t="shared" si="0"/>
        <v>209602</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Data!T9</f>
        <v>Cindy Strawn</v>
      </c>
      <c r="E55" s="491"/>
      <c r="F55" s="491"/>
      <c r="G55" s="308" t="str">
        <f>Data!U9</f>
        <v>903-566-7222</v>
      </c>
      <c r="H55" s="309" t="str">
        <f>Data!V9</f>
        <v>cstrawn@uttyler.edu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Data!DS9</f>
        <v>2392942.8443922279</v>
      </c>
      <c r="D61" s="320">
        <f>Data!EM9</f>
        <v>1244948.2191497392</v>
      </c>
      <c r="E61" s="320">
        <f>Data!FG9</f>
        <v>1587647.8227869829</v>
      </c>
      <c r="F61" s="320">
        <f>Data!GA9</f>
        <v>179953.67214228483</v>
      </c>
      <c r="G61" s="320">
        <f>Data!GU9</f>
        <v>0</v>
      </c>
      <c r="H61" s="321">
        <f>SUM(C61:G61)</f>
        <v>5405492.5584712354</v>
      </c>
    </row>
    <row r="62" spans="2:23">
      <c r="B62" s="127" t="str">
        <f>$B$33</f>
        <v>Science</v>
      </c>
      <c r="C62" s="320">
        <f>Data!DT9</f>
        <v>948976.18461102224</v>
      </c>
      <c r="D62" s="320">
        <f>Data!EN9</f>
        <v>1111809.1614850524</v>
      </c>
      <c r="E62" s="320">
        <f>Data!FH9</f>
        <v>684423.80039912299</v>
      </c>
      <c r="F62" s="320">
        <f>Data!GB9</f>
        <v>3496.3948051948059</v>
      </c>
      <c r="G62" s="320">
        <f>Data!GV9</f>
        <v>0</v>
      </c>
      <c r="H62" s="141">
        <f t="shared" ref="H62:H81" si="1">SUM(C62:G62)</f>
        <v>2748705.5413003927</v>
      </c>
    </row>
    <row r="63" spans="2:23">
      <c r="B63" s="127" t="str">
        <f>$B$34</f>
        <v>Fine Arts</v>
      </c>
      <c r="C63" s="320">
        <f>Data!DU9</f>
        <v>523399.99417354702</v>
      </c>
      <c r="D63" s="320">
        <f>Data!EO9</f>
        <v>334905.82232524472</v>
      </c>
      <c r="E63" s="320">
        <f>Data!FI9</f>
        <v>82644.633501208518</v>
      </c>
      <c r="F63" s="320">
        <f>Data!GC9</f>
        <v>0</v>
      </c>
      <c r="G63" s="320">
        <f>Data!GW9</f>
        <v>0</v>
      </c>
      <c r="H63" s="141">
        <f t="shared" si="1"/>
        <v>940950.4500000003</v>
      </c>
    </row>
    <row r="64" spans="2:23">
      <c r="B64" s="127" t="str">
        <f>$B$35</f>
        <v>Teacher Education</v>
      </c>
      <c r="C64" s="320">
        <f>Data!DV9</f>
        <v>70571.42468921782</v>
      </c>
      <c r="D64" s="320">
        <f>Data!EP9</f>
        <v>294065.23620599526</v>
      </c>
      <c r="E64" s="320">
        <f>Data!FJ9</f>
        <v>748012.57300033327</v>
      </c>
      <c r="F64" s="320">
        <f>Data!GD9</f>
        <v>335690.96932832839</v>
      </c>
      <c r="G64" s="320">
        <f>Data!GX9</f>
        <v>0</v>
      </c>
      <c r="H64" s="141">
        <f t="shared" si="1"/>
        <v>1448340.2032238748</v>
      </c>
    </row>
    <row r="65" spans="2:8">
      <c r="B65" s="127" t="str">
        <f>$B$36</f>
        <v>Agriculture</v>
      </c>
      <c r="C65" s="320">
        <f>Data!DW9</f>
        <v>0</v>
      </c>
      <c r="D65" s="320">
        <f>Data!EQ9</f>
        <v>0</v>
      </c>
      <c r="E65" s="320">
        <f>Data!FK9</f>
        <v>0</v>
      </c>
      <c r="F65" s="320">
        <f>Data!GE9</f>
        <v>0</v>
      </c>
      <c r="G65" s="320">
        <f>Data!GY9</f>
        <v>0</v>
      </c>
      <c r="H65" s="141">
        <f t="shared" si="1"/>
        <v>0</v>
      </c>
    </row>
    <row r="66" spans="2:8">
      <c r="B66" s="127" t="str">
        <f>$B$37</f>
        <v>Engineering</v>
      </c>
      <c r="C66" s="320">
        <f>Data!DX9</f>
        <v>446154.40125348885</v>
      </c>
      <c r="D66" s="320">
        <f>Data!ER9</f>
        <v>2019378.9234272786</v>
      </c>
      <c r="E66" s="320">
        <f>Data!FL9</f>
        <v>962872.17334135901</v>
      </c>
      <c r="F66" s="320">
        <f>Data!GF9</f>
        <v>0</v>
      </c>
      <c r="G66" s="320">
        <f>Data!GZ9</f>
        <v>0</v>
      </c>
      <c r="H66" s="141">
        <f t="shared" si="1"/>
        <v>3428405.4980221265</v>
      </c>
    </row>
    <row r="67" spans="2:8">
      <c r="B67" s="127" t="str">
        <f>$B$38</f>
        <v>Home Economics</v>
      </c>
      <c r="C67" s="320">
        <f>Data!DY9</f>
        <v>1502.608695652174</v>
      </c>
      <c r="D67" s="320">
        <f>Data!ES9</f>
        <v>4858.434782608696</v>
      </c>
      <c r="E67" s="320">
        <f>Data!FM9</f>
        <v>0</v>
      </c>
      <c r="F67" s="320">
        <f>Data!GG9</f>
        <v>0</v>
      </c>
      <c r="G67" s="320">
        <f>Data!HA9</f>
        <v>0</v>
      </c>
      <c r="H67" s="141">
        <f t="shared" si="1"/>
        <v>6361.04347826087</v>
      </c>
    </row>
    <row r="68" spans="2:8">
      <c r="B68" s="127" t="str">
        <f>$B$39</f>
        <v>Law</v>
      </c>
      <c r="C68" s="320">
        <f>Data!DZ9</f>
        <v>0</v>
      </c>
      <c r="D68" s="320">
        <f>Data!ET9</f>
        <v>0</v>
      </c>
      <c r="E68" s="320">
        <f>Data!FN9</f>
        <v>0</v>
      </c>
      <c r="F68" s="320">
        <f>Data!GH9</f>
        <v>0</v>
      </c>
      <c r="G68" s="320">
        <f>Data!HB9</f>
        <v>0</v>
      </c>
      <c r="H68" s="141">
        <f t="shared" si="1"/>
        <v>0</v>
      </c>
    </row>
    <row r="69" spans="2:8">
      <c r="B69" s="127" t="str">
        <f>$B$40</f>
        <v>Social Service</v>
      </c>
      <c r="C69" s="320">
        <f>Data!EA9</f>
        <v>116889.80230953633</v>
      </c>
      <c r="D69" s="320">
        <f>Data!EU9</f>
        <v>78386.697690463654</v>
      </c>
      <c r="E69" s="320">
        <f>Data!FO9</f>
        <v>0</v>
      </c>
      <c r="F69" s="320">
        <f>Data!GI9</f>
        <v>0</v>
      </c>
      <c r="G69" s="320">
        <f>Data!HC9</f>
        <v>0</v>
      </c>
      <c r="H69" s="141">
        <f t="shared" si="1"/>
        <v>195276.5</v>
      </c>
    </row>
    <row r="70" spans="2:8">
      <c r="B70" s="127" t="str">
        <f>$B$41</f>
        <v>Library Science</v>
      </c>
      <c r="C70" s="320">
        <f>Data!EB9</f>
        <v>0</v>
      </c>
      <c r="D70" s="320">
        <f>Data!EV9</f>
        <v>0</v>
      </c>
      <c r="E70" s="320">
        <f>Data!FP9</f>
        <v>0</v>
      </c>
      <c r="F70" s="320">
        <f>Data!GJ9</f>
        <v>0</v>
      </c>
      <c r="G70" s="320">
        <f>Data!HD9</f>
        <v>0</v>
      </c>
      <c r="H70" s="141">
        <f t="shared" si="1"/>
        <v>0</v>
      </c>
    </row>
    <row r="71" spans="2:8">
      <c r="B71" s="127" t="str">
        <f>$B$42</f>
        <v>Veterinary Science</v>
      </c>
      <c r="C71" s="320">
        <f>Data!EC9</f>
        <v>0</v>
      </c>
      <c r="D71" s="320">
        <f>Data!EW9</f>
        <v>0</v>
      </c>
      <c r="E71" s="320">
        <f>Data!FQ9</f>
        <v>0</v>
      </c>
      <c r="F71" s="320">
        <f>Data!GK9</f>
        <v>0</v>
      </c>
      <c r="G71" s="320">
        <f>Data!HE9</f>
        <v>0</v>
      </c>
      <c r="H71" s="141">
        <f t="shared" si="1"/>
        <v>0</v>
      </c>
    </row>
    <row r="72" spans="2:8">
      <c r="B72" s="127" t="str">
        <f>$B$43</f>
        <v>Vocational Training</v>
      </c>
      <c r="C72" s="320">
        <f>Data!ED9</f>
        <v>0</v>
      </c>
      <c r="D72" s="320">
        <f>Data!EX9</f>
        <v>0</v>
      </c>
      <c r="E72" s="320">
        <f>Data!FR9</f>
        <v>0</v>
      </c>
      <c r="F72" s="320">
        <f>Data!GL9</f>
        <v>0</v>
      </c>
      <c r="G72" s="320">
        <f>Data!HF9</f>
        <v>0</v>
      </c>
      <c r="H72" s="141">
        <f t="shared" si="1"/>
        <v>0</v>
      </c>
    </row>
    <row r="73" spans="2:8">
      <c r="B73" s="127" t="str">
        <f>$B$44</f>
        <v>Physical Training</v>
      </c>
      <c r="C73" s="320">
        <f>Data!EE9</f>
        <v>0</v>
      </c>
      <c r="D73" s="320">
        <f>Data!EY9</f>
        <v>0</v>
      </c>
      <c r="E73" s="320">
        <f>Data!FS9</f>
        <v>0</v>
      </c>
      <c r="F73" s="320">
        <f>Data!GM9</f>
        <v>0</v>
      </c>
      <c r="G73" s="320">
        <f>Data!HG9</f>
        <v>0</v>
      </c>
      <c r="H73" s="141">
        <f t="shared" si="1"/>
        <v>0</v>
      </c>
    </row>
    <row r="74" spans="2:8">
      <c r="B74" s="127" t="str">
        <f>$B$45</f>
        <v>Health Services</v>
      </c>
      <c r="C74" s="320">
        <f>Data!EF9</f>
        <v>233340.81354968576</v>
      </c>
      <c r="D74" s="320">
        <f>Data!EZ9</f>
        <v>344474.73864257545</v>
      </c>
      <c r="E74" s="320">
        <f>Data!FT9</f>
        <v>632712.86383867229</v>
      </c>
      <c r="F74" s="320">
        <f>Data!GN9</f>
        <v>0</v>
      </c>
      <c r="G74" s="320">
        <f>Data!HH9</f>
        <v>0</v>
      </c>
      <c r="H74" s="141">
        <f t="shared" si="1"/>
        <v>1210528.4160309336</v>
      </c>
    </row>
    <row r="75" spans="2:8">
      <c r="B75" s="127" t="str">
        <f>$B$46</f>
        <v>Pharmacy</v>
      </c>
      <c r="C75" s="320">
        <f>Data!EG9</f>
        <v>0</v>
      </c>
      <c r="D75" s="320">
        <f>Data!FA9</f>
        <v>0</v>
      </c>
      <c r="E75" s="320">
        <f>Data!FU9</f>
        <v>0</v>
      </c>
      <c r="F75" s="320">
        <f>Data!GO9</f>
        <v>0</v>
      </c>
      <c r="G75" s="320">
        <f>Data!HI9</f>
        <v>160972</v>
      </c>
      <c r="H75" s="141">
        <f t="shared" si="1"/>
        <v>160972</v>
      </c>
    </row>
    <row r="76" spans="2:8">
      <c r="B76" s="127" t="str">
        <f>$B$47</f>
        <v>Business Administration</v>
      </c>
      <c r="C76" s="320">
        <f>Data!EH9</f>
        <v>709089.09793676157</v>
      </c>
      <c r="D76" s="320">
        <f>Data!FB9</f>
        <v>2614578.1401642356</v>
      </c>
      <c r="E76" s="320">
        <f>Data!FV9</f>
        <v>1719163.4439693429</v>
      </c>
      <c r="F76" s="320">
        <f>Data!GP9</f>
        <v>290734.8845442225</v>
      </c>
      <c r="G76" s="320">
        <f>Data!HJ9</f>
        <v>0</v>
      </c>
      <c r="H76" s="141">
        <f t="shared" si="1"/>
        <v>5333565.5666145626</v>
      </c>
    </row>
    <row r="77" spans="2:8">
      <c r="B77" s="127" t="str">
        <f>$B$48</f>
        <v>Optometry</v>
      </c>
      <c r="C77" s="320">
        <f>Data!EI9</f>
        <v>0</v>
      </c>
      <c r="D77" s="320">
        <f>Data!FC9</f>
        <v>0</v>
      </c>
      <c r="E77" s="320">
        <f>Data!FW9</f>
        <v>0</v>
      </c>
      <c r="F77" s="320">
        <f>Data!GQ9</f>
        <v>0</v>
      </c>
      <c r="G77" s="320">
        <f>Data!HK9</f>
        <v>0</v>
      </c>
      <c r="H77" s="141">
        <f t="shared" si="1"/>
        <v>0</v>
      </c>
    </row>
    <row r="78" spans="2:8">
      <c r="B78" s="127" t="str">
        <f>$B$49</f>
        <v>Teacher Ed-Practice Teaching</v>
      </c>
      <c r="C78" s="320">
        <f>Data!EJ9</f>
        <v>0</v>
      </c>
      <c r="D78" s="320">
        <f>Data!FD9</f>
        <v>57610.921760870966</v>
      </c>
      <c r="E78" s="320">
        <f>Data!FX9</f>
        <v>0</v>
      </c>
      <c r="F78" s="320">
        <f>Data!GR9</f>
        <v>0</v>
      </c>
      <c r="G78" s="320">
        <f>Data!HL9</f>
        <v>0</v>
      </c>
      <c r="H78" s="141">
        <f t="shared" si="1"/>
        <v>57610.921760870966</v>
      </c>
    </row>
    <row r="79" spans="2:8">
      <c r="B79" s="127" t="str">
        <f>$B$50</f>
        <v>Technology</v>
      </c>
      <c r="C79" s="320">
        <f>Data!EK9</f>
        <v>83724.19175180688</v>
      </c>
      <c r="D79" s="320">
        <f>Data!FE9</f>
        <v>307129.06942923035</v>
      </c>
      <c r="E79" s="320">
        <f>Data!FY9</f>
        <v>212532.82047682768</v>
      </c>
      <c r="F79" s="320">
        <f>Data!GS9</f>
        <v>0</v>
      </c>
      <c r="G79" s="320">
        <f>Data!HM9</f>
        <v>0</v>
      </c>
      <c r="H79" s="141">
        <f t="shared" si="1"/>
        <v>603386.08165786485</v>
      </c>
    </row>
    <row r="80" spans="2:8">
      <c r="B80" s="127" t="str">
        <f>$B$51</f>
        <v>Nursing</v>
      </c>
      <c r="C80" s="320">
        <f>Data!EL9</f>
        <v>82227.538664113395</v>
      </c>
      <c r="D80" s="320">
        <f>Data!FF9</f>
        <v>4232576.0867400263</v>
      </c>
      <c r="E80" s="320">
        <f>Data!FZ9</f>
        <v>1320126.6543127359</v>
      </c>
      <c r="F80" s="320">
        <f>Data!GT9</f>
        <v>540417.21701711661</v>
      </c>
      <c r="G80" s="320">
        <f>Data!HN9</f>
        <v>0</v>
      </c>
      <c r="H80" s="141">
        <f t="shared" si="1"/>
        <v>6175347.4967339924</v>
      </c>
    </row>
    <row r="81" spans="2:8">
      <c r="B81" s="130" t="str">
        <f>$B$52</f>
        <v>Totals</v>
      </c>
      <c r="C81" s="321">
        <f>SUM(C61:C80)</f>
        <v>5608818.9020270612</v>
      </c>
      <c r="D81" s="321">
        <f>SUM(D61:D80)</f>
        <v>12644721.451803321</v>
      </c>
      <c r="E81" s="321">
        <f>SUM(E61:E80)</f>
        <v>7950136.7856265847</v>
      </c>
      <c r="F81" s="321">
        <f>SUM(F61:F80)</f>
        <v>1350293.1378371471</v>
      </c>
      <c r="G81" s="321">
        <f>SUM(G61:G80)</f>
        <v>160972</v>
      </c>
      <c r="H81" s="321">
        <f t="shared" si="1"/>
        <v>27714942.277294111</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Data!T9</f>
        <v>Cindy Strawn</v>
      </c>
      <c r="E84" s="491"/>
      <c r="F84" s="491"/>
      <c r="G84" s="308" t="str">
        <f>Data!U9</f>
        <v>903-566-7222</v>
      </c>
      <c r="H84" s="309" t="str">
        <f>Data!V9</f>
        <v>cstrawn@uttyler.edu</v>
      </c>
    </row>
    <row r="85" spans="2:8" ht="13.5" customHeight="1">
      <c r="B85" s="306"/>
      <c r="C85" s="306"/>
      <c r="D85" s="306"/>
      <c r="E85" s="306"/>
      <c r="F85" s="306"/>
      <c r="G85" s="306"/>
      <c r="H85" s="296"/>
    </row>
    <row r="86" spans="2:8">
      <c r="B86" s="120" t="s">
        <v>32</v>
      </c>
      <c r="C86" s="324"/>
      <c r="D86" s="324"/>
      <c r="E86" s="324"/>
      <c r="F86" s="324"/>
      <c r="G86" s="324"/>
      <c r="H86" s="122">
        <f>H13+H14</f>
        <v>75571105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Data!HR9</f>
        <v>85285.17989463103</v>
      </c>
      <c r="D91" s="327">
        <f>Data!IL9</f>
        <v>33284.425407210481</v>
      </c>
      <c r="E91" s="327">
        <f>Data!JF9</f>
        <v>12978.226129230967</v>
      </c>
      <c r="F91" s="327">
        <f>Data!JZ9</f>
        <v>629.94856892750613</v>
      </c>
      <c r="G91" s="327">
        <f>Data!KT9</f>
        <v>0</v>
      </c>
      <c r="H91" s="133">
        <f t="shared" ref="H91:H111" si="2">SUM(C91:G91)</f>
        <v>132177.77999999997</v>
      </c>
    </row>
    <row r="92" spans="2:8">
      <c r="B92" s="127" t="str">
        <f>$B$33</f>
        <v>Science</v>
      </c>
      <c r="C92" s="327">
        <f>Data!HS9</f>
        <v>151186.46636163851</v>
      </c>
      <c r="D92" s="327">
        <f>Data!IM9</f>
        <v>74883.236761897904</v>
      </c>
      <c r="E92" s="327">
        <f>Data!JG9</f>
        <v>11265.846791800268</v>
      </c>
      <c r="F92" s="327">
        <f>Data!KA9</f>
        <v>102.65008466332817</v>
      </c>
      <c r="G92" s="327">
        <f>Data!KU9</f>
        <v>0</v>
      </c>
      <c r="H92" s="136">
        <f t="shared" si="2"/>
        <v>237438.2</v>
      </c>
    </row>
    <row r="93" spans="2:8">
      <c r="B93" s="127" t="str">
        <f>$B$34</f>
        <v>Fine Arts</v>
      </c>
      <c r="C93" s="327">
        <f>Data!HT9</f>
        <v>34150.524367674276</v>
      </c>
      <c r="D93" s="327">
        <f>Data!IN9</f>
        <v>9361.1967921036394</v>
      </c>
      <c r="E93" s="327">
        <f>Data!JH9</f>
        <v>988.27884022208514</v>
      </c>
      <c r="F93" s="327">
        <f>Data!KB9</f>
        <v>0</v>
      </c>
      <c r="G93" s="327">
        <f>Data!KV9</f>
        <v>0</v>
      </c>
      <c r="H93" s="136">
        <f t="shared" si="2"/>
        <v>44500</v>
      </c>
    </row>
    <row r="94" spans="2:8">
      <c r="B94" s="127" t="str">
        <f>$B$35</f>
        <v>Teacher Education</v>
      </c>
      <c r="C94" s="327">
        <f>Data!HU9</f>
        <v>0</v>
      </c>
      <c r="D94" s="327">
        <f>Data!IO9</f>
        <v>0</v>
      </c>
      <c r="E94" s="327">
        <f>Data!JI9</f>
        <v>0</v>
      </c>
      <c r="F94" s="327">
        <f>Data!KC9</f>
        <v>0</v>
      </c>
      <c r="G94" s="327">
        <f>Data!KW9</f>
        <v>0</v>
      </c>
      <c r="H94" s="136">
        <f t="shared" si="2"/>
        <v>0</v>
      </c>
    </row>
    <row r="95" spans="2:8">
      <c r="B95" s="127" t="str">
        <f>$B$36</f>
        <v>Agriculture</v>
      </c>
      <c r="C95" s="327">
        <f>Data!HV9</f>
        <v>0</v>
      </c>
      <c r="D95" s="327">
        <f>Data!IP9</f>
        <v>0</v>
      </c>
      <c r="E95" s="327">
        <f>Data!JJ9</f>
        <v>0</v>
      </c>
      <c r="F95" s="327">
        <f>Data!KD9</f>
        <v>0</v>
      </c>
      <c r="G95" s="327">
        <f>Data!KX9</f>
        <v>0</v>
      </c>
      <c r="H95" s="136">
        <f t="shared" si="2"/>
        <v>0</v>
      </c>
    </row>
    <row r="96" spans="2:8">
      <c r="B96" s="127" t="str">
        <f>$B$37</f>
        <v>Engineering</v>
      </c>
      <c r="C96" s="327">
        <f>Data!HW9</f>
        <v>92162.919724221341</v>
      </c>
      <c r="D96" s="327">
        <f>Data!IQ9</f>
        <v>209204.83895978227</v>
      </c>
      <c r="E96" s="327">
        <f>Data!JK9</f>
        <v>57284.60131599637</v>
      </c>
      <c r="F96" s="327">
        <f>Data!KE9</f>
        <v>0</v>
      </c>
      <c r="G96" s="327">
        <f>Data!KY9</f>
        <v>0</v>
      </c>
      <c r="H96" s="136">
        <f t="shared" si="2"/>
        <v>358652.36</v>
      </c>
    </row>
    <row r="97" spans="2:8">
      <c r="B97" s="127" t="str">
        <f>$B$38</f>
        <v>Home Economics</v>
      </c>
      <c r="C97" s="327">
        <f>Data!HX9</f>
        <v>0</v>
      </c>
      <c r="D97" s="327">
        <f>Data!IR9</f>
        <v>0</v>
      </c>
      <c r="E97" s="327">
        <f>Data!JL9</f>
        <v>0</v>
      </c>
      <c r="F97" s="327">
        <f>Data!KF9</f>
        <v>0</v>
      </c>
      <c r="G97" s="327">
        <f>Data!KZ9</f>
        <v>0</v>
      </c>
      <c r="H97" s="136">
        <f t="shared" si="2"/>
        <v>0</v>
      </c>
    </row>
    <row r="98" spans="2:8">
      <c r="B98" s="127" t="str">
        <f>$B$39</f>
        <v>Law</v>
      </c>
      <c r="C98" s="327">
        <f>Data!HY9</f>
        <v>0</v>
      </c>
      <c r="D98" s="327">
        <f>Data!IS9</f>
        <v>0</v>
      </c>
      <c r="E98" s="327">
        <f>Data!JM9</f>
        <v>0</v>
      </c>
      <c r="F98" s="327">
        <f>Data!KG9</f>
        <v>0</v>
      </c>
      <c r="G98" s="327">
        <f>Data!LA9</f>
        <v>0</v>
      </c>
      <c r="H98" s="136">
        <f t="shared" si="2"/>
        <v>0</v>
      </c>
    </row>
    <row r="99" spans="2:8">
      <c r="B99" s="127" t="str">
        <f>$B$40</f>
        <v>Social Service</v>
      </c>
      <c r="C99" s="327">
        <f>Data!HZ9</f>
        <v>0</v>
      </c>
      <c r="D99" s="327">
        <f>Data!IT9</f>
        <v>0</v>
      </c>
      <c r="E99" s="327">
        <f>Data!JN9</f>
        <v>0</v>
      </c>
      <c r="F99" s="327">
        <f>Data!KH9</f>
        <v>0</v>
      </c>
      <c r="G99" s="327">
        <f>Data!LB9</f>
        <v>0</v>
      </c>
      <c r="H99" s="136">
        <f t="shared" si="2"/>
        <v>0</v>
      </c>
    </row>
    <row r="100" spans="2:8">
      <c r="B100" s="127" t="str">
        <f>$B$41</f>
        <v>Library Science</v>
      </c>
      <c r="C100" s="327">
        <f>Data!IA9</f>
        <v>0</v>
      </c>
      <c r="D100" s="327">
        <f>Data!IU9</f>
        <v>0</v>
      </c>
      <c r="E100" s="327">
        <f>Data!JO9</f>
        <v>0</v>
      </c>
      <c r="F100" s="327">
        <f>Data!KI9</f>
        <v>0</v>
      </c>
      <c r="G100" s="327">
        <f>Data!LC9</f>
        <v>0</v>
      </c>
      <c r="H100" s="136">
        <f t="shared" si="2"/>
        <v>0</v>
      </c>
    </row>
    <row r="101" spans="2:8">
      <c r="B101" s="127" t="str">
        <f>$B$42</f>
        <v>Veterinary Science</v>
      </c>
      <c r="C101" s="327">
        <f>Data!IB9</f>
        <v>0</v>
      </c>
      <c r="D101" s="327">
        <f>Data!IV9</f>
        <v>0</v>
      </c>
      <c r="E101" s="327">
        <f>Data!JP9</f>
        <v>0</v>
      </c>
      <c r="F101" s="327">
        <f>Data!KJ9</f>
        <v>0</v>
      </c>
      <c r="G101" s="327">
        <f>Data!LD9</f>
        <v>0</v>
      </c>
      <c r="H101" s="136">
        <f t="shared" si="2"/>
        <v>0</v>
      </c>
    </row>
    <row r="102" spans="2:8">
      <c r="B102" s="127" t="str">
        <f>$B$43</f>
        <v>Vocational Training</v>
      </c>
      <c r="C102" s="327">
        <f>Data!IC9</f>
        <v>0</v>
      </c>
      <c r="D102" s="327">
        <f>Data!IW9</f>
        <v>0</v>
      </c>
      <c r="E102" s="327">
        <f>Data!JQ9</f>
        <v>0</v>
      </c>
      <c r="F102" s="327">
        <f>Data!KK9</f>
        <v>0</v>
      </c>
      <c r="G102" s="327">
        <f>Data!LE9</f>
        <v>0</v>
      </c>
      <c r="H102" s="136">
        <f t="shared" si="2"/>
        <v>0</v>
      </c>
    </row>
    <row r="103" spans="2:8">
      <c r="B103" s="127" t="str">
        <f>$B$44</f>
        <v>Physical Training</v>
      </c>
      <c r="C103" s="327">
        <f>Data!ID9</f>
        <v>0</v>
      </c>
      <c r="D103" s="327">
        <f>Data!IX9</f>
        <v>0</v>
      </c>
      <c r="E103" s="327">
        <f>Data!JR9</f>
        <v>0</v>
      </c>
      <c r="F103" s="327">
        <f>Data!KL9</f>
        <v>0</v>
      </c>
      <c r="G103" s="327">
        <f>Data!LF9</f>
        <v>0</v>
      </c>
      <c r="H103" s="136">
        <f t="shared" si="2"/>
        <v>0</v>
      </c>
    </row>
    <row r="104" spans="2:8">
      <c r="B104" s="127" t="str">
        <f>$B$45</f>
        <v>Health Services</v>
      </c>
      <c r="C104" s="327">
        <f>Data!IE9</f>
        <v>11155.82076054217</v>
      </c>
      <c r="D104" s="327">
        <f>Data!IY9</f>
        <v>13068.629356174701</v>
      </c>
      <c r="E104" s="327">
        <f>Data!JS9</f>
        <v>11302.959883283134</v>
      </c>
      <c r="F104" s="327">
        <f>Data!KM9</f>
        <v>0</v>
      </c>
      <c r="G104" s="327">
        <f>Data!LG9</f>
        <v>0</v>
      </c>
      <c r="H104" s="136">
        <f t="shared" si="2"/>
        <v>35527.410000000003</v>
      </c>
    </row>
    <row r="105" spans="2:8">
      <c r="B105" s="127" t="str">
        <f>$B$46</f>
        <v>Pharmacy</v>
      </c>
      <c r="C105" s="327">
        <f>Data!IF9</f>
        <v>0</v>
      </c>
      <c r="D105" s="327">
        <f>Data!IZ9</f>
        <v>0</v>
      </c>
      <c r="E105" s="327">
        <f>Data!JT9</f>
        <v>0</v>
      </c>
      <c r="F105" s="327">
        <f>Data!KN9</f>
        <v>0</v>
      </c>
      <c r="G105" s="327">
        <f>Data!LH9</f>
        <v>0</v>
      </c>
      <c r="H105" s="136">
        <f t="shared" si="2"/>
        <v>0</v>
      </c>
    </row>
    <row r="106" spans="2:8">
      <c r="B106" s="127" t="str">
        <f>$B$47</f>
        <v>Business Administration</v>
      </c>
      <c r="C106" s="327">
        <f>Data!IG9</f>
        <v>0</v>
      </c>
      <c r="D106" s="327">
        <f>Data!JA9</f>
        <v>0</v>
      </c>
      <c r="E106" s="327">
        <f>Data!JU9</f>
        <v>0</v>
      </c>
      <c r="F106" s="327">
        <f>Data!KO9</f>
        <v>0</v>
      </c>
      <c r="G106" s="327">
        <f>Data!LI9</f>
        <v>0</v>
      </c>
      <c r="H106" s="136">
        <f t="shared" si="2"/>
        <v>0</v>
      </c>
    </row>
    <row r="107" spans="2:8">
      <c r="B107" s="127" t="str">
        <f>$B$48</f>
        <v>Optometry</v>
      </c>
      <c r="C107" s="327">
        <f>Data!IH9</f>
        <v>0</v>
      </c>
      <c r="D107" s="327">
        <f>Data!JB9</f>
        <v>0</v>
      </c>
      <c r="E107" s="327">
        <f>Data!JV9</f>
        <v>0</v>
      </c>
      <c r="F107" s="327">
        <f>Data!KP9</f>
        <v>0</v>
      </c>
      <c r="G107" s="327">
        <f>Data!LJ9</f>
        <v>0</v>
      </c>
      <c r="H107" s="136">
        <f t="shared" si="2"/>
        <v>0</v>
      </c>
    </row>
    <row r="108" spans="2:8">
      <c r="B108" s="127" t="str">
        <f>$B$49</f>
        <v>Teacher Ed-Practice Teaching</v>
      </c>
      <c r="C108" s="327">
        <f>Data!II9</f>
        <v>0</v>
      </c>
      <c r="D108" s="327">
        <f>Data!JC9</f>
        <v>41399.4</v>
      </c>
      <c r="E108" s="327">
        <f>Data!JW9</f>
        <v>0</v>
      </c>
      <c r="F108" s="327">
        <f>Data!KQ9</f>
        <v>0</v>
      </c>
      <c r="G108" s="327">
        <f>Data!LK9</f>
        <v>0</v>
      </c>
      <c r="H108" s="136">
        <f t="shared" si="2"/>
        <v>41399.4</v>
      </c>
    </row>
    <row r="109" spans="2:8">
      <c r="B109" s="127" t="str">
        <f>$B$50</f>
        <v>Technology</v>
      </c>
      <c r="C109" s="327">
        <f>Data!IJ9</f>
        <v>0</v>
      </c>
      <c r="D109" s="327">
        <f>Data!JD9</f>
        <v>0</v>
      </c>
      <c r="E109" s="327">
        <f>Data!JX9</f>
        <v>0</v>
      </c>
      <c r="F109" s="327">
        <f>Data!KR9</f>
        <v>0</v>
      </c>
      <c r="G109" s="327">
        <f>Data!LL9</f>
        <v>0</v>
      </c>
      <c r="H109" s="136">
        <f t="shared" si="2"/>
        <v>0</v>
      </c>
    </row>
    <row r="110" spans="2:8">
      <c r="B110" s="127" t="str">
        <f>$B$51</f>
        <v>Nursing</v>
      </c>
      <c r="C110" s="327">
        <f>Data!IK9</f>
        <v>36.397023535400052</v>
      </c>
      <c r="D110" s="327">
        <f>Data!JE9</f>
        <v>1278.6950093317498</v>
      </c>
      <c r="E110" s="327">
        <f>Data!JY9</f>
        <v>242.83879099304357</v>
      </c>
      <c r="F110" s="327">
        <f>Data!KS9</f>
        <v>26.069176139806579</v>
      </c>
      <c r="G110" s="327">
        <f>Data!HPM9</f>
        <v>0</v>
      </c>
      <c r="H110" s="136">
        <f t="shared" si="2"/>
        <v>1584</v>
      </c>
    </row>
    <row r="111" spans="2:8">
      <c r="B111" s="130" t="str">
        <f>$B$52</f>
        <v>Totals</v>
      </c>
      <c r="C111" s="133">
        <f>SUM(C91:C110)</f>
        <v>373977.3081322427</v>
      </c>
      <c r="D111" s="133">
        <f>SUM(D91:D110)</f>
        <v>382480.42228650075</v>
      </c>
      <c r="E111" s="133">
        <f>SUM(E91:E110)</f>
        <v>94062.751751525881</v>
      </c>
      <c r="F111" s="133">
        <f>SUM(F91:F110)</f>
        <v>758.66782973064085</v>
      </c>
      <c r="G111" s="133">
        <f>SUM(G91:G110)</f>
        <v>0</v>
      </c>
      <c r="H111" s="133">
        <f t="shared" si="2"/>
        <v>851279.15</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2478228.0242868587</v>
      </c>
      <c r="D116" s="321">
        <f t="shared" si="3"/>
        <v>1278232.6445569498</v>
      </c>
      <c r="E116" s="321">
        <f t="shared" si="3"/>
        <v>1600626.0489162139</v>
      </c>
      <c r="F116" s="321">
        <f t="shared" si="3"/>
        <v>180583.62071121234</v>
      </c>
      <c r="G116" s="321">
        <f t="shared" si="3"/>
        <v>0</v>
      </c>
      <c r="H116" s="133">
        <f t="shared" ref="H116:H136" si="4">SUM(C116:G116)</f>
        <v>5537670.3384712348</v>
      </c>
    </row>
    <row r="117" spans="2:8">
      <c r="B117" s="127" t="str">
        <f>$B$33</f>
        <v>Science</v>
      </c>
      <c r="C117" s="141">
        <f t="shared" si="3"/>
        <v>1100162.6509726606</v>
      </c>
      <c r="D117" s="141">
        <f t="shared" si="3"/>
        <v>1186692.3982469502</v>
      </c>
      <c r="E117" s="141">
        <f t="shared" si="3"/>
        <v>695689.64719092322</v>
      </c>
      <c r="F117" s="141">
        <f t="shared" si="3"/>
        <v>3599.044889858134</v>
      </c>
      <c r="G117" s="141">
        <f t="shared" si="3"/>
        <v>0</v>
      </c>
      <c r="H117" s="136">
        <f t="shared" si="4"/>
        <v>2986143.7413003924</v>
      </c>
    </row>
    <row r="118" spans="2:8">
      <c r="B118" s="127" t="str">
        <f>$B$34</f>
        <v>Fine Arts</v>
      </c>
      <c r="C118" s="141">
        <f t="shared" si="3"/>
        <v>557550.51854122127</v>
      </c>
      <c r="D118" s="141">
        <f t="shared" si="3"/>
        <v>344267.01911734836</v>
      </c>
      <c r="E118" s="141">
        <f t="shared" si="3"/>
        <v>83632.912341430609</v>
      </c>
      <c r="F118" s="141">
        <f t="shared" si="3"/>
        <v>0</v>
      </c>
      <c r="G118" s="141">
        <f t="shared" si="3"/>
        <v>0</v>
      </c>
      <c r="H118" s="136">
        <f t="shared" si="4"/>
        <v>985450.45000000019</v>
      </c>
    </row>
    <row r="119" spans="2:8">
      <c r="B119" s="127" t="str">
        <f>$B$35</f>
        <v>Teacher Education</v>
      </c>
      <c r="C119" s="141">
        <f t="shared" si="3"/>
        <v>70571.42468921782</v>
      </c>
      <c r="D119" s="141">
        <f t="shared" si="3"/>
        <v>294065.23620599526</v>
      </c>
      <c r="E119" s="141">
        <f t="shared" si="3"/>
        <v>748012.57300033327</v>
      </c>
      <c r="F119" s="141">
        <f t="shared" si="3"/>
        <v>335690.96932832839</v>
      </c>
      <c r="G119" s="141">
        <f t="shared" si="3"/>
        <v>0</v>
      </c>
      <c r="H119" s="136">
        <f t="shared" si="4"/>
        <v>1448340.2032238748</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538317.32097771019</v>
      </c>
      <c r="D121" s="141">
        <f t="shared" si="3"/>
        <v>2228583.762387061</v>
      </c>
      <c r="E121" s="141">
        <f t="shared" si="3"/>
        <v>1020156.7746573554</v>
      </c>
      <c r="F121" s="141">
        <f t="shared" si="3"/>
        <v>0</v>
      </c>
      <c r="G121" s="141">
        <f t="shared" si="3"/>
        <v>0</v>
      </c>
      <c r="H121" s="136">
        <f t="shared" si="4"/>
        <v>3787057.8580221264</v>
      </c>
    </row>
    <row r="122" spans="2:8">
      <c r="B122" s="127" t="str">
        <f>$B$38</f>
        <v>Home Economics</v>
      </c>
      <c r="C122" s="141">
        <f t="shared" si="3"/>
        <v>1502.608695652174</v>
      </c>
      <c r="D122" s="141">
        <f t="shared" si="3"/>
        <v>4858.434782608696</v>
      </c>
      <c r="E122" s="141">
        <f t="shared" si="3"/>
        <v>0</v>
      </c>
      <c r="F122" s="141">
        <f t="shared" si="3"/>
        <v>0</v>
      </c>
      <c r="G122" s="141">
        <f t="shared" si="3"/>
        <v>0</v>
      </c>
      <c r="H122" s="136">
        <f t="shared" si="4"/>
        <v>6361.04347826087</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116889.80230953633</v>
      </c>
      <c r="D124" s="141">
        <f t="shared" si="3"/>
        <v>78386.697690463654</v>
      </c>
      <c r="E124" s="141">
        <f t="shared" si="3"/>
        <v>0</v>
      </c>
      <c r="F124" s="141">
        <f t="shared" si="3"/>
        <v>0</v>
      </c>
      <c r="G124" s="141">
        <f t="shared" si="3"/>
        <v>0</v>
      </c>
      <c r="H124" s="136">
        <f t="shared" si="4"/>
        <v>195276.5</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244496.63431022794</v>
      </c>
      <c r="D129" s="141">
        <f t="shared" si="3"/>
        <v>357543.36799875018</v>
      </c>
      <c r="E129" s="141">
        <f t="shared" si="3"/>
        <v>644015.82372195541</v>
      </c>
      <c r="F129" s="141">
        <f t="shared" si="3"/>
        <v>0</v>
      </c>
      <c r="G129" s="141">
        <f t="shared" si="3"/>
        <v>0</v>
      </c>
      <c r="H129" s="136">
        <f t="shared" si="4"/>
        <v>1246055.8260309335</v>
      </c>
    </row>
    <row r="130" spans="2:12">
      <c r="B130" s="127" t="str">
        <f>$B$46</f>
        <v>Pharmacy</v>
      </c>
      <c r="C130" s="141">
        <f t="shared" si="3"/>
        <v>0</v>
      </c>
      <c r="D130" s="141">
        <f t="shared" si="3"/>
        <v>0</v>
      </c>
      <c r="E130" s="141">
        <f t="shared" si="3"/>
        <v>0</v>
      </c>
      <c r="F130" s="141">
        <f t="shared" si="3"/>
        <v>0</v>
      </c>
      <c r="G130" s="141">
        <f t="shared" si="3"/>
        <v>160972</v>
      </c>
      <c r="H130" s="136">
        <f t="shared" si="4"/>
        <v>160972</v>
      </c>
    </row>
    <row r="131" spans="2:12">
      <c r="B131" s="127" t="str">
        <f>$B$47</f>
        <v>Business Administration</v>
      </c>
      <c r="C131" s="141">
        <f t="shared" si="3"/>
        <v>709089.09793676157</v>
      </c>
      <c r="D131" s="141">
        <f t="shared" si="3"/>
        <v>2614578.1401642356</v>
      </c>
      <c r="E131" s="141">
        <f t="shared" si="3"/>
        <v>1719163.4439693429</v>
      </c>
      <c r="F131" s="141">
        <f t="shared" si="3"/>
        <v>290734.8845442225</v>
      </c>
      <c r="G131" s="141">
        <f t="shared" si="3"/>
        <v>0</v>
      </c>
      <c r="H131" s="136">
        <f t="shared" si="4"/>
        <v>5333565.5666145626</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99010.321760870967</v>
      </c>
      <c r="E133" s="141">
        <f t="shared" si="5"/>
        <v>0</v>
      </c>
      <c r="F133" s="141">
        <f t="shared" si="5"/>
        <v>0</v>
      </c>
      <c r="G133" s="141">
        <f t="shared" si="5"/>
        <v>0</v>
      </c>
      <c r="H133" s="136">
        <f t="shared" si="4"/>
        <v>99010.321760870967</v>
      </c>
    </row>
    <row r="134" spans="2:12">
      <c r="B134" s="127" t="str">
        <f>$B$50</f>
        <v>Technology</v>
      </c>
      <c r="C134" s="141">
        <f t="shared" si="5"/>
        <v>83724.19175180688</v>
      </c>
      <c r="D134" s="141">
        <f t="shared" si="5"/>
        <v>307129.06942923035</v>
      </c>
      <c r="E134" s="141">
        <f t="shared" si="5"/>
        <v>212532.82047682768</v>
      </c>
      <c r="F134" s="141">
        <f t="shared" si="5"/>
        <v>0</v>
      </c>
      <c r="G134" s="141">
        <f t="shared" si="5"/>
        <v>0</v>
      </c>
      <c r="H134" s="136">
        <f t="shared" si="4"/>
        <v>603386.08165786485</v>
      </c>
    </row>
    <row r="135" spans="2:12">
      <c r="B135" s="127" t="str">
        <f>$B$51</f>
        <v>Nursing</v>
      </c>
      <c r="C135" s="141">
        <f t="shared" si="5"/>
        <v>82263.935687648802</v>
      </c>
      <c r="D135" s="141">
        <f t="shared" si="5"/>
        <v>4233854.7817493584</v>
      </c>
      <c r="E135" s="141">
        <f t="shared" si="5"/>
        <v>1320369.4931037289</v>
      </c>
      <c r="F135" s="141">
        <f t="shared" si="5"/>
        <v>540443.28619325638</v>
      </c>
      <c r="G135" s="141">
        <f t="shared" si="5"/>
        <v>0</v>
      </c>
      <c r="H135" s="136">
        <f t="shared" si="4"/>
        <v>6176931.4967339924</v>
      </c>
    </row>
    <row r="136" spans="2:12">
      <c r="B136" s="130" t="str">
        <f>$B$52</f>
        <v>Totals</v>
      </c>
      <c r="C136" s="133">
        <f>SUM(C116:C135)</f>
        <v>5982796.2101593027</v>
      </c>
      <c r="D136" s="133">
        <f>SUM(D116:D135)</f>
        <v>13027201.874089822</v>
      </c>
      <c r="E136" s="133">
        <f>SUM(E116:E135)</f>
        <v>8044199.5373781109</v>
      </c>
      <c r="F136" s="133">
        <f>SUM(F116:F135)</f>
        <v>1351051.8056668779</v>
      </c>
      <c r="G136" s="133">
        <f>SUM(G116:G135)</f>
        <v>160972</v>
      </c>
      <c r="H136" s="133">
        <f t="shared" si="4"/>
        <v>28566221.427294113</v>
      </c>
    </row>
    <row r="137" spans="2:12">
      <c r="B137" s="328"/>
      <c r="C137" s="331"/>
      <c r="D137" s="331"/>
      <c r="E137" s="331"/>
      <c r="F137" s="331"/>
      <c r="G137" s="331"/>
      <c r="H137" s="332"/>
    </row>
    <row r="138" spans="2:12">
      <c r="B138" s="120" t="s">
        <v>4</v>
      </c>
      <c r="C138" s="325"/>
      <c r="D138" s="325"/>
      <c r="E138" s="325"/>
      <c r="F138" s="325"/>
      <c r="G138" s="325"/>
      <c r="H138" s="122">
        <f>H86-H81-H111</f>
        <v>47004883.572705887</v>
      </c>
      <c r="J138" s="358"/>
      <c r="K138" s="358"/>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Data!LN9</f>
        <v>0</v>
      </c>
      <c r="D143" s="327">
        <f>Data!MH9</f>
        <v>0</v>
      </c>
      <c r="E143" s="327">
        <f>Data!NB9</f>
        <v>0</v>
      </c>
      <c r="F143" s="327">
        <f>Data!NV9</f>
        <v>0</v>
      </c>
      <c r="G143" s="327">
        <f>Data!OP9</f>
        <v>0</v>
      </c>
      <c r="H143" s="341">
        <f>Data!PJ9</f>
        <v>9182547.2438412402</v>
      </c>
      <c r="I143" s="342">
        <f t="shared" ref="I143:I162" si="6">SUM(C143:H143)</f>
        <v>9182547.2438412402</v>
      </c>
    </row>
    <row r="144" spans="2:12">
      <c r="B144" s="127" t="str">
        <f>$B$33</f>
        <v>Science</v>
      </c>
      <c r="C144" s="327">
        <f>Data!LO9</f>
        <v>0</v>
      </c>
      <c r="D144" s="327">
        <f>Data!MI9</f>
        <v>0</v>
      </c>
      <c r="E144" s="327">
        <f>Data!NC9</f>
        <v>0</v>
      </c>
      <c r="F144" s="327">
        <f>Data!NW9</f>
        <v>0</v>
      </c>
      <c r="G144" s="327">
        <f>Data!OQ9</f>
        <v>0</v>
      </c>
      <c r="H144" s="341">
        <f>Data!PK9</f>
        <v>4450678.8373522367</v>
      </c>
      <c r="I144" s="342">
        <f t="shared" si="6"/>
        <v>4450678.8373522367</v>
      </c>
    </row>
    <row r="145" spans="2:9">
      <c r="B145" s="127" t="str">
        <f>$B$34</f>
        <v>Fine Arts</v>
      </c>
      <c r="C145" s="327">
        <f>Data!LP9</f>
        <v>0</v>
      </c>
      <c r="D145" s="327">
        <f>Data!MJ9</f>
        <v>0</v>
      </c>
      <c r="E145" s="327">
        <f>Data!ND9</f>
        <v>0</v>
      </c>
      <c r="F145" s="327">
        <f>Data!NX9</f>
        <v>0</v>
      </c>
      <c r="G145" s="327">
        <f>Data!OR9</f>
        <v>0</v>
      </c>
      <c r="H145" s="341">
        <f>Data!PL9</f>
        <v>1468758.3194385269</v>
      </c>
      <c r="I145" s="342">
        <f t="shared" si="6"/>
        <v>1468758.3194385269</v>
      </c>
    </row>
    <row r="146" spans="2:9">
      <c r="B146" s="127" t="str">
        <f>$B$35</f>
        <v>Teacher Education</v>
      </c>
      <c r="C146" s="327">
        <f>Data!LQ9</f>
        <v>0</v>
      </c>
      <c r="D146" s="327">
        <f>Data!MK9</f>
        <v>0</v>
      </c>
      <c r="E146" s="327">
        <f>Data!NE9</f>
        <v>0</v>
      </c>
      <c r="F146" s="327">
        <f>Data!NY9</f>
        <v>0</v>
      </c>
      <c r="G146" s="327">
        <f>Data!OS9</f>
        <v>0</v>
      </c>
      <c r="H146" s="341">
        <f>Data!PN9</f>
        <v>2220372.8620065222</v>
      </c>
      <c r="I146" s="342">
        <f t="shared" si="6"/>
        <v>2220372.8620065222</v>
      </c>
    </row>
    <row r="147" spans="2:9">
      <c r="B147" s="127" t="str">
        <f>$B$36</f>
        <v>Agriculture</v>
      </c>
      <c r="C147" s="327">
        <f>Data!LR9</f>
        <v>0</v>
      </c>
      <c r="D147" s="327">
        <f>Data!ML9</f>
        <v>0</v>
      </c>
      <c r="E147" s="327">
        <f>Data!NF9</f>
        <v>0</v>
      </c>
      <c r="F147" s="327">
        <f>Data!NZ9</f>
        <v>0</v>
      </c>
      <c r="G147" s="327">
        <f>Data!OT9</f>
        <v>0</v>
      </c>
      <c r="H147" s="341">
        <f>Data!PM9</f>
        <v>0</v>
      </c>
      <c r="I147" s="342">
        <f t="shared" si="6"/>
        <v>0</v>
      </c>
    </row>
    <row r="148" spans="2:9">
      <c r="B148" s="127" t="str">
        <f>$B$37</f>
        <v>Engineering</v>
      </c>
      <c r="C148" s="327">
        <f>Data!LS9</f>
        <v>0</v>
      </c>
      <c r="D148" s="327">
        <f>Data!MM9</f>
        <v>0</v>
      </c>
      <c r="E148" s="327">
        <f>Data!NG9</f>
        <v>0</v>
      </c>
      <c r="F148" s="327">
        <f>Data!OA9</f>
        <v>0</v>
      </c>
      <c r="G148" s="327">
        <f>Data!OU9</f>
        <v>0</v>
      </c>
      <c r="H148" s="341">
        <f>Data!PO9</f>
        <v>5644396.1593046542</v>
      </c>
      <c r="I148" s="342">
        <f t="shared" si="6"/>
        <v>5644396.1593046542</v>
      </c>
    </row>
    <row r="149" spans="2:9">
      <c r="B149" s="127" t="str">
        <f>$B$38</f>
        <v>Home Economics</v>
      </c>
      <c r="C149" s="327">
        <f>Data!LT9</f>
        <v>0</v>
      </c>
      <c r="D149" s="327">
        <f>Data!MN9</f>
        <v>0</v>
      </c>
      <c r="E149" s="327">
        <f>Data!NH9</f>
        <v>0</v>
      </c>
      <c r="F149" s="327">
        <f>Data!OB9</f>
        <v>0</v>
      </c>
      <c r="G149" s="327">
        <f>Data!OV9</f>
        <v>0</v>
      </c>
      <c r="H149" s="341">
        <f>Data!PP9</f>
        <v>0</v>
      </c>
      <c r="I149" s="342">
        <f t="shared" si="6"/>
        <v>0</v>
      </c>
    </row>
    <row r="150" spans="2:9">
      <c r="B150" s="127" t="str">
        <f>$B$39</f>
        <v>Law</v>
      </c>
      <c r="C150" s="327">
        <f>Data!LU9</f>
        <v>0</v>
      </c>
      <c r="D150" s="327">
        <f>Data!MO9</f>
        <v>0</v>
      </c>
      <c r="E150" s="327">
        <f>Data!NI9</f>
        <v>0</v>
      </c>
      <c r="F150" s="327">
        <f>Data!OC9</f>
        <v>0</v>
      </c>
      <c r="G150" s="327">
        <f>Data!OW9</f>
        <v>0</v>
      </c>
      <c r="H150" s="341">
        <f>Data!PQ9</f>
        <v>0</v>
      </c>
      <c r="I150" s="342">
        <f t="shared" si="6"/>
        <v>0</v>
      </c>
    </row>
    <row r="151" spans="2:9">
      <c r="B151" s="127" t="str">
        <f>$B$40</f>
        <v>Social Service</v>
      </c>
      <c r="C151" s="327">
        <f>Data!LV9</f>
        <v>0</v>
      </c>
      <c r="D151" s="327">
        <f>Data!MP9</f>
        <v>0</v>
      </c>
      <c r="E151" s="327">
        <f>Data!NJ9</f>
        <v>0</v>
      </c>
      <c r="F151" s="327">
        <f>Data!OD9</f>
        <v>0</v>
      </c>
      <c r="G151" s="327">
        <f>Data!OX9</f>
        <v>0</v>
      </c>
      <c r="H151" s="341">
        <f>Data!PR9</f>
        <v>0</v>
      </c>
      <c r="I151" s="342">
        <f t="shared" si="6"/>
        <v>0</v>
      </c>
    </row>
    <row r="152" spans="2:9">
      <c r="B152" s="127" t="str">
        <f>$B$41</f>
        <v>Library Science</v>
      </c>
      <c r="C152" s="327">
        <f>Data!LW9</f>
        <v>0</v>
      </c>
      <c r="D152" s="327">
        <f>Data!MQ9</f>
        <v>0</v>
      </c>
      <c r="E152" s="327">
        <f>Data!NK9</f>
        <v>0</v>
      </c>
      <c r="F152" s="327">
        <f>Data!OE9</f>
        <v>0</v>
      </c>
      <c r="G152" s="327">
        <f>Data!OY9</f>
        <v>0</v>
      </c>
      <c r="H152" s="341">
        <f>Data!PS9</f>
        <v>0</v>
      </c>
      <c r="I152" s="342">
        <f t="shared" si="6"/>
        <v>0</v>
      </c>
    </row>
    <row r="153" spans="2:9">
      <c r="B153" s="127" t="str">
        <f>$B$42</f>
        <v>Veterinary Science</v>
      </c>
      <c r="C153" s="327">
        <f>Data!LX9</f>
        <v>0</v>
      </c>
      <c r="D153" s="327">
        <f>Data!MR9</f>
        <v>0</v>
      </c>
      <c r="E153" s="327">
        <f>Data!NL9</f>
        <v>0</v>
      </c>
      <c r="F153" s="327">
        <f>Data!OF9</f>
        <v>0</v>
      </c>
      <c r="G153" s="327">
        <f>Data!OZ9</f>
        <v>0</v>
      </c>
      <c r="H153" s="341">
        <f>Data!PT9</f>
        <v>0</v>
      </c>
      <c r="I153" s="342">
        <f t="shared" si="6"/>
        <v>0</v>
      </c>
    </row>
    <row r="154" spans="2:9">
      <c r="B154" s="127" t="str">
        <f>$B$43</f>
        <v>Vocational Training</v>
      </c>
      <c r="C154" s="327">
        <f>Data!LY9</f>
        <v>0</v>
      </c>
      <c r="D154" s="327">
        <f>Data!MS9</f>
        <v>0</v>
      </c>
      <c r="E154" s="327">
        <f>Data!NM9</f>
        <v>0</v>
      </c>
      <c r="F154" s="327">
        <f>Data!OG9</f>
        <v>0</v>
      </c>
      <c r="G154" s="327">
        <f>Data!PA9</f>
        <v>0</v>
      </c>
      <c r="H154" s="341">
        <f>Data!PU9</f>
        <v>0</v>
      </c>
      <c r="I154" s="342">
        <f t="shared" si="6"/>
        <v>0</v>
      </c>
    </row>
    <row r="155" spans="2:9">
      <c r="B155" s="127" t="str">
        <f>$B$44</f>
        <v>Physical Training</v>
      </c>
      <c r="C155" s="327">
        <f>Data!LZ9</f>
        <v>0</v>
      </c>
      <c r="D155" s="327">
        <f>Data!MT9</f>
        <v>0</v>
      </c>
      <c r="E155" s="327">
        <f>Data!NN9</f>
        <v>0</v>
      </c>
      <c r="F155" s="327">
        <f>Data!OH9</f>
        <v>0</v>
      </c>
      <c r="G155" s="327">
        <f>Data!PB9</f>
        <v>0</v>
      </c>
      <c r="H155" s="341">
        <f>Data!PV9</f>
        <v>0</v>
      </c>
      <c r="I155" s="342">
        <f t="shared" si="6"/>
        <v>0</v>
      </c>
    </row>
    <row r="156" spans="2:9">
      <c r="B156" s="127" t="str">
        <f>$B$45</f>
        <v>Health Services</v>
      </c>
      <c r="C156" s="327">
        <f>Data!MA9</f>
        <v>0</v>
      </c>
      <c r="D156" s="327">
        <f>Data!MU9</f>
        <v>0</v>
      </c>
      <c r="E156" s="327">
        <f>Data!NO9</f>
        <v>0</v>
      </c>
      <c r="F156" s="327">
        <f>Data!OI9</f>
        <v>0</v>
      </c>
      <c r="G156" s="327">
        <f>Data!PC9</f>
        <v>0</v>
      </c>
      <c r="H156" s="341">
        <f>Data!PW9</f>
        <v>1857175.9350942289</v>
      </c>
      <c r="I156" s="342">
        <f t="shared" si="6"/>
        <v>1857175.9350942289</v>
      </c>
    </row>
    <row r="157" spans="2:9">
      <c r="B157" s="127" t="str">
        <f>$B$46</f>
        <v>Pharmacy</v>
      </c>
      <c r="C157" s="327">
        <f>Data!MB9</f>
        <v>0</v>
      </c>
      <c r="D157" s="327">
        <f>Data!MV9</f>
        <v>0</v>
      </c>
      <c r="E157" s="327">
        <f>Data!NP9</f>
        <v>0</v>
      </c>
      <c r="F157" s="327">
        <f>Data!OJ9</f>
        <v>0</v>
      </c>
      <c r="G157" s="327">
        <f>Data!PD9</f>
        <v>0</v>
      </c>
      <c r="H157" s="341">
        <f>Data!PX9</f>
        <v>4125895</v>
      </c>
      <c r="I157" s="342">
        <f t="shared" si="6"/>
        <v>4125895</v>
      </c>
    </row>
    <row r="158" spans="2:9">
      <c r="B158" s="127" t="str">
        <f>$B$47</f>
        <v>Business Administration</v>
      </c>
      <c r="C158" s="327">
        <f>Data!MC9</f>
        <v>0</v>
      </c>
      <c r="D158" s="327">
        <f>Data!MW9</f>
        <v>0</v>
      </c>
      <c r="E158" s="327">
        <f>Data!NQ9</f>
        <v>0</v>
      </c>
      <c r="F158" s="327">
        <f>Data!OK9</f>
        <v>0</v>
      </c>
      <c r="G158" s="327">
        <f>Data!PE9</f>
        <v>0</v>
      </c>
      <c r="H158" s="341">
        <f>Data!PY9</f>
        <v>7949378.6808215436</v>
      </c>
      <c r="I158" s="342">
        <f t="shared" si="6"/>
        <v>7949378.6808215436</v>
      </c>
    </row>
    <row r="159" spans="2:9">
      <c r="B159" s="127" t="str">
        <f>$B$48</f>
        <v>Optometry</v>
      </c>
      <c r="C159" s="327">
        <f>Data!MD9</f>
        <v>0</v>
      </c>
      <c r="D159" s="327">
        <f>Data!MX9</f>
        <v>0</v>
      </c>
      <c r="E159" s="327">
        <f>Data!NR9</f>
        <v>0</v>
      </c>
      <c r="F159" s="327">
        <f>Data!OL9</f>
        <v>0</v>
      </c>
      <c r="G159" s="327">
        <f>Data!PF9</f>
        <v>0</v>
      </c>
      <c r="H159" s="341">
        <f>Data!PZ9</f>
        <v>0</v>
      </c>
      <c r="I159" s="342">
        <f t="shared" si="6"/>
        <v>0</v>
      </c>
    </row>
    <row r="160" spans="2:9">
      <c r="B160" s="127" t="str">
        <f>$B$49</f>
        <v>Teacher Ed-Practice Teaching</v>
      </c>
      <c r="C160" s="327">
        <f>Data!ME9</f>
        <v>0</v>
      </c>
      <c r="D160" s="327">
        <f>Data!MY9</f>
        <v>0</v>
      </c>
      <c r="E160" s="327">
        <f>Data!NS9</f>
        <v>0</v>
      </c>
      <c r="F160" s="327">
        <f>Data!OM9</f>
        <v>0</v>
      </c>
      <c r="G160" s="327">
        <f>Data!PG9</f>
        <v>0</v>
      </c>
      <c r="H160" s="341">
        <f>Data!QA9</f>
        <v>0</v>
      </c>
      <c r="I160" s="342">
        <f t="shared" si="6"/>
        <v>0</v>
      </c>
    </row>
    <row r="161" spans="2:10">
      <c r="B161" s="127" t="str">
        <f>$B$50</f>
        <v>Technology</v>
      </c>
      <c r="C161" s="327">
        <f>Data!MF9</f>
        <v>0</v>
      </c>
      <c r="D161" s="327">
        <f>Data!MZ9</f>
        <v>0</v>
      </c>
      <c r="E161" s="327">
        <f>Data!NT9</f>
        <v>0</v>
      </c>
      <c r="F161" s="327">
        <f>Data!ON9</f>
        <v>0</v>
      </c>
      <c r="G161" s="327">
        <f>Data!PH9</f>
        <v>0</v>
      </c>
      <c r="H161" s="341">
        <f>Data!QB9</f>
        <v>899312.92564573197</v>
      </c>
      <c r="I161" s="342">
        <f t="shared" si="6"/>
        <v>899312.92564573197</v>
      </c>
    </row>
    <row r="162" spans="2:10">
      <c r="B162" s="127" t="str">
        <f>$B$51</f>
        <v>Nursing</v>
      </c>
      <c r="C162" s="327">
        <f>Data!MG9</f>
        <v>0</v>
      </c>
      <c r="D162" s="327">
        <f>Data!NA9</f>
        <v>0</v>
      </c>
      <c r="E162" s="327">
        <f>Data!NU9</f>
        <v>0</v>
      </c>
      <c r="F162" s="327">
        <f>Data!OO9</f>
        <v>0</v>
      </c>
      <c r="G162" s="327">
        <f>Data!PI9</f>
        <v>0</v>
      </c>
      <c r="H162" s="341">
        <f>Data!QC9</f>
        <v>9206368.0364953112</v>
      </c>
      <c r="I162" s="342">
        <f t="shared" si="6"/>
        <v>9206368.0364953112</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47004884</v>
      </c>
      <c r="I163" s="342">
        <f>SUM(I143:I162)</f>
        <v>47004884</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4109389.7836301518</v>
      </c>
      <c r="D168" s="321">
        <f t="shared" si="8"/>
        <v>2119561.2829680708</v>
      </c>
      <c r="E168" s="321">
        <f t="shared" si="8"/>
        <v>2654152.994949434</v>
      </c>
      <c r="F168" s="321">
        <f t="shared" si="8"/>
        <v>299443.18229358399</v>
      </c>
      <c r="G168" s="321">
        <f t="shared" si="8"/>
        <v>0</v>
      </c>
      <c r="H168" s="133">
        <f t="shared" ref="H168:H188" si="9">SUM(C168:G168)</f>
        <v>9182547.2438412402</v>
      </c>
      <c r="I168" s="347"/>
      <c r="J168" s="288"/>
    </row>
    <row r="169" spans="2:10">
      <c r="B169" s="127" t="str">
        <f>$B$33</f>
        <v>Science</v>
      </c>
      <c r="C169" s="141">
        <f t="shared" si="8"/>
        <v>1639730.3855832012</v>
      </c>
      <c r="D169" s="141">
        <f t="shared" si="8"/>
        <v>1768698.0938916462</v>
      </c>
      <c r="E169" s="141">
        <f t="shared" si="8"/>
        <v>1036886.1844437961</v>
      </c>
      <c r="F169" s="141">
        <f t="shared" si="8"/>
        <v>5364.1734335925767</v>
      </c>
      <c r="G169" s="141">
        <f t="shared" si="8"/>
        <v>0</v>
      </c>
      <c r="H169" s="136">
        <f t="shared" si="9"/>
        <v>4450678.8373522358</v>
      </c>
      <c r="I169" s="347"/>
      <c r="J169" s="288"/>
    </row>
    <row r="170" spans="2:10">
      <c r="B170" s="127" t="str">
        <f>$B$34</f>
        <v>Fine Arts</v>
      </c>
      <c r="C170" s="141">
        <f t="shared" si="8"/>
        <v>830997.60380106699</v>
      </c>
      <c r="D170" s="141">
        <f t="shared" si="8"/>
        <v>513110.57642411924</v>
      </c>
      <c r="E170" s="141">
        <f t="shared" si="8"/>
        <v>124650.13921334069</v>
      </c>
      <c r="F170" s="141">
        <f t="shared" si="8"/>
        <v>0</v>
      </c>
      <c r="G170" s="141">
        <f t="shared" si="8"/>
        <v>0</v>
      </c>
      <c r="H170" s="136">
        <f t="shared" si="9"/>
        <v>1468758.3194385269</v>
      </c>
      <c r="I170" s="347"/>
      <c r="J170" s="288"/>
    </row>
    <row r="171" spans="2:10">
      <c r="B171" s="127" t="str">
        <f>$B$35</f>
        <v>Teacher Education</v>
      </c>
      <c r="C171" s="141">
        <f t="shared" si="8"/>
        <v>108189.27477417781</v>
      </c>
      <c r="D171" s="141">
        <f t="shared" si="8"/>
        <v>450815.67761355819</v>
      </c>
      <c r="E171" s="141">
        <f t="shared" si="8"/>
        <v>1146738.0480308926</v>
      </c>
      <c r="F171" s="141">
        <f t="shared" si="8"/>
        <v>514629.86158789345</v>
      </c>
      <c r="G171" s="141">
        <f t="shared" si="8"/>
        <v>0</v>
      </c>
      <c r="H171" s="136">
        <f t="shared" si="9"/>
        <v>2220372.8620065218</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802331.60752412397</v>
      </c>
      <c r="D173" s="141">
        <f t="shared" si="8"/>
        <v>3321578.4127670829</v>
      </c>
      <c r="E173" s="141">
        <f t="shared" si="8"/>
        <v>1520486.1390134478</v>
      </c>
      <c r="F173" s="141">
        <f t="shared" si="8"/>
        <v>0</v>
      </c>
      <c r="G173" s="141">
        <f t="shared" si="8"/>
        <v>0</v>
      </c>
      <c r="H173" s="136">
        <f t="shared" si="9"/>
        <v>5644396.1593046542</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1">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1">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1">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1">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1">
      <c r="B181" s="127" t="str">
        <f>$B$45</f>
        <v>Health Services</v>
      </c>
      <c r="C181" s="141">
        <f t="shared" si="8"/>
        <v>364408.44460304052</v>
      </c>
      <c r="D181" s="141">
        <f t="shared" si="8"/>
        <v>532898.22568779066</v>
      </c>
      <c r="E181" s="141">
        <f t="shared" si="8"/>
        <v>959869.26480339782</v>
      </c>
      <c r="F181" s="141">
        <f t="shared" si="8"/>
        <v>0</v>
      </c>
      <c r="G181" s="141">
        <f t="shared" si="8"/>
        <v>0</v>
      </c>
      <c r="H181" s="136">
        <f t="shared" si="9"/>
        <v>1857175.9350942289</v>
      </c>
      <c r="I181" s="347"/>
      <c r="J181" s="288"/>
    </row>
    <row r="182" spans="2:11">
      <c r="B182" s="127" t="str">
        <f>$B$46</f>
        <v>Pharmacy</v>
      </c>
      <c r="C182" s="141">
        <f t="shared" si="8"/>
        <v>0</v>
      </c>
      <c r="D182" s="141">
        <f t="shared" si="8"/>
        <v>0</v>
      </c>
      <c r="E182" s="141">
        <f t="shared" si="8"/>
        <v>0</v>
      </c>
      <c r="F182" s="141">
        <f t="shared" si="8"/>
        <v>0</v>
      </c>
      <c r="G182" s="141">
        <f t="shared" si="8"/>
        <v>4125895</v>
      </c>
      <c r="H182" s="136">
        <f t="shared" si="9"/>
        <v>4125895</v>
      </c>
      <c r="I182" s="347"/>
      <c r="J182" s="288"/>
    </row>
    <row r="183" spans="2:11">
      <c r="B183" s="127" t="str">
        <f>$B$47</f>
        <v>Business Administration</v>
      </c>
      <c r="C183" s="141">
        <f t="shared" si="8"/>
        <v>1056857.3100938546</v>
      </c>
      <c r="D183" s="141">
        <f t="shared" si="8"/>
        <v>3896881.2639827104</v>
      </c>
      <c r="E183" s="141">
        <f t="shared" si="8"/>
        <v>2562316.1578591405</v>
      </c>
      <c r="F183" s="141">
        <f t="shared" si="8"/>
        <v>433323.94888583815</v>
      </c>
      <c r="G183" s="141">
        <f t="shared" si="8"/>
        <v>0</v>
      </c>
      <c r="H183" s="136">
        <f t="shared" si="9"/>
        <v>7949378.6808215445</v>
      </c>
      <c r="I183" s="347"/>
      <c r="J183" s="288"/>
    </row>
    <row r="184" spans="2:11">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1">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1">
      <c r="B186" s="127" t="str">
        <f>$B$50</f>
        <v>Technology</v>
      </c>
      <c r="C186" s="141">
        <f t="shared" si="10"/>
        <v>124786.18602663667</v>
      </c>
      <c r="D186" s="141">
        <f t="shared" si="10"/>
        <v>457758.55687680171</v>
      </c>
      <c r="E186" s="141">
        <f t="shared" si="10"/>
        <v>316768.18274229363</v>
      </c>
      <c r="F186" s="141">
        <f t="shared" si="10"/>
        <v>0</v>
      </c>
      <c r="G186" s="141">
        <f t="shared" si="10"/>
        <v>0</v>
      </c>
      <c r="H186" s="136">
        <f t="shared" si="9"/>
        <v>899312.92564573209</v>
      </c>
      <c r="I186" s="347"/>
      <c r="J186" s="288"/>
    </row>
    <row r="187" spans="2:11">
      <c r="B187" s="127" t="str">
        <f>$B$51</f>
        <v>Nursing</v>
      </c>
      <c r="C187" s="141">
        <f t="shared" si="10"/>
        <v>122609.75671682942</v>
      </c>
      <c r="D187" s="141">
        <f t="shared" si="10"/>
        <v>6310321.776187689</v>
      </c>
      <c r="E187" s="141">
        <f t="shared" si="10"/>
        <v>1967936.2648106071</v>
      </c>
      <c r="F187" s="141">
        <f t="shared" si="10"/>
        <v>805500.23878018605</v>
      </c>
      <c r="G187" s="141">
        <f t="shared" si="10"/>
        <v>0</v>
      </c>
      <c r="H187" s="136">
        <f t="shared" si="9"/>
        <v>9206368.0364953112</v>
      </c>
      <c r="I187" s="347"/>
      <c r="J187" s="288"/>
    </row>
    <row r="188" spans="2:11">
      <c r="B188" s="130" t="str">
        <f>$B$52</f>
        <v>Totals</v>
      </c>
      <c r="C188" s="133">
        <f>SUM(C168:C187)</f>
        <v>9159300.3527530823</v>
      </c>
      <c r="D188" s="133">
        <f>SUM(D168:D187)</f>
        <v>19371623.866399467</v>
      </c>
      <c r="E188" s="133">
        <f>SUM(E168:E187)</f>
        <v>12289803.37586635</v>
      </c>
      <c r="F188" s="133">
        <f>SUM(F168:F187)</f>
        <v>2058261.4049810944</v>
      </c>
      <c r="G188" s="133">
        <f>SUM(G168:G187)</f>
        <v>4125895</v>
      </c>
      <c r="H188" s="367">
        <f t="shared" si="9"/>
        <v>47004883.999999985</v>
      </c>
      <c r="I188" s="358"/>
      <c r="J188" s="368"/>
      <c r="K188" s="358"/>
    </row>
    <row r="189" spans="2:11">
      <c r="B189" s="328"/>
      <c r="C189" s="329"/>
      <c r="D189" s="329"/>
      <c r="E189" s="329"/>
      <c r="F189" s="329"/>
      <c r="G189" s="329"/>
      <c r="H189" s="344"/>
    </row>
    <row r="190" spans="2:11">
      <c r="B190" s="489" t="s">
        <v>34</v>
      </c>
      <c r="C190" s="489"/>
      <c r="D190" s="489"/>
      <c r="E190" s="489"/>
      <c r="F190" s="489"/>
      <c r="G190" s="489"/>
      <c r="H190" s="122">
        <f>H15</f>
        <v>16833149</v>
      </c>
    </row>
    <row r="191" spans="2:11" ht="43.5" customHeight="1" thickBot="1">
      <c r="B191" s="471" t="s">
        <v>229</v>
      </c>
      <c r="C191" s="471"/>
      <c r="D191" s="471"/>
      <c r="E191" s="471"/>
      <c r="F191" s="471"/>
      <c r="G191" s="471"/>
      <c r="H191" s="471"/>
    </row>
    <row r="192" spans="2:11"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1460339.5025474962</v>
      </c>
      <c r="D193" s="135">
        <f t="shared" si="11"/>
        <v>753221.09426529461</v>
      </c>
      <c r="E193" s="135">
        <f t="shared" si="11"/>
        <v>943197.08482495311</v>
      </c>
      <c r="F193" s="135">
        <f t="shared" si="11"/>
        <v>106412.07840974376</v>
      </c>
      <c r="G193" s="135">
        <f t="shared" si="11"/>
        <v>0</v>
      </c>
      <c r="H193" s="135">
        <f>SUM(C193:G193)</f>
        <v>3263169.7600474879</v>
      </c>
    </row>
    <row r="194" spans="2:8">
      <c r="B194" s="127" t="str">
        <f>$B$33</f>
        <v>Science</v>
      </c>
      <c r="C194" s="138">
        <f t="shared" si="11"/>
        <v>648290.21490267129</v>
      </c>
      <c r="D194" s="138">
        <f t="shared" si="11"/>
        <v>699279.39219052764</v>
      </c>
      <c r="E194" s="138">
        <f t="shared" si="11"/>
        <v>409947.37503970659</v>
      </c>
      <c r="F194" s="138">
        <f t="shared" si="11"/>
        <v>2120.8005771034595</v>
      </c>
      <c r="G194" s="138">
        <f t="shared" si="11"/>
        <v>0</v>
      </c>
      <c r="H194" s="138">
        <f t="shared" ref="H194:H213" si="12">SUM(C194:G194)</f>
        <v>1759637.782710009</v>
      </c>
    </row>
    <row r="195" spans="2:8">
      <c r="B195" s="127" t="str">
        <f>$B$34</f>
        <v>Fine Arts</v>
      </c>
      <c r="C195" s="138">
        <f t="shared" si="11"/>
        <v>328546.46098430984</v>
      </c>
      <c r="D195" s="138">
        <f t="shared" si="11"/>
        <v>202865.40322939394</v>
      </c>
      <c r="E195" s="138">
        <f t="shared" si="11"/>
        <v>49282.166293163551</v>
      </c>
      <c r="F195" s="138">
        <f t="shared" si="11"/>
        <v>0</v>
      </c>
      <c r="G195" s="138">
        <f t="shared" si="11"/>
        <v>0</v>
      </c>
      <c r="H195" s="138">
        <f t="shared" si="12"/>
        <v>580694.03050686733</v>
      </c>
    </row>
    <row r="196" spans="2:8">
      <c r="B196" s="127" t="str">
        <f>$B$35</f>
        <v>Teacher Education</v>
      </c>
      <c r="C196" s="138">
        <f t="shared" si="11"/>
        <v>41585.454693732929</v>
      </c>
      <c r="D196" s="138">
        <f t="shared" si="11"/>
        <v>173283.1186432695</v>
      </c>
      <c r="E196" s="138">
        <f t="shared" si="11"/>
        <v>440779.58042981842</v>
      </c>
      <c r="F196" s="138">
        <f t="shared" si="11"/>
        <v>197811.81487514076</v>
      </c>
      <c r="G196" s="138">
        <f t="shared" si="11"/>
        <v>0</v>
      </c>
      <c r="H196" s="138">
        <f t="shared" si="12"/>
        <v>853459.96864196169</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317212.96064171003</v>
      </c>
      <c r="D198" s="138">
        <f t="shared" si="11"/>
        <v>1313232.2252252265</v>
      </c>
      <c r="E198" s="138">
        <f t="shared" si="11"/>
        <v>601145.34345655388</v>
      </c>
      <c r="F198" s="138">
        <f t="shared" si="11"/>
        <v>0</v>
      </c>
      <c r="G198" s="138">
        <f t="shared" si="11"/>
        <v>0</v>
      </c>
      <c r="H198" s="138">
        <f t="shared" si="12"/>
        <v>2231590.5293234903</v>
      </c>
    </row>
    <row r="199" spans="2:8">
      <c r="B199" s="127" t="str">
        <f>$B$38</f>
        <v>Home Economics</v>
      </c>
      <c r="C199" s="138">
        <f t="shared" si="11"/>
        <v>885.43863342182999</v>
      </c>
      <c r="D199" s="138">
        <f t="shared" si="11"/>
        <v>2862.918248063917</v>
      </c>
      <c r="E199" s="138">
        <f t="shared" si="11"/>
        <v>0</v>
      </c>
      <c r="F199" s="138">
        <f t="shared" si="11"/>
        <v>0</v>
      </c>
      <c r="G199" s="138">
        <f t="shared" si="11"/>
        <v>0</v>
      </c>
      <c r="H199" s="138">
        <f t="shared" si="12"/>
        <v>3748.3568814857472</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68879.374329044716</v>
      </c>
      <c r="D201" s="138">
        <f t="shared" si="11"/>
        <v>46190.741929235177</v>
      </c>
      <c r="E201" s="138">
        <f t="shared" si="11"/>
        <v>0</v>
      </c>
      <c r="F201" s="138">
        <f t="shared" si="11"/>
        <v>0</v>
      </c>
      <c r="G201" s="138">
        <f t="shared" si="11"/>
        <v>0</v>
      </c>
      <c r="H201" s="138">
        <f t="shared" si="12"/>
        <v>115070.11625827989</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144073.94712029392</v>
      </c>
      <c r="D206" s="138">
        <f t="shared" si="11"/>
        <v>210688.7255916259</v>
      </c>
      <c r="E206" s="138">
        <f t="shared" si="11"/>
        <v>379497.66463377472</v>
      </c>
      <c r="F206" s="138">
        <f t="shared" si="11"/>
        <v>0</v>
      </c>
      <c r="G206" s="138">
        <f t="shared" si="11"/>
        <v>0</v>
      </c>
      <c r="H206" s="138">
        <f t="shared" si="12"/>
        <v>734260.33734569454</v>
      </c>
    </row>
    <row r="207" spans="2:8">
      <c r="B207" s="127" t="str">
        <f>$B$46</f>
        <v>Pharmacy</v>
      </c>
      <c r="C207" s="138">
        <f t="shared" si="11"/>
        <v>0</v>
      </c>
      <c r="D207" s="138">
        <f t="shared" si="11"/>
        <v>0</v>
      </c>
      <c r="E207" s="138">
        <f t="shared" si="11"/>
        <v>0</v>
      </c>
      <c r="F207" s="138">
        <f t="shared" si="11"/>
        <v>0</v>
      </c>
      <c r="G207" s="138">
        <f t="shared" si="11"/>
        <v>94855.585563689601</v>
      </c>
      <c r="H207" s="138">
        <f t="shared" si="12"/>
        <v>94855.585563689601</v>
      </c>
    </row>
    <row r="208" spans="2:8">
      <c r="B208" s="127" t="str">
        <f>$B$47</f>
        <v>Business Administration</v>
      </c>
      <c r="C208" s="138">
        <f t="shared" si="11"/>
        <v>417843.23734326439</v>
      </c>
      <c r="D208" s="138">
        <f t="shared" si="11"/>
        <v>1540686.2093239885</v>
      </c>
      <c r="E208" s="138">
        <f t="shared" si="11"/>
        <v>1013047.3321906996</v>
      </c>
      <c r="F208" s="138">
        <f t="shared" si="11"/>
        <v>171320.65028224731</v>
      </c>
      <c r="G208" s="138">
        <f t="shared" si="11"/>
        <v>0</v>
      </c>
      <c r="H208" s="138">
        <f t="shared" si="12"/>
        <v>3142897.4291402004</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58343.575575110786</v>
      </c>
      <c r="E210" s="138">
        <f t="shared" si="13"/>
        <v>0</v>
      </c>
      <c r="F210" s="138">
        <f t="shared" si="13"/>
        <v>0</v>
      </c>
      <c r="G210" s="138">
        <f t="shared" si="13"/>
        <v>0</v>
      </c>
      <c r="H210" s="138">
        <f t="shared" si="12"/>
        <v>58343.575575110786</v>
      </c>
    </row>
    <row r="211" spans="2:8">
      <c r="B211" s="127" t="str">
        <f>$B$50</f>
        <v>Technology</v>
      </c>
      <c r="C211" s="138">
        <f t="shared" si="13"/>
        <v>49335.954293071292</v>
      </c>
      <c r="D211" s="138">
        <f t="shared" si="13"/>
        <v>180981.21241172828</v>
      </c>
      <c r="E211" s="138">
        <f t="shared" si="13"/>
        <v>125238.7069666278</v>
      </c>
      <c r="F211" s="138">
        <f t="shared" si="13"/>
        <v>0</v>
      </c>
      <c r="G211" s="138">
        <f t="shared" si="13"/>
        <v>0</v>
      </c>
      <c r="H211" s="138">
        <f t="shared" si="12"/>
        <v>355555.87367142737</v>
      </c>
    </row>
    <row r="212" spans="2:8">
      <c r="B212" s="127" t="str">
        <f>$B$51</f>
        <v>Nursing</v>
      </c>
      <c r="C212" s="138">
        <f t="shared" si="13"/>
        <v>48475.472693546886</v>
      </c>
      <c r="D212" s="138">
        <f t="shared" si="13"/>
        <v>2494873.4842982795</v>
      </c>
      <c r="E212" s="138">
        <f t="shared" si="13"/>
        <v>778050.97426127654</v>
      </c>
      <c r="F212" s="138">
        <f t="shared" si="13"/>
        <v>318465.72308119433</v>
      </c>
      <c r="G212" s="138">
        <f t="shared" si="13"/>
        <v>0</v>
      </c>
      <c r="H212" s="138">
        <f t="shared" si="12"/>
        <v>3639865.6543342969</v>
      </c>
    </row>
    <row r="213" spans="2:8">
      <c r="B213" s="130" t="str">
        <f>$B$52</f>
        <v>Totals</v>
      </c>
      <c r="C213" s="135">
        <f>SUM(C193:C212)</f>
        <v>3525468.0181825631</v>
      </c>
      <c r="D213" s="135">
        <f>SUM(D193:D212)</f>
        <v>7676508.100931745</v>
      </c>
      <c r="E213" s="135">
        <f>SUM(E193:E212)</f>
        <v>4740186.2280965745</v>
      </c>
      <c r="F213" s="135">
        <f>SUM(F193:F212)</f>
        <v>796131.06722542958</v>
      </c>
      <c r="G213" s="135">
        <f>SUM(G193:G212)</f>
        <v>94855.585563689601</v>
      </c>
      <c r="H213" s="135">
        <f t="shared" si="12"/>
        <v>16833149.000000004</v>
      </c>
    </row>
    <row r="214" spans="2:8">
      <c r="B214" s="143"/>
      <c r="C214" s="144"/>
      <c r="D214" s="144"/>
      <c r="E214" s="144"/>
      <c r="F214" s="144"/>
      <c r="G214" s="144"/>
      <c r="H214" s="144"/>
    </row>
    <row r="215" spans="2:8">
      <c r="B215" s="489" t="s">
        <v>35</v>
      </c>
      <c r="C215" s="489"/>
      <c r="D215" s="489"/>
      <c r="E215" s="489"/>
      <c r="F215" s="489"/>
      <c r="G215" s="489"/>
      <c r="H215" s="122">
        <f>H17</f>
        <v>14450655</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2167257.689424077</v>
      </c>
      <c r="D218" s="135">
        <f t="shared" si="14"/>
        <v>1174801.8385684078</v>
      </c>
      <c r="E218" s="135">
        <f t="shared" si="14"/>
        <v>487926.91255796095</v>
      </c>
      <c r="F218" s="135">
        <f t="shared" si="14"/>
        <v>34047.712234088031</v>
      </c>
      <c r="G218" s="135">
        <f t="shared" si="14"/>
        <v>0</v>
      </c>
      <c r="H218" s="135">
        <f>SUM(C218:G218)</f>
        <v>3864034.1527845343</v>
      </c>
    </row>
    <row r="219" spans="2:8">
      <c r="B219" s="127" t="str">
        <f>$B$33</f>
        <v>Science</v>
      </c>
      <c r="C219" s="138">
        <f t="shared" si="14"/>
        <v>962342.34612670226</v>
      </c>
      <c r="D219" s="138">
        <f t="shared" si="14"/>
        <v>662045.53204762726</v>
      </c>
      <c r="E219" s="138">
        <f t="shared" si="14"/>
        <v>106092.08252250863</v>
      </c>
      <c r="F219" s="138">
        <f t="shared" si="14"/>
        <v>1389.7025401668582</v>
      </c>
      <c r="G219" s="138">
        <f t="shared" si="14"/>
        <v>0</v>
      </c>
      <c r="H219" s="138">
        <f t="shared" ref="H219:H238" si="15">SUM(C219:G219)</f>
        <v>1731869.6632370052</v>
      </c>
    </row>
    <row r="220" spans="2:8">
      <c r="B220" s="127" t="str">
        <f>$B$34</f>
        <v>Fine Arts</v>
      </c>
      <c r="C220" s="138">
        <f t="shared" si="14"/>
        <v>270941.242182102</v>
      </c>
      <c r="D220" s="138">
        <f t="shared" si="14"/>
        <v>103156.2834947411</v>
      </c>
      <c r="E220" s="138">
        <f t="shared" si="14"/>
        <v>11600.045469431467</v>
      </c>
      <c r="F220" s="138">
        <f t="shared" si="14"/>
        <v>0</v>
      </c>
      <c r="G220" s="138">
        <f t="shared" si="14"/>
        <v>0</v>
      </c>
      <c r="H220" s="138">
        <f t="shared" si="15"/>
        <v>385697.57114627457</v>
      </c>
    </row>
    <row r="221" spans="2:8">
      <c r="B221" s="127" t="str">
        <f>$B$35</f>
        <v>Teacher Education</v>
      </c>
      <c r="C221" s="138">
        <f t="shared" si="14"/>
        <v>47588.956122820971</v>
      </c>
      <c r="D221" s="138">
        <f t="shared" si="14"/>
        <v>309166.33938893082</v>
      </c>
      <c r="E221" s="138">
        <f t="shared" si="14"/>
        <v>473024.07636459422</v>
      </c>
      <c r="F221" s="138">
        <f t="shared" si="14"/>
        <v>116850.82191902999</v>
      </c>
      <c r="G221" s="138">
        <f t="shared" si="14"/>
        <v>0</v>
      </c>
      <c r="H221" s="138">
        <f t="shared" si="15"/>
        <v>946630.19379537599</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231356.37822181499</v>
      </c>
      <c r="D223" s="138">
        <f t="shared" si="14"/>
        <v>729429.87852403079</v>
      </c>
      <c r="E223" s="138">
        <f t="shared" si="14"/>
        <v>212748.05614422573</v>
      </c>
      <c r="F223" s="138">
        <f t="shared" si="14"/>
        <v>0</v>
      </c>
      <c r="G223" s="138">
        <f t="shared" si="14"/>
        <v>0</v>
      </c>
      <c r="H223" s="138">
        <f t="shared" si="15"/>
        <v>1173534.3128900714</v>
      </c>
    </row>
    <row r="224" spans="2:8">
      <c r="B224" s="127" t="str">
        <f>$B$38</f>
        <v>Home Economics</v>
      </c>
      <c r="C224" s="138">
        <f t="shared" si="14"/>
        <v>5227.1622285936073</v>
      </c>
      <c r="D224" s="138">
        <f t="shared" si="14"/>
        <v>23595.86543281468</v>
      </c>
      <c r="E224" s="138">
        <f t="shared" si="14"/>
        <v>0</v>
      </c>
      <c r="F224" s="138">
        <f t="shared" si="14"/>
        <v>0</v>
      </c>
      <c r="G224" s="138">
        <f t="shared" si="14"/>
        <v>0</v>
      </c>
      <c r="H224" s="138">
        <f t="shared" si="15"/>
        <v>28823.027661408287</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14211.34730898887</v>
      </c>
      <c r="D226" s="138">
        <f t="shared" si="14"/>
        <v>30099.853981603341</v>
      </c>
      <c r="E226" s="138">
        <f t="shared" si="14"/>
        <v>0</v>
      </c>
      <c r="F226" s="138">
        <f t="shared" si="14"/>
        <v>0</v>
      </c>
      <c r="G226" s="138">
        <f t="shared" si="14"/>
        <v>0</v>
      </c>
      <c r="H226" s="138">
        <f t="shared" si="15"/>
        <v>44311.201290592209</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136232.91558272089</v>
      </c>
      <c r="D231" s="138">
        <f t="shared" si="14"/>
        <v>221665.00507557637</v>
      </c>
      <c r="E231" s="138">
        <f t="shared" si="14"/>
        <v>204209.1337847831</v>
      </c>
      <c r="F231" s="138">
        <f t="shared" si="14"/>
        <v>0</v>
      </c>
      <c r="G231" s="138">
        <f t="shared" si="14"/>
        <v>0</v>
      </c>
      <c r="H231" s="138">
        <f t="shared" si="15"/>
        <v>562107.05444308033</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281177.76821309776</v>
      </c>
      <c r="D233" s="138">
        <f t="shared" si="14"/>
        <v>1285823.410540754</v>
      </c>
      <c r="E233" s="138">
        <f t="shared" si="14"/>
        <v>641546.95915661252</v>
      </c>
      <c r="F233" s="138">
        <f t="shared" si="14"/>
        <v>68790.275738259486</v>
      </c>
      <c r="G233" s="138">
        <f t="shared" si="14"/>
        <v>0</v>
      </c>
      <c r="H233" s="138">
        <f t="shared" si="15"/>
        <v>2277338.4136487236</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43637.225495942534</v>
      </c>
      <c r="E235" s="138">
        <f t="shared" si="16"/>
        <v>0</v>
      </c>
      <c r="F235" s="138">
        <f t="shared" si="16"/>
        <v>0</v>
      </c>
      <c r="G235" s="138">
        <f t="shared" si="16"/>
        <v>0</v>
      </c>
      <c r="H235" s="138">
        <f t="shared" si="15"/>
        <v>43637.225495942534</v>
      </c>
    </row>
    <row r="236" spans="2:10">
      <c r="B236" s="127" t="str">
        <f>$B$50</f>
        <v>Technology</v>
      </c>
      <c r="C236" s="138">
        <f t="shared" si="16"/>
        <v>34466.600944789097</v>
      </c>
      <c r="D236" s="138">
        <f t="shared" si="16"/>
        <v>144070.90913305117</v>
      </c>
      <c r="E236" s="138">
        <f t="shared" si="16"/>
        <v>55583.551207692442</v>
      </c>
      <c r="F236" s="138">
        <f t="shared" si="16"/>
        <v>0</v>
      </c>
      <c r="G236" s="138">
        <f t="shared" si="16"/>
        <v>0</v>
      </c>
      <c r="H236" s="138">
        <f t="shared" si="15"/>
        <v>234121.06128553272</v>
      </c>
    </row>
    <row r="237" spans="2:10">
      <c r="B237" s="127" t="str">
        <f>$B$51</f>
        <v>Nursing</v>
      </c>
      <c r="C237" s="138">
        <f t="shared" si="16"/>
        <v>51618.227007361878</v>
      </c>
      <c r="D237" s="138">
        <f t="shared" si="16"/>
        <v>2518783.0071791443</v>
      </c>
      <c r="E237" s="138">
        <f t="shared" si="16"/>
        <v>509515.88607051404</v>
      </c>
      <c r="F237" s="138">
        <f t="shared" si="16"/>
        <v>78634.002064441403</v>
      </c>
      <c r="G237" s="138">
        <f t="shared" si="16"/>
        <v>0</v>
      </c>
      <c r="H237" s="138">
        <f t="shared" si="15"/>
        <v>3158551.1223214618</v>
      </c>
    </row>
    <row r="238" spans="2:10">
      <c r="B238" s="130" t="str">
        <f>$B$52</f>
        <v>Totals</v>
      </c>
      <c r="C238" s="135">
        <f>SUM(C218:C237)</f>
        <v>4202420.63336307</v>
      </c>
      <c r="D238" s="135">
        <f>SUM(D218:D237)</f>
        <v>7246275.1488626245</v>
      </c>
      <c r="E238" s="135">
        <f>SUM(E218:E237)</f>
        <v>2702246.7032783232</v>
      </c>
      <c r="F238" s="135">
        <f>SUM(F218:F237)</f>
        <v>299712.51449598576</v>
      </c>
      <c r="G238" s="135">
        <f>SUM(G218:G237)</f>
        <v>0</v>
      </c>
      <c r="H238" s="135">
        <f t="shared" si="15"/>
        <v>14450655.000000004</v>
      </c>
    </row>
    <row r="239" spans="2:10">
      <c r="B239" s="328"/>
      <c r="C239" s="348"/>
      <c r="D239" s="348"/>
      <c r="E239" s="348"/>
      <c r="F239" s="348"/>
      <c r="G239" s="348"/>
      <c r="H239" s="348"/>
    </row>
    <row r="240" spans="2:10">
      <c r="B240" s="120" t="s">
        <v>11</v>
      </c>
      <c r="C240" s="121"/>
      <c r="D240" s="121"/>
      <c r="E240" s="121"/>
      <c r="F240" s="121"/>
      <c r="G240" s="121"/>
      <c r="H240" s="122">
        <f>H16</f>
        <v>15315286</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2296931.9625462592</v>
      </c>
      <c r="D243" s="135">
        <f t="shared" si="17"/>
        <v>1245094.1601609751</v>
      </c>
      <c r="E243" s="135">
        <f t="shared" si="17"/>
        <v>517121.21097086347</v>
      </c>
      <c r="F243" s="135">
        <f t="shared" si="17"/>
        <v>36084.900685177039</v>
      </c>
      <c r="G243" s="135">
        <f t="shared" si="17"/>
        <v>0</v>
      </c>
      <c r="H243" s="135">
        <f>SUM(C243:G243)</f>
        <v>4095232.2343632746</v>
      </c>
    </row>
    <row r="244" spans="2:8">
      <c r="B244" s="127" t="str">
        <f>$B$33</f>
        <v>Science</v>
      </c>
      <c r="C244" s="138">
        <f t="shared" si="17"/>
        <v>1019922.5059930803</v>
      </c>
      <c r="D244" s="138">
        <f t="shared" si="17"/>
        <v>701657.9295770037</v>
      </c>
      <c r="E244" s="138">
        <f t="shared" si="17"/>
        <v>112439.92650629475</v>
      </c>
      <c r="F244" s="138">
        <f t="shared" si="17"/>
        <v>1472.8530891908995</v>
      </c>
      <c r="G244" s="138">
        <f t="shared" si="17"/>
        <v>0</v>
      </c>
      <c r="H244" s="138">
        <f t="shared" ref="H244:H263" si="18">SUM(C244:G244)</f>
        <v>1835493.2151655697</v>
      </c>
    </row>
    <row r="245" spans="2:8">
      <c r="B245" s="127" t="str">
        <f>$B$34</f>
        <v>Fine Arts</v>
      </c>
      <c r="C245" s="138">
        <f t="shared" si="17"/>
        <v>287152.56251112185</v>
      </c>
      <c r="D245" s="138">
        <f t="shared" si="17"/>
        <v>109328.46880774881</v>
      </c>
      <c r="E245" s="138">
        <f t="shared" si="17"/>
        <v>12294.114971075507</v>
      </c>
      <c r="F245" s="138">
        <f t="shared" si="17"/>
        <v>0</v>
      </c>
      <c r="G245" s="138">
        <f t="shared" si="17"/>
        <v>0</v>
      </c>
      <c r="H245" s="138">
        <f t="shared" si="18"/>
        <v>408775.14628994616</v>
      </c>
    </row>
    <row r="246" spans="2:8">
      <c r="B246" s="127" t="str">
        <f>$B$35</f>
        <v>Teacher Education</v>
      </c>
      <c r="C246" s="138">
        <f t="shared" si="17"/>
        <v>50436.362466784674</v>
      </c>
      <c r="D246" s="138">
        <f t="shared" si="17"/>
        <v>327664.79507776914</v>
      </c>
      <c r="E246" s="138">
        <f t="shared" si="17"/>
        <v>501326.68826496793</v>
      </c>
      <c r="F246" s="138">
        <f t="shared" si="17"/>
        <v>123842.39724946812</v>
      </c>
      <c r="G246" s="138">
        <f t="shared" si="17"/>
        <v>0</v>
      </c>
      <c r="H246" s="138">
        <f t="shared" si="18"/>
        <v>1003270.2430589899</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245199.20380019231</v>
      </c>
      <c r="D248" s="138">
        <f t="shared" si="17"/>
        <v>773074.10678206547</v>
      </c>
      <c r="E248" s="138">
        <f t="shared" si="17"/>
        <v>225477.48360146125</v>
      </c>
      <c r="F248" s="138">
        <f t="shared" si="17"/>
        <v>0</v>
      </c>
      <c r="G248" s="138">
        <f t="shared" si="17"/>
        <v>0</v>
      </c>
      <c r="H248" s="138">
        <f t="shared" si="18"/>
        <v>1243750.794183719</v>
      </c>
    </row>
    <row r="249" spans="2:8">
      <c r="B249" s="127" t="str">
        <f>$B$38</f>
        <v>Home Economics</v>
      </c>
      <c r="C249" s="138">
        <f t="shared" si="17"/>
        <v>5539.9208201502606</v>
      </c>
      <c r="D249" s="138">
        <f t="shared" si="17"/>
        <v>25007.684947227001</v>
      </c>
      <c r="E249" s="138">
        <f t="shared" si="17"/>
        <v>0</v>
      </c>
      <c r="F249" s="138">
        <f t="shared" si="17"/>
        <v>0</v>
      </c>
      <c r="G249" s="138">
        <f t="shared" si="17"/>
        <v>0</v>
      </c>
      <c r="H249" s="138">
        <f t="shared" si="18"/>
        <v>30547.605767377259</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15061.659729783523</v>
      </c>
      <c r="D251" s="138">
        <f t="shared" si="17"/>
        <v>31900.828874988289</v>
      </c>
      <c r="E251" s="138">
        <f t="shared" si="17"/>
        <v>0</v>
      </c>
      <c r="F251" s="138">
        <f t="shared" si="17"/>
        <v>0</v>
      </c>
      <c r="G251" s="138">
        <f t="shared" si="17"/>
        <v>0</v>
      </c>
      <c r="H251" s="138">
        <f t="shared" si="18"/>
        <v>46962.48860477181</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144384.18637516617</v>
      </c>
      <c r="D256" s="138">
        <f t="shared" si="17"/>
        <v>234927.96339846903</v>
      </c>
      <c r="E256" s="138">
        <f t="shared" si="17"/>
        <v>216427.6489699751</v>
      </c>
      <c r="F256" s="138">
        <f t="shared" si="17"/>
        <v>0</v>
      </c>
      <c r="G256" s="138">
        <f t="shared" si="17"/>
        <v>0</v>
      </c>
      <c r="H256" s="138">
        <f t="shared" si="18"/>
        <v>595739.79874361027</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298001.57411724946</v>
      </c>
      <c r="D258" s="138">
        <f t="shared" si="17"/>
        <v>1362758.523951133</v>
      </c>
      <c r="E258" s="138">
        <f t="shared" si="17"/>
        <v>679932.85853920376</v>
      </c>
      <c r="F258" s="138">
        <f t="shared" si="17"/>
        <v>72906.22791494953</v>
      </c>
      <c r="G258" s="138">
        <f t="shared" si="17"/>
        <v>0</v>
      </c>
      <c r="H258" s="138">
        <f t="shared" si="18"/>
        <v>2413599.1845225357</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46248.186585096089</v>
      </c>
      <c r="E260" s="138">
        <f t="shared" si="19"/>
        <v>0</v>
      </c>
      <c r="F260" s="138">
        <f t="shared" si="19"/>
        <v>0</v>
      </c>
      <c r="G260" s="138">
        <f t="shared" si="19"/>
        <v>0</v>
      </c>
      <c r="H260" s="138">
        <f t="shared" si="18"/>
        <v>46248.186585096089</v>
      </c>
    </row>
    <row r="261" spans="2:10">
      <c r="B261" s="127" t="str">
        <f>$B$50</f>
        <v>Technology</v>
      </c>
      <c r="C261" s="138">
        <f t="shared" si="19"/>
        <v>36528.852907865781</v>
      </c>
      <c r="D261" s="138">
        <f t="shared" si="19"/>
        <v>152691.15328354947</v>
      </c>
      <c r="E261" s="138">
        <f t="shared" si="19"/>
        <v>58909.300903070143</v>
      </c>
      <c r="F261" s="138">
        <f t="shared" si="19"/>
        <v>0</v>
      </c>
      <c r="G261" s="138">
        <f t="shared" si="19"/>
        <v>0</v>
      </c>
      <c r="H261" s="138">
        <f t="shared" si="18"/>
        <v>248129.30709448538</v>
      </c>
    </row>
    <row r="262" spans="2:10">
      <c r="B262" s="127" t="str">
        <f>$B$51</f>
        <v>Nursing</v>
      </c>
      <c r="C262" s="138">
        <f t="shared" si="19"/>
        <v>54706.718098983831</v>
      </c>
      <c r="D262" s="138">
        <f t="shared" si="19"/>
        <v>2669490.2152801133</v>
      </c>
      <c r="E262" s="138">
        <f t="shared" si="19"/>
        <v>540001.92494480964</v>
      </c>
      <c r="F262" s="138">
        <f t="shared" si="19"/>
        <v>83338.937296718403</v>
      </c>
      <c r="G262" s="138">
        <f t="shared" si="19"/>
        <v>0</v>
      </c>
      <c r="H262" s="138">
        <f t="shared" si="18"/>
        <v>3347537.7956206249</v>
      </c>
    </row>
    <row r="263" spans="2:10">
      <c r="B263" s="130" t="str">
        <f>$B$52</f>
        <v>Totals</v>
      </c>
      <c r="C263" s="135">
        <f>SUM(C243:C262)</f>
        <v>4453865.509366638</v>
      </c>
      <c r="D263" s="135">
        <f>SUM(D243:D262)</f>
        <v>7679844.0167261381</v>
      </c>
      <c r="E263" s="135">
        <f>SUM(E243:E262)</f>
        <v>2863931.1576717217</v>
      </c>
      <c r="F263" s="135">
        <f>SUM(F243:F262)</f>
        <v>317645.316235504</v>
      </c>
      <c r="G263" s="135">
        <f>SUM(G243:G262)</f>
        <v>0</v>
      </c>
      <c r="H263" s="135">
        <f t="shared" si="18"/>
        <v>15315286</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12512146.962434843</v>
      </c>
      <c r="D268" s="135">
        <f t="shared" si="20"/>
        <v>6570911.020519698</v>
      </c>
      <c r="E268" s="135">
        <f t="shared" si="20"/>
        <v>6203024.2522194255</v>
      </c>
      <c r="F268" s="135">
        <f t="shared" si="20"/>
        <v>656571.49433380517</v>
      </c>
      <c r="G268" s="135">
        <f t="shared" si="20"/>
        <v>0</v>
      </c>
      <c r="H268" s="135">
        <f>SUM(C268:G268)</f>
        <v>25942653.729507767</v>
      </c>
    </row>
    <row r="269" spans="2:10">
      <c r="B269" s="127" t="str">
        <f>$B$33</f>
        <v>Science</v>
      </c>
      <c r="C269" s="138">
        <f t="shared" si="20"/>
        <v>5370448.103578316</v>
      </c>
      <c r="D269" s="138">
        <f t="shared" si="20"/>
        <v>5018373.3459537551</v>
      </c>
      <c r="E269" s="138">
        <f t="shared" si="20"/>
        <v>2361055.2157032294</v>
      </c>
      <c r="F269" s="138">
        <f t="shared" si="20"/>
        <v>13946.574529911928</v>
      </c>
      <c r="G269" s="138">
        <f t="shared" si="20"/>
        <v>0</v>
      </c>
      <c r="H269" s="138">
        <f t="shared" ref="H269:H288" si="21">SUM(C269:G269)</f>
        <v>12763823.239765212</v>
      </c>
    </row>
    <row r="270" spans="2:10">
      <c r="B270" s="127" t="str">
        <f>$B$34</f>
        <v>Fine Arts</v>
      </c>
      <c r="C270" s="138">
        <f t="shared" si="20"/>
        <v>2275188.3880198221</v>
      </c>
      <c r="D270" s="138">
        <f t="shared" si="20"/>
        <v>1272727.7510733514</v>
      </c>
      <c r="E270" s="138">
        <f t="shared" si="20"/>
        <v>281459.3782884418</v>
      </c>
      <c r="F270" s="138">
        <f t="shared" si="20"/>
        <v>0</v>
      </c>
      <c r="G270" s="138">
        <f t="shared" si="20"/>
        <v>0</v>
      </c>
      <c r="H270" s="138">
        <f t="shared" si="21"/>
        <v>3829375.5173816155</v>
      </c>
    </row>
    <row r="271" spans="2:10">
      <c r="B271" s="127" t="str">
        <f>$B$35</f>
        <v>Teacher Education</v>
      </c>
      <c r="C271" s="138">
        <f t="shared" si="20"/>
        <v>318371.47274673422</v>
      </c>
      <c r="D271" s="138">
        <f t="shared" si="20"/>
        <v>1554995.166929523</v>
      </c>
      <c r="E271" s="138">
        <f t="shared" si="20"/>
        <v>3309880.9660906065</v>
      </c>
      <c r="F271" s="138">
        <f t="shared" si="20"/>
        <v>1288825.8649598607</v>
      </c>
      <c r="G271" s="138">
        <f t="shared" si="20"/>
        <v>0</v>
      </c>
      <c r="H271" s="138">
        <f t="shared" si="21"/>
        <v>6472073.4707267247</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2134417.4711655518</v>
      </c>
      <c r="D273" s="138">
        <f t="shared" si="20"/>
        <v>8365898.3856854662</v>
      </c>
      <c r="E273" s="138">
        <f t="shared" si="20"/>
        <v>3580013.7968730442</v>
      </c>
      <c r="F273" s="138">
        <f t="shared" si="20"/>
        <v>0</v>
      </c>
      <c r="G273" s="138">
        <f t="shared" si="20"/>
        <v>0</v>
      </c>
      <c r="H273" s="138">
        <f t="shared" si="21"/>
        <v>14080329.653724063</v>
      </c>
    </row>
    <row r="274" spans="2:10">
      <c r="B274" s="127" t="str">
        <f>$B$38</f>
        <v>Home Economics</v>
      </c>
      <c r="C274" s="138">
        <f t="shared" si="20"/>
        <v>13155.130377817874</v>
      </c>
      <c r="D274" s="138">
        <f t="shared" si="20"/>
        <v>56324.903410714287</v>
      </c>
      <c r="E274" s="138">
        <f t="shared" si="20"/>
        <v>0</v>
      </c>
      <c r="F274" s="138">
        <f t="shared" si="20"/>
        <v>0</v>
      </c>
      <c r="G274" s="138">
        <f t="shared" si="20"/>
        <v>0</v>
      </c>
      <c r="H274" s="138">
        <f t="shared" si="21"/>
        <v>69480.033788532164</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215042.18367735343</v>
      </c>
      <c r="D276" s="138">
        <f t="shared" si="20"/>
        <v>186578.12247629045</v>
      </c>
      <c r="E276" s="138">
        <f t="shared" si="20"/>
        <v>0</v>
      </c>
      <c r="F276" s="138">
        <f t="shared" si="20"/>
        <v>0</v>
      </c>
      <c r="G276" s="138">
        <f t="shared" si="20"/>
        <v>0</v>
      </c>
      <c r="H276" s="138">
        <f t="shared" si="21"/>
        <v>401620.30615364388</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1033596.1279914494</v>
      </c>
      <c r="D281" s="138">
        <f t="shared" si="20"/>
        <v>1557723.2877522123</v>
      </c>
      <c r="E281" s="138">
        <f t="shared" si="20"/>
        <v>2404019.535913886</v>
      </c>
      <c r="F281" s="138">
        <f t="shared" si="20"/>
        <v>0</v>
      </c>
      <c r="G281" s="138">
        <f t="shared" si="20"/>
        <v>0</v>
      </c>
      <c r="H281" s="138">
        <f t="shared" si="21"/>
        <v>4995338.9516575476</v>
      </c>
    </row>
    <row r="282" spans="2:10">
      <c r="B282" s="127" t="str">
        <f>$B$46</f>
        <v>Pharmacy</v>
      </c>
      <c r="C282" s="138">
        <f t="shared" si="20"/>
        <v>0</v>
      </c>
      <c r="D282" s="138">
        <f t="shared" si="20"/>
        <v>0</v>
      </c>
      <c r="E282" s="138">
        <f t="shared" si="20"/>
        <v>0</v>
      </c>
      <c r="F282" s="138">
        <f t="shared" si="20"/>
        <v>0</v>
      </c>
      <c r="G282" s="138">
        <f t="shared" si="20"/>
        <v>4381722.5855636895</v>
      </c>
      <c r="H282" s="138">
        <f t="shared" si="21"/>
        <v>4381722.5855636895</v>
      </c>
    </row>
    <row r="283" spans="2:10">
      <c r="B283" s="127" t="str">
        <f>$B$47</f>
        <v>Business Administration</v>
      </c>
      <c r="C283" s="138">
        <f t="shared" si="20"/>
        <v>2762968.9877042277</v>
      </c>
      <c r="D283" s="138">
        <f t="shared" si="20"/>
        <v>10700727.547962822</v>
      </c>
      <c r="E283" s="138">
        <f t="shared" si="20"/>
        <v>6616006.7517149989</v>
      </c>
      <c r="F283" s="138">
        <f t="shared" si="20"/>
        <v>1037075.987365517</v>
      </c>
      <c r="G283" s="138">
        <f t="shared" si="20"/>
        <v>0</v>
      </c>
      <c r="H283" s="138">
        <f t="shared" si="21"/>
        <v>21116779.274747569</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247239.30941702035</v>
      </c>
      <c r="E285" s="138">
        <f t="shared" si="22"/>
        <v>0</v>
      </c>
      <c r="F285" s="138">
        <f t="shared" si="22"/>
        <v>0</v>
      </c>
      <c r="G285" s="138">
        <f t="shared" si="22"/>
        <v>0</v>
      </c>
      <c r="H285" s="138">
        <f t="shared" si="21"/>
        <v>247239.30941702035</v>
      </c>
    </row>
    <row r="286" spans="2:10">
      <c r="B286" s="127" t="str">
        <f>$B$50</f>
        <v>Technology</v>
      </c>
      <c r="C286" s="138">
        <f t="shared" si="22"/>
        <v>328841.7859241697</v>
      </c>
      <c r="D286" s="138">
        <f t="shared" si="22"/>
        <v>1242630.901134361</v>
      </c>
      <c r="E286" s="138">
        <f t="shared" si="22"/>
        <v>769032.56229651172</v>
      </c>
      <c r="F286" s="138">
        <f t="shared" si="22"/>
        <v>0</v>
      </c>
      <c r="G286" s="138">
        <f t="shared" si="22"/>
        <v>0</v>
      </c>
      <c r="H286" s="138">
        <f t="shared" si="21"/>
        <v>2340505.2493550424</v>
      </c>
    </row>
    <row r="287" spans="2:10">
      <c r="B287" s="127" t="str">
        <f>$B$51</f>
        <v>Nursing</v>
      </c>
      <c r="C287" s="138">
        <f t="shared" si="22"/>
        <v>359674.11020437081</v>
      </c>
      <c r="D287" s="138">
        <f t="shared" si="22"/>
        <v>18227323.264694586</v>
      </c>
      <c r="E287" s="138">
        <f t="shared" si="22"/>
        <v>5115874.5431909356</v>
      </c>
      <c r="F287" s="138">
        <f t="shared" si="22"/>
        <v>1826382.1874157963</v>
      </c>
      <c r="G287" s="138">
        <f t="shared" si="22"/>
        <v>0</v>
      </c>
      <c r="H287" s="138">
        <f t="shared" si="21"/>
        <v>25529254.105505694</v>
      </c>
    </row>
    <row r="288" spans="2:10">
      <c r="B288" s="130" t="str">
        <f>$B$52</f>
        <v>Totals</v>
      </c>
      <c r="C288" s="135">
        <f>SUM(C268:C287)</f>
        <v>27323850.723824657</v>
      </c>
      <c r="D288" s="135">
        <f>SUM(D268:D287)</f>
        <v>55001453.007009797</v>
      </c>
      <c r="E288" s="135">
        <f>SUM(E268:E287)</f>
        <v>30640367.002291083</v>
      </c>
      <c r="F288" s="135">
        <f>SUM(F268:F287)</f>
        <v>4822802.1086048912</v>
      </c>
      <c r="G288" s="135">
        <f>SUM(G268:G287)</f>
        <v>4381722.5855636895</v>
      </c>
      <c r="H288" s="135">
        <f t="shared" si="21"/>
        <v>122170195.42729412</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314.35185695638125</v>
      </c>
      <c r="D293" s="133">
        <f t="shared" si="23"/>
        <v>423.00186819362034</v>
      </c>
      <c r="E293" s="133">
        <f t="shared" si="23"/>
        <v>1024.1083460821242</v>
      </c>
      <c r="F293" s="133">
        <f t="shared" si="23"/>
        <v>2233.2363752850515</v>
      </c>
      <c r="G293" s="134">
        <f t="shared" si="23"/>
        <v>0</v>
      </c>
      <c r="H293" s="135">
        <f t="shared" si="23"/>
        <v>420.54619584858915</v>
      </c>
    </row>
    <row r="294" spans="2:10">
      <c r="B294" s="127" t="str">
        <f>$B$33</f>
        <v>Science</v>
      </c>
      <c r="C294" s="136">
        <f t="shared" si="23"/>
        <v>303.86149731686749</v>
      </c>
      <c r="D294" s="136">
        <f t="shared" si="23"/>
        <v>573.26631779229558</v>
      </c>
      <c r="E294" s="136">
        <f t="shared" si="23"/>
        <v>1792.7526315134619</v>
      </c>
      <c r="F294" s="136">
        <f t="shared" si="23"/>
        <v>1162.2145441593273</v>
      </c>
      <c r="G294" s="137">
        <f t="shared" si="23"/>
        <v>0</v>
      </c>
      <c r="H294" s="138">
        <f t="shared" si="23"/>
        <v>459.84159814696153</v>
      </c>
    </row>
    <row r="295" spans="2:10">
      <c r="B295" s="127" t="str">
        <f>$B$34</f>
        <v>Fine Arts</v>
      </c>
      <c r="C295" s="136">
        <f t="shared" si="23"/>
        <v>457.23239309080026</v>
      </c>
      <c r="D295" s="136">
        <f t="shared" si="23"/>
        <v>933.08486149072678</v>
      </c>
      <c r="E295" s="136">
        <f t="shared" si="23"/>
        <v>1954.5790158919569</v>
      </c>
      <c r="F295" s="136">
        <f t="shared" si="23"/>
        <v>0</v>
      </c>
      <c r="G295" s="137">
        <f t="shared" si="23"/>
        <v>0</v>
      </c>
      <c r="H295" s="138">
        <f t="shared" si="23"/>
        <v>590.58845116928057</v>
      </c>
    </row>
    <row r="296" spans="2:10">
      <c r="B296" s="127" t="str">
        <f>$B$35</f>
        <v>Teacher Education</v>
      </c>
      <c r="C296" s="136">
        <f t="shared" si="23"/>
        <v>364.26941961868903</v>
      </c>
      <c r="D296" s="136">
        <f t="shared" si="23"/>
        <v>380.38042243872871</v>
      </c>
      <c r="E296" s="136">
        <f t="shared" si="23"/>
        <v>563.67182665030771</v>
      </c>
      <c r="F296" s="136">
        <f t="shared" si="23"/>
        <v>1277.3298958967896</v>
      </c>
      <c r="G296" s="137">
        <f t="shared" si="23"/>
        <v>0</v>
      </c>
      <c r="H296" s="138">
        <f t="shared" si="23"/>
        <v>546.48935833207167</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502.33407182055822</v>
      </c>
      <c r="D298" s="136">
        <f t="shared" si="23"/>
        <v>867.3818958720027</v>
      </c>
      <c r="E298" s="136">
        <f t="shared" si="23"/>
        <v>1355.5523653438258</v>
      </c>
      <c r="F298" s="136">
        <f t="shared" si="23"/>
        <v>0</v>
      </c>
      <c r="G298" s="137">
        <f t="shared" si="23"/>
        <v>0</v>
      </c>
      <c r="H298" s="138">
        <f t="shared" si="23"/>
        <v>851.54700052761189</v>
      </c>
    </row>
    <row r="299" spans="2:10">
      <c r="B299" s="127" t="str">
        <f>$B$38</f>
        <v>Home Economics</v>
      </c>
      <c r="C299" s="136">
        <f t="shared" si="23"/>
        <v>137.03260810226951</v>
      </c>
      <c r="D299" s="136">
        <f t="shared" si="23"/>
        <v>180.52853657280221</v>
      </c>
      <c r="E299" s="136">
        <f t="shared" si="23"/>
        <v>0</v>
      </c>
      <c r="F299" s="136">
        <f t="shared" si="23"/>
        <v>0</v>
      </c>
      <c r="G299" s="137">
        <f t="shared" si="23"/>
        <v>0</v>
      </c>
      <c r="H299" s="138">
        <f t="shared" si="23"/>
        <v>170.29420046208864</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823.91641255690968</v>
      </c>
      <c r="D301" s="136">
        <f t="shared" si="23"/>
        <v>468.78925245299109</v>
      </c>
      <c r="E301" s="136">
        <f t="shared" si="23"/>
        <v>0</v>
      </c>
      <c r="F301" s="136">
        <f t="shared" si="23"/>
        <v>0</v>
      </c>
      <c r="G301" s="137">
        <f t="shared" si="23"/>
        <v>0</v>
      </c>
      <c r="H301" s="138">
        <f t="shared" si="23"/>
        <v>609.43900782040043</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413.10796482472</v>
      </c>
      <c r="D306" s="136">
        <f t="shared" si="23"/>
        <v>531.46478599529587</v>
      </c>
      <c r="E306" s="136">
        <f t="shared" si="23"/>
        <v>948.33117787530023</v>
      </c>
      <c r="F306" s="136">
        <f t="shared" si="23"/>
        <v>0</v>
      </c>
      <c r="G306" s="137">
        <f t="shared" si="23"/>
        <v>0</v>
      </c>
      <c r="H306" s="138">
        <f t="shared" si="23"/>
        <v>626.92506923412998</v>
      </c>
    </row>
    <row r="307" spans="2:10">
      <c r="B307" s="127" t="str">
        <f>$B$46</f>
        <v>Pharmacy</v>
      </c>
      <c r="C307" s="136">
        <f t="shared" si="23"/>
        <v>0</v>
      </c>
      <c r="D307" s="136">
        <f t="shared" si="23"/>
        <v>0</v>
      </c>
      <c r="E307" s="136">
        <f t="shared" si="23"/>
        <v>0</v>
      </c>
      <c r="F307" s="136">
        <f t="shared" si="23"/>
        <v>0</v>
      </c>
      <c r="G307" s="137">
        <f t="shared" si="23"/>
        <v>9244.1404758727622</v>
      </c>
      <c r="H307" s="138">
        <f t="shared" si="23"/>
        <v>9244.1404758727622</v>
      </c>
    </row>
    <row r="308" spans="2:10">
      <c r="B308" s="127" t="str">
        <f>$B$47</f>
        <v>Business Administration</v>
      </c>
      <c r="C308" s="136">
        <f t="shared" si="23"/>
        <v>535.04434308757311</v>
      </c>
      <c r="D308" s="136">
        <f t="shared" si="23"/>
        <v>629.38051687818029</v>
      </c>
      <c r="E308" s="136">
        <f t="shared" si="23"/>
        <v>830.73917023041167</v>
      </c>
      <c r="F308" s="136">
        <f t="shared" si="23"/>
        <v>1745.9191706490185</v>
      </c>
      <c r="G308" s="137">
        <f t="shared" si="23"/>
        <v>0</v>
      </c>
      <c r="H308" s="138">
        <f t="shared" si="23"/>
        <v>687.30566575796024</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428.49100418894341</v>
      </c>
      <c r="E310" s="136">
        <f t="shared" si="24"/>
        <v>0</v>
      </c>
      <c r="F310" s="136">
        <f t="shared" si="24"/>
        <v>0</v>
      </c>
      <c r="G310" s="137">
        <f t="shared" si="24"/>
        <v>0</v>
      </c>
      <c r="H310" s="138">
        <f t="shared" si="24"/>
        <v>428.49100418894341</v>
      </c>
    </row>
    <row r="311" spans="2:10">
      <c r="B311" s="127" t="str">
        <f>$B$50</f>
        <v>Technology</v>
      </c>
      <c r="C311" s="136">
        <f t="shared" si="24"/>
        <v>519.49729213928867</v>
      </c>
      <c r="D311" s="136">
        <f t="shared" si="24"/>
        <v>652.29968563483521</v>
      </c>
      <c r="E311" s="136">
        <f t="shared" si="24"/>
        <v>1114.5399453572634</v>
      </c>
      <c r="F311" s="136">
        <f t="shared" si="24"/>
        <v>0</v>
      </c>
      <c r="G311" s="137">
        <f t="shared" si="24"/>
        <v>0</v>
      </c>
      <c r="H311" s="138">
        <f t="shared" si="24"/>
        <v>725.0635840629003</v>
      </c>
    </row>
    <row r="312" spans="2:10">
      <c r="B312" s="127" t="str">
        <f>$B$51</f>
        <v>Nursing</v>
      </c>
      <c r="C312" s="136">
        <f t="shared" si="24"/>
        <v>379.40306983583417</v>
      </c>
      <c r="D312" s="136">
        <f t="shared" si="24"/>
        <v>547.28489009742043</v>
      </c>
      <c r="E312" s="136">
        <f t="shared" si="24"/>
        <v>808.83391987208472</v>
      </c>
      <c r="F312" s="136">
        <f t="shared" si="24"/>
        <v>2689.8117634989635</v>
      </c>
      <c r="G312" s="137">
        <f t="shared" si="24"/>
        <v>0</v>
      </c>
      <c r="H312" s="138">
        <f t="shared" si="24"/>
        <v>618.78600250880322</v>
      </c>
    </row>
    <row r="313" spans="2:10">
      <c r="B313" s="130" t="str">
        <f>$B$52</f>
        <v>Totals</v>
      </c>
      <c r="C313" s="135">
        <f t="shared" si="24"/>
        <v>354.02760720166697</v>
      </c>
      <c r="D313" s="135">
        <f t="shared" si="24"/>
        <v>574.03802125982145</v>
      </c>
      <c r="E313" s="135">
        <f t="shared" si="24"/>
        <v>913.41085116384215</v>
      </c>
      <c r="F313" s="135">
        <f t="shared" si="24"/>
        <v>1863.5247714856612</v>
      </c>
      <c r="G313" s="135">
        <f t="shared" si="24"/>
        <v>9244.1404758727622</v>
      </c>
      <c r="H313" s="135">
        <f t="shared" si="24"/>
        <v>582.86750807384533</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1.3456318416223485</v>
      </c>
      <c r="E318" s="128">
        <f t="shared" si="25"/>
        <v>3.2578409302167</v>
      </c>
      <c r="F318" s="128">
        <f t="shared" si="25"/>
        <v>7.1042569842204886</v>
      </c>
      <c r="G318" s="128">
        <f t="shared" si="25"/>
        <v>0</v>
      </c>
      <c r="H318" s="128">
        <f t="shared" si="25"/>
        <v>1.3378199827429147</v>
      </c>
    </row>
    <row r="319" spans="2:10">
      <c r="B319" s="127" t="str">
        <f>$B$33</f>
        <v>Science</v>
      </c>
      <c r="C319" s="128">
        <f t="shared" ref="C319:H334" si="26">IF($C$293=0,"",C294/$C$293)</f>
        <v>0.96662860610691603</v>
      </c>
      <c r="D319" s="128">
        <f t="shared" si="26"/>
        <v>1.823645399593872</v>
      </c>
      <c r="E319" s="128">
        <f t="shared" si="26"/>
        <v>5.7030126968908608</v>
      </c>
      <c r="F319" s="128">
        <f t="shared" si="26"/>
        <v>3.6971772822089406</v>
      </c>
      <c r="G319" s="128">
        <f t="shared" si="26"/>
        <v>0</v>
      </c>
      <c r="H319" s="128">
        <f t="shared" si="26"/>
        <v>1.4628245005429317</v>
      </c>
    </row>
    <row r="320" spans="2:10">
      <c r="B320" s="127" t="str">
        <f>$B$34</f>
        <v>Fine Arts</v>
      </c>
      <c r="C320" s="128">
        <f t="shared" si="26"/>
        <v>1.4545242312796161</v>
      </c>
      <c r="D320" s="128">
        <f t="shared" si="26"/>
        <v>2.9682816908576415</v>
      </c>
      <c r="E320" s="128">
        <f t="shared" si="26"/>
        <v>6.2178064886162572</v>
      </c>
      <c r="F320" s="128">
        <f t="shared" si="26"/>
        <v>0</v>
      </c>
      <c r="G320" s="128">
        <f t="shared" si="26"/>
        <v>0</v>
      </c>
      <c r="H320" s="128">
        <f t="shared" si="26"/>
        <v>1.878749681606714</v>
      </c>
    </row>
    <row r="321" spans="2:8">
      <c r="B321" s="127" t="str">
        <f>$B$35</f>
        <v>Teacher Education</v>
      </c>
      <c r="C321" s="128">
        <f t="shared" si="26"/>
        <v>1.1587951893957928</v>
      </c>
      <c r="D321" s="128">
        <f t="shared" si="26"/>
        <v>1.2100466850161138</v>
      </c>
      <c r="E321" s="128">
        <f t="shared" si="26"/>
        <v>1.7931238966039305</v>
      </c>
      <c r="F321" s="128">
        <f t="shared" si="26"/>
        <v>4.06337633333602</v>
      </c>
      <c r="G321" s="128">
        <f t="shared" si="26"/>
        <v>0</v>
      </c>
      <c r="H321" s="128">
        <f t="shared" si="26"/>
        <v>1.7384639099106747</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1.5979993777808699</v>
      </c>
      <c r="D323" s="128">
        <f t="shared" si="26"/>
        <v>2.7592707874232745</v>
      </c>
      <c r="E323" s="128">
        <f t="shared" si="26"/>
        <v>4.3122136400546829</v>
      </c>
      <c r="F323" s="128">
        <f t="shared" si="26"/>
        <v>0</v>
      </c>
      <c r="G323" s="128">
        <f t="shared" si="26"/>
        <v>0</v>
      </c>
      <c r="H323" s="128">
        <f t="shared" si="26"/>
        <v>2.7088976307392088</v>
      </c>
    </row>
    <row r="324" spans="2:8">
      <c r="B324" s="127" t="str">
        <f>$B$38</f>
        <v>Home Economics</v>
      </c>
      <c r="C324" s="128">
        <f t="shared" si="26"/>
        <v>0.43592110264290196</v>
      </c>
      <c r="D324" s="128">
        <f t="shared" si="26"/>
        <v>0.57428811880011232</v>
      </c>
      <c r="E324" s="128">
        <f t="shared" si="26"/>
        <v>0</v>
      </c>
      <c r="F324" s="128">
        <f t="shared" si="26"/>
        <v>0</v>
      </c>
      <c r="G324" s="128">
        <f t="shared" si="26"/>
        <v>0</v>
      </c>
      <c r="H324" s="128">
        <f t="shared" si="26"/>
        <v>0.54173117382194524</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2.6210006218326058</v>
      </c>
      <c r="D326" s="128">
        <f t="shared" si="26"/>
        <v>1.4912883193753146</v>
      </c>
      <c r="E326" s="128">
        <f t="shared" si="26"/>
        <v>0</v>
      </c>
      <c r="F326" s="128">
        <f t="shared" si="26"/>
        <v>0</v>
      </c>
      <c r="G326" s="128">
        <f t="shared" si="26"/>
        <v>0</v>
      </c>
      <c r="H326" s="128">
        <f t="shared" si="26"/>
        <v>1.9387161053257744</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1.3141578638170472</v>
      </c>
      <c r="D331" s="128">
        <f t="shared" si="26"/>
        <v>1.6906685112060296</v>
      </c>
      <c r="E331" s="128">
        <f t="shared" si="26"/>
        <v>3.0167824903508951</v>
      </c>
      <c r="F331" s="128">
        <f t="shared" si="26"/>
        <v>0</v>
      </c>
      <c r="G331" s="128">
        <f t="shared" si="26"/>
        <v>0</v>
      </c>
      <c r="H331" s="128">
        <f t="shared" si="26"/>
        <v>1.9943418667990267</v>
      </c>
    </row>
    <row r="332" spans="2:8">
      <c r="B332" s="127" t="str">
        <f>$B$46</f>
        <v>Pharmacy</v>
      </c>
      <c r="C332" s="128">
        <f t="shared" si="26"/>
        <v>0</v>
      </c>
      <c r="D332" s="128">
        <f t="shared" si="26"/>
        <v>0</v>
      </c>
      <c r="E332" s="128">
        <f t="shared" si="26"/>
        <v>0</v>
      </c>
      <c r="F332" s="128">
        <f t="shared" si="26"/>
        <v>0</v>
      </c>
      <c r="G332" s="128">
        <f t="shared" si="26"/>
        <v>29.406985425110619</v>
      </c>
      <c r="H332" s="128">
        <f t="shared" si="26"/>
        <v>29.406985425110619</v>
      </c>
    </row>
    <row r="333" spans="2:8">
      <c r="B333" s="127" t="str">
        <f>$B$47</f>
        <v>Business Administration</v>
      </c>
      <c r="C333" s="128">
        <f t="shared" si="26"/>
        <v>1.7020556145841843</v>
      </c>
      <c r="D333" s="128">
        <f t="shared" si="26"/>
        <v>2.0021530108712278</v>
      </c>
      <c r="E333" s="128">
        <f t="shared" si="26"/>
        <v>2.6427048285122208</v>
      </c>
      <c r="F333" s="128">
        <f t="shared" si="26"/>
        <v>5.5540284939092253</v>
      </c>
      <c r="G333" s="128">
        <f t="shared" si="26"/>
        <v>0</v>
      </c>
      <c r="H333" s="128">
        <f t="shared" si="26"/>
        <v>2.1864215227248658</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1.3630935994387965</v>
      </c>
      <c r="E335" s="128">
        <f t="shared" si="27"/>
        <v>0</v>
      </c>
      <c r="F335" s="128">
        <f t="shared" si="27"/>
        <v>0</v>
      </c>
      <c r="G335" s="128">
        <f t="shared" si="27"/>
        <v>0</v>
      </c>
      <c r="H335" s="128">
        <f t="shared" si="27"/>
        <v>1.3630935994387965</v>
      </c>
    </row>
    <row r="336" spans="2:8">
      <c r="B336" s="127" t="str">
        <f>$B$50</f>
        <v>Technology</v>
      </c>
      <c r="C336" s="128">
        <f t="shared" si="27"/>
        <v>1.6525981337255879</v>
      </c>
      <c r="D336" s="128">
        <f t="shared" si="27"/>
        <v>2.0750622946863864</v>
      </c>
      <c r="E336" s="128">
        <f t="shared" si="27"/>
        <v>3.545517294373465</v>
      </c>
      <c r="F336" s="128">
        <f t="shared" si="27"/>
        <v>0</v>
      </c>
      <c r="G336" s="128">
        <f t="shared" si="27"/>
        <v>0</v>
      </c>
      <c r="H336" s="128">
        <f t="shared" si="27"/>
        <v>2.3065350753232816</v>
      </c>
    </row>
    <row r="337" spans="2:10">
      <c r="B337" s="127" t="str">
        <f>$B$51</f>
        <v>Nursing</v>
      </c>
      <c r="C337" s="128">
        <f t="shared" si="27"/>
        <v>1.2069375810573924</v>
      </c>
      <c r="D337" s="128">
        <f t="shared" si="27"/>
        <v>1.7409946147490403</v>
      </c>
      <c r="E337" s="128">
        <f t="shared" si="27"/>
        <v>2.5730209698882636</v>
      </c>
      <c r="F337" s="128">
        <f t="shared" si="27"/>
        <v>8.5566911852923955</v>
      </c>
      <c r="G337" s="128">
        <f t="shared" si="27"/>
        <v>0</v>
      </c>
      <c r="H337" s="128">
        <f t="shared" si="27"/>
        <v>1.9684502852950048</v>
      </c>
    </row>
    <row r="338" spans="2:10">
      <c r="B338" s="130" t="str">
        <f>$B$52</f>
        <v>Totals</v>
      </c>
      <c r="C338" s="128">
        <f t="shared" si="27"/>
        <v>1.1262144611755578</v>
      </c>
      <c r="D338" s="128">
        <f t="shared" si="27"/>
        <v>1.8261003030736784</v>
      </c>
      <c r="E338" s="128">
        <f t="shared" si="27"/>
        <v>2.9056957385512914</v>
      </c>
      <c r="F338" s="128">
        <f t="shared" si="27"/>
        <v>5.9281493977121302</v>
      </c>
      <c r="G338" s="128">
        <f t="shared" si="27"/>
        <v>29.406985425110619</v>
      </c>
      <c r="H338" s="128">
        <f t="shared" si="27"/>
        <v>1.8541882135428984</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9430.5557086914378</v>
      </c>
      <c r="D343" s="135">
        <f t="shared" si="28"/>
        <v>12690.056045808611</v>
      </c>
      <c r="E343" s="135">
        <f>E293*24</f>
        <v>24578.60030597098</v>
      </c>
      <c r="F343" s="135">
        <f>F293*18</f>
        <v>40198.254755130925</v>
      </c>
      <c r="G343" s="135">
        <f>G293*24</f>
        <v>0</v>
      </c>
      <c r="H343" s="135">
        <f>IF((C32/30+D32/30+E32/24+F32/18+G32/24)=0,0,H268/(C32/30+D32/30+E32/24+F32/18+G32/24))</f>
        <v>12276.042507249536</v>
      </c>
    </row>
    <row r="344" spans="2:10">
      <c r="B344" s="127" t="str">
        <f>$B$33</f>
        <v>Science</v>
      </c>
      <c r="C344" s="138">
        <f t="shared" si="28"/>
        <v>9115.8449195060239</v>
      </c>
      <c r="D344" s="138">
        <f t="shared" si="28"/>
        <v>17197.989533768869</v>
      </c>
      <c r="E344" s="138">
        <f>E294*24</f>
        <v>43026.063156323085</v>
      </c>
      <c r="F344" s="138">
        <f>F294*18</f>
        <v>20919.861794867891</v>
      </c>
      <c r="G344" s="138">
        <f>G294*24</f>
        <v>0</v>
      </c>
      <c r="H344" s="138">
        <f t="shared" ref="H344:H363" si="29">IF((C33/30+D33/30+E33/24+F33/18+G33/24)=0,0,H269/(C33/30+D33/30+E33/24+F33/18+G33/24))</f>
        <v>13629.646535962211</v>
      </c>
    </row>
    <row r="345" spans="2:10">
      <c r="B345" s="127" t="str">
        <f>$B$34</f>
        <v>Fine Arts</v>
      </c>
      <c r="C345" s="138">
        <f t="shared" si="28"/>
        <v>13716.971792724007</v>
      </c>
      <c r="D345" s="138">
        <f t="shared" si="28"/>
        <v>27992.545844721804</v>
      </c>
      <c r="E345" s="138">
        <f t="shared" ref="E345:E363" si="30">E295*24</f>
        <v>46909.896381406965</v>
      </c>
      <c r="F345" s="138">
        <f t="shared" ref="F345:F363" si="31">F295*18</f>
        <v>0</v>
      </c>
      <c r="G345" s="138">
        <f t="shared" ref="G345:G363" si="32">G295*24</f>
        <v>0</v>
      </c>
      <c r="H345" s="138">
        <f t="shared" si="29"/>
        <v>17619.826000222158</v>
      </c>
    </row>
    <row r="346" spans="2:10">
      <c r="B346" s="127" t="str">
        <f>$B$35</f>
        <v>Teacher Education</v>
      </c>
      <c r="C346" s="138">
        <f t="shared" si="28"/>
        <v>10928.08258856067</v>
      </c>
      <c r="D346" s="138">
        <f t="shared" si="28"/>
        <v>11411.412673161862</v>
      </c>
      <c r="E346" s="138">
        <f t="shared" si="30"/>
        <v>13528.123839607386</v>
      </c>
      <c r="F346" s="138">
        <f t="shared" si="31"/>
        <v>22991.938126142213</v>
      </c>
      <c r="G346" s="138">
        <f t="shared" si="32"/>
        <v>0</v>
      </c>
      <c r="H346" s="138">
        <f t="shared" si="29"/>
        <v>13884.927948449507</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15070.022154616747</v>
      </c>
      <c r="D348" s="138">
        <f t="shared" si="28"/>
        <v>26021.456876160082</v>
      </c>
      <c r="E348" s="138">
        <f t="shared" si="30"/>
        <v>32533.25676825182</v>
      </c>
      <c r="F348" s="138">
        <f t="shared" si="31"/>
        <v>0</v>
      </c>
      <c r="G348" s="138">
        <f t="shared" si="32"/>
        <v>0</v>
      </c>
      <c r="H348" s="138">
        <f t="shared" si="29"/>
        <v>24565.498588954619</v>
      </c>
    </row>
    <row r="349" spans="2:10">
      <c r="B349" s="127" t="str">
        <f>$B$38</f>
        <v>Home Economics</v>
      </c>
      <c r="C349" s="138">
        <f t="shared" si="28"/>
        <v>4110.9782430680852</v>
      </c>
      <c r="D349" s="138">
        <f t="shared" si="28"/>
        <v>5415.8560971840661</v>
      </c>
      <c r="E349" s="138">
        <f t="shared" si="30"/>
        <v>0</v>
      </c>
      <c r="F349" s="138">
        <f t="shared" si="31"/>
        <v>0</v>
      </c>
      <c r="G349" s="138">
        <f t="shared" si="32"/>
        <v>0</v>
      </c>
      <c r="H349" s="138">
        <f t="shared" si="29"/>
        <v>5108.8260138626583</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24717.492376707291</v>
      </c>
      <c r="D351" s="138">
        <f t="shared" si="28"/>
        <v>14063.677573589734</v>
      </c>
      <c r="E351" s="138">
        <f t="shared" si="30"/>
        <v>0</v>
      </c>
      <c r="F351" s="138">
        <f t="shared" si="31"/>
        <v>0</v>
      </c>
      <c r="G351" s="138">
        <f t="shared" si="32"/>
        <v>0</v>
      </c>
      <c r="H351" s="138">
        <f t="shared" si="29"/>
        <v>18283.170234612011</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12393.238944741601</v>
      </c>
      <c r="D356" s="138">
        <f t="shared" si="28"/>
        <v>15943.943579858877</v>
      </c>
      <c r="E356" s="138">
        <f t="shared" si="30"/>
        <v>22759.948269007204</v>
      </c>
      <c r="F356" s="138">
        <f t="shared" si="31"/>
        <v>0</v>
      </c>
      <c r="G356" s="138">
        <f t="shared" si="32"/>
        <v>0</v>
      </c>
      <c r="H356" s="138">
        <f t="shared" si="29"/>
        <v>17422.055808379275</v>
      </c>
    </row>
    <row r="357" spans="2:9">
      <c r="B357" s="127" t="str">
        <f>$B$46</f>
        <v>Pharmacy</v>
      </c>
      <c r="C357" s="138">
        <f t="shared" si="28"/>
        <v>0</v>
      </c>
      <c r="D357" s="138">
        <f t="shared" si="28"/>
        <v>0</v>
      </c>
      <c r="E357" s="138">
        <f t="shared" si="30"/>
        <v>0</v>
      </c>
      <c r="F357" s="138">
        <f t="shared" si="31"/>
        <v>0</v>
      </c>
      <c r="G357" s="138">
        <f t="shared" si="32"/>
        <v>221859.37142094629</v>
      </c>
      <c r="H357" s="138">
        <f t="shared" si="29"/>
        <v>221859.37142094629</v>
      </c>
    </row>
    <row r="358" spans="2:9">
      <c r="B358" s="127" t="str">
        <f>$B$47</f>
        <v>Business Administration</v>
      </c>
      <c r="C358" s="138">
        <f t="shared" si="28"/>
        <v>16051.330292627194</v>
      </c>
      <c r="D358" s="138">
        <f t="shared" si="28"/>
        <v>18881.415506345409</v>
      </c>
      <c r="E358" s="138">
        <f t="shared" si="30"/>
        <v>19937.74008552988</v>
      </c>
      <c r="F358" s="138">
        <f t="shared" si="31"/>
        <v>31426.545071682332</v>
      </c>
      <c r="G358" s="138">
        <f t="shared" si="32"/>
        <v>0</v>
      </c>
      <c r="H358" s="138">
        <f t="shared" si="29"/>
        <v>19132.71656677319</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12854.730125668302</v>
      </c>
      <c r="E360" s="138">
        <f t="shared" si="30"/>
        <v>0</v>
      </c>
      <c r="F360" s="138">
        <f t="shared" si="31"/>
        <v>0</v>
      </c>
      <c r="G360" s="138">
        <f t="shared" si="32"/>
        <v>0</v>
      </c>
      <c r="H360" s="138">
        <f t="shared" si="29"/>
        <v>12854.730125668302</v>
      </c>
    </row>
    <row r="361" spans="2:9">
      <c r="B361" s="127" t="str">
        <f>$B$50</f>
        <v>Technology</v>
      </c>
      <c r="C361" s="138">
        <f t="shared" si="33"/>
        <v>15584.918764178659</v>
      </c>
      <c r="D361" s="138">
        <f t="shared" si="33"/>
        <v>19568.990569045058</v>
      </c>
      <c r="E361" s="138">
        <f t="shared" si="30"/>
        <v>26748.958688574319</v>
      </c>
      <c r="F361" s="138">
        <f t="shared" si="31"/>
        <v>0</v>
      </c>
      <c r="G361" s="138">
        <f t="shared" si="32"/>
        <v>0</v>
      </c>
      <c r="H361" s="138">
        <f t="shared" si="29"/>
        <v>20648.480364843781</v>
      </c>
    </row>
    <row r="362" spans="2:9">
      <c r="B362" s="127" t="str">
        <f>$B$51</f>
        <v>Nursing</v>
      </c>
      <c r="C362" s="138">
        <f t="shared" si="33"/>
        <v>11382.092095075026</v>
      </c>
      <c r="D362" s="138">
        <f t="shared" si="33"/>
        <v>16418.546702922613</v>
      </c>
      <c r="E362" s="138">
        <f t="shared" si="30"/>
        <v>19412.014076930034</v>
      </c>
      <c r="F362" s="138">
        <f t="shared" si="31"/>
        <v>48416.611742981346</v>
      </c>
      <c r="G362" s="138">
        <f t="shared" si="32"/>
        <v>0</v>
      </c>
      <c r="H362" s="138">
        <f t="shared" si="29"/>
        <v>17691.4161707942</v>
      </c>
    </row>
    <row r="363" spans="2:9">
      <c r="B363" s="130" t="str">
        <f>$B$52</f>
        <v>Totals</v>
      </c>
      <c r="C363" s="135">
        <f t="shared" si="33"/>
        <v>10620.828216050009</v>
      </c>
      <c r="D363" s="135">
        <f t="shared" si="33"/>
        <v>17221.140637794644</v>
      </c>
      <c r="E363" s="135">
        <f t="shared" si="30"/>
        <v>21921.86042793221</v>
      </c>
      <c r="F363" s="135">
        <f t="shared" si="31"/>
        <v>33543.445886741902</v>
      </c>
      <c r="G363" s="135">
        <f t="shared" si="32"/>
        <v>221859.37142094629</v>
      </c>
      <c r="H363" s="135">
        <f t="shared" si="29"/>
        <v>16672.297360987985</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18" priority="6" stopIfTrue="1">
      <formula>C32=0</formula>
    </cfRule>
  </conditionalFormatting>
  <conditionalFormatting sqref="C91:G110">
    <cfRule type="expression" dxfId="217" priority="5" stopIfTrue="1">
      <formula>C32=0</formula>
    </cfRule>
  </conditionalFormatting>
  <conditionalFormatting sqref="C143:H162">
    <cfRule type="expression" dxfId="216" priority="3" stopIfTrue="1">
      <formula>C32=0</formula>
    </cfRule>
  </conditionalFormatting>
  <conditionalFormatting sqref="H143:H162">
    <cfRule type="expression" dxfId="215" priority="1" stopIfTrue="1">
      <formula>OR(AND(#REF!&gt;0,H143&gt;0,H61=0),AND(#REF!&gt;0,H143&gt;0,H32=0))</formula>
    </cfRule>
    <cfRule type="expression" dxfId="214" priority="2" stopIfTrue="1">
      <formula>OR(AND(#REF!&gt;0,H143&gt;0,H61=0),AND(#REF!&gt;0,H143&gt;0,H32=0))</formula>
    </cfRule>
    <cfRule type="expression" dxfId="213"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7.109375" style="107" bestFit="1" customWidth="1"/>
    <col min="6" max="6" width="16.6640625" style="107" bestFit="1" customWidth="1"/>
    <col min="7" max="7" width="17.5546875" style="107" bestFit="1" customWidth="1"/>
    <col min="8" max="8" width="21.33203125" style="107" bestFit="1" customWidth="1"/>
    <col min="9" max="9" width="17.109375" style="107" bestFit="1" customWidth="1"/>
    <col min="10" max="10" width="15.88671875" style="107" bestFit="1" customWidth="1"/>
    <col min="11" max="17" width="9.109375" style="107"/>
    <col min="18" max="18" width="31.5546875" style="107" bestFit="1" customWidth="1"/>
    <col min="19" max="19" width="7.44140625" style="107" bestFit="1" customWidth="1"/>
    <col min="20" max="20" width="7.33203125" style="107" bestFit="1" customWidth="1"/>
    <col min="21" max="22" width="12.109375" style="107" bestFit="1" customWidth="1"/>
    <col min="23"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104</v>
      </c>
      <c r="C3" s="119"/>
      <c r="D3" s="119"/>
      <c r="E3" s="119"/>
      <c r="F3" s="119"/>
      <c r="G3" s="119"/>
      <c r="H3" s="119"/>
    </row>
    <row r="4" spans="2:8">
      <c r="B4" s="292" t="s">
        <v>139</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Data!$G10</f>
        <v>684974607</v>
      </c>
    </row>
    <row r="14" spans="2:8">
      <c r="B14" s="478" t="s">
        <v>13</v>
      </c>
      <c r="C14" s="478"/>
      <c r="D14" s="478"/>
      <c r="E14" s="478"/>
      <c r="F14" s="354"/>
      <c r="G14" s="301"/>
      <c r="H14" s="355">
        <f>Data!$H10</f>
        <v>296876859</v>
      </c>
    </row>
    <row r="15" spans="2:8">
      <c r="B15" s="478" t="s">
        <v>14</v>
      </c>
      <c r="C15" s="478"/>
      <c r="D15" s="478"/>
      <c r="E15" s="478"/>
      <c r="F15" s="354"/>
      <c r="G15" s="301"/>
      <c r="H15" s="355">
        <f>Data!$I10</f>
        <v>310762033</v>
      </c>
    </row>
    <row r="16" spans="2:8">
      <c r="B16" s="478" t="s">
        <v>18</v>
      </c>
      <c r="C16" s="478"/>
      <c r="D16" s="478"/>
      <c r="E16" s="478"/>
      <c r="F16" s="354"/>
      <c r="G16" s="301"/>
      <c r="H16" s="355">
        <f>Data!$J10</f>
        <v>88001771</v>
      </c>
    </row>
    <row r="17" spans="2:23">
      <c r="B17" s="478" t="s">
        <v>15</v>
      </c>
      <c r="C17" s="478"/>
      <c r="D17" s="478"/>
      <c r="E17" s="478"/>
      <c r="F17" s="354"/>
      <c r="G17" s="301"/>
      <c r="H17" s="355">
        <f>Data!$K10</f>
        <v>110745389</v>
      </c>
    </row>
    <row r="18" spans="2:23">
      <c r="B18" s="478" t="s">
        <v>1</v>
      </c>
      <c r="C18" s="478"/>
      <c r="D18" s="478"/>
      <c r="E18" s="478"/>
      <c r="F18" s="356"/>
      <c r="G18" s="301"/>
      <c r="H18" s="357">
        <f>SUM(H13:H17)</f>
        <v>1491360659</v>
      </c>
      <c r="I18" s="139"/>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Data!L10</f>
        <v>Monica Poehl</v>
      </c>
      <c r="E21" s="491"/>
      <c r="F21" s="491"/>
      <c r="G21" s="308" t="str">
        <f>Data!M10</f>
        <v>979-458-6090</v>
      </c>
      <c r="H21" s="309" t="str">
        <f>Data!N10</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Data!O10</f>
        <v>23924</v>
      </c>
      <c r="D25" s="316">
        <f>Data!P10</f>
        <v>30707</v>
      </c>
      <c r="E25" s="316">
        <f>Data!Q10</f>
        <v>7401</v>
      </c>
      <c r="F25" s="316">
        <f>Data!R10</f>
        <v>3957</v>
      </c>
      <c r="G25" s="316">
        <f>Data!S10</f>
        <v>1176</v>
      </c>
      <c r="H25" s="317">
        <f>SUM(C25:G25)</f>
        <v>67165</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Data!T10</f>
        <v>Goff, Margot H</v>
      </c>
      <c r="E28" s="491"/>
      <c r="F28" s="491"/>
      <c r="G28" s="308" t="str">
        <f>Data!U10</f>
        <v>979-845-7293</v>
      </c>
      <c r="H28" s="309" t="str">
        <f>Data!V10</f>
        <v>margot_goff@tamu.edu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Data!W10</f>
        <v>296998.00000000006</v>
      </c>
      <c r="D32" s="140">
        <f>Data!AQ10</f>
        <v>109898.00000000003</v>
      </c>
      <c r="E32" s="140">
        <f>Data!BK10</f>
        <v>23908.5</v>
      </c>
      <c r="F32" s="140">
        <f>Data!CE10</f>
        <v>13082.999999999998</v>
      </c>
      <c r="G32" s="140">
        <f>Data!CY10</f>
        <v>0</v>
      </c>
      <c r="H32" s="141">
        <f>SUM(C32:G32)</f>
        <v>443887.50000000012</v>
      </c>
      <c r="W32" s="144"/>
    </row>
    <row r="33" spans="2:23">
      <c r="B33" s="129" t="s">
        <v>43</v>
      </c>
      <c r="C33" s="140">
        <f>Data!X10</f>
        <v>237221.99999999997</v>
      </c>
      <c r="D33" s="140">
        <f>Data!AR10</f>
        <v>128481.99999999997</v>
      </c>
      <c r="E33" s="140">
        <f>Data!BL10</f>
        <v>14784.000000000002</v>
      </c>
      <c r="F33" s="140">
        <f>Data!CF10</f>
        <v>21315.000000000004</v>
      </c>
      <c r="G33" s="140">
        <f>Data!CZ10</f>
        <v>0</v>
      </c>
      <c r="H33" s="141">
        <f t="shared" ref="H33:H52" si="0">SUM(C33:G33)</f>
        <v>401802.99999999994</v>
      </c>
      <c r="W33" s="144"/>
    </row>
    <row r="34" spans="2:23">
      <c r="B34" s="129" t="s">
        <v>44</v>
      </c>
      <c r="C34" s="140">
        <f>Data!Y10</f>
        <v>30651</v>
      </c>
      <c r="D34" s="140">
        <f>Data!AS10</f>
        <v>7409</v>
      </c>
      <c r="E34" s="140">
        <f>Data!BM10</f>
        <v>691</v>
      </c>
      <c r="F34" s="140">
        <f>Data!CG10</f>
        <v>55</v>
      </c>
      <c r="G34" s="140">
        <f>Data!DA10</f>
        <v>0</v>
      </c>
      <c r="H34" s="141">
        <f t="shared" si="0"/>
        <v>38806</v>
      </c>
      <c r="W34" s="144"/>
    </row>
    <row r="35" spans="2:23">
      <c r="B35" s="129" t="s">
        <v>45</v>
      </c>
      <c r="C35" s="140">
        <f>Data!Z10</f>
        <v>8124</v>
      </c>
      <c r="D35" s="140">
        <f>Data!AT10</f>
        <v>14103</v>
      </c>
      <c r="E35" s="140">
        <f>Data!BN10</f>
        <v>11380</v>
      </c>
      <c r="F35" s="140">
        <f>Data!CH10</f>
        <v>5067</v>
      </c>
      <c r="G35" s="140">
        <f>Data!DB10</f>
        <v>0</v>
      </c>
      <c r="H35" s="141">
        <f t="shared" si="0"/>
        <v>38674</v>
      </c>
      <c r="W35" s="144"/>
    </row>
    <row r="36" spans="2:23">
      <c r="B36" s="129" t="s">
        <v>46</v>
      </c>
      <c r="C36" s="140">
        <f>Data!AA10</f>
        <v>34168</v>
      </c>
      <c r="D36" s="140">
        <f>Data!AU10</f>
        <v>44863.999999999985</v>
      </c>
      <c r="E36" s="140">
        <f>Data!BO10</f>
        <v>5675.9999999999982</v>
      </c>
      <c r="F36" s="140">
        <f>Data!CI10</f>
        <v>6765.9999999999991</v>
      </c>
      <c r="G36" s="140">
        <f>Data!DC10</f>
        <v>0</v>
      </c>
      <c r="H36" s="141">
        <f t="shared" si="0"/>
        <v>91473.999999999985</v>
      </c>
      <c r="W36" s="144"/>
    </row>
    <row r="37" spans="2:23">
      <c r="B37" s="129" t="s">
        <v>47</v>
      </c>
      <c r="C37" s="140">
        <f>Data!AB10</f>
        <v>106156.00000000003</v>
      </c>
      <c r="D37" s="140">
        <f>Data!AV10</f>
        <v>163968.99999999997</v>
      </c>
      <c r="E37" s="140">
        <f>Data!BP10</f>
        <v>49989.500000000007</v>
      </c>
      <c r="F37" s="140">
        <f>Data!CJ10</f>
        <v>28600</v>
      </c>
      <c r="G37" s="140">
        <f>Data!DD10</f>
        <v>0</v>
      </c>
      <c r="H37" s="141">
        <f t="shared" si="0"/>
        <v>348714.5</v>
      </c>
      <c r="W37" s="144"/>
    </row>
    <row r="38" spans="2:23">
      <c r="B38" s="129" t="s">
        <v>48</v>
      </c>
      <c r="C38" s="140">
        <f>Data!AC10</f>
        <v>1153</v>
      </c>
      <c r="D38" s="140">
        <f>Data!AW10</f>
        <v>873</v>
      </c>
      <c r="E38" s="140">
        <f>Data!BQ10</f>
        <v>36</v>
      </c>
      <c r="F38" s="140">
        <f>Data!CK10</f>
        <v>6</v>
      </c>
      <c r="G38" s="140">
        <f>Data!DE10</f>
        <v>0</v>
      </c>
      <c r="H38" s="141">
        <f t="shared" si="0"/>
        <v>2068</v>
      </c>
      <c r="W38" s="144"/>
    </row>
    <row r="39" spans="2:23">
      <c r="B39" s="129" t="s">
        <v>49</v>
      </c>
      <c r="C39" s="140">
        <f>Data!AD10</f>
        <v>0</v>
      </c>
      <c r="D39" s="140">
        <f>Data!AX10</f>
        <v>0</v>
      </c>
      <c r="E39" s="140">
        <f>Data!BR10</f>
        <v>0</v>
      </c>
      <c r="F39" s="140">
        <f>Data!CL10</f>
        <v>0</v>
      </c>
      <c r="G39" s="140">
        <f>Data!DF10</f>
        <v>15147.499999999998</v>
      </c>
      <c r="H39" s="141">
        <f t="shared" si="0"/>
        <v>15147.499999999998</v>
      </c>
      <c r="W39" s="144"/>
    </row>
    <row r="40" spans="2:23">
      <c r="B40" s="129" t="s">
        <v>50</v>
      </c>
      <c r="C40" s="140">
        <f>Data!AE10</f>
        <v>0</v>
      </c>
      <c r="D40" s="140">
        <f>Data!AY10</f>
        <v>0</v>
      </c>
      <c r="E40" s="140">
        <f>Data!BS10</f>
        <v>0</v>
      </c>
      <c r="F40" s="140">
        <f>Data!CM10</f>
        <v>0</v>
      </c>
      <c r="G40" s="140">
        <f>Data!DG10</f>
        <v>0</v>
      </c>
      <c r="H40" s="141">
        <f t="shared" si="0"/>
        <v>0</v>
      </c>
      <c r="W40" s="144"/>
    </row>
    <row r="41" spans="2:23">
      <c r="B41" s="129" t="s">
        <v>51</v>
      </c>
      <c r="C41" s="140">
        <f>Data!AF10</f>
        <v>69</v>
      </c>
      <c r="D41" s="140">
        <f>Data!AZ10</f>
        <v>39</v>
      </c>
      <c r="E41" s="140">
        <f>Data!BT10</f>
        <v>0</v>
      </c>
      <c r="F41" s="140">
        <f>Data!CN10</f>
        <v>0</v>
      </c>
      <c r="G41" s="140">
        <f>Data!DH10</f>
        <v>0</v>
      </c>
      <c r="H41" s="141">
        <f t="shared" si="0"/>
        <v>108</v>
      </c>
      <c r="W41" s="144"/>
    </row>
    <row r="42" spans="2:23">
      <c r="B42" s="129" t="s">
        <v>52</v>
      </c>
      <c r="C42" s="140">
        <f>Data!AG10</f>
        <v>0</v>
      </c>
      <c r="D42" s="140">
        <f>Data!BA10</f>
        <v>0</v>
      </c>
      <c r="E42" s="140">
        <f>Data!BU10</f>
        <v>0</v>
      </c>
      <c r="F42" s="140">
        <f>Data!CO10</f>
        <v>0</v>
      </c>
      <c r="G42" s="140">
        <f>Data!DI10</f>
        <v>15720</v>
      </c>
      <c r="H42" s="141">
        <f t="shared" si="0"/>
        <v>15720</v>
      </c>
      <c r="W42" s="144"/>
    </row>
    <row r="43" spans="2:23">
      <c r="B43" s="129" t="s">
        <v>53</v>
      </c>
      <c r="C43" s="140">
        <f>Data!AH10</f>
        <v>0</v>
      </c>
      <c r="D43" s="140">
        <f>Data!BB10</f>
        <v>0</v>
      </c>
      <c r="E43" s="140">
        <f>Data!BV10</f>
        <v>0</v>
      </c>
      <c r="F43" s="140">
        <f>Data!CP10</f>
        <v>0</v>
      </c>
      <c r="G43" s="140">
        <f>Data!DJ10</f>
        <v>0</v>
      </c>
      <c r="H43" s="141">
        <f t="shared" si="0"/>
        <v>0</v>
      </c>
      <c r="W43" s="144"/>
    </row>
    <row r="44" spans="2:23">
      <c r="B44" s="129" t="s">
        <v>54</v>
      </c>
      <c r="C44" s="140">
        <f>Data!AI10</f>
        <v>0</v>
      </c>
      <c r="D44" s="140">
        <f>Data!BC10</f>
        <v>0</v>
      </c>
      <c r="E44" s="140">
        <f>Data!BW10</f>
        <v>0</v>
      </c>
      <c r="F44" s="140">
        <f>Data!CQ10</f>
        <v>0</v>
      </c>
      <c r="G44" s="140">
        <f>Data!DK10</f>
        <v>0</v>
      </c>
      <c r="H44" s="141">
        <f t="shared" si="0"/>
        <v>0</v>
      </c>
      <c r="W44" s="144"/>
    </row>
    <row r="45" spans="2:23">
      <c r="B45" s="129" t="s">
        <v>55</v>
      </c>
      <c r="C45" s="140">
        <f>Data!AJ10</f>
        <v>13550</v>
      </c>
      <c r="D45" s="140">
        <f>Data!BD10</f>
        <v>10285</v>
      </c>
      <c r="E45" s="140">
        <f>Data!BX10</f>
        <v>638.00000000000011</v>
      </c>
      <c r="F45" s="140">
        <f>Data!CR10</f>
        <v>312</v>
      </c>
      <c r="G45" s="140">
        <f>Data!DL10</f>
        <v>0</v>
      </c>
      <c r="H45" s="141">
        <f t="shared" si="0"/>
        <v>24785</v>
      </c>
      <c r="W45" s="144"/>
    </row>
    <row r="46" spans="2:23">
      <c r="B46" s="129" t="s">
        <v>56</v>
      </c>
      <c r="C46" s="140">
        <f>Data!AK10</f>
        <v>0</v>
      </c>
      <c r="D46" s="140">
        <f>Data!BE10</f>
        <v>0</v>
      </c>
      <c r="E46" s="140">
        <f>Data!BY10</f>
        <v>0</v>
      </c>
      <c r="F46" s="140">
        <f>Data!CS10</f>
        <v>0</v>
      </c>
      <c r="G46" s="140">
        <f>Data!DM10</f>
        <v>0</v>
      </c>
      <c r="H46" s="141">
        <f t="shared" si="0"/>
        <v>0</v>
      </c>
      <c r="W46" s="144"/>
    </row>
    <row r="47" spans="2:23">
      <c r="B47" s="129" t="s">
        <v>57</v>
      </c>
      <c r="C47" s="140">
        <f>Data!AL10</f>
        <v>50694.999999999993</v>
      </c>
      <c r="D47" s="140">
        <f>Data!BF10</f>
        <v>118056.99999999999</v>
      </c>
      <c r="E47" s="140">
        <f>Data!BZ10</f>
        <v>33554.5</v>
      </c>
      <c r="F47" s="140">
        <f>Data!CT10</f>
        <v>2074</v>
      </c>
      <c r="G47" s="140">
        <f>Data!DN10</f>
        <v>0</v>
      </c>
      <c r="H47" s="141">
        <f t="shared" si="0"/>
        <v>204380.49999999997</v>
      </c>
      <c r="W47" s="144"/>
    </row>
    <row r="48" spans="2:23">
      <c r="B48" s="129" t="s">
        <v>58</v>
      </c>
      <c r="C48" s="140">
        <f>Data!AM10</f>
        <v>0</v>
      </c>
      <c r="D48" s="140">
        <f>Data!BG10</f>
        <v>0</v>
      </c>
      <c r="E48" s="140">
        <f>Data!CA10</f>
        <v>0</v>
      </c>
      <c r="F48" s="140">
        <f>Data!CU10</f>
        <v>0</v>
      </c>
      <c r="G48" s="140">
        <f>Data!DO10</f>
        <v>0</v>
      </c>
      <c r="H48" s="141">
        <f t="shared" si="0"/>
        <v>0</v>
      </c>
      <c r="W48" s="144"/>
    </row>
    <row r="49" spans="2:23">
      <c r="B49" s="129" t="s">
        <v>59</v>
      </c>
      <c r="C49" s="140">
        <f>Data!AN10</f>
        <v>0</v>
      </c>
      <c r="D49" s="140">
        <f>Data!BH10</f>
        <v>2538.0000000000005</v>
      </c>
      <c r="E49" s="140">
        <f>Data!CB10</f>
        <v>0</v>
      </c>
      <c r="F49" s="140">
        <f>Data!CV10</f>
        <v>0</v>
      </c>
      <c r="G49" s="140">
        <f>Data!DP10</f>
        <v>0</v>
      </c>
      <c r="H49" s="141">
        <f t="shared" si="0"/>
        <v>2538.0000000000005</v>
      </c>
      <c r="W49" s="144"/>
    </row>
    <row r="50" spans="2:23">
      <c r="B50" s="129" t="s">
        <v>60</v>
      </c>
      <c r="C50" s="140">
        <f>Data!AO10</f>
        <v>20122.000000000004</v>
      </c>
      <c r="D50" s="140">
        <f>Data!BI10</f>
        <v>35055.999999999985</v>
      </c>
      <c r="E50" s="140">
        <f>Data!CC10</f>
        <v>2654</v>
      </c>
      <c r="F50" s="140">
        <f>Data!CW10</f>
        <v>45</v>
      </c>
      <c r="G50" s="140">
        <f>Data!DQ10</f>
        <v>0</v>
      </c>
      <c r="H50" s="141">
        <f t="shared" si="0"/>
        <v>57876.999999999985</v>
      </c>
      <c r="W50" s="144"/>
    </row>
    <row r="51" spans="2:23">
      <c r="B51" s="129" t="s">
        <v>0</v>
      </c>
      <c r="C51" s="140">
        <f>Data!AP10</f>
        <v>0</v>
      </c>
      <c r="D51" s="140">
        <f>Data!BJ10</f>
        <v>0</v>
      </c>
      <c r="E51" s="140">
        <f>Data!CD10</f>
        <v>0</v>
      </c>
      <c r="F51" s="140">
        <f>Data!CX10</f>
        <v>0</v>
      </c>
      <c r="G51" s="140">
        <f>Data!DR10</f>
        <v>0</v>
      </c>
      <c r="H51" s="141">
        <f t="shared" si="0"/>
        <v>0</v>
      </c>
      <c r="W51" s="144"/>
    </row>
    <row r="52" spans="2:23">
      <c r="B52" s="142" t="s">
        <v>33</v>
      </c>
      <c r="C52" s="141">
        <f>SUM(C32:C51)</f>
        <v>798908</v>
      </c>
      <c r="D52" s="141">
        <f>SUM(D32:D51)</f>
        <v>635573</v>
      </c>
      <c r="E52" s="141">
        <f>SUM(E32:E51)</f>
        <v>143311.5</v>
      </c>
      <c r="F52" s="141">
        <f>SUM(F32:F51)</f>
        <v>77323</v>
      </c>
      <c r="G52" s="141">
        <f>SUM(G32:G51)</f>
        <v>30867.5</v>
      </c>
      <c r="H52" s="141">
        <f t="shared" si="0"/>
        <v>1685983</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Data!T10</f>
        <v>Goff, Margot H</v>
      </c>
      <c r="E55" s="491"/>
      <c r="F55" s="491"/>
      <c r="G55" s="308" t="str">
        <f>Data!U10</f>
        <v>979-845-7293</v>
      </c>
      <c r="H55" s="309" t="str">
        <f>Data!V10</f>
        <v>margot_goff@tamu.edu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Data!DS10</f>
        <v>14292596.652857678</v>
      </c>
      <c r="D61" s="320">
        <f>Data!EM10</f>
        <v>15689235.76475543</v>
      </c>
      <c r="E61" s="320">
        <f>Data!FG10</f>
        <v>13370035.456257368</v>
      </c>
      <c r="F61" s="320">
        <f>Data!GA10</f>
        <v>16687744.156946568</v>
      </c>
      <c r="G61" s="320">
        <f>Data!GU10</f>
        <v>0</v>
      </c>
      <c r="H61" s="321">
        <f>SUM(C61:G61)</f>
        <v>60039612.030817047</v>
      </c>
    </row>
    <row r="62" spans="2:23">
      <c r="B62" s="127" t="str">
        <f>$B$33</f>
        <v>Science</v>
      </c>
      <c r="C62" s="320">
        <f>Data!DT10</f>
        <v>13403111.91500777</v>
      </c>
      <c r="D62" s="320">
        <f>Data!EN10</f>
        <v>21257394.396665104</v>
      </c>
      <c r="E62" s="320">
        <f>Data!FH10</f>
        <v>11172596.930694658</v>
      </c>
      <c r="F62" s="320">
        <f>Data!GB10</f>
        <v>17056706.889576022</v>
      </c>
      <c r="G62" s="320">
        <f>Data!GV10</f>
        <v>0</v>
      </c>
      <c r="H62" s="141">
        <f t="shared" ref="H62:H81" si="1">SUM(C62:G62)</f>
        <v>62889810.131943554</v>
      </c>
    </row>
    <row r="63" spans="2:23">
      <c r="B63" s="127" t="str">
        <f>$B$34</f>
        <v>Fine Arts</v>
      </c>
      <c r="C63" s="320">
        <f>Data!DU10</f>
        <v>1147377.4103389732</v>
      </c>
      <c r="D63" s="320">
        <f>Data!EO10</f>
        <v>917628.02501946944</v>
      </c>
      <c r="E63" s="320">
        <f>Data!FI10</f>
        <v>545626.05132886209</v>
      </c>
      <c r="F63" s="320">
        <f>Data!GC10</f>
        <v>42515.679169063311</v>
      </c>
      <c r="G63" s="320">
        <f>Data!GW10</f>
        <v>0</v>
      </c>
      <c r="H63" s="141">
        <f t="shared" si="1"/>
        <v>2653147.1658563679</v>
      </c>
    </row>
    <row r="64" spans="2:23">
      <c r="B64" s="127" t="str">
        <f>$B$35</f>
        <v>Teacher Education</v>
      </c>
      <c r="C64" s="320">
        <f>Data!DV10</f>
        <v>446421.65450192051</v>
      </c>
      <c r="D64" s="320">
        <f>Data!EP10</f>
        <v>1092587.6333839775</v>
      </c>
      <c r="E64" s="320">
        <f>Data!FJ10</f>
        <v>3075255.888972729</v>
      </c>
      <c r="F64" s="320">
        <f>Data!GD10</f>
        <v>3344350.8507684465</v>
      </c>
      <c r="G64" s="320">
        <f>Data!GX10</f>
        <v>0</v>
      </c>
      <c r="H64" s="141">
        <f t="shared" si="1"/>
        <v>7958616.0276270732</v>
      </c>
    </row>
    <row r="65" spans="2:8">
      <c r="B65" s="127" t="str">
        <f>$B$36</f>
        <v>Agriculture</v>
      </c>
      <c r="C65" s="320">
        <f>Data!DW10</f>
        <v>1490246.5843823459</v>
      </c>
      <c r="D65" s="320">
        <f>Data!EQ10</f>
        <v>6148581.3197115939</v>
      </c>
      <c r="E65" s="320">
        <f>Data!FK10</f>
        <v>4540858.9263603212</v>
      </c>
      <c r="F65" s="320">
        <f>Data!GE10</f>
        <v>5957972.8914077524</v>
      </c>
      <c r="G65" s="320">
        <f>Data!GY10</f>
        <v>0</v>
      </c>
      <c r="H65" s="141">
        <f t="shared" si="1"/>
        <v>18137659.721862011</v>
      </c>
    </row>
    <row r="66" spans="2:8">
      <c r="B66" s="127" t="str">
        <f>$B$37</f>
        <v>Engineering</v>
      </c>
      <c r="C66" s="320">
        <f>Data!DX10</f>
        <v>8246984.9971810756</v>
      </c>
      <c r="D66" s="320">
        <f>Data!ER10</f>
        <v>26207358.170282386</v>
      </c>
      <c r="E66" s="320">
        <f>Data!FL10</f>
        <v>24497004.458314557</v>
      </c>
      <c r="F66" s="320">
        <f>Data!GF10</f>
        <v>24669851.423017517</v>
      </c>
      <c r="G66" s="320">
        <f>Data!GZ10</f>
        <v>0</v>
      </c>
      <c r="H66" s="141">
        <f t="shared" si="1"/>
        <v>83621199.048795536</v>
      </c>
    </row>
    <row r="67" spans="2:8">
      <c r="B67" s="127" t="str">
        <f>$B$38</f>
        <v>Home Economics</v>
      </c>
      <c r="C67" s="320">
        <f>Data!DY10</f>
        <v>67976.543413408464</v>
      </c>
      <c r="D67" s="320">
        <f>Data!ES10</f>
        <v>115530.48506876823</v>
      </c>
      <c r="E67" s="320">
        <f>Data!FM10</f>
        <v>0</v>
      </c>
      <c r="F67" s="320">
        <f>Data!GG10</f>
        <v>0</v>
      </c>
      <c r="G67" s="320">
        <f>Data!HA10</f>
        <v>0</v>
      </c>
      <c r="H67" s="141">
        <f t="shared" si="1"/>
        <v>183507.02848217671</v>
      </c>
    </row>
    <row r="68" spans="2:8">
      <c r="B68" s="127" t="str">
        <f>$B$39</f>
        <v>Law</v>
      </c>
      <c r="C68" s="320">
        <f>Data!DZ10</f>
        <v>0</v>
      </c>
      <c r="D68" s="320">
        <f>Data!ET10</f>
        <v>0</v>
      </c>
      <c r="E68" s="320">
        <f>Data!FN10</f>
        <v>0</v>
      </c>
      <c r="F68" s="320">
        <f>Data!GH10</f>
        <v>0</v>
      </c>
      <c r="G68" s="320">
        <f>Data!HB10</f>
        <v>8343373.306595752</v>
      </c>
      <c r="H68" s="141">
        <f t="shared" si="1"/>
        <v>8343373.306595752</v>
      </c>
    </row>
    <row r="69" spans="2:8">
      <c r="B69" s="127" t="str">
        <f>$B$40</f>
        <v>Social Service</v>
      </c>
      <c r="C69" s="320">
        <f>Data!EA10</f>
        <v>0</v>
      </c>
      <c r="D69" s="320">
        <f>Data!EU10</f>
        <v>0</v>
      </c>
      <c r="E69" s="320">
        <f>Data!FO10</f>
        <v>0</v>
      </c>
      <c r="F69" s="320">
        <f>Data!GI10</f>
        <v>0</v>
      </c>
      <c r="G69" s="320">
        <f>Data!HC10</f>
        <v>0</v>
      </c>
      <c r="H69" s="141">
        <f t="shared" si="1"/>
        <v>0</v>
      </c>
    </row>
    <row r="70" spans="2:8">
      <c r="B70" s="127" t="str">
        <f>$B$41</f>
        <v>Library Science</v>
      </c>
      <c r="C70" s="320">
        <f>Data!EB10</f>
        <v>23558.5</v>
      </c>
      <c r="D70" s="320">
        <f>Data!EV10</f>
        <v>14925.6</v>
      </c>
      <c r="E70" s="320">
        <f>Data!FP10</f>
        <v>0</v>
      </c>
      <c r="F70" s="320">
        <f>Data!GJ10</f>
        <v>0</v>
      </c>
      <c r="G70" s="320">
        <f>Data!HD10</f>
        <v>0</v>
      </c>
      <c r="H70" s="141">
        <f t="shared" si="1"/>
        <v>38484.1</v>
      </c>
    </row>
    <row r="71" spans="2:8">
      <c r="B71" s="127" t="str">
        <f>$B$42</f>
        <v>Veterinary Science</v>
      </c>
      <c r="C71" s="320">
        <f>Data!EC10</f>
        <v>0</v>
      </c>
      <c r="D71" s="320">
        <f>Data!EW10</f>
        <v>0</v>
      </c>
      <c r="E71" s="320">
        <f>Data!FQ10</f>
        <v>0</v>
      </c>
      <c r="F71" s="320">
        <f>Data!GK10</f>
        <v>0</v>
      </c>
      <c r="G71" s="320">
        <f>Data!HE10</f>
        <v>3492554.4521577586</v>
      </c>
      <c r="H71" s="141">
        <f t="shared" si="1"/>
        <v>3492554.4521577586</v>
      </c>
    </row>
    <row r="72" spans="2:8">
      <c r="B72" s="127" t="str">
        <f>$B$43</f>
        <v>Vocational Training</v>
      </c>
      <c r="C72" s="320">
        <f>Data!ED10</f>
        <v>0</v>
      </c>
      <c r="D72" s="320">
        <f>Data!EX10</f>
        <v>0</v>
      </c>
      <c r="E72" s="320">
        <f>Data!FR10</f>
        <v>0</v>
      </c>
      <c r="F72" s="320">
        <f>Data!GL10</f>
        <v>0</v>
      </c>
      <c r="G72" s="320">
        <f>Data!HF10</f>
        <v>0</v>
      </c>
      <c r="H72" s="141">
        <f t="shared" si="1"/>
        <v>0</v>
      </c>
    </row>
    <row r="73" spans="2:8">
      <c r="B73" s="127" t="str">
        <f>$B$44</f>
        <v>Physical Training</v>
      </c>
      <c r="C73" s="320">
        <f>Data!EE10</f>
        <v>0</v>
      </c>
      <c r="D73" s="320">
        <f>Data!EY10</f>
        <v>0</v>
      </c>
      <c r="E73" s="320">
        <f>Data!FS10</f>
        <v>0</v>
      </c>
      <c r="F73" s="320">
        <f>Data!GM10</f>
        <v>0</v>
      </c>
      <c r="G73" s="320">
        <f>Data!HG10</f>
        <v>0</v>
      </c>
      <c r="H73" s="141">
        <f t="shared" si="1"/>
        <v>0</v>
      </c>
    </row>
    <row r="74" spans="2:8">
      <c r="B74" s="127" t="str">
        <f>$B$45</f>
        <v>Health Services</v>
      </c>
      <c r="C74" s="320">
        <f>Data!EF10</f>
        <v>329401.68360477977</v>
      </c>
      <c r="D74" s="320">
        <f>Data!EZ10</f>
        <v>273280.40545157652</v>
      </c>
      <c r="E74" s="320">
        <f>Data!FT10</f>
        <v>470715.14028342563</v>
      </c>
      <c r="F74" s="320">
        <f>Data!GN10</f>
        <v>188433.02036709408</v>
      </c>
      <c r="G74" s="320">
        <f>Data!HH10</f>
        <v>0</v>
      </c>
      <c r="H74" s="141">
        <f t="shared" si="1"/>
        <v>1261830.249706876</v>
      </c>
    </row>
    <row r="75" spans="2:8">
      <c r="B75" s="127" t="str">
        <f>$B$46</f>
        <v>Pharmacy</v>
      </c>
      <c r="C75" s="320">
        <f>Data!EG10</f>
        <v>0</v>
      </c>
      <c r="D75" s="320">
        <f>Data!FA10</f>
        <v>0</v>
      </c>
      <c r="E75" s="320">
        <f>Data!FU10</f>
        <v>0</v>
      </c>
      <c r="F75" s="320">
        <f>Data!GO10</f>
        <v>0</v>
      </c>
      <c r="G75" s="320">
        <f>Data!HI10</f>
        <v>0</v>
      </c>
      <c r="H75" s="141">
        <f t="shared" si="1"/>
        <v>0</v>
      </c>
    </row>
    <row r="76" spans="2:8">
      <c r="B76" s="127" t="str">
        <f>$B$47</f>
        <v>Business Administration</v>
      </c>
      <c r="C76" s="320">
        <f>Data!EH10</f>
        <v>1697330.0093019831</v>
      </c>
      <c r="D76" s="320">
        <f>Data!FB10</f>
        <v>13014760.655465204</v>
      </c>
      <c r="E76" s="320">
        <f>Data!FV10</f>
        <v>11736353.359831696</v>
      </c>
      <c r="F76" s="320">
        <f>Data!GP10</f>
        <v>4806059.0049703242</v>
      </c>
      <c r="G76" s="320">
        <f>Data!HJ10</f>
        <v>0</v>
      </c>
      <c r="H76" s="141">
        <f t="shared" si="1"/>
        <v>31254503.029569205</v>
      </c>
    </row>
    <row r="77" spans="2:8">
      <c r="B77" s="127" t="str">
        <f>$B$48</f>
        <v>Optometry</v>
      </c>
      <c r="C77" s="320">
        <f>Data!EI10</f>
        <v>0</v>
      </c>
      <c r="D77" s="320">
        <f>Data!FC10</f>
        <v>0</v>
      </c>
      <c r="E77" s="320">
        <f>Data!FW10</f>
        <v>0</v>
      </c>
      <c r="F77" s="320">
        <f>Data!GQ10</f>
        <v>0</v>
      </c>
      <c r="G77" s="320">
        <f>Data!HK10</f>
        <v>0</v>
      </c>
      <c r="H77" s="141">
        <f t="shared" si="1"/>
        <v>0</v>
      </c>
    </row>
    <row r="78" spans="2:8">
      <c r="B78" s="127" t="str">
        <f>$B$49</f>
        <v>Teacher Ed-Practice Teaching</v>
      </c>
      <c r="C78" s="320">
        <f>Data!EJ10</f>
        <v>0</v>
      </c>
      <c r="D78" s="320">
        <f>Data!FD10</f>
        <v>47822.331681221971</v>
      </c>
      <c r="E78" s="320">
        <f>Data!FX10</f>
        <v>0</v>
      </c>
      <c r="F78" s="320">
        <f>Data!GR10</f>
        <v>0</v>
      </c>
      <c r="G78" s="320">
        <f>Data!HL10</f>
        <v>0</v>
      </c>
      <c r="H78" s="141">
        <f t="shared" si="1"/>
        <v>47822.331681221971</v>
      </c>
    </row>
    <row r="79" spans="2:8">
      <c r="B79" s="127" t="str">
        <f>$B$50</f>
        <v>Technology</v>
      </c>
      <c r="C79" s="320">
        <f>Data!EK10</f>
        <v>1293962.8176795763</v>
      </c>
      <c r="D79" s="320">
        <f>Data!FE10</f>
        <v>3819389.2182492069</v>
      </c>
      <c r="E79" s="320">
        <f>Data!FY10</f>
        <v>1657361.8605563426</v>
      </c>
      <c r="F79" s="320">
        <f>Data!GS10</f>
        <v>19524.358829600635</v>
      </c>
      <c r="G79" s="320">
        <f>Data!HM10</f>
        <v>0</v>
      </c>
      <c r="H79" s="141">
        <f t="shared" si="1"/>
        <v>6790238.2553147264</v>
      </c>
    </row>
    <row r="80" spans="2:8">
      <c r="B80" s="127" t="str">
        <f>$B$51</f>
        <v>Nursing</v>
      </c>
      <c r="C80" s="320">
        <f>Data!EL10</f>
        <v>0</v>
      </c>
      <c r="D80" s="320">
        <f>Data!FF10</f>
        <v>0</v>
      </c>
      <c r="E80" s="320">
        <f>Data!FZ10</f>
        <v>0</v>
      </c>
      <c r="F80" s="320">
        <f>Data!GT10</f>
        <v>0</v>
      </c>
      <c r="G80" s="320">
        <f>Data!HN10</f>
        <v>0</v>
      </c>
      <c r="H80" s="141">
        <f t="shared" si="1"/>
        <v>0</v>
      </c>
    </row>
    <row r="81" spans="2:8">
      <c r="B81" s="130" t="str">
        <f>$B$52</f>
        <v>Totals</v>
      </c>
      <c r="C81" s="321">
        <f>SUM(C61:C80)</f>
        <v>42438968.768269502</v>
      </c>
      <c r="D81" s="321">
        <f>SUM(D61:D80)</f>
        <v>88598494.005733922</v>
      </c>
      <c r="E81" s="321">
        <f>SUM(E61:E80)</f>
        <v>71065808.072599962</v>
      </c>
      <c r="F81" s="321">
        <f>SUM(F61:F80)</f>
        <v>72773158.275052398</v>
      </c>
      <c r="G81" s="321">
        <f>SUM(G61:G80)</f>
        <v>11835927.75875351</v>
      </c>
      <c r="H81" s="321">
        <f t="shared" si="1"/>
        <v>286712356.88040936</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Data!T10</f>
        <v>Goff, Margot H</v>
      </c>
      <c r="E84" s="491"/>
      <c r="F84" s="491"/>
      <c r="G84" s="308" t="str">
        <f>Data!U10</f>
        <v>979-845-7293</v>
      </c>
      <c r="H84" s="309" t="str">
        <f>Data!V10</f>
        <v>margot_goff@tamu.edu</v>
      </c>
    </row>
    <row r="85" spans="2:8" ht="13.5" customHeight="1">
      <c r="B85" s="306"/>
      <c r="C85" s="306"/>
      <c r="D85" s="306"/>
      <c r="E85" s="306"/>
      <c r="F85" s="306"/>
      <c r="G85" s="306"/>
      <c r="H85" s="296"/>
    </row>
    <row r="86" spans="2:8">
      <c r="B86" s="120" t="s">
        <v>32</v>
      </c>
      <c r="C86" s="324"/>
      <c r="D86" s="324"/>
      <c r="E86" s="324"/>
      <c r="F86" s="324"/>
      <c r="G86" s="324"/>
      <c r="H86" s="122">
        <f>H13+H14</f>
        <v>981851466</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Data!HR10</f>
        <v>1995897.3618481839</v>
      </c>
      <c r="D91" s="327">
        <f>Data!IL10</f>
        <v>2203501.6899424507</v>
      </c>
      <c r="E91" s="327">
        <f>Data!JF10</f>
        <v>1889486.5597424232</v>
      </c>
      <c r="F91" s="327">
        <f>Data!JZ10</f>
        <v>2385921.0624959059</v>
      </c>
      <c r="G91" s="327">
        <f>Data!KT10</f>
        <v>0</v>
      </c>
      <c r="H91" s="133">
        <f t="shared" ref="H91:H111" si="2">SUM(C91:G91)</f>
        <v>8474806.6740289629</v>
      </c>
    </row>
    <row r="92" spans="2:8">
      <c r="B92" s="127" t="str">
        <f>$B$33</f>
        <v>Science</v>
      </c>
      <c r="C92" s="327">
        <f>Data!HS10</f>
        <v>1378544.0477802742</v>
      </c>
      <c r="D92" s="327">
        <f>Data!IM10</f>
        <v>2186376.9177386179</v>
      </c>
      <c r="E92" s="327">
        <f>Data!JG10</f>
        <v>1149129.925551946</v>
      </c>
      <c r="F92" s="327">
        <f>Data!KA10</f>
        <v>1754325.555621848</v>
      </c>
      <c r="G92" s="327">
        <f>Data!KU10</f>
        <v>0</v>
      </c>
      <c r="H92" s="136">
        <f t="shared" si="2"/>
        <v>6468376.4466926865</v>
      </c>
    </row>
    <row r="93" spans="2:8">
      <c r="B93" s="127" t="str">
        <f>$B$34</f>
        <v>Fine Arts</v>
      </c>
      <c r="C93" s="327">
        <f>Data!HT10</f>
        <v>302686.90284317703</v>
      </c>
      <c r="D93" s="327">
        <f>Data!IN10</f>
        <v>242077.26450984148</v>
      </c>
      <c r="E93" s="327">
        <f>Data!JH10</f>
        <v>143940.30952595946</v>
      </c>
      <c r="F93" s="327">
        <f>Data!KB10</f>
        <v>11215.960096474308</v>
      </c>
      <c r="G93" s="327">
        <f>Data!KV10</f>
        <v>0</v>
      </c>
      <c r="H93" s="136">
        <f t="shared" si="2"/>
        <v>699920.43697545223</v>
      </c>
    </row>
    <row r="94" spans="2:8">
      <c r="B94" s="127" t="str">
        <f>$B$35</f>
        <v>Teacher Education</v>
      </c>
      <c r="C94" s="327">
        <f>Data!HU10</f>
        <v>100339.12359297034</v>
      </c>
      <c r="D94" s="327">
        <f>Data!IO10</f>
        <v>245573.4045979041</v>
      </c>
      <c r="E94" s="327">
        <f>Data!JI10</f>
        <v>691204.10627911659</v>
      </c>
      <c r="F94" s="327">
        <f>Data!KC10</f>
        <v>751686.72928267869</v>
      </c>
      <c r="G94" s="327">
        <f>Data!KW10</f>
        <v>0</v>
      </c>
      <c r="H94" s="136">
        <f t="shared" si="2"/>
        <v>1788803.3637526697</v>
      </c>
    </row>
    <row r="95" spans="2:8">
      <c r="B95" s="127" t="str">
        <f>$B$36</f>
        <v>Agriculture</v>
      </c>
      <c r="C95" s="327">
        <f>Data!HV10</f>
        <v>331768.40822474106</v>
      </c>
      <c r="D95" s="327">
        <f>Data!IP10</f>
        <v>1368837.2505994109</v>
      </c>
      <c r="E95" s="327">
        <f>Data!JJ10</f>
        <v>1010915.6120603132</v>
      </c>
      <c r="F95" s="327">
        <f>Data!KD10</f>
        <v>1326402.7598813563</v>
      </c>
      <c r="G95" s="327">
        <f>Data!KX10</f>
        <v>0</v>
      </c>
      <c r="H95" s="136">
        <f t="shared" si="2"/>
        <v>4037924.0307658212</v>
      </c>
    </row>
    <row r="96" spans="2:8">
      <c r="B96" s="127" t="str">
        <f>$B$37</f>
        <v>Engineering</v>
      </c>
      <c r="C96" s="327">
        <f>Data!HW10</f>
        <v>775502.49067398696</v>
      </c>
      <c r="D96" s="327">
        <f>Data!IQ10</f>
        <v>2464400.2071043188</v>
      </c>
      <c r="E96" s="327">
        <f>Data!JK10</f>
        <v>2303567.6647851653</v>
      </c>
      <c r="F96" s="327">
        <f>Data!KE10</f>
        <v>2319821.2716097687</v>
      </c>
      <c r="G96" s="327">
        <f>Data!KY10</f>
        <v>0</v>
      </c>
      <c r="H96" s="136">
        <f t="shared" si="2"/>
        <v>7863291.6341732405</v>
      </c>
    </row>
    <row r="97" spans="2:8">
      <c r="B97" s="127" t="str">
        <f>$B$38</f>
        <v>Home Economics</v>
      </c>
      <c r="C97" s="327">
        <f>Data!HX10</f>
        <v>6000</v>
      </c>
      <c r="D97" s="327">
        <f>Data!IR10</f>
        <v>9000</v>
      </c>
      <c r="E97" s="327">
        <f>Data!JL10</f>
        <v>900</v>
      </c>
      <c r="F97" s="327">
        <f>Data!KF10</f>
        <v>1000</v>
      </c>
      <c r="G97" s="327">
        <f>Data!KZ10</f>
        <v>0</v>
      </c>
      <c r="H97" s="136">
        <f t="shared" si="2"/>
        <v>16900</v>
      </c>
    </row>
    <row r="98" spans="2:8">
      <c r="B98" s="127" t="str">
        <f>$B$39</f>
        <v>Law</v>
      </c>
      <c r="C98" s="327">
        <f>Data!HY10</f>
        <v>0</v>
      </c>
      <c r="D98" s="327">
        <f>Data!IS10</f>
        <v>0</v>
      </c>
      <c r="E98" s="327">
        <f>Data!JM10</f>
        <v>0</v>
      </c>
      <c r="F98" s="327">
        <f>Data!KG10</f>
        <v>0</v>
      </c>
      <c r="G98" s="327">
        <f>Data!LA10</f>
        <v>1955501.7234802507</v>
      </c>
      <c r="H98" s="136">
        <f t="shared" si="2"/>
        <v>1955501.7234802507</v>
      </c>
    </row>
    <row r="99" spans="2:8">
      <c r="B99" s="127" t="str">
        <f>$B$40</f>
        <v>Social Service</v>
      </c>
      <c r="C99" s="327">
        <f>Data!HZ10</f>
        <v>0</v>
      </c>
      <c r="D99" s="327">
        <f>Data!IT10</f>
        <v>0</v>
      </c>
      <c r="E99" s="327">
        <f>Data!JN10</f>
        <v>0</v>
      </c>
      <c r="F99" s="327">
        <f>Data!KH10</f>
        <v>0</v>
      </c>
      <c r="G99" s="327">
        <f>Data!LB10</f>
        <v>0</v>
      </c>
      <c r="H99" s="136">
        <f t="shared" si="2"/>
        <v>0</v>
      </c>
    </row>
    <row r="100" spans="2:8">
      <c r="B100" s="127" t="str">
        <f>$B$41</f>
        <v>Library Science</v>
      </c>
      <c r="C100" s="327">
        <f>Data!IA10</f>
        <v>1000</v>
      </c>
      <c r="D100" s="327">
        <f>Data!IU10</f>
        <v>1000</v>
      </c>
      <c r="E100" s="327">
        <f>Data!JO10</f>
        <v>0</v>
      </c>
      <c r="F100" s="327">
        <f>Data!KI10</f>
        <v>0</v>
      </c>
      <c r="G100" s="327">
        <f>Data!LC10</f>
        <v>0</v>
      </c>
      <c r="H100" s="136">
        <f t="shared" si="2"/>
        <v>2000</v>
      </c>
    </row>
    <row r="101" spans="2:8">
      <c r="B101" s="127" t="str">
        <f>$B$42</f>
        <v>Veterinary Science</v>
      </c>
      <c r="C101" s="327">
        <f>Data!IB10</f>
        <v>0</v>
      </c>
      <c r="D101" s="327">
        <f>Data!IV10</f>
        <v>0</v>
      </c>
      <c r="E101" s="327">
        <f>Data!JP10</f>
        <v>0</v>
      </c>
      <c r="F101" s="327">
        <f>Data!KJ10</f>
        <v>0</v>
      </c>
      <c r="G101" s="327">
        <f>Data!LD10</f>
        <v>19494603.024272241</v>
      </c>
      <c r="H101" s="136">
        <f t="shared" si="2"/>
        <v>19494603.024272241</v>
      </c>
    </row>
    <row r="102" spans="2:8">
      <c r="B102" s="127" t="str">
        <f>$B$43</f>
        <v>Vocational Training</v>
      </c>
      <c r="C102" s="327">
        <f>Data!IC10</f>
        <v>0</v>
      </c>
      <c r="D102" s="327">
        <f>Data!IW10</f>
        <v>0</v>
      </c>
      <c r="E102" s="327">
        <f>Data!JQ10</f>
        <v>0</v>
      </c>
      <c r="F102" s="327">
        <f>Data!KK10</f>
        <v>0</v>
      </c>
      <c r="G102" s="327">
        <f>Data!LE10</f>
        <v>0</v>
      </c>
      <c r="H102" s="136">
        <f t="shared" si="2"/>
        <v>0</v>
      </c>
    </row>
    <row r="103" spans="2:8">
      <c r="B103" s="127" t="str">
        <f>$B$44</f>
        <v>Physical Training</v>
      </c>
      <c r="C103" s="327">
        <f>Data!ID10</f>
        <v>0</v>
      </c>
      <c r="D103" s="327">
        <f>Data!IX10</f>
        <v>0</v>
      </c>
      <c r="E103" s="327">
        <f>Data!JR10</f>
        <v>0</v>
      </c>
      <c r="F103" s="327">
        <f>Data!KL10</f>
        <v>0</v>
      </c>
      <c r="G103" s="327">
        <f>Data!LF10</f>
        <v>0</v>
      </c>
      <c r="H103" s="136">
        <f t="shared" si="2"/>
        <v>0</v>
      </c>
    </row>
    <row r="104" spans="2:8">
      <c r="B104" s="127" t="str">
        <f>$B$45</f>
        <v>Health Services</v>
      </c>
      <c r="C104" s="327">
        <f>Data!IE10</f>
        <v>50000</v>
      </c>
      <c r="D104" s="327">
        <f>Data!IY10</f>
        <v>30000</v>
      </c>
      <c r="E104" s="327">
        <f>Data!JS10</f>
        <v>30000</v>
      </c>
      <c r="F104" s="327">
        <f>Data!KM10</f>
        <v>10000</v>
      </c>
      <c r="G104" s="327">
        <f>Data!LG10</f>
        <v>0</v>
      </c>
      <c r="H104" s="136">
        <f t="shared" si="2"/>
        <v>120000</v>
      </c>
    </row>
    <row r="105" spans="2:8">
      <c r="B105" s="127" t="str">
        <f>$B$46</f>
        <v>Pharmacy</v>
      </c>
      <c r="C105" s="327">
        <f>Data!IF10</f>
        <v>0</v>
      </c>
      <c r="D105" s="327">
        <f>Data!IZ10</f>
        <v>0</v>
      </c>
      <c r="E105" s="327">
        <f>Data!JT10</f>
        <v>0</v>
      </c>
      <c r="F105" s="327">
        <f>Data!KN10</f>
        <v>0</v>
      </c>
      <c r="G105" s="327">
        <f>Data!LH10</f>
        <v>0</v>
      </c>
      <c r="H105" s="136">
        <f t="shared" si="2"/>
        <v>0</v>
      </c>
    </row>
    <row r="106" spans="2:8">
      <c r="B106" s="127" t="str">
        <f>$B$47</f>
        <v>Business Administration</v>
      </c>
      <c r="C106" s="327">
        <f>Data!IG10</f>
        <v>548699.28805091418</v>
      </c>
      <c r="D106" s="327">
        <f>Data!JA10</f>
        <v>4207307.869813473</v>
      </c>
      <c r="E106" s="327">
        <f>Data!JU10</f>
        <v>3794034.5705087176</v>
      </c>
      <c r="F106" s="327">
        <f>Data!KO10</f>
        <v>1553664.366920836</v>
      </c>
      <c r="G106" s="327">
        <f>Data!LI10</f>
        <v>0</v>
      </c>
      <c r="H106" s="136">
        <f t="shared" si="2"/>
        <v>10103706.095293941</v>
      </c>
    </row>
    <row r="107" spans="2:8">
      <c r="B107" s="127" t="str">
        <f>$B$48</f>
        <v>Optometry</v>
      </c>
      <c r="C107" s="327">
        <f>Data!IH10</f>
        <v>0</v>
      </c>
      <c r="D107" s="327">
        <f>Data!JB10</f>
        <v>0</v>
      </c>
      <c r="E107" s="327">
        <f>Data!JV10</f>
        <v>0</v>
      </c>
      <c r="F107" s="327">
        <f>Data!KP10</f>
        <v>0</v>
      </c>
      <c r="G107" s="327">
        <f>Data!LJ10</f>
        <v>0</v>
      </c>
      <c r="H107" s="136">
        <f t="shared" si="2"/>
        <v>0</v>
      </c>
    </row>
    <row r="108" spans="2:8">
      <c r="B108" s="127" t="str">
        <f>$B$49</f>
        <v>Teacher Ed-Practice Teaching</v>
      </c>
      <c r="C108" s="327">
        <f>Data!II10</f>
        <v>0</v>
      </c>
      <c r="D108" s="327">
        <f>Data!JC10</f>
        <v>10000</v>
      </c>
      <c r="E108" s="327">
        <f>Data!JW10</f>
        <v>0</v>
      </c>
      <c r="F108" s="327">
        <f>Data!KQ10</f>
        <v>0</v>
      </c>
      <c r="G108" s="327">
        <f>Data!LK10</f>
        <v>0</v>
      </c>
      <c r="H108" s="136">
        <f t="shared" si="2"/>
        <v>10000</v>
      </c>
    </row>
    <row r="109" spans="2:8">
      <c r="B109" s="127" t="str">
        <f>$B$50</f>
        <v>Technology</v>
      </c>
      <c r="C109" s="327">
        <f>Data!IJ10</f>
        <v>230230.36926916716</v>
      </c>
      <c r="D109" s="327">
        <f>Data!JD10</f>
        <v>679570.83316897997</v>
      </c>
      <c r="E109" s="327">
        <f>Data!JX10</f>
        <v>294888.71546771913</v>
      </c>
      <c r="F109" s="327">
        <f>Data!KR10</f>
        <v>3473.9022494816381</v>
      </c>
      <c r="G109" s="327">
        <f>Data!LL10</f>
        <v>0</v>
      </c>
      <c r="H109" s="136">
        <f t="shared" si="2"/>
        <v>1208163.8201553477</v>
      </c>
    </row>
    <row r="110" spans="2:8">
      <c r="B110" s="127" t="str">
        <f>$B$51</f>
        <v>Nursing</v>
      </c>
      <c r="C110" s="327">
        <f>Data!IK10</f>
        <v>0</v>
      </c>
      <c r="D110" s="327">
        <f>Data!JE10</f>
        <v>0</v>
      </c>
      <c r="E110" s="327">
        <f>Data!JY10</f>
        <v>0</v>
      </c>
      <c r="F110" s="327">
        <f>Data!KS10</f>
        <v>0</v>
      </c>
      <c r="G110" s="327">
        <f>Data!HPM10</f>
        <v>0</v>
      </c>
      <c r="H110" s="136">
        <f t="shared" si="2"/>
        <v>0</v>
      </c>
    </row>
    <row r="111" spans="2:8">
      <c r="B111" s="130" t="str">
        <f>$B$52</f>
        <v>Totals</v>
      </c>
      <c r="C111" s="133">
        <f>SUM(C91:C110)</f>
        <v>5720667.992283415</v>
      </c>
      <c r="D111" s="133">
        <f>SUM(D91:D110)</f>
        <v>13647645.437474996</v>
      </c>
      <c r="E111" s="133">
        <f>SUM(E91:E110)</f>
        <v>11308067.463921361</v>
      </c>
      <c r="F111" s="133">
        <f>SUM(F91:F110)</f>
        <v>10117511.60815835</v>
      </c>
      <c r="G111" s="133">
        <f>SUM(G91:G110)</f>
        <v>21450104.747752491</v>
      </c>
      <c r="H111" s="133">
        <f t="shared" si="2"/>
        <v>62243997.249590605</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16288494.014705863</v>
      </c>
      <c r="D116" s="321">
        <f t="shared" si="3"/>
        <v>17892737.454697881</v>
      </c>
      <c r="E116" s="321">
        <f t="shared" si="3"/>
        <v>15259522.01599979</v>
      </c>
      <c r="F116" s="321">
        <f t="shared" si="3"/>
        <v>19073665.219442472</v>
      </c>
      <c r="G116" s="321">
        <f t="shared" si="3"/>
        <v>0</v>
      </c>
      <c r="H116" s="133">
        <f t="shared" ref="H116:H136" si="4">SUM(C116:G116)</f>
        <v>68514418.70484601</v>
      </c>
    </row>
    <row r="117" spans="2:8">
      <c r="B117" s="127" t="str">
        <f>$B$33</f>
        <v>Science</v>
      </c>
      <c r="C117" s="141">
        <f t="shared" si="3"/>
        <v>14781655.962788044</v>
      </c>
      <c r="D117" s="141">
        <f t="shared" si="3"/>
        <v>23443771.31440372</v>
      </c>
      <c r="E117" s="141">
        <f t="shared" si="3"/>
        <v>12321726.856246604</v>
      </c>
      <c r="F117" s="141">
        <f t="shared" si="3"/>
        <v>18811032.445197869</v>
      </c>
      <c r="G117" s="141">
        <f t="shared" si="3"/>
        <v>0</v>
      </c>
      <c r="H117" s="136">
        <f t="shared" si="4"/>
        <v>69358186.578636244</v>
      </c>
    </row>
    <row r="118" spans="2:8">
      <c r="B118" s="127" t="str">
        <f>$B$34</f>
        <v>Fine Arts</v>
      </c>
      <c r="C118" s="141">
        <f t="shared" si="3"/>
        <v>1450064.3131821502</v>
      </c>
      <c r="D118" s="141">
        <f t="shared" si="3"/>
        <v>1159705.289529311</v>
      </c>
      <c r="E118" s="141">
        <f t="shared" si="3"/>
        <v>689566.36085482151</v>
      </c>
      <c r="F118" s="141">
        <f t="shared" si="3"/>
        <v>53731.639265537618</v>
      </c>
      <c r="G118" s="141">
        <f t="shared" si="3"/>
        <v>0</v>
      </c>
      <c r="H118" s="136">
        <f t="shared" si="4"/>
        <v>3353067.6028318205</v>
      </c>
    </row>
    <row r="119" spans="2:8">
      <c r="B119" s="127" t="str">
        <f>$B$35</f>
        <v>Teacher Education</v>
      </c>
      <c r="C119" s="141">
        <f t="shared" si="3"/>
        <v>546760.77809489088</v>
      </c>
      <c r="D119" s="141">
        <f t="shared" si="3"/>
        <v>1338161.0379818815</v>
      </c>
      <c r="E119" s="141">
        <f t="shared" si="3"/>
        <v>3766459.9952518456</v>
      </c>
      <c r="F119" s="141">
        <f t="shared" si="3"/>
        <v>4096037.580051125</v>
      </c>
      <c r="G119" s="141">
        <f t="shared" si="3"/>
        <v>0</v>
      </c>
      <c r="H119" s="136">
        <f t="shared" si="4"/>
        <v>9747419.3913797438</v>
      </c>
    </row>
    <row r="120" spans="2:8">
      <c r="B120" s="127" t="str">
        <f>$B$36</f>
        <v>Agriculture</v>
      </c>
      <c r="C120" s="141">
        <f t="shared" si="3"/>
        <v>1822014.9926070869</v>
      </c>
      <c r="D120" s="141">
        <f t="shared" si="3"/>
        <v>7517418.5703110043</v>
      </c>
      <c r="E120" s="141">
        <f t="shared" si="3"/>
        <v>5551774.5384206343</v>
      </c>
      <c r="F120" s="141">
        <f t="shared" si="3"/>
        <v>7284375.6512891091</v>
      </c>
      <c r="G120" s="141">
        <f t="shared" si="3"/>
        <v>0</v>
      </c>
      <c r="H120" s="136">
        <f t="shared" si="4"/>
        <v>22175583.752627835</v>
      </c>
    </row>
    <row r="121" spans="2:8">
      <c r="B121" s="127" t="str">
        <f>$B$37</f>
        <v>Engineering</v>
      </c>
      <c r="C121" s="141">
        <f t="shared" si="3"/>
        <v>9022487.4878550619</v>
      </c>
      <c r="D121" s="141">
        <f t="shared" si="3"/>
        <v>28671758.377386704</v>
      </c>
      <c r="E121" s="141">
        <f t="shared" si="3"/>
        <v>26800572.123099722</v>
      </c>
      <c r="F121" s="141">
        <f t="shared" si="3"/>
        <v>26989672.694627285</v>
      </c>
      <c r="G121" s="141">
        <f t="shared" si="3"/>
        <v>0</v>
      </c>
      <c r="H121" s="136">
        <f t="shared" si="4"/>
        <v>91484490.682968765</v>
      </c>
    </row>
    <row r="122" spans="2:8">
      <c r="B122" s="127" t="str">
        <f>$B$38</f>
        <v>Home Economics</v>
      </c>
      <c r="C122" s="141">
        <f t="shared" si="3"/>
        <v>73976.543413408464</v>
      </c>
      <c r="D122" s="141">
        <f t="shared" si="3"/>
        <v>124530.48506876823</v>
      </c>
      <c r="E122" s="141">
        <f t="shared" si="3"/>
        <v>900</v>
      </c>
      <c r="F122" s="141">
        <f t="shared" si="3"/>
        <v>1000</v>
      </c>
      <c r="G122" s="141">
        <f t="shared" si="3"/>
        <v>0</v>
      </c>
      <c r="H122" s="136">
        <f t="shared" si="4"/>
        <v>200407.02848217671</v>
      </c>
    </row>
    <row r="123" spans="2:8">
      <c r="B123" s="127" t="str">
        <f>$B$39</f>
        <v>Law</v>
      </c>
      <c r="C123" s="141">
        <f t="shared" si="3"/>
        <v>0</v>
      </c>
      <c r="D123" s="141">
        <f t="shared" si="3"/>
        <v>0</v>
      </c>
      <c r="E123" s="141">
        <f t="shared" si="3"/>
        <v>0</v>
      </c>
      <c r="F123" s="141">
        <f t="shared" si="3"/>
        <v>0</v>
      </c>
      <c r="G123" s="141">
        <f t="shared" si="3"/>
        <v>10298875.030076003</v>
      </c>
      <c r="H123" s="136">
        <f t="shared" si="4"/>
        <v>10298875.030076003</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24558.5</v>
      </c>
      <c r="D125" s="141">
        <f t="shared" si="3"/>
        <v>15925.6</v>
      </c>
      <c r="E125" s="141">
        <f t="shared" si="3"/>
        <v>0</v>
      </c>
      <c r="F125" s="141">
        <f t="shared" si="3"/>
        <v>0</v>
      </c>
      <c r="G125" s="141">
        <f t="shared" si="3"/>
        <v>0</v>
      </c>
      <c r="H125" s="136">
        <f t="shared" si="4"/>
        <v>40484.1</v>
      </c>
    </row>
    <row r="126" spans="2:8">
      <c r="B126" s="127" t="str">
        <f>$B$42</f>
        <v>Veterinary Science</v>
      </c>
      <c r="C126" s="141">
        <f t="shared" si="3"/>
        <v>0</v>
      </c>
      <c r="D126" s="141">
        <f t="shared" si="3"/>
        <v>0</v>
      </c>
      <c r="E126" s="141">
        <f t="shared" si="3"/>
        <v>0</v>
      </c>
      <c r="F126" s="141">
        <f t="shared" si="3"/>
        <v>0</v>
      </c>
      <c r="G126" s="141">
        <f t="shared" si="3"/>
        <v>22987157.476429999</v>
      </c>
      <c r="H126" s="136">
        <f t="shared" si="4"/>
        <v>22987157.476429999</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379401.68360477977</v>
      </c>
      <c r="D129" s="141">
        <f t="shared" si="3"/>
        <v>303280.40545157652</v>
      </c>
      <c r="E129" s="141">
        <f t="shared" si="3"/>
        <v>500715.14028342563</v>
      </c>
      <c r="F129" s="141">
        <f t="shared" si="3"/>
        <v>198433.02036709408</v>
      </c>
      <c r="G129" s="141">
        <f t="shared" si="3"/>
        <v>0</v>
      </c>
      <c r="H129" s="136">
        <f t="shared" si="4"/>
        <v>1381830.249706876</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2246029.297352897</v>
      </c>
      <c r="D131" s="141">
        <f t="shared" si="3"/>
        <v>17222068.525278676</v>
      </c>
      <c r="E131" s="141">
        <f t="shared" si="3"/>
        <v>15530387.930340413</v>
      </c>
      <c r="F131" s="141">
        <f t="shared" si="3"/>
        <v>6359723.3718911605</v>
      </c>
      <c r="G131" s="141">
        <f t="shared" si="3"/>
        <v>0</v>
      </c>
      <c r="H131" s="136">
        <f t="shared" si="4"/>
        <v>41358209.124863155</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57822.331681221971</v>
      </c>
      <c r="E133" s="141">
        <f t="shared" si="5"/>
        <v>0</v>
      </c>
      <c r="F133" s="141">
        <f t="shared" si="5"/>
        <v>0</v>
      </c>
      <c r="G133" s="141">
        <f t="shared" si="5"/>
        <v>0</v>
      </c>
      <c r="H133" s="136">
        <f t="shared" si="4"/>
        <v>57822.331681221971</v>
      </c>
    </row>
    <row r="134" spans="2:12">
      <c r="B134" s="127" t="str">
        <f>$B$50</f>
        <v>Technology</v>
      </c>
      <c r="C134" s="141">
        <f t="shared" si="5"/>
        <v>1524193.1869487434</v>
      </c>
      <c r="D134" s="141">
        <f t="shared" si="5"/>
        <v>4498960.0514181871</v>
      </c>
      <c r="E134" s="141">
        <f t="shared" si="5"/>
        <v>1952250.5760240618</v>
      </c>
      <c r="F134" s="141">
        <f t="shared" si="5"/>
        <v>22998.261079082273</v>
      </c>
      <c r="G134" s="141">
        <f t="shared" si="5"/>
        <v>0</v>
      </c>
      <c r="H134" s="136">
        <f t="shared" si="4"/>
        <v>7998402.075470075</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48159636.76055292</v>
      </c>
      <c r="D136" s="133">
        <f>SUM(D116:D135)</f>
        <v>102246139.44320893</v>
      </c>
      <c r="E136" s="133">
        <f>SUM(E116:E135)</f>
        <v>82373875.536521316</v>
      </c>
      <c r="F136" s="133">
        <f>SUM(F116:F135)</f>
        <v>82890669.883210734</v>
      </c>
      <c r="G136" s="133">
        <f>SUM(G116:G135)</f>
        <v>33286032.506506003</v>
      </c>
      <c r="H136" s="133">
        <f t="shared" si="4"/>
        <v>348956354.12999994</v>
      </c>
    </row>
    <row r="137" spans="2:12">
      <c r="B137" s="328"/>
      <c r="C137" s="331"/>
      <c r="D137" s="331"/>
      <c r="E137" s="331"/>
      <c r="F137" s="331"/>
      <c r="G137" s="331"/>
      <c r="H137" s="332"/>
    </row>
    <row r="138" spans="2:12">
      <c r="B138" s="120" t="s">
        <v>4</v>
      </c>
      <c r="C138" s="325"/>
      <c r="D138" s="325"/>
      <c r="E138" s="325"/>
      <c r="F138" s="325"/>
      <c r="G138" s="325"/>
      <c r="H138" s="122">
        <f>H86-H81-H111</f>
        <v>632895111.87</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Data!LN10</f>
        <v>169959.72245042239</v>
      </c>
      <c r="D143" s="327">
        <f>Data!MH10</f>
        <v>339919.44490084477</v>
      </c>
      <c r="E143" s="327">
        <f>Data!NB10</f>
        <v>4588912.5061614048</v>
      </c>
      <c r="F143" s="327">
        <f>Data!NV10</f>
        <v>28893152.816571806</v>
      </c>
      <c r="G143" s="327">
        <f>Data!OP10</f>
        <v>0</v>
      </c>
      <c r="H143" s="341">
        <f>Data!PJ10</f>
        <v>46695877.813709125</v>
      </c>
      <c r="I143" s="342">
        <f t="shared" ref="I143:I162" si="6">SUM(C143:H143)</f>
        <v>80687822.303793609</v>
      </c>
    </row>
    <row r="144" spans="2:12">
      <c r="B144" s="127" t="str">
        <f>$B$33</f>
        <v>Science</v>
      </c>
      <c r="C144" s="327">
        <f>Data!LO10</f>
        <v>563774.3493277902</v>
      </c>
      <c r="D144" s="327">
        <f>Data!MI10</f>
        <v>1127548.6986555804</v>
      </c>
      <c r="E144" s="327">
        <f>Data!NC10</f>
        <v>15221907.431850335</v>
      </c>
      <c r="F144" s="327">
        <f>Data!NW10</f>
        <v>95841639.385724321</v>
      </c>
      <c r="G144" s="327">
        <f>Data!OQ10</f>
        <v>0</v>
      </c>
      <c r="H144" s="341">
        <f>Data!PK10</f>
        <v>54399815.085117437</v>
      </c>
      <c r="I144" s="342">
        <f t="shared" si="6"/>
        <v>167154684.95067546</v>
      </c>
    </row>
    <row r="145" spans="2:9">
      <c r="B145" s="127" t="str">
        <f>$B$34</f>
        <v>Fine Arts</v>
      </c>
      <c r="C145" s="327">
        <f>Data!LP10</f>
        <v>0</v>
      </c>
      <c r="D145" s="327">
        <f>Data!MJ10</f>
        <v>0</v>
      </c>
      <c r="E145" s="327">
        <f>Data!ND10</f>
        <v>776893.2476023247</v>
      </c>
      <c r="F145" s="327">
        <f>Data!NX10</f>
        <v>0</v>
      </c>
      <c r="G145" s="327">
        <f>Data!OR10</f>
        <v>0</v>
      </c>
      <c r="H145" s="341">
        <f>Data!PL10</f>
        <v>5918579.8576129898</v>
      </c>
      <c r="I145" s="342">
        <f t="shared" si="6"/>
        <v>6695473.1052153148</v>
      </c>
    </row>
    <row r="146" spans="2:9">
      <c r="B146" s="127" t="str">
        <f>$B$35</f>
        <v>Teacher Education</v>
      </c>
      <c r="C146" s="327">
        <f>Data!LQ10</f>
        <v>83846.059773121611</v>
      </c>
      <c r="D146" s="327">
        <f>Data!MK10</f>
        <v>167692.11954624322</v>
      </c>
      <c r="E146" s="327">
        <f>Data!NE10</f>
        <v>2263843.6138742836</v>
      </c>
      <c r="F146" s="327">
        <f>Data!NY10</f>
        <v>14253830.161430672</v>
      </c>
      <c r="G146" s="327">
        <f>Data!OS10</f>
        <v>0</v>
      </c>
      <c r="H146" s="341">
        <f>Data!PN10</f>
        <v>4822889.0113635398</v>
      </c>
      <c r="I146" s="342">
        <f t="shared" si="6"/>
        <v>21592100.965987861</v>
      </c>
    </row>
    <row r="147" spans="2:9">
      <c r="B147" s="127" t="str">
        <f>$B$36</f>
        <v>Agriculture</v>
      </c>
      <c r="C147" s="327">
        <f>Data!LR10</f>
        <v>62217.135274739121</v>
      </c>
      <c r="D147" s="327">
        <f>Data!ML10</f>
        <v>124434.27054947824</v>
      </c>
      <c r="E147" s="327">
        <f>Data!NF10</f>
        <v>1679862.6524179562</v>
      </c>
      <c r="F147" s="327">
        <f>Data!NZ10</f>
        <v>10576912.996705649</v>
      </c>
      <c r="G147" s="327">
        <f>Data!OT10</f>
        <v>0</v>
      </c>
      <c r="H147" s="341">
        <f>Data!PM10</f>
        <v>13097412.82560914</v>
      </c>
      <c r="I147" s="342">
        <f t="shared" si="6"/>
        <v>25540839.880556963</v>
      </c>
    </row>
    <row r="148" spans="2:9">
      <c r="B148" s="127" t="str">
        <f>$B$37</f>
        <v>Engineering</v>
      </c>
      <c r="C148" s="327">
        <f>Data!LS10</f>
        <v>405945.74021105142</v>
      </c>
      <c r="D148" s="327">
        <f>Data!MM10</f>
        <v>811891.48042210285</v>
      </c>
      <c r="E148" s="327">
        <f>Data!NG10</f>
        <v>10960534.985698389</v>
      </c>
      <c r="F148" s="327">
        <f>Data!OA10</f>
        <v>69010775.83587873</v>
      </c>
      <c r="G148" s="327">
        <f>Data!OU10</f>
        <v>0</v>
      </c>
      <c r="H148" s="341">
        <f>Data!PO10</f>
        <v>107823372.91419271</v>
      </c>
      <c r="I148" s="342">
        <f t="shared" si="6"/>
        <v>189012520.95640299</v>
      </c>
    </row>
    <row r="149" spans="2:9">
      <c r="B149" s="127" t="str">
        <f>$B$38</f>
        <v>Home Economics</v>
      </c>
      <c r="C149" s="327">
        <f>Data!LT10</f>
        <v>93.296883656988214</v>
      </c>
      <c r="D149" s="327">
        <f>Data!MN10</f>
        <v>186.59376731397643</v>
      </c>
      <c r="E149" s="327">
        <f>Data!NH10</f>
        <v>2519.0158587386818</v>
      </c>
      <c r="F149" s="327">
        <f>Data!OB10</f>
        <v>15860.470221687996</v>
      </c>
      <c r="G149" s="327">
        <f>Data!OV10</f>
        <v>0</v>
      </c>
      <c r="H149" s="341">
        <f>Data!PP10</f>
        <v>254118.14666654661</v>
      </c>
      <c r="I149" s="342">
        <f t="shared" si="6"/>
        <v>272777.52339794429</v>
      </c>
    </row>
    <row r="150" spans="2:9">
      <c r="B150" s="127" t="str">
        <f>$B$39</f>
        <v>Law</v>
      </c>
      <c r="C150" s="327">
        <f>Data!LU10</f>
        <v>0</v>
      </c>
      <c r="D150" s="327">
        <f>Data!MO10</f>
        <v>0</v>
      </c>
      <c r="E150" s="327">
        <f>Data!NI10</f>
        <v>0</v>
      </c>
      <c r="F150" s="327">
        <f>Data!OC10</f>
        <v>0</v>
      </c>
      <c r="G150" s="327">
        <f>Data!OW10</f>
        <v>412631.93</v>
      </c>
      <c r="H150" s="341">
        <f>Data!PQ10</f>
        <v>15322265.96178188</v>
      </c>
      <c r="I150" s="342">
        <f t="shared" si="6"/>
        <v>15734897.89178188</v>
      </c>
    </row>
    <row r="151" spans="2:9">
      <c r="B151" s="127" t="str">
        <f>$B$40</f>
        <v>Social Service</v>
      </c>
      <c r="C151" s="327">
        <f>Data!LV10</f>
        <v>0</v>
      </c>
      <c r="D151" s="327">
        <f>Data!MP10</f>
        <v>0</v>
      </c>
      <c r="E151" s="327">
        <f>Data!NJ10</f>
        <v>0</v>
      </c>
      <c r="F151" s="327">
        <f>Data!OD10</f>
        <v>0</v>
      </c>
      <c r="G151" s="327">
        <f>Data!OX10</f>
        <v>0</v>
      </c>
      <c r="H151" s="341">
        <f>Data!PR10</f>
        <v>0</v>
      </c>
      <c r="I151" s="342">
        <f t="shared" si="6"/>
        <v>0</v>
      </c>
    </row>
    <row r="152" spans="2:9">
      <c r="B152" s="127" t="str">
        <f>$B$41</f>
        <v>Library Science</v>
      </c>
      <c r="C152" s="327">
        <f>Data!LW10</f>
        <v>0</v>
      </c>
      <c r="D152" s="327">
        <f>Data!MQ10</f>
        <v>0</v>
      </c>
      <c r="E152" s="327">
        <f>Data!NK10</f>
        <v>0</v>
      </c>
      <c r="F152" s="327">
        <f>Data!OE10</f>
        <v>0</v>
      </c>
      <c r="G152" s="327">
        <f>Data!OY10</f>
        <v>0</v>
      </c>
      <c r="H152" s="341">
        <f>Data!PS10</f>
        <v>11316.986944786591</v>
      </c>
      <c r="I152" s="342">
        <f t="shared" si="6"/>
        <v>11316.986944786591</v>
      </c>
    </row>
    <row r="153" spans="2:9">
      <c r="B153" s="127" t="str">
        <f>$B$42</f>
        <v>Veterinary Science</v>
      </c>
      <c r="C153" s="327">
        <f>Data!LX10</f>
        <v>0</v>
      </c>
      <c r="D153" s="327">
        <f>Data!MR10</f>
        <v>0</v>
      </c>
      <c r="E153" s="327">
        <f>Data!NL10</f>
        <v>0</v>
      </c>
      <c r="F153" s="327">
        <f>Data!OF10</f>
        <v>0</v>
      </c>
      <c r="G153" s="327">
        <f>Data!OZ10</f>
        <v>0</v>
      </c>
      <c r="H153" s="341">
        <f>Data!PT10</f>
        <v>58833683.621672295</v>
      </c>
      <c r="I153" s="342">
        <f t="shared" si="6"/>
        <v>58833683.621672295</v>
      </c>
    </row>
    <row r="154" spans="2:9">
      <c r="B154" s="127" t="str">
        <f>$B$43</f>
        <v>Vocational Training</v>
      </c>
      <c r="C154" s="327">
        <f>Data!LY10</f>
        <v>0</v>
      </c>
      <c r="D154" s="327">
        <f>Data!MS10</f>
        <v>0</v>
      </c>
      <c r="E154" s="327">
        <f>Data!NM10</f>
        <v>0</v>
      </c>
      <c r="F154" s="327">
        <f>Data!OG10</f>
        <v>0</v>
      </c>
      <c r="G154" s="327">
        <f>Data!PA10</f>
        <v>0</v>
      </c>
      <c r="H154" s="341">
        <f>Data!PU10</f>
        <v>0</v>
      </c>
      <c r="I154" s="342">
        <f t="shared" si="6"/>
        <v>0</v>
      </c>
    </row>
    <row r="155" spans="2:9">
      <c r="B155" s="127" t="str">
        <f>$B$44</f>
        <v>Physical Training</v>
      </c>
      <c r="C155" s="327">
        <f>Data!LZ10</f>
        <v>0</v>
      </c>
      <c r="D155" s="327">
        <f>Data!MT10</f>
        <v>0</v>
      </c>
      <c r="E155" s="327">
        <f>Data!NN10</f>
        <v>0</v>
      </c>
      <c r="F155" s="327">
        <f>Data!OH10</f>
        <v>0</v>
      </c>
      <c r="G155" s="327">
        <f>Data!PB10</f>
        <v>0</v>
      </c>
      <c r="H155" s="341">
        <f>Data!PV10</f>
        <v>0</v>
      </c>
      <c r="I155" s="342">
        <f t="shared" si="6"/>
        <v>0</v>
      </c>
    </row>
    <row r="156" spans="2:9">
      <c r="B156" s="127" t="str">
        <f>$B$45</f>
        <v>Health Services</v>
      </c>
      <c r="C156" s="327">
        <f>Data!MA10</f>
        <v>396677.72397351544</v>
      </c>
      <c r="D156" s="327">
        <f>Data!MU10</f>
        <v>321832.87039360689</v>
      </c>
      <c r="E156" s="327">
        <f>Data!NO10</f>
        <v>22453.456073972571</v>
      </c>
      <c r="F156" s="327">
        <f>Data!OI10</f>
        <v>7484.4853579908577</v>
      </c>
      <c r="G156" s="327">
        <f>Data!PC10</f>
        <v>0</v>
      </c>
      <c r="H156" s="341">
        <f>Data!PW10</f>
        <v>1971511.759939289</v>
      </c>
      <c r="I156" s="342">
        <f t="shared" si="6"/>
        <v>2719960.2957383748</v>
      </c>
    </row>
    <row r="157" spans="2:9">
      <c r="B157" s="127" t="str">
        <f>$B$46</f>
        <v>Pharmacy</v>
      </c>
      <c r="C157" s="327">
        <f>Data!MB10</f>
        <v>0</v>
      </c>
      <c r="D157" s="327">
        <f>Data!MV10</f>
        <v>0</v>
      </c>
      <c r="E157" s="327">
        <f>Data!NP10</f>
        <v>0</v>
      </c>
      <c r="F157" s="327">
        <f>Data!OJ10</f>
        <v>0</v>
      </c>
      <c r="G157" s="327">
        <f>Data!PD10</f>
        <v>0</v>
      </c>
      <c r="H157" s="341">
        <f>Data!PX10</f>
        <v>0</v>
      </c>
      <c r="I157" s="342">
        <f t="shared" si="6"/>
        <v>0</v>
      </c>
    </row>
    <row r="158" spans="2:9">
      <c r="B158" s="127" t="str">
        <f>$B$47</f>
        <v>Business Administration</v>
      </c>
      <c r="C158" s="327">
        <f>Data!MC10</f>
        <v>81407.748226798023</v>
      </c>
      <c r="D158" s="327">
        <f>Data!MW10</f>
        <v>162815.49645359605</v>
      </c>
      <c r="E158" s="327">
        <f>Data!NQ10</f>
        <v>2198009.202123547</v>
      </c>
      <c r="F158" s="327">
        <f>Data!OK10</f>
        <v>13839317.198555665</v>
      </c>
      <c r="G158" s="327">
        <f>Data!PE10</f>
        <v>0</v>
      </c>
      <c r="H158" s="341">
        <f>Data!PY10</f>
        <v>30722799.294570342</v>
      </c>
      <c r="I158" s="342">
        <f t="shared" si="6"/>
        <v>47004348.939929947</v>
      </c>
    </row>
    <row r="159" spans="2:9">
      <c r="B159" s="127" t="str">
        <f>$B$48</f>
        <v>Optometry</v>
      </c>
      <c r="C159" s="327">
        <f>Data!MD10</f>
        <v>0</v>
      </c>
      <c r="D159" s="327">
        <f>Data!MX10</f>
        <v>0</v>
      </c>
      <c r="E159" s="327">
        <f>Data!NR10</f>
        <v>0</v>
      </c>
      <c r="F159" s="327">
        <f>Data!OL10</f>
        <v>0</v>
      </c>
      <c r="G159" s="327">
        <f>Data!PF10</f>
        <v>0</v>
      </c>
      <c r="H159" s="341">
        <f>Data!PZ10</f>
        <v>0</v>
      </c>
      <c r="I159" s="342">
        <f t="shared" si="6"/>
        <v>0</v>
      </c>
    </row>
    <row r="160" spans="2:9">
      <c r="B160" s="127" t="str">
        <f>$B$49</f>
        <v>Teacher Ed-Practice Teaching</v>
      </c>
      <c r="C160" s="327">
        <f>Data!ME10</f>
        <v>0</v>
      </c>
      <c r="D160" s="327">
        <f>Data!MY10</f>
        <v>0</v>
      </c>
      <c r="E160" s="327">
        <f>Data!NS10</f>
        <v>0</v>
      </c>
      <c r="F160" s="327">
        <f>Data!OM10</f>
        <v>0</v>
      </c>
      <c r="G160" s="327">
        <f>Data!PG10</f>
        <v>0</v>
      </c>
      <c r="H160" s="341">
        <f>Data!QA10</f>
        <v>326088.42865358474</v>
      </c>
      <c r="I160" s="342">
        <f t="shared" si="6"/>
        <v>326088.42865358474</v>
      </c>
    </row>
    <row r="161" spans="2:10">
      <c r="B161" s="127" t="str">
        <f>$B$50</f>
        <v>Technology</v>
      </c>
      <c r="C161" s="327">
        <f>Data!MF10</f>
        <v>27226.805070826547</v>
      </c>
      <c r="D161" s="327">
        <f>Data!MZ10</f>
        <v>27226.805070826547</v>
      </c>
      <c r="E161" s="327">
        <f>Data!NT10</f>
        <v>2559319.6766576953</v>
      </c>
      <c r="F161" s="327">
        <f>Data!ON10</f>
        <v>108907.22028330619</v>
      </c>
      <c r="G161" s="327">
        <f>Data!PH10</f>
        <v>0</v>
      </c>
      <c r="H161" s="341">
        <f>Data!QB10</f>
        <v>14585915.512166411</v>
      </c>
      <c r="I161" s="342">
        <f t="shared" si="6"/>
        <v>17308596.019249067</v>
      </c>
    </row>
    <row r="162" spans="2:10">
      <c r="B162" s="127" t="str">
        <f>$B$51</f>
        <v>Nursing</v>
      </c>
      <c r="C162" s="327">
        <f>Data!MG10</f>
        <v>0</v>
      </c>
      <c r="D162" s="327">
        <f>Data!NA10</f>
        <v>0</v>
      </c>
      <c r="E162" s="327">
        <f>Data!NU10</f>
        <v>0</v>
      </c>
      <c r="F162" s="327">
        <f>Data!OO10</f>
        <v>0</v>
      </c>
      <c r="G162" s="327">
        <f>Data!PI10</f>
        <v>0</v>
      </c>
      <c r="H162" s="341">
        <f>Data!QC10</f>
        <v>0</v>
      </c>
      <c r="I162" s="342">
        <f t="shared" si="6"/>
        <v>0</v>
      </c>
    </row>
    <row r="163" spans="2:10" ht="14.4" thickBot="1">
      <c r="B163" s="130" t="str">
        <f>$B$52</f>
        <v>Totals</v>
      </c>
      <c r="C163" s="133">
        <f t="shared" ref="C163:H163" si="7">SUM(C143:C162)</f>
        <v>1791148.5811919214</v>
      </c>
      <c r="D163" s="133">
        <f t="shared" si="7"/>
        <v>3083547.7797595919</v>
      </c>
      <c r="E163" s="133">
        <f t="shared" si="7"/>
        <v>40274255.788318649</v>
      </c>
      <c r="F163" s="133">
        <f t="shared" si="7"/>
        <v>232547880.57072985</v>
      </c>
      <c r="G163" s="134">
        <f t="shared" si="7"/>
        <v>412631.93</v>
      </c>
      <c r="H163" s="343">
        <f t="shared" si="7"/>
        <v>354785647.22000015</v>
      </c>
      <c r="I163" s="342">
        <f>SUM(I143:I162)</f>
        <v>632895111.87000012</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11271353.278114347</v>
      </c>
      <c r="D168" s="321">
        <f t="shared" si="8"/>
        <v>12534682.207709676</v>
      </c>
      <c r="E168" s="321">
        <f t="shared" si="8"/>
        <v>14989012.062203197</v>
      </c>
      <c r="F168" s="321">
        <f t="shared" si="8"/>
        <v>41892774.755766377</v>
      </c>
      <c r="G168" s="321">
        <f t="shared" si="8"/>
        <v>0</v>
      </c>
      <c r="H168" s="133">
        <f t="shared" ref="H168:H188" si="9">SUM(C168:G168)</f>
        <v>80687822.303793594</v>
      </c>
      <c r="I168" s="347"/>
      <c r="J168" s="288"/>
    </row>
    <row r="169" spans="2:10">
      <c r="B169" s="127" t="str">
        <f>$B$33</f>
        <v>Science</v>
      </c>
      <c r="C169" s="141">
        <f t="shared" si="8"/>
        <v>12157493.716771265</v>
      </c>
      <c r="D169" s="141">
        <f t="shared" si="8"/>
        <v>19515238.563577354</v>
      </c>
      <c r="E169" s="141">
        <f t="shared" si="8"/>
        <v>24886226.751231253</v>
      </c>
      <c r="F169" s="141">
        <f t="shared" si="8"/>
        <v>110595725.91909559</v>
      </c>
      <c r="G169" s="141">
        <f t="shared" si="8"/>
        <v>0</v>
      </c>
      <c r="H169" s="136">
        <f t="shared" si="9"/>
        <v>167154684.95067546</v>
      </c>
      <c r="I169" s="347"/>
      <c r="J169" s="288"/>
    </row>
    <row r="170" spans="2:10">
      <c r="B170" s="127" t="str">
        <f>$B$34</f>
        <v>Fine Arts</v>
      </c>
      <c r="C170" s="141">
        <f t="shared" si="8"/>
        <v>2559543.2161866114</v>
      </c>
      <c r="D170" s="141">
        <f t="shared" si="8"/>
        <v>2047023.5558563203</v>
      </c>
      <c r="E170" s="141">
        <f t="shared" si="8"/>
        <v>1994063.3310196796</v>
      </c>
      <c r="F170" s="141">
        <f t="shared" si="8"/>
        <v>94843.002152703324</v>
      </c>
      <c r="G170" s="141">
        <f t="shared" si="8"/>
        <v>0</v>
      </c>
      <c r="H170" s="136">
        <f t="shared" si="9"/>
        <v>6695473.1052153148</v>
      </c>
      <c r="I170" s="347"/>
      <c r="J170" s="288"/>
    </row>
    <row r="171" spans="2:10">
      <c r="B171" s="127" t="str">
        <f>$B$35</f>
        <v>Teacher Education</v>
      </c>
      <c r="C171" s="141">
        <f t="shared" si="8"/>
        <v>354375.77052409883</v>
      </c>
      <c r="D171" s="141">
        <f t="shared" si="8"/>
        <v>829795.79092670605</v>
      </c>
      <c r="E171" s="141">
        <f t="shared" si="8"/>
        <v>4127436.201149757</v>
      </c>
      <c r="F171" s="141">
        <f t="shared" si="8"/>
        <v>16280493.203387298</v>
      </c>
      <c r="G171" s="141">
        <f t="shared" si="8"/>
        <v>0</v>
      </c>
      <c r="H171" s="136">
        <f t="shared" si="9"/>
        <v>21592100.965987861</v>
      </c>
      <c r="I171" s="347"/>
      <c r="J171" s="288"/>
    </row>
    <row r="172" spans="2:10">
      <c r="B172" s="127" t="str">
        <f>$B$36</f>
        <v>Agriculture</v>
      </c>
      <c r="C172" s="141">
        <f t="shared" si="8"/>
        <v>1138341.3446226139</v>
      </c>
      <c r="D172" s="141">
        <f t="shared" si="8"/>
        <v>4564395.6035446553</v>
      </c>
      <c r="E172" s="141">
        <f t="shared" si="8"/>
        <v>4958869.1424177513</v>
      </c>
      <c r="F172" s="141">
        <f t="shared" si="8"/>
        <v>14879233.789971942</v>
      </c>
      <c r="G172" s="141">
        <f t="shared" si="8"/>
        <v>0</v>
      </c>
      <c r="H172" s="136">
        <f t="shared" si="9"/>
        <v>25540839.880556963</v>
      </c>
      <c r="I172" s="347"/>
      <c r="J172" s="288"/>
    </row>
    <row r="173" spans="2:10">
      <c r="B173" s="127" t="str">
        <f>$B$37</f>
        <v>Engineering</v>
      </c>
      <c r="C173" s="141">
        <f t="shared" si="8"/>
        <v>11039825.054114716</v>
      </c>
      <c r="D173" s="141">
        <f t="shared" si="8"/>
        <v>34604348.240594268</v>
      </c>
      <c r="E173" s="141">
        <f t="shared" si="8"/>
        <v>42547616.695064731</v>
      </c>
      <c r="F173" s="141">
        <f t="shared" si="8"/>
        <v>100820730.96662927</v>
      </c>
      <c r="G173" s="141">
        <f t="shared" si="8"/>
        <v>0</v>
      </c>
      <c r="H173" s="136">
        <f t="shared" si="9"/>
        <v>189012520.95640299</v>
      </c>
      <c r="I173" s="347"/>
      <c r="J173" s="288"/>
    </row>
    <row r="174" spans="2:10">
      <c r="B174" s="127" t="str">
        <f>$B$38</f>
        <v>Home Economics</v>
      </c>
      <c r="C174" s="141">
        <f t="shared" si="8"/>
        <v>93896.304948738718</v>
      </c>
      <c r="D174" s="141">
        <f t="shared" si="8"/>
        <v>158092.51307979878</v>
      </c>
      <c r="E174" s="141">
        <f t="shared" si="8"/>
        <v>3660.2249956239784</v>
      </c>
      <c r="F174" s="141">
        <f t="shared" si="8"/>
        <v>17128.480373782771</v>
      </c>
      <c r="G174" s="141">
        <f t="shared" si="8"/>
        <v>0</v>
      </c>
      <c r="H174" s="136">
        <f t="shared" si="9"/>
        <v>272777.52339794423</v>
      </c>
      <c r="I174" s="347"/>
      <c r="J174" s="288"/>
    </row>
    <row r="175" spans="2:10">
      <c r="B175" s="127" t="str">
        <f>$B$39</f>
        <v>Law</v>
      </c>
      <c r="C175" s="141">
        <f t="shared" si="8"/>
        <v>0</v>
      </c>
      <c r="D175" s="141">
        <f t="shared" si="8"/>
        <v>0</v>
      </c>
      <c r="E175" s="141">
        <f t="shared" si="8"/>
        <v>0</v>
      </c>
      <c r="F175" s="141">
        <f t="shared" si="8"/>
        <v>0</v>
      </c>
      <c r="G175" s="141">
        <f t="shared" si="8"/>
        <v>15734897.89178188</v>
      </c>
      <c r="H175" s="136">
        <f t="shared" si="9"/>
        <v>15734897.89178188</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6865.1204765214379</v>
      </c>
      <c r="D177" s="141">
        <f t="shared" si="8"/>
        <v>4451.8664682651552</v>
      </c>
      <c r="E177" s="141">
        <f t="shared" si="8"/>
        <v>0</v>
      </c>
      <c r="F177" s="141">
        <f t="shared" si="8"/>
        <v>0</v>
      </c>
      <c r="G177" s="141">
        <f t="shared" si="8"/>
        <v>0</v>
      </c>
      <c r="H177" s="136">
        <f t="shared" si="9"/>
        <v>11316.986944786593</v>
      </c>
      <c r="I177" s="347"/>
      <c r="J177" s="288"/>
    </row>
    <row r="178" spans="2:10">
      <c r="B178" s="127" t="str">
        <f>$B$42</f>
        <v>Veterinary Science</v>
      </c>
      <c r="C178" s="141">
        <f t="shared" si="8"/>
        <v>0</v>
      </c>
      <c r="D178" s="141">
        <f t="shared" si="8"/>
        <v>0</v>
      </c>
      <c r="E178" s="141">
        <f t="shared" si="8"/>
        <v>0</v>
      </c>
      <c r="F178" s="141">
        <f t="shared" si="8"/>
        <v>0</v>
      </c>
      <c r="G178" s="141">
        <f t="shared" si="8"/>
        <v>58833683.621672295</v>
      </c>
      <c r="H178" s="136">
        <f t="shared" si="9"/>
        <v>58833683.621672295</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937985.08146280097</v>
      </c>
      <c r="D181" s="141">
        <f t="shared" si="8"/>
        <v>754534.99573336844</v>
      </c>
      <c r="E181" s="141">
        <f t="shared" si="8"/>
        <v>736843.51061057672</v>
      </c>
      <c r="F181" s="141">
        <f t="shared" si="8"/>
        <v>290596.70793162851</v>
      </c>
      <c r="G181" s="141">
        <f t="shared" si="8"/>
        <v>0</v>
      </c>
      <c r="H181" s="136">
        <f t="shared" si="9"/>
        <v>2719960.2957383748</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1749862.6637665248</v>
      </c>
      <c r="D183" s="141">
        <f t="shared" si="8"/>
        <v>12956168.156914677</v>
      </c>
      <c r="E183" s="141">
        <f t="shared" si="8"/>
        <v>13734702.918966029</v>
      </c>
      <c r="F183" s="141">
        <f t="shared" si="8"/>
        <v>18563615.200282712</v>
      </c>
      <c r="G183" s="141">
        <f t="shared" si="8"/>
        <v>0</v>
      </c>
      <c r="H183" s="136">
        <f t="shared" si="9"/>
        <v>47004348.939929947</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326088.42865358474</v>
      </c>
      <c r="E185" s="141">
        <f t="shared" si="10"/>
        <v>0</v>
      </c>
      <c r="F185" s="141">
        <f t="shared" si="10"/>
        <v>0</v>
      </c>
      <c r="G185" s="141">
        <f t="shared" si="10"/>
        <v>0</v>
      </c>
      <c r="H185" s="136">
        <f t="shared" si="9"/>
        <v>326088.42865358474</v>
      </c>
      <c r="I185" s="347"/>
      <c r="J185" s="288"/>
    </row>
    <row r="186" spans="2:10">
      <c r="B186" s="127" t="str">
        <f>$B$50</f>
        <v>Technology</v>
      </c>
      <c r="C186" s="141">
        <f t="shared" si="10"/>
        <v>2806751.1199631169</v>
      </c>
      <c r="D186" s="141">
        <f t="shared" si="10"/>
        <v>8231546.9409450768</v>
      </c>
      <c r="E186" s="141">
        <f t="shared" si="10"/>
        <v>6119451.0243671238</v>
      </c>
      <c r="F186" s="141">
        <f t="shared" si="10"/>
        <v>150846.93397374658</v>
      </c>
      <c r="G186" s="141">
        <f t="shared" si="10"/>
        <v>0</v>
      </c>
      <c r="H186" s="136">
        <f t="shared" si="9"/>
        <v>17308596.019249067</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44116292.670951359</v>
      </c>
      <c r="D188" s="133">
        <f>SUM(D168:D187)</f>
        <v>96526366.864003733</v>
      </c>
      <c r="E188" s="133">
        <f>SUM(E168:E187)</f>
        <v>114097881.86202572</v>
      </c>
      <c r="F188" s="133">
        <f>SUM(F168:F187)</f>
        <v>303585988.95956504</v>
      </c>
      <c r="G188" s="133">
        <f>SUM(G168:G187)</f>
        <v>74568581.513454169</v>
      </c>
      <c r="H188" s="133">
        <f t="shared" si="9"/>
        <v>632895111.87000012</v>
      </c>
      <c r="I188" s="347"/>
      <c r="J188" s="288"/>
    </row>
    <row r="189" spans="2:10">
      <c r="B189" s="328"/>
      <c r="C189" s="329"/>
      <c r="D189" s="329"/>
      <c r="E189" s="329"/>
      <c r="F189" s="329"/>
      <c r="G189" s="329"/>
      <c r="H189" s="344"/>
    </row>
    <row r="190" spans="2:10">
      <c r="B190" s="489" t="s">
        <v>34</v>
      </c>
      <c r="C190" s="489"/>
      <c r="D190" s="489"/>
      <c r="E190" s="489"/>
      <c r="F190" s="489"/>
      <c r="G190" s="489"/>
      <c r="H190" s="122">
        <f>H15</f>
        <v>310762033</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14505669.418567428</v>
      </c>
      <c r="D193" s="135">
        <f t="shared" si="11"/>
        <v>15934323.595339082</v>
      </c>
      <c r="E193" s="135">
        <f t="shared" si="11"/>
        <v>13589321.495873213</v>
      </c>
      <c r="F193" s="135">
        <f t="shared" si="11"/>
        <v>16985995.269044895</v>
      </c>
      <c r="G193" s="135">
        <f t="shared" si="11"/>
        <v>0</v>
      </c>
      <c r="H193" s="135">
        <f>SUM(C193:G193)</f>
        <v>61015309.778824612</v>
      </c>
    </row>
    <row r="194" spans="2:8">
      <c r="B194" s="127" t="str">
        <f>$B$33</f>
        <v>Science</v>
      </c>
      <c r="C194" s="138">
        <f t="shared" si="11"/>
        <v>13163759.317565821</v>
      </c>
      <c r="D194" s="138">
        <f t="shared" si="11"/>
        <v>20877780.125296336</v>
      </c>
      <c r="E194" s="138">
        <f t="shared" si="11"/>
        <v>10973076.840696799</v>
      </c>
      <c r="F194" s="138">
        <f t="shared" si="11"/>
        <v>16752108.440819157</v>
      </c>
      <c r="G194" s="138">
        <f t="shared" si="11"/>
        <v>0</v>
      </c>
      <c r="H194" s="138">
        <f t="shared" ref="H194:H213" si="12">SUM(C194:G194)</f>
        <v>61766724.724378109</v>
      </c>
    </row>
    <row r="195" spans="2:8">
      <c r="B195" s="127" t="str">
        <f>$B$34</f>
        <v>Fine Arts</v>
      </c>
      <c r="C195" s="138">
        <f t="shared" si="11"/>
        <v>1291350.4185035077</v>
      </c>
      <c r="D195" s="138">
        <f t="shared" si="11"/>
        <v>1032772.0621494171</v>
      </c>
      <c r="E195" s="138">
        <f t="shared" si="11"/>
        <v>614091.25138848776</v>
      </c>
      <c r="F195" s="138">
        <f t="shared" si="11"/>
        <v>47850.549952618225</v>
      </c>
      <c r="G195" s="138">
        <f t="shared" si="11"/>
        <v>0</v>
      </c>
      <c r="H195" s="138">
        <f t="shared" si="12"/>
        <v>2986064.2819940308</v>
      </c>
    </row>
    <row r="196" spans="2:8">
      <c r="B196" s="127" t="str">
        <f>$B$35</f>
        <v>Teacher Education</v>
      </c>
      <c r="C196" s="138">
        <f t="shared" si="11"/>
        <v>486916.16861096356</v>
      </c>
      <c r="D196" s="138">
        <f t="shared" si="11"/>
        <v>1191695.2929010699</v>
      </c>
      <c r="E196" s="138">
        <f t="shared" si="11"/>
        <v>3354209.6353447884</v>
      </c>
      <c r="F196" s="138">
        <f t="shared" si="11"/>
        <v>3647713.9635258946</v>
      </c>
      <c r="G196" s="138">
        <f t="shared" si="11"/>
        <v>0</v>
      </c>
      <c r="H196" s="138">
        <f t="shared" si="12"/>
        <v>8680535.0603827164</v>
      </c>
    </row>
    <row r="197" spans="2:8">
      <c r="B197" s="127" t="str">
        <f>$B$36</f>
        <v>Agriculture</v>
      </c>
      <c r="C197" s="138">
        <f t="shared" si="11"/>
        <v>1622589.9788261822</v>
      </c>
      <c r="D197" s="138">
        <f t="shared" si="11"/>
        <v>6694614.5274990518</v>
      </c>
      <c r="E197" s="138">
        <f t="shared" si="11"/>
        <v>4944116.1391619146</v>
      </c>
      <c r="F197" s="138">
        <f t="shared" si="11"/>
        <v>6487078.8559619775</v>
      </c>
      <c r="G197" s="138">
        <f t="shared" si="11"/>
        <v>0</v>
      </c>
      <c r="H197" s="138">
        <f t="shared" si="12"/>
        <v>19748399.501449127</v>
      </c>
    </row>
    <row r="198" spans="2:8">
      <c r="B198" s="127" t="str">
        <f>$B$37</f>
        <v>Engineering</v>
      </c>
      <c r="C198" s="138">
        <f t="shared" si="11"/>
        <v>8034949.1311981073</v>
      </c>
      <c r="D198" s="138">
        <f t="shared" si="11"/>
        <v>25533548.300777219</v>
      </c>
      <c r="E198" s="138">
        <f t="shared" si="11"/>
        <v>23867169.00255917</v>
      </c>
      <c r="F198" s="138">
        <f t="shared" si="11"/>
        <v>24035571.948526092</v>
      </c>
      <c r="G198" s="138">
        <f t="shared" si="11"/>
        <v>0</v>
      </c>
      <c r="H198" s="138">
        <f t="shared" si="12"/>
        <v>81471238.383060589</v>
      </c>
    </row>
    <row r="199" spans="2:8">
      <c r="B199" s="127" t="str">
        <f>$B$38</f>
        <v>Home Economics</v>
      </c>
      <c r="C199" s="138">
        <f t="shared" si="11"/>
        <v>65879.588531290166</v>
      </c>
      <c r="D199" s="138">
        <f t="shared" si="11"/>
        <v>110900.24942210836</v>
      </c>
      <c r="E199" s="138">
        <f t="shared" si="11"/>
        <v>801.49229664351117</v>
      </c>
      <c r="F199" s="138">
        <f t="shared" si="11"/>
        <v>890.54699627056789</v>
      </c>
      <c r="G199" s="138">
        <f t="shared" si="11"/>
        <v>0</v>
      </c>
      <c r="H199" s="138">
        <f t="shared" si="12"/>
        <v>178471.87724631259</v>
      </c>
    </row>
    <row r="200" spans="2:8">
      <c r="B200" s="127" t="str">
        <f>$B$39</f>
        <v>Law</v>
      </c>
      <c r="C200" s="138">
        <f t="shared" si="11"/>
        <v>0</v>
      </c>
      <c r="D200" s="138">
        <f t="shared" si="11"/>
        <v>0</v>
      </c>
      <c r="E200" s="138">
        <f t="shared" si="11"/>
        <v>0</v>
      </c>
      <c r="F200" s="138">
        <f t="shared" si="11"/>
        <v>0</v>
      </c>
      <c r="G200" s="138">
        <f t="shared" si="11"/>
        <v>9171632.2230001371</v>
      </c>
      <c r="H200" s="138">
        <f t="shared" si="12"/>
        <v>9171632.2230001371</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21870.498407910742</v>
      </c>
      <c r="D202" s="138">
        <f t="shared" si="11"/>
        <v>14182.495243806556</v>
      </c>
      <c r="E202" s="138">
        <f t="shared" si="11"/>
        <v>0</v>
      </c>
      <c r="F202" s="138">
        <f t="shared" si="11"/>
        <v>0</v>
      </c>
      <c r="G202" s="138">
        <f t="shared" si="11"/>
        <v>0</v>
      </c>
      <c r="H202" s="138">
        <f t="shared" si="12"/>
        <v>36052.993651717297</v>
      </c>
    </row>
    <row r="203" spans="2:8">
      <c r="B203" s="127" t="str">
        <f>$B$42</f>
        <v>Veterinary Science</v>
      </c>
      <c r="C203" s="138">
        <f t="shared" si="11"/>
        <v>0</v>
      </c>
      <c r="D203" s="138">
        <f t="shared" si="11"/>
        <v>0</v>
      </c>
      <c r="E203" s="138">
        <f t="shared" si="11"/>
        <v>0</v>
      </c>
      <c r="F203" s="138">
        <f t="shared" si="11"/>
        <v>0</v>
      </c>
      <c r="G203" s="138">
        <f t="shared" si="11"/>
        <v>20471144.043433264</v>
      </c>
      <c r="H203" s="138">
        <f t="shared" si="12"/>
        <v>20471144.043433264</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337875.02971423295</v>
      </c>
      <c r="D206" s="138">
        <f t="shared" si="11"/>
        <v>270085.45410262141</v>
      </c>
      <c r="E206" s="138">
        <f t="shared" si="11"/>
        <v>445910.36416660069</v>
      </c>
      <c r="F206" s="138">
        <f t="shared" si="11"/>
        <v>176713.93024881204</v>
      </c>
      <c r="G206" s="138">
        <f t="shared" si="11"/>
        <v>0</v>
      </c>
      <c r="H206" s="138">
        <f t="shared" si="12"/>
        <v>1230584.7782322671</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2000194.6442933166</v>
      </c>
      <c r="D208" s="138">
        <f t="shared" si="11"/>
        <v>15337061.394752814</v>
      </c>
      <c r="E208" s="138">
        <f t="shared" si="11"/>
        <v>13830540.322281336</v>
      </c>
      <c r="F208" s="138">
        <f t="shared" si="11"/>
        <v>5663632.5459494004</v>
      </c>
      <c r="G208" s="138">
        <f t="shared" si="11"/>
        <v>0</v>
      </c>
      <c r="H208" s="138">
        <f t="shared" si="12"/>
        <v>36831428.907276869</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51493.50379607272</v>
      </c>
      <c r="E210" s="138">
        <f t="shared" si="13"/>
        <v>0</v>
      </c>
      <c r="F210" s="138">
        <f t="shared" si="13"/>
        <v>0</v>
      </c>
      <c r="G210" s="138">
        <f t="shared" si="13"/>
        <v>0</v>
      </c>
      <c r="H210" s="138">
        <f t="shared" si="12"/>
        <v>51493.50379607272</v>
      </c>
    </row>
    <row r="211" spans="2:8">
      <c r="B211" s="127" t="str">
        <f>$B$50</f>
        <v>Technology</v>
      </c>
      <c r="C211" s="138">
        <f t="shared" si="13"/>
        <v>1357365.6643732674</v>
      </c>
      <c r="D211" s="138">
        <f t="shared" si="13"/>
        <v>4006535.3601317457</v>
      </c>
      <c r="E211" s="138">
        <f t="shared" si="13"/>
        <v>1738570.8864457139</v>
      </c>
      <c r="F211" s="138">
        <f t="shared" si="13"/>
        <v>20481.032323423027</v>
      </c>
      <c r="G211" s="138">
        <f t="shared" si="13"/>
        <v>0</v>
      </c>
      <c r="H211" s="138">
        <f t="shared" si="12"/>
        <v>7122952.9432741506</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42888419.858592033</v>
      </c>
      <c r="D213" s="135">
        <f>SUM(D193:D212)</f>
        <v>91054992.361411318</v>
      </c>
      <c r="E213" s="135">
        <f>SUM(E193:E212)</f>
        <v>73357807.430214673</v>
      </c>
      <c r="F213" s="135">
        <f>SUM(F193:F212)</f>
        <v>73818037.083348528</v>
      </c>
      <c r="G213" s="135">
        <f>SUM(G193:G212)</f>
        <v>29642776.266433403</v>
      </c>
      <c r="H213" s="135">
        <f t="shared" si="12"/>
        <v>310762032.99999994</v>
      </c>
    </row>
    <row r="214" spans="2:8">
      <c r="B214" s="143"/>
      <c r="C214" s="144"/>
      <c r="D214" s="144"/>
      <c r="E214" s="144"/>
      <c r="F214" s="144"/>
      <c r="G214" s="144"/>
      <c r="H214" s="144"/>
    </row>
    <row r="215" spans="2:8">
      <c r="B215" s="489" t="s">
        <v>35</v>
      </c>
      <c r="C215" s="489"/>
      <c r="D215" s="489"/>
      <c r="E215" s="489"/>
      <c r="F215" s="489"/>
      <c r="G215" s="489"/>
      <c r="H215" s="122">
        <f>H17</f>
        <v>110745389</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14664699.979920579</v>
      </c>
      <c r="D218" s="135">
        <f t="shared" si="14"/>
        <v>8754762.5658169761</v>
      </c>
      <c r="E218" s="135">
        <f t="shared" si="14"/>
        <v>2035843.2018056728</v>
      </c>
      <c r="F218" s="135">
        <f t="shared" si="14"/>
        <v>1103944.7284408465</v>
      </c>
      <c r="G218" s="135">
        <f t="shared" si="14"/>
        <v>0</v>
      </c>
      <c r="H218" s="135">
        <f>SUM(C218:G218)</f>
        <v>26559250.475984078</v>
      </c>
    </row>
    <row r="219" spans="2:8">
      <c r="B219" s="127" t="str">
        <f>$B$33</f>
        <v>Science</v>
      </c>
      <c r="C219" s="138">
        <f t="shared" si="14"/>
        <v>11713174.696922937</v>
      </c>
      <c r="D219" s="138">
        <f t="shared" si="14"/>
        <v>10235212.687958799</v>
      </c>
      <c r="E219" s="138">
        <f t="shared" si="14"/>
        <v>1258878.8880730732</v>
      </c>
      <c r="F219" s="138">
        <f t="shared" si="14"/>
        <v>1798561.6362238517</v>
      </c>
      <c r="G219" s="138">
        <f t="shared" si="14"/>
        <v>0</v>
      </c>
      <c r="H219" s="138">
        <f t="shared" ref="H219:H238" si="15">SUM(C219:G219)</f>
        <v>25005827.909178659</v>
      </c>
    </row>
    <row r="220" spans="2:8">
      <c r="B220" s="127" t="str">
        <f>$B$34</f>
        <v>Fine Arts</v>
      </c>
      <c r="C220" s="138">
        <f t="shared" si="14"/>
        <v>1513436.8550783021</v>
      </c>
      <c r="D220" s="138">
        <f t="shared" si="14"/>
        <v>590220.34841523925</v>
      </c>
      <c r="E220" s="138">
        <f t="shared" si="14"/>
        <v>58839.644998545278</v>
      </c>
      <c r="F220" s="138">
        <f t="shared" si="14"/>
        <v>4640.9049961206583</v>
      </c>
      <c r="G220" s="138">
        <f t="shared" si="14"/>
        <v>0</v>
      </c>
      <c r="H220" s="138">
        <f t="shared" si="15"/>
        <v>2167137.7534882072</v>
      </c>
    </row>
    <row r="221" spans="2:8">
      <c r="B221" s="127" t="str">
        <f>$B$35</f>
        <v>Teacher Education</v>
      </c>
      <c r="C221" s="138">
        <f t="shared" si="14"/>
        <v>401134.09058941394</v>
      </c>
      <c r="D221" s="138">
        <f t="shared" si="14"/>
        <v>1123481.9238358913</v>
      </c>
      <c r="E221" s="138">
        <f t="shared" si="14"/>
        <v>969023.386517287</v>
      </c>
      <c r="F221" s="138">
        <f t="shared" si="14"/>
        <v>427553.92027897038</v>
      </c>
      <c r="G221" s="138">
        <f t="shared" si="14"/>
        <v>0</v>
      </c>
      <c r="H221" s="138">
        <f t="shared" si="15"/>
        <v>2921193.3212215621</v>
      </c>
    </row>
    <row r="222" spans="2:8">
      <c r="B222" s="127" t="str">
        <f>$B$36</f>
        <v>Agriculture</v>
      </c>
      <c r="C222" s="138">
        <f t="shared" si="14"/>
        <v>1687093.7478162353</v>
      </c>
      <c r="D222" s="138">
        <f t="shared" si="14"/>
        <v>3573983.7645163024</v>
      </c>
      <c r="E222" s="138">
        <f t="shared" si="14"/>
        <v>483319.57309948321</v>
      </c>
      <c r="F222" s="138">
        <f t="shared" si="14"/>
        <v>570915.69461367943</v>
      </c>
      <c r="G222" s="138">
        <f t="shared" si="14"/>
        <v>0</v>
      </c>
      <c r="H222" s="138">
        <f t="shared" si="15"/>
        <v>6315312.7800457003</v>
      </c>
    </row>
    <row r="223" spans="2:8">
      <c r="B223" s="127" t="str">
        <f>$B$37</f>
        <v>Engineering</v>
      </c>
      <c r="C223" s="138">
        <f t="shared" si="14"/>
        <v>5241603.9537924463</v>
      </c>
      <c r="D223" s="138">
        <f t="shared" si="14"/>
        <v>13062200.068740496</v>
      </c>
      <c r="E223" s="138">
        <f t="shared" si="14"/>
        <v>4256677.906881013</v>
      </c>
      <c r="F223" s="138">
        <f t="shared" si="14"/>
        <v>2413270.5979827419</v>
      </c>
      <c r="G223" s="138">
        <f t="shared" si="14"/>
        <v>0</v>
      </c>
      <c r="H223" s="138">
        <f t="shared" si="15"/>
        <v>24973752.527396698</v>
      </c>
    </row>
    <row r="224" spans="2:8">
      <c r="B224" s="127" t="str">
        <f>$B$38</f>
        <v>Home Economics</v>
      </c>
      <c r="C224" s="138">
        <f t="shared" si="14"/>
        <v>56931.019996257302</v>
      </c>
      <c r="D224" s="138">
        <f t="shared" si="14"/>
        <v>69545.466887097282</v>
      </c>
      <c r="E224" s="138">
        <f t="shared" si="14"/>
        <v>3065.4518378402754</v>
      </c>
      <c r="F224" s="138">
        <f t="shared" si="14"/>
        <v>506.2805450313445</v>
      </c>
      <c r="G224" s="138">
        <f t="shared" si="14"/>
        <v>0</v>
      </c>
      <c r="H224" s="138">
        <f t="shared" si="15"/>
        <v>130048.2192662262</v>
      </c>
    </row>
    <row r="225" spans="2:10">
      <c r="B225" s="127" t="str">
        <f>$B$39</f>
        <v>Law</v>
      </c>
      <c r="C225" s="138">
        <f t="shared" si="14"/>
        <v>0</v>
      </c>
      <c r="D225" s="138">
        <f t="shared" si="14"/>
        <v>0</v>
      </c>
      <c r="E225" s="138">
        <f t="shared" si="14"/>
        <v>0</v>
      </c>
      <c r="F225" s="138">
        <f t="shared" si="14"/>
        <v>0</v>
      </c>
      <c r="G225" s="138">
        <f t="shared" si="14"/>
        <v>951545.28137497709</v>
      </c>
      <c r="H225" s="138">
        <f t="shared" si="15"/>
        <v>951545.28137497709</v>
      </c>
    </row>
    <row r="226" spans="2:10">
      <c r="B226" s="127" t="str">
        <f>$B$40</f>
        <v>Social Service</v>
      </c>
      <c r="C226" s="138">
        <f t="shared" si="14"/>
        <v>0</v>
      </c>
      <c r="D226" s="138">
        <f t="shared" si="14"/>
        <v>0</v>
      </c>
      <c r="E226" s="138">
        <f t="shared" si="14"/>
        <v>0</v>
      </c>
      <c r="F226" s="138">
        <f t="shared" si="14"/>
        <v>0</v>
      </c>
      <c r="G226" s="138">
        <f t="shared" si="14"/>
        <v>0</v>
      </c>
      <c r="H226" s="138">
        <f t="shared" si="15"/>
        <v>0</v>
      </c>
    </row>
    <row r="227" spans="2:10">
      <c r="B227" s="127" t="str">
        <f>$B$41</f>
        <v>Library Science</v>
      </c>
      <c r="C227" s="138">
        <f t="shared" si="14"/>
        <v>3406.9734429676964</v>
      </c>
      <c r="D227" s="138">
        <f t="shared" si="14"/>
        <v>3106.8421633411158</v>
      </c>
      <c r="E227" s="138">
        <f t="shared" si="14"/>
        <v>0</v>
      </c>
      <c r="F227" s="138">
        <f t="shared" si="14"/>
        <v>0</v>
      </c>
      <c r="G227" s="138">
        <f t="shared" si="14"/>
        <v>0</v>
      </c>
      <c r="H227" s="138">
        <f t="shared" si="15"/>
        <v>6513.8156063088118</v>
      </c>
    </row>
    <row r="228" spans="2:10">
      <c r="B228" s="127" t="str">
        <f>$B$42</f>
        <v>Veterinary Science</v>
      </c>
      <c r="C228" s="138">
        <f t="shared" si="14"/>
        <v>0</v>
      </c>
      <c r="D228" s="138">
        <f t="shared" si="14"/>
        <v>0</v>
      </c>
      <c r="E228" s="138">
        <f t="shared" si="14"/>
        <v>0</v>
      </c>
      <c r="F228" s="138">
        <f t="shared" si="14"/>
        <v>0</v>
      </c>
      <c r="G228" s="138">
        <f t="shared" si="14"/>
        <v>987508.95020397031</v>
      </c>
      <c r="H228" s="138">
        <f t="shared" si="15"/>
        <v>987508.95020397031</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669050.58191612002</v>
      </c>
      <c r="D231" s="138">
        <f t="shared" si="14"/>
        <v>819330.04230675334</v>
      </c>
      <c r="E231" s="138">
        <f t="shared" si="14"/>
        <v>54326.618681724889</v>
      </c>
      <c r="F231" s="138">
        <f t="shared" si="14"/>
        <v>26326.588341629915</v>
      </c>
      <c r="G231" s="138">
        <f t="shared" si="14"/>
        <v>0</v>
      </c>
      <c r="H231" s="138">
        <f t="shared" si="15"/>
        <v>1569033.831246228</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2503137.9520470626</v>
      </c>
      <c r="D233" s="138">
        <f t="shared" si="14"/>
        <v>9404729.8789118491</v>
      </c>
      <c r="E233" s="138">
        <f t="shared" si="14"/>
        <v>2857213.9914669865</v>
      </c>
      <c r="F233" s="138">
        <f t="shared" si="14"/>
        <v>175004.30839916808</v>
      </c>
      <c r="G233" s="138">
        <f t="shared" si="14"/>
        <v>0</v>
      </c>
      <c r="H233" s="138">
        <f t="shared" si="15"/>
        <v>14940086.130825067</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202183.72847589114</v>
      </c>
      <c r="E235" s="138">
        <f t="shared" si="16"/>
        <v>0</v>
      </c>
      <c r="F235" s="138">
        <f t="shared" si="16"/>
        <v>0</v>
      </c>
      <c r="G235" s="138">
        <f t="shared" si="16"/>
        <v>0</v>
      </c>
      <c r="H235" s="138">
        <f t="shared" si="15"/>
        <v>202183.72847589114</v>
      </c>
    </row>
    <row r="236" spans="2:10">
      <c r="B236" s="127" t="str">
        <f>$B$50</f>
        <v>Technology</v>
      </c>
      <c r="C236" s="138">
        <f t="shared" si="16"/>
        <v>993552.45825211576</v>
      </c>
      <c r="D236" s="138">
        <f t="shared" si="16"/>
        <v>2792652.7917457977</v>
      </c>
      <c r="E236" s="138">
        <f t="shared" si="16"/>
        <v>225991.9216007803</v>
      </c>
      <c r="F236" s="138">
        <f t="shared" si="16"/>
        <v>3797.1040877350833</v>
      </c>
      <c r="G236" s="138">
        <f t="shared" si="16"/>
        <v>0</v>
      </c>
      <c r="H236" s="138">
        <f t="shared" si="15"/>
        <v>4015994.2756864289</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39447222.309774444</v>
      </c>
      <c r="D238" s="135">
        <f>SUM(D218:D237)</f>
        <v>50631410.109774433</v>
      </c>
      <c r="E238" s="135">
        <f>SUM(E218:E237)</f>
        <v>12203180.584962403</v>
      </c>
      <c r="F238" s="135">
        <f>SUM(F218:F237)</f>
        <v>6524521.7639097758</v>
      </c>
      <c r="G238" s="135">
        <f>SUM(G218:G237)</f>
        <v>1939054.2315789475</v>
      </c>
      <c r="H238" s="135">
        <f t="shared" si="15"/>
        <v>110745388.99999999</v>
      </c>
    </row>
    <row r="239" spans="2:10">
      <c r="B239" s="328"/>
      <c r="C239" s="348"/>
      <c r="D239" s="348"/>
      <c r="E239" s="348"/>
      <c r="F239" s="348"/>
      <c r="G239" s="348"/>
      <c r="H239" s="348"/>
    </row>
    <row r="240" spans="2:10">
      <c r="B240" s="120" t="s">
        <v>11</v>
      </c>
      <c r="C240" s="121"/>
      <c r="D240" s="121"/>
      <c r="E240" s="121"/>
      <c r="F240" s="121"/>
      <c r="G240" s="121"/>
      <c r="H240" s="122">
        <f>H16</f>
        <v>88001771</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11653032.068149358</v>
      </c>
      <c r="D243" s="135">
        <f t="shared" si="17"/>
        <v>6956809.8268759334</v>
      </c>
      <c r="E243" s="135">
        <f t="shared" si="17"/>
        <v>1617745.0714197196</v>
      </c>
      <c r="F243" s="135">
        <f t="shared" si="17"/>
        <v>877229.21979991917</v>
      </c>
      <c r="G243" s="135">
        <f t="shared" si="17"/>
        <v>0</v>
      </c>
      <c r="H243" s="135">
        <f>SUM(C243:G243)</f>
        <v>21104816.186244931</v>
      </c>
    </row>
    <row r="244" spans="2:8">
      <c r="B244" s="127" t="str">
        <f>$B$33</f>
        <v>Science</v>
      </c>
      <c r="C244" s="138">
        <f t="shared" si="17"/>
        <v>9307657.2006226517</v>
      </c>
      <c r="D244" s="138">
        <f t="shared" si="17"/>
        <v>8133222.0802623639</v>
      </c>
      <c r="E244" s="138">
        <f t="shared" si="17"/>
        <v>1000344.7784624354</v>
      </c>
      <c r="F244" s="138">
        <f t="shared" si="17"/>
        <v>1429193.6727077339</v>
      </c>
      <c r="G244" s="138">
        <f t="shared" si="17"/>
        <v>0</v>
      </c>
      <c r="H244" s="138">
        <f t="shared" ref="H244:H263" si="18">SUM(C244:G244)</f>
        <v>19870417.732055184</v>
      </c>
    </row>
    <row r="245" spans="2:8">
      <c r="B245" s="127" t="str">
        <f>$B$34</f>
        <v>Fine Arts</v>
      </c>
      <c r="C245" s="138">
        <f t="shared" si="17"/>
        <v>1202624.5493937533</v>
      </c>
      <c r="D245" s="138">
        <f t="shared" si="17"/>
        <v>469007.66171653516</v>
      </c>
      <c r="E245" s="138">
        <f t="shared" si="17"/>
        <v>46755.833463037248</v>
      </c>
      <c r="F245" s="138">
        <f t="shared" si="17"/>
        <v>3687.8091484365636</v>
      </c>
      <c r="G245" s="138">
        <f t="shared" si="17"/>
        <v>0</v>
      </c>
      <c r="H245" s="138">
        <f t="shared" si="18"/>
        <v>1722075.8537217623</v>
      </c>
    </row>
    <row r="246" spans="2:8">
      <c r="B246" s="127" t="str">
        <f>$B$35</f>
        <v>Teacher Education</v>
      </c>
      <c r="C246" s="138">
        <f t="shared" si="17"/>
        <v>318753.77114204603</v>
      </c>
      <c r="D246" s="138">
        <f t="shared" si="17"/>
        <v>892754.09005105891</v>
      </c>
      <c r="E246" s="138">
        <f t="shared" si="17"/>
        <v>770016.47584567871</v>
      </c>
      <c r="F246" s="138">
        <f t="shared" si="17"/>
        <v>339747.79918414669</v>
      </c>
      <c r="G246" s="138">
        <f t="shared" si="17"/>
        <v>0</v>
      </c>
      <c r="H246" s="138">
        <f t="shared" si="18"/>
        <v>2321272.1362229302</v>
      </c>
    </row>
    <row r="247" spans="2:8">
      <c r="B247" s="127" t="str">
        <f>$B$36</f>
        <v>Agriculture</v>
      </c>
      <c r="C247" s="138">
        <f t="shared" si="17"/>
        <v>1340617.780943061</v>
      </c>
      <c r="D247" s="138">
        <f t="shared" si="17"/>
        <v>2839999.9642665172</v>
      </c>
      <c r="E247" s="138">
        <f t="shared" si="17"/>
        <v>384060.94173111342</v>
      </c>
      <c r="F247" s="138">
        <f t="shared" si="17"/>
        <v>453667.57633312343</v>
      </c>
      <c r="G247" s="138">
        <f t="shared" si="17"/>
        <v>0</v>
      </c>
      <c r="H247" s="138">
        <f t="shared" si="18"/>
        <v>5018346.2632738147</v>
      </c>
    </row>
    <row r="248" spans="2:8">
      <c r="B248" s="127" t="str">
        <f>$B$37</f>
        <v>Engineering</v>
      </c>
      <c r="C248" s="138">
        <f t="shared" si="17"/>
        <v>4165143.4428058886</v>
      </c>
      <c r="D248" s="138">
        <f t="shared" si="17"/>
        <v>10379635.211769272</v>
      </c>
      <c r="E248" s="138">
        <f t="shared" si="17"/>
        <v>3382490.2125911741</v>
      </c>
      <c r="F248" s="138">
        <f t="shared" si="17"/>
        <v>1917660.757187013</v>
      </c>
      <c r="G248" s="138">
        <f t="shared" si="17"/>
        <v>0</v>
      </c>
      <c r="H248" s="138">
        <f t="shared" si="18"/>
        <v>19844929.624353345</v>
      </c>
    </row>
    <row r="249" spans="2:8">
      <c r="B249" s="127" t="str">
        <f>$B$38</f>
        <v>Home Economics</v>
      </c>
      <c r="C249" s="138">
        <f t="shared" si="17"/>
        <v>45239.17997621603</v>
      </c>
      <c r="D249" s="138">
        <f t="shared" si="17"/>
        <v>55263.016423071283</v>
      </c>
      <c r="E249" s="138">
        <f t="shared" si="17"/>
        <v>2435.9044930091768</v>
      </c>
      <c r="F249" s="138">
        <f t="shared" si="17"/>
        <v>402.30645255671601</v>
      </c>
      <c r="G249" s="138">
        <f t="shared" si="17"/>
        <v>0</v>
      </c>
      <c r="H249" s="138">
        <f t="shared" si="18"/>
        <v>103340.40734485321</v>
      </c>
    </row>
    <row r="250" spans="2:8">
      <c r="B250" s="127" t="str">
        <f>$B$39</f>
        <v>Law</v>
      </c>
      <c r="C250" s="138">
        <f t="shared" si="17"/>
        <v>0</v>
      </c>
      <c r="D250" s="138">
        <f t="shared" si="17"/>
        <v>0</v>
      </c>
      <c r="E250" s="138">
        <f t="shared" si="17"/>
        <v>0</v>
      </c>
      <c r="F250" s="138">
        <f t="shared" si="17"/>
        <v>0</v>
      </c>
      <c r="G250" s="138">
        <f t="shared" si="17"/>
        <v>756127.82350415783</v>
      </c>
      <c r="H250" s="138">
        <f t="shared" si="18"/>
        <v>756127.82350415783</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2707.2883073364319</v>
      </c>
      <c r="D252" s="138">
        <f t="shared" si="17"/>
        <v>2468.7945481097136</v>
      </c>
      <c r="E252" s="138">
        <f t="shared" si="17"/>
        <v>0</v>
      </c>
      <c r="F252" s="138">
        <f t="shared" si="17"/>
        <v>0</v>
      </c>
      <c r="G252" s="138">
        <f t="shared" si="17"/>
        <v>0</v>
      </c>
      <c r="H252" s="138">
        <f t="shared" si="18"/>
        <v>5176.0828554461459</v>
      </c>
    </row>
    <row r="253" spans="2:8">
      <c r="B253" s="127" t="str">
        <f>$B$42</f>
        <v>Veterinary Science</v>
      </c>
      <c r="C253" s="138">
        <f t="shared" si="17"/>
        <v>0</v>
      </c>
      <c r="D253" s="138">
        <f t="shared" si="17"/>
        <v>0</v>
      </c>
      <c r="E253" s="138">
        <f t="shared" si="17"/>
        <v>0</v>
      </c>
      <c r="F253" s="138">
        <f t="shared" si="17"/>
        <v>0</v>
      </c>
      <c r="G253" s="138">
        <f t="shared" si="17"/>
        <v>784705.68644894287</v>
      </c>
      <c r="H253" s="138">
        <f t="shared" si="18"/>
        <v>784705.68644894287</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531648.64586099493</v>
      </c>
      <c r="D256" s="138">
        <f t="shared" si="17"/>
        <v>651065.43403354893</v>
      </c>
      <c r="E256" s="138">
        <f t="shared" si="17"/>
        <v>43169.6407372182</v>
      </c>
      <c r="F256" s="138">
        <f t="shared" si="17"/>
        <v>20919.935532949235</v>
      </c>
      <c r="G256" s="138">
        <f t="shared" si="17"/>
        <v>0</v>
      </c>
      <c r="H256" s="138">
        <f t="shared" si="18"/>
        <v>1246803.6561647111</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1989072.1846437736</v>
      </c>
      <c r="D258" s="138">
        <f t="shared" si="17"/>
        <v>7473294.3068253454</v>
      </c>
      <c r="E258" s="138">
        <f t="shared" si="17"/>
        <v>2270432.1475187894</v>
      </c>
      <c r="F258" s="138">
        <f t="shared" si="17"/>
        <v>139063.93043377149</v>
      </c>
      <c r="G258" s="138">
        <f t="shared" si="17"/>
        <v>0</v>
      </c>
      <c r="H258" s="138">
        <f t="shared" si="18"/>
        <v>11871862.569421679</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160661.55290006296</v>
      </c>
      <c r="E260" s="138">
        <f t="shared" si="19"/>
        <v>0</v>
      </c>
      <c r="F260" s="138">
        <f t="shared" si="19"/>
        <v>0</v>
      </c>
      <c r="G260" s="138">
        <f t="shared" si="19"/>
        <v>0</v>
      </c>
      <c r="H260" s="138">
        <f t="shared" si="18"/>
        <v>160661.55290006296</v>
      </c>
    </row>
    <row r="261" spans="2:10">
      <c r="B261" s="127" t="str">
        <f>$B$50</f>
        <v>Technology</v>
      </c>
      <c r="C261" s="138">
        <f t="shared" si="19"/>
        <v>789508.04811918398</v>
      </c>
      <c r="D261" s="138">
        <f t="shared" si="19"/>
        <v>2219129.7866290794</v>
      </c>
      <c r="E261" s="138">
        <f t="shared" si="19"/>
        <v>179580.2923457321</v>
      </c>
      <c r="F261" s="138">
        <f t="shared" si="19"/>
        <v>3017.29839417537</v>
      </c>
      <c r="G261" s="138">
        <f t="shared" si="19"/>
        <v>0</v>
      </c>
      <c r="H261" s="138">
        <f t="shared" si="18"/>
        <v>3191235.4254881707</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31346004.159964271</v>
      </c>
      <c r="D263" s="135">
        <f>SUM(D243:D262)</f>
        <v>40233311.726300903</v>
      </c>
      <c r="E263" s="135">
        <f>SUM(E243:E262)</f>
        <v>9697031.2986079063</v>
      </c>
      <c r="F263" s="135">
        <f>SUM(F243:F262)</f>
        <v>5184590.3051738245</v>
      </c>
      <c r="G263" s="135">
        <f>SUM(G243:G262)</f>
        <v>1540833.5099531007</v>
      </c>
      <c r="H263" s="135">
        <f t="shared" si="18"/>
        <v>88001771</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68383248.759457573</v>
      </c>
      <c r="D268" s="135">
        <f t="shared" si="20"/>
        <v>62073315.650439546</v>
      </c>
      <c r="E268" s="135">
        <f t="shared" si="20"/>
        <v>47491443.847301587</v>
      </c>
      <c r="F268" s="135">
        <f t="shared" si="20"/>
        <v>79933609.192494512</v>
      </c>
      <c r="G268" s="135">
        <f t="shared" si="20"/>
        <v>0</v>
      </c>
      <c r="H268" s="135">
        <f>SUM(C268:G268)</f>
        <v>257881617.4496932</v>
      </c>
    </row>
    <row r="269" spans="2:10">
      <c r="B269" s="127" t="str">
        <f>$B$33</f>
        <v>Science</v>
      </c>
      <c r="C269" s="138">
        <f t="shared" si="20"/>
        <v>61123740.894670725</v>
      </c>
      <c r="D269" s="138">
        <f t="shared" si="20"/>
        <v>82205224.771498561</v>
      </c>
      <c r="E269" s="138">
        <f t="shared" si="20"/>
        <v>50440254.114710167</v>
      </c>
      <c r="F269" s="138">
        <f t="shared" si="20"/>
        <v>149386622.11404422</v>
      </c>
      <c r="G269" s="138">
        <f t="shared" si="20"/>
        <v>0</v>
      </c>
      <c r="H269" s="138">
        <f t="shared" ref="H269:H288" si="21">SUM(C269:G269)</f>
        <v>343155841.89492369</v>
      </c>
    </row>
    <row r="270" spans="2:10">
      <c r="B270" s="127" t="str">
        <f>$B$34</f>
        <v>Fine Arts</v>
      </c>
      <c r="C270" s="138">
        <f t="shared" si="20"/>
        <v>8017019.3523443239</v>
      </c>
      <c r="D270" s="138">
        <f t="shared" si="20"/>
        <v>5298728.9176668227</v>
      </c>
      <c r="E270" s="138">
        <f t="shared" si="20"/>
        <v>3403316.4217245709</v>
      </c>
      <c r="F270" s="138">
        <f t="shared" si="20"/>
        <v>204753.90551541638</v>
      </c>
      <c r="G270" s="138">
        <f t="shared" si="20"/>
        <v>0</v>
      </c>
      <c r="H270" s="138">
        <f t="shared" si="21"/>
        <v>16923818.597251132</v>
      </c>
    </row>
    <row r="271" spans="2:10">
      <c r="B271" s="127" t="str">
        <f>$B$35</f>
        <v>Teacher Education</v>
      </c>
      <c r="C271" s="138">
        <f t="shared" si="20"/>
        <v>2107940.5789614134</v>
      </c>
      <c r="D271" s="138">
        <f t="shared" si="20"/>
        <v>5375888.1356966076</v>
      </c>
      <c r="E271" s="138">
        <f t="shared" si="20"/>
        <v>12987145.694109358</v>
      </c>
      <c r="F271" s="138">
        <f t="shared" si="20"/>
        <v>24791546.466427434</v>
      </c>
      <c r="G271" s="138">
        <f t="shared" si="20"/>
        <v>0</v>
      </c>
      <c r="H271" s="138">
        <f t="shared" si="21"/>
        <v>45262520.875194818</v>
      </c>
    </row>
    <row r="272" spans="2:10">
      <c r="B272" s="127" t="str">
        <f>$B$36</f>
        <v>Agriculture</v>
      </c>
      <c r="C272" s="138">
        <f t="shared" si="20"/>
        <v>7610657.8448151788</v>
      </c>
      <c r="D272" s="138">
        <f t="shared" si="20"/>
        <v>25190412.43013753</v>
      </c>
      <c r="E272" s="138">
        <f t="shared" si="20"/>
        <v>16322140.334830897</v>
      </c>
      <c r="F272" s="138">
        <f t="shared" si="20"/>
        <v>29675271.568169832</v>
      </c>
      <c r="G272" s="138">
        <f t="shared" si="20"/>
        <v>0</v>
      </c>
      <c r="H272" s="138">
        <f t="shared" si="21"/>
        <v>78798482.177953437</v>
      </c>
    </row>
    <row r="273" spans="2:10">
      <c r="B273" s="127" t="str">
        <f>$B$37</f>
        <v>Engineering</v>
      </c>
      <c r="C273" s="138">
        <f t="shared" si="20"/>
        <v>37504009.069766223</v>
      </c>
      <c r="D273" s="138">
        <f t="shared" si="20"/>
        <v>112251490.19926797</v>
      </c>
      <c r="E273" s="138">
        <f t="shared" si="20"/>
        <v>100854525.9401958</v>
      </c>
      <c r="F273" s="138">
        <f t="shared" si="20"/>
        <v>156176906.96495241</v>
      </c>
      <c r="G273" s="138">
        <f t="shared" si="20"/>
        <v>0</v>
      </c>
      <c r="H273" s="138">
        <f t="shared" si="21"/>
        <v>406786932.17418242</v>
      </c>
    </row>
    <row r="274" spans="2:10">
      <c r="B274" s="127" t="str">
        <f>$B$38</f>
        <v>Home Economics</v>
      </c>
      <c r="C274" s="138">
        <f t="shared" si="20"/>
        <v>335922.63686591067</v>
      </c>
      <c r="D274" s="138">
        <f t="shared" si="20"/>
        <v>518331.73088084394</v>
      </c>
      <c r="E274" s="138">
        <f t="shared" si="20"/>
        <v>10863.073623116943</v>
      </c>
      <c r="F274" s="138">
        <f t="shared" si="20"/>
        <v>19927.614367641399</v>
      </c>
      <c r="G274" s="138">
        <f t="shared" si="20"/>
        <v>0</v>
      </c>
      <c r="H274" s="138">
        <f t="shared" si="21"/>
        <v>885045.05573751288</v>
      </c>
    </row>
    <row r="275" spans="2:10">
      <c r="B275" s="127" t="str">
        <f>$B$39</f>
        <v>Law</v>
      </c>
      <c r="C275" s="138">
        <f t="shared" si="20"/>
        <v>0</v>
      </c>
      <c r="D275" s="138">
        <f t="shared" si="20"/>
        <v>0</v>
      </c>
      <c r="E275" s="138">
        <f t="shared" si="20"/>
        <v>0</v>
      </c>
      <c r="F275" s="138">
        <f t="shared" si="20"/>
        <v>0</v>
      </c>
      <c r="G275" s="138">
        <f t="shared" si="20"/>
        <v>36913078.249737158</v>
      </c>
      <c r="H275" s="138">
        <f t="shared" si="21"/>
        <v>36913078.249737158</v>
      </c>
    </row>
    <row r="276" spans="2:10">
      <c r="B276" s="127" t="str">
        <f>$B$40</f>
        <v>Social Service</v>
      </c>
      <c r="C276" s="138">
        <f t="shared" si="20"/>
        <v>0</v>
      </c>
      <c r="D276" s="138">
        <f t="shared" si="20"/>
        <v>0</v>
      </c>
      <c r="E276" s="138">
        <f t="shared" si="20"/>
        <v>0</v>
      </c>
      <c r="F276" s="138">
        <f t="shared" si="20"/>
        <v>0</v>
      </c>
      <c r="G276" s="138">
        <f t="shared" si="20"/>
        <v>0</v>
      </c>
      <c r="H276" s="138">
        <f t="shared" si="21"/>
        <v>0</v>
      </c>
    </row>
    <row r="277" spans="2:10">
      <c r="B277" s="127" t="str">
        <f>$B$41</f>
        <v>Library Science</v>
      </c>
      <c r="C277" s="138">
        <f t="shared" si="20"/>
        <v>59408.380634736306</v>
      </c>
      <c r="D277" s="138">
        <f t="shared" si="20"/>
        <v>40135.598423522541</v>
      </c>
      <c r="E277" s="138">
        <f t="shared" si="20"/>
        <v>0</v>
      </c>
      <c r="F277" s="138">
        <f t="shared" si="20"/>
        <v>0</v>
      </c>
      <c r="G277" s="138">
        <f t="shared" si="20"/>
        <v>0</v>
      </c>
      <c r="H277" s="138">
        <f t="shared" si="21"/>
        <v>99543.979058258847</v>
      </c>
    </row>
    <row r="278" spans="2:10">
      <c r="B278" s="127" t="str">
        <f>$B$42</f>
        <v>Veterinary Science</v>
      </c>
      <c r="C278" s="138">
        <f t="shared" si="20"/>
        <v>0</v>
      </c>
      <c r="D278" s="138">
        <f t="shared" si="20"/>
        <v>0</v>
      </c>
      <c r="E278" s="138">
        <f t="shared" si="20"/>
        <v>0</v>
      </c>
      <c r="F278" s="138">
        <f t="shared" si="20"/>
        <v>0</v>
      </c>
      <c r="G278" s="138">
        <f t="shared" si="20"/>
        <v>104064199.77818847</v>
      </c>
      <c r="H278" s="138">
        <f t="shared" si="21"/>
        <v>104064199.77818847</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2855961.0225589285</v>
      </c>
      <c r="D281" s="138">
        <f t="shared" si="20"/>
        <v>2798296.3316278686</v>
      </c>
      <c r="E281" s="138">
        <f t="shared" si="20"/>
        <v>1780965.2744795461</v>
      </c>
      <c r="F281" s="138">
        <f t="shared" si="20"/>
        <v>712990.18242211384</v>
      </c>
      <c r="G281" s="138">
        <f t="shared" si="20"/>
        <v>0</v>
      </c>
      <c r="H281" s="138">
        <f t="shared" si="21"/>
        <v>8148212.8110884568</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10488296.742103575</v>
      </c>
      <c r="D283" s="138">
        <f t="shared" si="20"/>
        <v>62393322.262683362</v>
      </c>
      <c r="E283" s="138">
        <f t="shared" si="20"/>
        <v>48223277.310573556</v>
      </c>
      <c r="F283" s="138">
        <f t="shared" si="20"/>
        <v>30901039.35695621</v>
      </c>
      <c r="G283" s="138">
        <f t="shared" si="20"/>
        <v>0</v>
      </c>
      <c r="H283" s="138">
        <f t="shared" si="21"/>
        <v>152005935.6723167</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798249.54550683359</v>
      </c>
      <c r="E285" s="138">
        <f t="shared" si="22"/>
        <v>0</v>
      </c>
      <c r="F285" s="138">
        <f t="shared" si="22"/>
        <v>0</v>
      </c>
      <c r="G285" s="138">
        <f t="shared" si="22"/>
        <v>0</v>
      </c>
      <c r="H285" s="138">
        <f t="shared" si="21"/>
        <v>798249.54550683359</v>
      </c>
    </row>
    <row r="286" spans="2:10">
      <c r="B286" s="127" t="str">
        <f>$B$50</f>
        <v>Technology</v>
      </c>
      <c r="C286" s="138">
        <f t="shared" si="22"/>
        <v>7471370.4776564278</v>
      </c>
      <c r="D286" s="138">
        <f t="shared" si="22"/>
        <v>21748824.930869885</v>
      </c>
      <c r="E286" s="138">
        <f t="shared" si="22"/>
        <v>10215844.700783411</v>
      </c>
      <c r="F286" s="138">
        <f t="shared" si="22"/>
        <v>201140.62985816231</v>
      </c>
      <c r="G286" s="138">
        <f t="shared" si="22"/>
        <v>0</v>
      </c>
      <c r="H286" s="138">
        <f t="shared" si="21"/>
        <v>39637180.739167891</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205957575.75983498</v>
      </c>
      <c r="D288" s="135">
        <f>SUM(D268:D287)</f>
        <v>380692220.50469941</v>
      </c>
      <c r="E288" s="135">
        <f>SUM(E268:E287)</f>
        <v>291729776.71233201</v>
      </c>
      <c r="F288" s="135">
        <f>SUM(F268:F287)</f>
        <v>472003807.99520791</v>
      </c>
      <c r="G288" s="135">
        <f>SUM(G268:G287)</f>
        <v>140977278.02792561</v>
      </c>
      <c r="H288" s="135">
        <f t="shared" si="21"/>
        <v>1491360659</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230.24817931251241</v>
      </c>
      <c r="D293" s="133">
        <f t="shared" si="23"/>
        <v>564.82661786783683</v>
      </c>
      <c r="E293" s="133">
        <f t="shared" si="23"/>
        <v>1986.383246431252</v>
      </c>
      <c r="F293" s="133">
        <f t="shared" si="23"/>
        <v>6109.730886837463</v>
      </c>
      <c r="G293" s="134">
        <f t="shared" si="23"/>
        <v>0</v>
      </c>
      <c r="H293" s="135">
        <f t="shared" si="23"/>
        <v>580.96165683803474</v>
      </c>
    </row>
    <row r="294" spans="2:10">
      <c r="B294" s="127" t="str">
        <f>$B$33</f>
        <v>Science</v>
      </c>
      <c r="C294" s="136">
        <f t="shared" si="23"/>
        <v>257.66472289530793</v>
      </c>
      <c r="D294" s="136">
        <f t="shared" si="23"/>
        <v>639.81900010506206</v>
      </c>
      <c r="E294" s="136">
        <f t="shared" si="23"/>
        <v>3411.8137252915421</v>
      </c>
      <c r="F294" s="136">
        <f t="shared" si="23"/>
        <v>7008.5208592092049</v>
      </c>
      <c r="G294" s="137">
        <f t="shared" si="23"/>
        <v>0</v>
      </c>
      <c r="H294" s="138">
        <f t="shared" si="23"/>
        <v>854.04001935008887</v>
      </c>
    </row>
    <row r="295" spans="2:10">
      <c r="B295" s="127" t="str">
        <f>$B$34</f>
        <v>Fine Arts</v>
      </c>
      <c r="C295" s="136">
        <f t="shared" si="23"/>
        <v>261.55816620483262</v>
      </c>
      <c r="D295" s="136">
        <f t="shared" si="23"/>
        <v>715.17464133713361</v>
      </c>
      <c r="E295" s="136">
        <f t="shared" si="23"/>
        <v>4925.2046624089307</v>
      </c>
      <c r="F295" s="136">
        <f t="shared" si="23"/>
        <v>3722.7982820984798</v>
      </c>
      <c r="G295" s="137">
        <f t="shared" si="23"/>
        <v>0</v>
      </c>
      <c r="H295" s="138">
        <f t="shared" si="23"/>
        <v>436.11345145727807</v>
      </c>
    </row>
    <row r="296" spans="2:10">
      <c r="B296" s="127" t="str">
        <f>$B$35</f>
        <v>Teacher Education</v>
      </c>
      <c r="C296" s="136">
        <f t="shared" si="23"/>
        <v>259.47077535221729</v>
      </c>
      <c r="D296" s="136">
        <f t="shared" si="23"/>
        <v>381.18755837031892</v>
      </c>
      <c r="E296" s="136">
        <f t="shared" si="23"/>
        <v>1141.2254564243724</v>
      </c>
      <c r="F296" s="136">
        <f t="shared" si="23"/>
        <v>4892.7464903152622</v>
      </c>
      <c r="G296" s="137">
        <f t="shared" si="23"/>
        <v>0</v>
      </c>
      <c r="H296" s="138">
        <f t="shared" si="23"/>
        <v>1170.3604715104416</v>
      </c>
    </row>
    <row r="297" spans="2:10">
      <c r="B297" s="127" t="str">
        <f>$B$36</f>
        <v>Agriculture</v>
      </c>
      <c r="C297" s="136">
        <f t="shared" si="23"/>
        <v>222.74226893043721</v>
      </c>
      <c r="D297" s="136">
        <f t="shared" si="23"/>
        <v>561.48387192710277</v>
      </c>
      <c r="E297" s="136">
        <f t="shared" si="23"/>
        <v>2875.6413556784537</v>
      </c>
      <c r="F297" s="136">
        <f t="shared" si="23"/>
        <v>4385.9402258601594</v>
      </c>
      <c r="G297" s="137">
        <f t="shared" si="23"/>
        <v>0</v>
      </c>
      <c r="H297" s="138">
        <f t="shared" si="23"/>
        <v>861.43037560348785</v>
      </c>
    </row>
    <row r="298" spans="2:10">
      <c r="B298" s="127" t="str">
        <f>$B$37</f>
        <v>Engineering</v>
      </c>
      <c r="C298" s="136">
        <f t="shared" si="23"/>
        <v>353.29146793178165</v>
      </c>
      <c r="D298" s="136">
        <f t="shared" si="23"/>
        <v>684.58971024564391</v>
      </c>
      <c r="E298" s="136">
        <f t="shared" si="23"/>
        <v>2017.5141967852405</v>
      </c>
      <c r="F298" s="136">
        <f t="shared" si="23"/>
        <v>5460.7310127605733</v>
      </c>
      <c r="G298" s="137">
        <f t="shared" si="23"/>
        <v>0</v>
      </c>
      <c r="H298" s="138">
        <f t="shared" si="23"/>
        <v>1166.5328862842882</v>
      </c>
    </row>
    <row r="299" spans="2:10">
      <c r="B299" s="127" t="str">
        <f>$B$38</f>
        <v>Home Economics</v>
      </c>
      <c r="C299" s="136">
        <f t="shared" si="23"/>
        <v>291.34660612828333</v>
      </c>
      <c r="D299" s="136">
        <f t="shared" si="23"/>
        <v>593.73623239501023</v>
      </c>
      <c r="E299" s="136">
        <f t="shared" si="23"/>
        <v>301.75204508658175</v>
      </c>
      <c r="F299" s="136">
        <f t="shared" si="23"/>
        <v>3321.2690612735664</v>
      </c>
      <c r="G299" s="137">
        <f t="shared" si="23"/>
        <v>0</v>
      </c>
      <c r="H299" s="138">
        <f t="shared" si="23"/>
        <v>427.97149697171801</v>
      </c>
    </row>
    <row r="300" spans="2:10">
      <c r="B300" s="127" t="str">
        <f>$B$39</f>
        <v>Law</v>
      </c>
      <c r="C300" s="136">
        <f t="shared" si="23"/>
        <v>0</v>
      </c>
      <c r="D300" s="136">
        <f t="shared" si="23"/>
        <v>0</v>
      </c>
      <c r="E300" s="136">
        <f t="shared" si="23"/>
        <v>0</v>
      </c>
      <c r="F300" s="136">
        <f t="shared" si="23"/>
        <v>0</v>
      </c>
      <c r="G300" s="137">
        <f t="shared" si="23"/>
        <v>2436.9089453531715</v>
      </c>
      <c r="H300" s="138">
        <f t="shared" si="23"/>
        <v>2436.9089453531715</v>
      </c>
    </row>
    <row r="301" spans="2:10">
      <c r="B301" s="127" t="str">
        <f>$B$40</f>
        <v>Social Service</v>
      </c>
      <c r="C301" s="136">
        <f t="shared" si="23"/>
        <v>0</v>
      </c>
      <c r="D301" s="136">
        <f t="shared" si="23"/>
        <v>0</v>
      </c>
      <c r="E301" s="136">
        <f t="shared" si="23"/>
        <v>0</v>
      </c>
      <c r="F301" s="136">
        <f t="shared" si="23"/>
        <v>0</v>
      </c>
      <c r="G301" s="137">
        <f t="shared" si="23"/>
        <v>0</v>
      </c>
      <c r="H301" s="138">
        <f t="shared" si="23"/>
        <v>0</v>
      </c>
    </row>
    <row r="302" spans="2:10">
      <c r="B302" s="127" t="str">
        <f>$B$41</f>
        <v>Library Science</v>
      </c>
      <c r="C302" s="136">
        <f t="shared" si="23"/>
        <v>860.99102369183049</v>
      </c>
      <c r="D302" s="136">
        <f t="shared" si="23"/>
        <v>1029.1179082954498</v>
      </c>
      <c r="E302" s="136">
        <f t="shared" si="23"/>
        <v>0</v>
      </c>
      <c r="F302" s="136">
        <f t="shared" si="23"/>
        <v>0</v>
      </c>
      <c r="G302" s="137">
        <f t="shared" si="23"/>
        <v>0</v>
      </c>
      <c r="H302" s="138">
        <f t="shared" si="23"/>
        <v>921.70350979869306</v>
      </c>
    </row>
    <row r="303" spans="2:10">
      <c r="B303" s="127" t="str">
        <f>$B$42</f>
        <v>Veterinary Science</v>
      </c>
      <c r="C303" s="136">
        <f t="shared" si="23"/>
        <v>0</v>
      </c>
      <c r="D303" s="136">
        <f t="shared" si="23"/>
        <v>0</v>
      </c>
      <c r="E303" s="136">
        <f t="shared" si="23"/>
        <v>0</v>
      </c>
      <c r="F303" s="136">
        <f t="shared" si="23"/>
        <v>0</v>
      </c>
      <c r="G303" s="137">
        <f t="shared" si="23"/>
        <v>6619.8600367804365</v>
      </c>
      <c r="H303" s="138">
        <f t="shared" si="23"/>
        <v>6619.8600367804365</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210.77203118516078</v>
      </c>
      <c r="D306" s="136">
        <f t="shared" si="23"/>
        <v>272.07548192784333</v>
      </c>
      <c r="E306" s="136">
        <f t="shared" si="23"/>
        <v>2791.4816214412945</v>
      </c>
      <c r="F306" s="136">
        <f t="shared" si="23"/>
        <v>2285.2249436606212</v>
      </c>
      <c r="G306" s="137">
        <f t="shared" si="23"/>
        <v>0</v>
      </c>
      <c r="H306" s="138">
        <f t="shared" si="23"/>
        <v>328.75581243044007</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206.89016159588869</v>
      </c>
      <c r="D308" s="136">
        <f t="shared" si="23"/>
        <v>528.50167514576322</v>
      </c>
      <c r="E308" s="136">
        <f t="shared" si="23"/>
        <v>1437.1627445074</v>
      </c>
      <c r="F308" s="136">
        <f t="shared" si="23"/>
        <v>14899.24752022961</v>
      </c>
      <c r="G308" s="137">
        <f t="shared" si="23"/>
        <v>0</v>
      </c>
      <c r="H308" s="138">
        <f t="shared" si="23"/>
        <v>743.73991487601177</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314.51912746526142</v>
      </c>
      <c r="E310" s="136">
        <f t="shared" si="24"/>
        <v>0</v>
      </c>
      <c r="F310" s="136">
        <f t="shared" si="24"/>
        <v>0</v>
      </c>
      <c r="G310" s="137">
        <f t="shared" si="24"/>
        <v>0</v>
      </c>
      <c r="H310" s="138">
        <f t="shared" si="24"/>
        <v>314.51912746526142</v>
      </c>
    </row>
    <row r="311" spans="2:10">
      <c r="B311" s="127" t="str">
        <f>$B$50</f>
        <v>Technology</v>
      </c>
      <c r="C311" s="136">
        <f t="shared" si="24"/>
        <v>371.30357209305367</v>
      </c>
      <c r="D311" s="136">
        <f t="shared" si="24"/>
        <v>620.40235425804121</v>
      </c>
      <c r="E311" s="136">
        <f t="shared" si="24"/>
        <v>3849.2255843192956</v>
      </c>
      <c r="F311" s="136">
        <f t="shared" si="24"/>
        <v>4469.791774625829</v>
      </c>
      <c r="G311" s="137">
        <f t="shared" si="24"/>
        <v>0</v>
      </c>
      <c r="H311" s="138">
        <f t="shared" si="24"/>
        <v>684.85202652466262</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257.79886515072445</v>
      </c>
      <c r="D313" s="135">
        <f t="shared" si="24"/>
        <v>598.97481564619545</v>
      </c>
      <c r="E313" s="135">
        <f t="shared" si="24"/>
        <v>2035.6341027226149</v>
      </c>
      <c r="F313" s="135">
        <f t="shared" si="24"/>
        <v>6104.3131797163578</v>
      </c>
      <c r="G313" s="135">
        <f t="shared" si="24"/>
        <v>4567.175120366911</v>
      </c>
      <c r="H313" s="135">
        <f t="shared" si="24"/>
        <v>884.56447010438421</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2.4531208870112544</v>
      </c>
      <c r="E318" s="128">
        <f t="shared" si="25"/>
        <v>8.6271398643077379</v>
      </c>
      <c r="F318" s="128">
        <f t="shared" si="25"/>
        <v>26.535414547382008</v>
      </c>
      <c r="G318" s="128">
        <f t="shared" si="25"/>
        <v>0</v>
      </c>
      <c r="H318" s="128">
        <f t="shared" si="25"/>
        <v>2.5231976147333794</v>
      </c>
    </row>
    <row r="319" spans="2:10">
      <c r="B319" s="127" t="str">
        <f>$B$33</f>
        <v>Science</v>
      </c>
      <c r="C319" s="128">
        <f t="shared" ref="C319:H334" si="26">IF($C$293=0,"",C294/$C$293)</f>
        <v>1.1190738778680349</v>
      </c>
      <c r="D319" s="128">
        <f t="shared" si="26"/>
        <v>2.7788232767593151</v>
      </c>
      <c r="E319" s="128">
        <f t="shared" si="26"/>
        <v>14.817983514478691</v>
      </c>
      <c r="F319" s="128">
        <f t="shared" si="26"/>
        <v>30.438984925464467</v>
      </c>
      <c r="G319" s="128">
        <f t="shared" si="26"/>
        <v>0</v>
      </c>
      <c r="H319" s="128">
        <f t="shared" si="26"/>
        <v>3.7092150821784053</v>
      </c>
    </row>
    <row r="320" spans="2:10">
      <c r="B320" s="127" t="str">
        <f>$B$34</f>
        <v>Fine Arts</v>
      </c>
      <c r="C320" s="128">
        <f t="shared" si="26"/>
        <v>1.135983645932868</v>
      </c>
      <c r="D320" s="128">
        <f t="shared" si="26"/>
        <v>3.106103351055983</v>
      </c>
      <c r="E320" s="128">
        <f t="shared" si="26"/>
        <v>21.390851719717723</v>
      </c>
      <c r="F320" s="128">
        <f t="shared" si="26"/>
        <v>16.168632877854733</v>
      </c>
      <c r="G320" s="128">
        <f t="shared" si="26"/>
        <v>0</v>
      </c>
      <c r="H320" s="128">
        <f t="shared" si="26"/>
        <v>1.8941016287705268</v>
      </c>
    </row>
    <row r="321" spans="2:8">
      <c r="B321" s="127" t="str">
        <f>$B$35</f>
        <v>Teacher Education</v>
      </c>
      <c r="C321" s="128">
        <f t="shared" si="26"/>
        <v>1.1269178159278364</v>
      </c>
      <c r="D321" s="128">
        <f t="shared" si="26"/>
        <v>1.6555508039563638</v>
      </c>
      <c r="E321" s="128">
        <f t="shared" si="26"/>
        <v>4.956501544689325</v>
      </c>
      <c r="F321" s="128">
        <f t="shared" si="26"/>
        <v>21.24988134509594</v>
      </c>
      <c r="G321" s="128">
        <f t="shared" si="26"/>
        <v>0</v>
      </c>
      <c r="H321" s="128">
        <f t="shared" si="26"/>
        <v>5.0830389843036663</v>
      </c>
    </row>
    <row r="322" spans="2:8">
      <c r="B322" s="127" t="str">
        <f>$B$36</f>
        <v>Agriculture</v>
      </c>
      <c r="C322" s="128">
        <f t="shared" si="26"/>
        <v>0.96740078290961184</v>
      </c>
      <c r="D322" s="128">
        <f t="shared" si="26"/>
        <v>2.4386028745313513</v>
      </c>
      <c r="E322" s="128">
        <f t="shared" si="26"/>
        <v>12.489312029587817</v>
      </c>
      <c r="F322" s="128">
        <f t="shared" si="26"/>
        <v>19.048750956276567</v>
      </c>
      <c r="G322" s="128">
        <f t="shared" si="26"/>
        <v>0</v>
      </c>
      <c r="H322" s="128">
        <f t="shared" si="26"/>
        <v>3.741312431549269</v>
      </c>
    </row>
    <row r="323" spans="2:8">
      <c r="B323" s="127" t="str">
        <f>$B$37</f>
        <v>Engineering</v>
      </c>
      <c r="C323" s="128">
        <f t="shared" si="26"/>
        <v>1.5343941871186935</v>
      </c>
      <c r="D323" s="128">
        <f t="shared" si="26"/>
        <v>2.9732687237298867</v>
      </c>
      <c r="E323" s="128">
        <f t="shared" si="26"/>
        <v>8.7623459295497774</v>
      </c>
      <c r="F323" s="128">
        <f t="shared" si="26"/>
        <v>23.716717452730887</v>
      </c>
      <c r="G323" s="128">
        <f t="shared" si="26"/>
        <v>0</v>
      </c>
      <c r="H323" s="128">
        <f t="shared" si="26"/>
        <v>5.0664152470928796</v>
      </c>
    </row>
    <row r="324" spans="2:8">
      <c r="B324" s="127" t="str">
        <f>$B$38</f>
        <v>Home Economics</v>
      </c>
      <c r="C324" s="128">
        <f t="shared" si="26"/>
        <v>1.2653590008754985</v>
      </c>
      <c r="D324" s="128">
        <f t="shared" si="26"/>
        <v>2.5786793805181016</v>
      </c>
      <c r="E324" s="128">
        <f t="shared" si="26"/>
        <v>1.3105512755304711</v>
      </c>
      <c r="F324" s="128">
        <f t="shared" si="26"/>
        <v>14.424735392872131</v>
      </c>
      <c r="G324" s="128">
        <f t="shared" si="26"/>
        <v>0</v>
      </c>
      <c r="H324" s="128">
        <f t="shared" si="26"/>
        <v>1.8587399833066158</v>
      </c>
    </row>
    <row r="325" spans="2:8">
      <c r="B325" s="127" t="str">
        <f>$B$39</f>
        <v>Law</v>
      </c>
      <c r="C325" s="128">
        <f t="shared" si="26"/>
        <v>0</v>
      </c>
      <c r="D325" s="128">
        <f t="shared" si="26"/>
        <v>0</v>
      </c>
      <c r="E325" s="128">
        <f t="shared" si="26"/>
        <v>0</v>
      </c>
      <c r="F325" s="128">
        <f t="shared" si="26"/>
        <v>0</v>
      </c>
      <c r="G325" s="128">
        <f t="shared" si="26"/>
        <v>10.583835896680823</v>
      </c>
      <c r="H325" s="128">
        <f t="shared" si="26"/>
        <v>10.583835896680823</v>
      </c>
    </row>
    <row r="326" spans="2:8">
      <c r="B326" s="127" t="str">
        <f>$B$40</f>
        <v>Social Service</v>
      </c>
      <c r="C326" s="128">
        <f t="shared" si="26"/>
        <v>0</v>
      </c>
      <c r="D326" s="128">
        <f t="shared" si="26"/>
        <v>0</v>
      </c>
      <c r="E326" s="128">
        <f t="shared" si="26"/>
        <v>0</v>
      </c>
      <c r="F326" s="128">
        <f t="shared" si="26"/>
        <v>0</v>
      </c>
      <c r="G326" s="128">
        <f t="shared" si="26"/>
        <v>0</v>
      </c>
      <c r="H326" s="128">
        <f t="shared" si="26"/>
        <v>0</v>
      </c>
    </row>
    <row r="327" spans="2:8">
      <c r="B327" s="127" t="str">
        <f>$B$41</f>
        <v>Library Science</v>
      </c>
      <c r="C327" s="128">
        <f t="shared" si="26"/>
        <v>3.7394042648355548</v>
      </c>
      <c r="D327" s="128">
        <f t="shared" si="26"/>
        <v>4.4696028058430093</v>
      </c>
      <c r="E327" s="128">
        <f t="shared" si="26"/>
        <v>0</v>
      </c>
      <c r="F327" s="128">
        <f t="shared" si="26"/>
        <v>0</v>
      </c>
      <c r="G327" s="128">
        <f t="shared" si="26"/>
        <v>0</v>
      </c>
      <c r="H327" s="128">
        <f t="shared" si="26"/>
        <v>4.0030870713104694</v>
      </c>
    </row>
    <row r="328" spans="2:8">
      <c r="B328" s="127" t="str">
        <f>$B$42</f>
        <v>Veterinary Science</v>
      </c>
      <c r="C328" s="128">
        <f t="shared" si="26"/>
        <v>0</v>
      </c>
      <c r="D328" s="128">
        <f t="shared" si="26"/>
        <v>0</v>
      </c>
      <c r="E328" s="128">
        <f t="shared" si="26"/>
        <v>0</v>
      </c>
      <c r="F328" s="128">
        <f t="shared" si="26"/>
        <v>0</v>
      </c>
      <c r="G328" s="128">
        <f t="shared" si="26"/>
        <v>28.750976691960719</v>
      </c>
      <c r="H328" s="128">
        <f t="shared" si="26"/>
        <v>28.750976691960719</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0.91541236857766017</v>
      </c>
      <c r="D331" s="128">
        <f t="shared" si="26"/>
        <v>1.1816618170020765</v>
      </c>
      <c r="E331" s="128">
        <f t="shared" si="26"/>
        <v>12.123794549760406</v>
      </c>
      <c r="F331" s="128">
        <f t="shared" si="26"/>
        <v>9.92505109262523</v>
      </c>
      <c r="G331" s="128">
        <f t="shared" si="26"/>
        <v>0</v>
      </c>
      <c r="H331" s="128">
        <f t="shared" si="26"/>
        <v>1.4278324085430649</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0.89855286679630919</v>
      </c>
      <c r="D333" s="128">
        <f t="shared" si="26"/>
        <v>2.2953565875039379</v>
      </c>
      <c r="E333" s="128">
        <f t="shared" si="26"/>
        <v>6.2417985184445719</v>
      </c>
      <c r="F333" s="128">
        <f t="shared" si="26"/>
        <v>64.709512860065161</v>
      </c>
      <c r="G333" s="128">
        <f t="shared" si="26"/>
        <v>0</v>
      </c>
      <c r="H333" s="128">
        <f t="shared" si="26"/>
        <v>3.2301663235588269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1.3660004973953315</v>
      </c>
      <c r="E335" s="128">
        <f t="shared" si="27"/>
        <v>0</v>
      </c>
      <c r="F335" s="128">
        <f t="shared" si="27"/>
        <v>0</v>
      </c>
      <c r="G335" s="128">
        <f t="shared" si="27"/>
        <v>0</v>
      </c>
      <c r="H335" s="128">
        <f t="shared" si="27"/>
        <v>1.3660004973953315</v>
      </c>
    </row>
    <row r="336" spans="2:8">
      <c r="B336" s="127" t="str">
        <f>$B$50</f>
        <v>Technology</v>
      </c>
      <c r="C336" s="128">
        <f t="shared" si="27"/>
        <v>1.6126232711229778</v>
      </c>
      <c r="D336" s="128">
        <f t="shared" si="27"/>
        <v>2.6944940720507429</v>
      </c>
      <c r="E336" s="128">
        <f t="shared" si="27"/>
        <v>16.717724308667819</v>
      </c>
      <c r="F336" s="128">
        <f t="shared" si="27"/>
        <v>19.412929943559064</v>
      </c>
      <c r="G336" s="128">
        <f t="shared" si="27"/>
        <v>0</v>
      </c>
      <c r="H336" s="128">
        <f t="shared" si="27"/>
        <v>2.974407999965651</v>
      </c>
    </row>
    <row r="337" spans="2:10">
      <c r="B337" s="127" t="str">
        <f>$B$51</f>
        <v>Nursing</v>
      </c>
      <c r="C337" s="128">
        <f t="shared" si="27"/>
        <v>0</v>
      </c>
      <c r="D337" s="128">
        <f t="shared" si="27"/>
        <v>0</v>
      </c>
      <c r="E337" s="128">
        <f t="shared" si="27"/>
        <v>0</v>
      </c>
      <c r="F337" s="128">
        <f t="shared" si="27"/>
        <v>0</v>
      </c>
      <c r="G337" s="128">
        <f t="shared" si="27"/>
        <v>0</v>
      </c>
      <c r="H337" s="128">
        <f t="shared" si="27"/>
        <v>0</v>
      </c>
    </row>
    <row r="338" spans="2:10">
      <c r="B338" s="130" t="str">
        <f>$B$52</f>
        <v>Totals</v>
      </c>
      <c r="C338" s="128">
        <f t="shared" si="27"/>
        <v>1.1196564764180736</v>
      </c>
      <c r="D338" s="128">
        <f t="shared" si="27"/>
        <v>2.6014312792163969</v>
      </c>
      <c r="E338" s="128">
        <f t="shared" si="27"/>
        <v>8.8410432117236386</v>
      </c>
      <c r="F338" s="128">
        <f t="shared" si="27"/>
        <v>26.511884688699602</v>
      </c>
      <c r="G338" s="128">
        <f t="shared" si="27"/>
        <v>19.83587941500268</v>
      </c>
      <c r="H338" s="128">
        <f t="shared" si="27"/>
        <v>3.841787034953176</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6907.4453793753719</v>
      </c>
      <c r="D343" s="135">
        <f t="shared" si="28"/>
        <v>16944.798536035105</v>
      </c>
      <c r="E343" s="135">
        <f>E293*24</f>
        <v>47673.19791435005</v>
      </c>
      <c r="F343" s="135">
        <f>F293*18</f>
        <v>109975.15596307433</v>
      </c>
      <c r="G343" s="135">
        <f>G293*24</f>
        <v>0</v>
      </c>
      <c r="H343" s="135">
        <f>IF((C32/30+D32/30+E32/24+F32/18+G32/24)=0,0,H268/(C32/30+D32/30+E32/24+F32/18+G32/24))</f>
        <v>16870.200964737673</v>
      </c>
    </row>
    <row r="344" spans="2:10">
      <c r="B344" s="127" t="str">
        <f>$B$33</f>
        <v>Science</v>
      </c>
      <c r="C344" s="138">
        <f t="shared" si="28"/>
        <v>7729.941686859238</v>
      </c>
      <c r="D344" s="138">
        <f t="shared" si="28"/>
        <v>19194.570003151861</v>
      </c>
      <c r="E344" s="138">
        <f>E294*24</f>
        <v>81883.529406997011</v>
      </c>
      <c r="F344" s="138">
        <f>F294*18</f>
        <v>126153.37546576568</v>
      </c>
      <c r="G344" s="138">
        <f>G294*24</f>
        <v>0</v>
      </c>
      <c r="H344" s="138">
        <f t="shared" ref="H344:H363" si="29">IF((C33/30+D33/30+E33/24+F33/18+G33/24)=0,0,H269/(C33/30+D33/30+E33/24+F33/18+G33/24))</f>
        <v>24528.126051258638</v>
      </c>
    </row>
    <row r="345" spans="2:10">
      <c r="B345" s="127" t="str">
        <f>$B$34</f>
        <v>Fine Arts</v>
      </c>
      <c r="C345" s="138">
        <f t="shared" si="28"/>
        <v>7846.7449861449786</v>
      </c>
      <c r="D345" s="138">
        <f t="shared" si="28"/>
        <v>21455.23924011401</v>
      </c>
      <c r="E345" s="138">
        <f t="shared" ref="E345:E363" si="30">E295*24</f>
        <v>118204.91189781434</v>
      </c>
      <c r="F345" s="138">
        <f t="shared" ref="F345:F363" si="31">F295*18</f>
        <v>67010.36907777263</v>
      </c>
      <c r="G345" s="138">
        <f t="shared" ref="G345:G363" si="32">G295*24</f>
        <v>0</v>
      </c>
      <c r="H345" s="138">
        <f t="shared" si="29"/>
        <v>13013.177899784074</v>
      </c>
    </row>
    <row r="346" spans="2:10">
      <c r="B346" s="127" t="str">
        <f>$B$35</f>
        <v>Teacher Education</v>
      </c>
      <c r="C346" s="138">
        <f t="shared" si="28"/>
        <v>7784.1232605665191</v>
      </c>
      <c r="D346" s="138">
        <f t="shared" si="28"/>
        <v>11435.626751109568</v>
      </c>
      <c r="E346" s="138">
        <f t="shared" si="30"/>
        <v>27389.410954184939</v>
      </c>
      <c r="F346" s="138">
        <f t="shared" si="31"/>
        <v>88069.436825674726</v>
      </c>
      <c r="G346" s="138">
        <f t="shared" si="32"/>
        <v>0</v>
      </c>
      <c r="H346" s="138">
        <f t="shared" si="29"/>
        <v>30244.239620817523</v>
      </c>
    </row>
    <row r="347" spans="2:10">
      <c r="B347" s="127" t="str">
        <f>$B$36</f>
        <v>Agriculture</v>
      </c>
      <c r="C347" s="138">
        <f t="shared" si="28"/>
        <v>6682.2680679131163</v>
      </c>
      <c r="D347" s="138">
        <f t="shared" si="28"/>
        <v>16844.516157813083</v>
      </c>
      <c r="E347" s="138">
        <f t="shared" si="30"/>
        <v>69015.392536282889</v>
      </c>
      <c r="F347" s="138">
        <f t="shared" si="31"/>
        <v>78946.924065482875</v>
      </c>
      <c r="G347" s="138">
        <f t="shared" si="32"/>
        <v>0</v>
      </c>
      <c r="H347" s="138">
        <f t="shared" si="29"/>
        <v>24269.666083808654</v>
      </c>
    </row>
    <row r="348" spans="2:10">
      <c r="B348" s="127" t="str">
        <f>$B$37</f>
        <v>Engineering</v>
      </c>
      <c r="C348" s="138">
        <f t="shared" si="28"/>
        <v>10598.744037953449</v>
      </c>
      <c r="D348" s="138">
        <f t="shared" si="28"/>
        <v>20537.691307369318</v>
      </c>
      <c r="E348" s="138">
        <f t="shared" si="30"/>
        <v>48420.340722845773</v>
      </c>
      <c r="F348" s="138">
        <f t="shared" si="31"/>
        <v>98293.158229690322</v>
      </c>
      <c r="G348" s="138">
        <f t="shared" si="32"/>
        <v>0</v>
      </c>
      <c r="H348" s="138">
        <f t="shared" si="29"/>
        <v>32091.234787374753</v>
      </c>
    </row>
    <row r="349" spans="2:10">
      <c r="B349" s="127" t="str">
        <f>$B$38</f>
        <v>Home Economics</v>
      </c>
      <c r="C349" s="138">
        <f t="shared" si="28"/>
        <v>8740.3981838484997</v>
      </c>
      <c r="D349" s="138">
        <f t="shared" si="28"/>
        <v>17812.086971850305</v>
      </c>
      <c r="E349" s="138">
        <f t="shared" si="30"/>
        <v>7242.0490820779614</v>
      </c>
      <c r="F349" s="138">
        <f t="shared" si="31"/>
        <v>59782.843102924198</v>
      </c>
      <c r="G349" s="138">
        <f t="shared" si="32"/>
        <v>0</v>
      </c>
      <c r="H349" s="138">
        <f t="shared" si="29"/>
        <v>12758.938814091969</v>
      </c>
    </row>
    <row r="350" spans="2:10">
      <c r="B350" s="127" t="str">
        <f>$B$39</f>
        <v>Law</v>
      </c>
      <c r="C350" s="138">
        <f t="shared" si="28"/>
        <v>0</v>
      </c>
      <c r="D350" s="138">
        <f t="shared" si="28"/>
        <v>0</v>
      </c>
      <c r="E350" s="138">
        <f t="shared" si="30"/>
        <v>0</v>
      </c>
      <c r="F350" s="138">
        <f t="shared" si="31"/>
        <v>0</v>
      </c>
      <c r="G350" s="138">
        <f t="shared" si="32"/>
        <v>58485.814688476115</v>
      </c>
      <c r="H350" s="138">
        <f t="shared" si="29"/>
        <v>58485.814688476115</v>
      </c>
    </row>
    <row r="351" spans="2:10">
      <c r="B351" s="127" t="str">
        <f>$B$40</f>
        <v>Social Service</v>
      </c>
      <c r="C351" s="138">
        <f t="shared" si="28"/>
        <v>0</v>
      </c>
      <c r="D351" s="138">
        <f t="shared" si="28"/>
        <v>0</v>
      </c>
      <c r="E351" s="138">
        <f t="shared" si="30"/>
        <v>0</v>
      </c>
      <c r="F351" s="138">
        <f t="shared" si="31"/>
        <v>0</v>
      </c>
      <c r="G351" s="138">
        <f t="shared" si="32"/>
        <v>0</v>
      </c>
      <c r="H351" s="138">
        <f t="shared" si="29"/>
        <v>0</v>
      </c>
    </row>
    <row r="352" spans="2:10">
      <c r="B352" s="127" t="str">
        <f>$B$41</f>
        <v>Library Science</v>
      </c>
      <c r="C352" s="138">
        <f t="shared" si="28"/>
        <v>25829.730710754913</v>
      </c>
      <c r="D352" s="138">
        <f t="shared" si="28"/>
        <v>30873.537248863493</v>
      </c>
      <c r="E352" s="138">
        <f t="shared" si="30"/>
        <v>0</v>
      </c>
      <c r="F352" s="138">
        <f t="shared" si="31"/>
        <v>0</v>
      </c>
      <c r="G352" s="138">
        <f t="shared" si="32"/>
        <v>0</v>
      </c>
      <c r="H352" s="138">
        <f t="shared" si="29"/>
        <v>27651.105293960794</v>
      </c>
    </row>
    <row r="353" spans="2:9">
      <c r="B353" s="127" t="str">
        <f>$B$42</f>
        <v>Veterinary Science</v>
      </c>
      <c r="C353" s="138">
        <f t="shared" si="28"/>
        <v>0</v>
      </c>
      <c r="D353" s="138">
        <f t="shared" si="28"/>
        <v>0</v>
      </c>
      <c r="E353" s="138">
        <f t="shared" si="30"/>
        <v>0</v>
      </c>
      <c r="F353" s="138">
        <f t="shared" si="31"/>
        <v>0</v>
      </c>
      <c r="G353" s="138">
        <f t="shared" si="32"/>
        <v>158876.64088273048</v>
      </c>
      <c r="H353" s="138">
        <f t="shared" si="29"/>
        <v>158876.64088273048</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6323.1609355548235</v>
      </c>
      <c r="D356" s="138">
        <f t="shared" si="28"/>
        <v>8162.2644578353002</v>
      </c>
      <c r="E356" s="138">
        <f t="shared" si="30"/>
        <v>66995.558914591064</v>
      </c>
      <c r="F356" s="138">
        <f t="shared" si="31"/>
        <v>41134.048985891182</v>
      </c>
      <c r="G356" s="138">
        <f t="shared" si="32"/>
        <v>0</v>
      </c>
      <c r="H356" s="138">
        <f t="shared" si="29"/>
        <v>9718.5720835962111</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6206.704847876661</v>
      </c>
      <c r="D358" s="138">
        <f t="shared" si="28"/>
        <v>15855.050254372896</v>
      </c>
      <c r="E358" s="138">
        <f t="shared" si="30"/>
        <v>34491.9058681776</v>
      </c>
      <c r="F358" s="138">
        <f t="shared" si="31"/>
        <v>268186.455364133</v>
      </c>
      <c r="G358" s="138">
        <f t="shared" si="32"/>
        <v>0</v>
      </c>
      <c r="H358" s="138">
        <f t="shared" si="29"/>
        <v>21294.13923964525</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9435.5738239578423</v>
      </c>
      <c r="E360" s="138">
        <f t="shared" si="30"/>
        <v>0</v>
      </c>
      <c r="F360" s="138">
        <f t="shared" si="31"/>
        <v>0</v>
      </c>
      <c r="G360" s="138">
        <f t="shared" si="32"/>
        <v>0</v>
      </c>
      <c r="H360" s="138">
        <f t="shared" si="29"/>
        <v>9435.5738239578423</v>
      </c>
    </row>
    <row r="361" spans="2:9">
      <c r="B361" s="127" t="str">
        <f>$B$50</f>
        <v>Technology</v>
      </c>
      <c r="C361" s="138">
        <f t="shared" si="33"/>
        <v>11139.10716279161</v>
      </c>
      <c r="D361" s="138">
        <f t="shared" si="33"/>
        <v>18612.070627741236</v>
      </c>
      <c r="E361" s="138">
        <f t="shared" si="30"/>
        <v>92381.414023663092</v>
      </c>
      <c r="F361" s="138">
        <f t="shared" si="31"/>
        <v>80456.251943264928</v>
      </c>
      <c r="G361" s="138">
        <f t="shared" si="32"/>
        <v>0</v>
      </c>
      <c r="H361" s="138">
        <f t="shared" si="29"/>
        <v>20302.292488113246</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7733.9659545217337</v>
      </c>
      <c r="D363" s="135">
        <f t="shared" si="33"/>
        <v>17969.244469385863</v>
      </c>
      <c r="E363" s="135">
        <f t="shared" si="30"/>
        <v>48855.218465342754</v>
      </c>
      <c r="F363" s="135">
        <f t="shared" si="31"/>
        <v>109877.63723489444</v>
      </c>
      <c r="G363" s="135">
        <f t="shared" si="32"/>
        <v>109612.20288880586</v>
      </c>
      <c r="H363" s="135">
        <f t="shared" si="29"/>
        <v>25120.101165414151</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12" priority="6" stopIfTrue="1">
      <formula>C32=0</formula>
    </cfRule>
  </conditionalFormatting>
  <conditionalFormatting sqref="C91:G110">
    <cfRule type="expression" dxfId="211" priority="5" stopIfTrue="1">
      <formula>C32=0</formula>
    </cfRule>
  </conditionalFormatting>
  <conditionalFormatting sqref="C143:H162">
    <cfRule type="expression" dxfId="210" priority="3" stopIfTrue="1">
      <formula>C32=0</formula>
    </cfRule>
  </conditionalFormatting>
  <conditionalFormatting sqref="H143:H162">
    <cfRule type="expression" dxfId="209" priority="1" stopIfTrue="1">
      <formula>OR(AND(#REF!&gt;0,H143&gt;0,H61=0),AND(#REF!&gt;0,H143&gt;0,H32=0))</formula>
    </cfRule>
    <cfRule type="expression" dxfId="208" priority="2" stopIfTrue="1">
      <formula>OR(AND(#REF!&gt;0,H143&gt;0,H61=0),AND(#REF!&gt;0,H143&gt;0,H32=0))</formula>
    </cfRule>
    <cfRule type="expression" dxfId="207" priority="4" stopIfTrue="1">
      <formula>OR(AND(#REF!&gt;0,H143&gt;0,H61=0),AND(#REF!&gt;0,H143&gt;0,H32=0))</formula>
    </cfRule>
  </conditionalFormatting>
  <pageMargins left="0.25" right="0.25" top="0.5" bottom="0.5" header="0.17" footer="0.17"/>
  <pageSetup scale="6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C000"/>
    <pageSetUpPr fitToPage="1"/>
  </sheetPr>
  <dimension ref="B1:I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8"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70</v>
      </c>
      <c r="C3" s="119"/>
      <c r="D3" s="119"/>
      <c r="E3" s="119"/>
      <c r="F3" s="119"/>
      <c r="G3" s="119"/>
      <c r="H3" s="119"/>
    </row>
    <row r="4" spans="2:8">
      <c r="B4" s="292" t="s">
        <v>140</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Data!$G11</f>
        <v>26628142</v>
      </c>
    </row>
    <row r="14" spans="2:8">
      <c r="B14" s="478" t="s">
        <v>13</v>
      </c>
      <c r="C14" s="478"/>
      <c r="D14" s="478"/>
      <c r="E14" s="478"/>
      <c r="F14" s="354"/>
      <c r="G14" s="301"/>
      <c r="H14" s="355">
        <f>Data!$H11</f>
        <v>14128757</v>
      </c>
    </row>
    <row r="15" spans="2:8">
      <c r="B15" s="478" t="s">
        <v>14</v>
      </c>
      <c r="C15" s="478"/>
      <c r="D15" s="478"/>
      <c r="E15" s="478"/>
      <c r="F15" s="354"/>
      <c r="G15" s="301"/>
      <c r="H15" s="355">
        <f>Data!$I11</f>
        <v>7071011</v>
      </c>
    </row>
    <row r="16" spans="2:8">
      <c r="B16" s="478" t="s">
        <v>18</v>
      </c>
      <c r="C16" s="478"/>
      <c r="D16" s="478"/>
      <c r="E16" s="478"/>
      <c r="F16" s="354"/>
      <c r="G16" s="301"/>
      <c r="H16" s="355">
        <f>Data!$J11</f>
        <v>3481856</v>
      </c>
    </row>
    <row r="17" spans="2:9">
      <c r="B17" s="478" t="s">
        <v>15</v>
      </c>
      <c r="C17" s="478"/>
      <c r="D17" s="478"/>
      <c r="E17" s="478"/>
      <c r="F17" s="354"/>
      <c r="G17" s="301"/>
      <c r="H17" s="355">
        <f>Data!$K11</f>
        <v>7450518</v>
      </c>
    </row>
    <row r="18" spans="2:9">
      <c r="B18" s="478" t="s">
        <v>1</v>
      </c>
      <c r="C18" s="478"/>
      <c r="D18" s="478"/>
      <c r="E18" s="478"/>
      <c r="F18" s="356"/>
      <c r="G18" s="301"/>
      <c r="H18" s="357">
        <f>SUM(H13:H17)</f>
        <v>58760284</v>
      </c>
    </row>
    <row r="19" spans="2:9" ht="13.5" customHeight="1">
      <c r="B19" s="306"/>
      <c r="D19" s="306"/>
      <c r="E19" s="306"/>
      <c r="F19" s="306"/>
      <c r="G19" s="306"/>
      <c r="H19" s="296"/>
    </row>
    <row r="20" spans="2:9" ht="13.5" customHeight="1">
      <c r="B20" s="306"/>
      <c r="D20" s="480" t="s">
        <v>22</v>
      </c>
      <c r="E20" s="480"/>
      <c r="F20" s="480"/>
      <c r="G20" s="307" t="s">
        <v>23</v>
      </c>
      <c r="H20" s="307" t="s">
        <v>24</v>
      </c>
    </row>
    <row r="21" spans="2:9">
      <c r="B21" s="492" t="s">
        <v>21</v>
      </c>
      <c r="C21" s="493"/>
      <c r="D21" s="491" t="str">
        <f>Data!L11</f>
        <v>Monica Poehl</v>
      </c>
      <c r="E21" s="491"/>
      <c r="F21" s="491"/>
      <c r="G21" s="308" t="str">
        <f>Data!M11</f>
        <v>979-458-6090</v>
      </c>
      <c r="H21" s="309" t="str">
        <f>Data!N11</f>
        <v>mpoehl@tamus.edu</v>
      </c>
    </row>
    <row r="22" spans="2:9" ht="13.5" customHeight="1">
      <c r="B22" s="306"/>
      <c r="C22" s="306"/>
      <c r="D22" s="306"/>
      <c r="E22" s="306"/>
      <c r="F22" s="306"/>
      <c r="G22" s="306"/>
      <c r="H22" s="296"/>
    </row>
    <row r="23" spans="2:9" ht="13.5" customHeight="1" thickBot="1">
      <c r="B23" s="117" t="s">
        <v>936</v>
      </c>
      <c r="C23" s="306"/>
      <c r="D23" s="306"/>
      <c r="E23" s="306"/>
      <c r="F23" s="306"/>
      <c r="G23" s="306"/>
      <c r="H23" s="296"/>
    </row>
    <row r="24" spans="2:9" s="313" customFormat="1">
      <c r="B24" s="310"/>
      <c r="C24" s="123" t="s">
        <v>25</v>
      </c>
      <c r="D24" s="311" t="s">
        <v>26</v>
      </c>
      <c r="E24" s="311" t="s">
        <v>27</v>
      </c>
      <c r="F24" s="311" t="s">
        <v>28</v>
      </c>
      <c r="G24" s="311" t="s">
        <v>29</v>
      </c>
      <c r="H24" s="312" t="s">
        <v>30</v>
      </c>
    </row>
    <row r="25" spans="2:9" s="313" customFormat="1" ht="14.4" thickBot="1">
      <c r="B25" s="314" t="s">
        <v>680</v>
      </c>
      <c r="C25" s="315">
        <f>Data!O11</f>
        <v>1381</v>
      </c>
      <c r="D25" s="316">
        <f>Data!P11</f>
        <v>676</v>
      </c>
      <c r="E25" s="316">
        <f>Data!Q11</f>
        <v>121</v>
      </c>
      <c r="F25" s="316">
        <f>Data!R11</f>
        <v>54</v>
      </c>
      <c r="G25" s="316">
        <f>Data!S11</f>
        <v>0</v>
      </c>
      <c r="H25" s="317">
        <f>SUM(C25:G25)</f>
        <v>2232</v>
      </c>
    </row>
    <row r="26" spans="2:9">
      <c r="C26" s="318"/>
      <c r="D26" s="318"/>
      <c r="E26" s="318"/>
      <c r="F26" s="318"/>
      <c r="G26" s="318"/>
      <c r="H26" s="318"/>
      <c r="I26" s="318"/>
    </row>
    <row r="27" spans="2:9" ht="13.5" customHeight="1">
      <c r="B27" s="306"/>
      <c r="D27" s="480" t="s">
        <v>22</v>
      </c>
      <c r="E27" s="480"/>
      <c r="F27" s="480"/>
      <c r="G27" s="307" t="s">
        <v>23</v>
      </c>
      <c r="H27" s="307" t="s">
        <v>24</v>
      </c>
    </row>
    <row r="28" spans="2:9">
      <c r="B28" s="492" t="s">
        <v>927</v>
      </c>
      <c r="C28" s="493"/>
      <c r="D28" s="491" t="str">
        <f>Data!T11</f>
        <v>Lang, Donna</v>
      </c>
      <c r="E28" s="491"/>
      <c r="F28" s="491"/>
      <c r="G28" s="308" t="str">
        <f>Data!U11</f>
        <v>(409) 740-4419</v>
      </c>
      <c r="H28" s="309" t="str">
        <f>Data!V11</f>
        <v>langd@tamug.edu</v>
      </c>
    </row>
    <row r="29" spans="2:9" ht="13.5" customHeight="1">
      <c r="B29" s="306"/>
      <c r="C29" s="306"/>
      <c r="D29" s="306"/>
      <c r="E29" s="306"/>
      <c r="F29" s="306"/>
      <c r="G29" s="306"/>
      <c r="H29" s="296"/>
    </row>
    <row r="30" spans="2:9" ht="14.4" thickBot="1">
      <c r="B30" s="117" t="s">
        <v>937</v>
      </c>
    </row>
    <row r="31" spans="2:9" ht="14.4" thickBot="1">
      <c r="B31" s="124" t="s">
        <v>31</v>
      </c>
      <c r="C31" s="125" t="s">
        <v>25</v>
      </c>
      <c r="D31" s="125" t="s">
        <v>26</v>
      </c>
      <c r="E31" s="125" t="s">
        <v>27</v>
      </c>
      <c r="F31" s="125" t="s">
        <v>28</v>
      </c>
      <c r="G31" s="125" t="s">
        <v>29</v>
      </c>
      <c r="H31" s="126" t="s">
        <v>30</v>
      </c>
    </row>
    <row r="32" spans="2:9">
      <c r="B32" s="127" t="s">
        <v>42</v>
      </c>
      <c r="C32" s="140">
        <f>Data!W11</f>
        <v>18186</v>
      </c>
      <c r="D32" s="140">
        <f>Data!AQ11</f>
        <v>1091</v>
      </c>
      <c r="E32" s="140">
        <f>Data!BK11</f>
        <v>132</v>
      </c>
      <c r="F32" s="140">
        <f>Data!CE11</f>
        <v>6</v>
      </c>
      <c r="G32" s="140">
        <f>Data!CY11</f>
        <v>0</v>
      </c>
      <c r="H32" s="141">
        <f>SUM(C32:G32)</f>
        <v>19415</v>
      </c>
    </row>
    <row r="33" spans="2:8">
      <c r="B33" s="129" t="s">
        <v>43</v>
      </c>
      <c r="C33" s="140">
        <f>Data!X11</f>
        <v>12117</v>
      </c>
      <c r="D33" s="140">
        <f>Data!AR11</f>
        <v>4662</v>
      </c>
      <c r="E33" s="140">
        <f>Data!BL11</f>
        <v>537</v>
      </c>
      <c r="F33" s="140">
        <f>Data!CF11</f>
        <v>838</v>
      </c>
      <c r="G33" s="140">
        <f>Data!CZ11</f>
        <v>0</v>
      </c>
      <c r="H33" s="141">
        <f t="shared" ref="H33:H52" si="0">SUM(C33:G33)</f>
        <v>18154</v>
      </c>
    </row>
    <row r="34" spans="2:8">
      <c r="B34" s="129" t="s">
        <v>44</v>
      </c>
      <c r="C34" s="140">
        <f>Data!Y11</f>
        <v>1548</v>
      </c>
      <c r="D34" s="140">
        <f>Data!AS11</f>
        <v>99</v>
      </c>
      <c r="E34" s="140">
        <f>Data!BM11</f>
        <v>0</v>
      </c>
      <c r="F34" s="140">
        <f>Data!CG11</f>
        <v>0</v>
      </c>
      <c r="G34" s="140">
        <f>Data!DA11</f>
        <v>0</v>
      </c>
      <c r="H34" s="141">
        <f t="shared" si="0"/>
        <v>1647</v>
      </c>
    </row>
    <row r="35" spans="2:8">
      <c r="B35" s="129" t="s">
        <v>45</v>
      </c>
      <c r="C35" s="140">
        <f>Data!Z11</f>
        <v>0</v>
      </c>
      <c r="D35" s="140">
        <f>Data!AT11</f>
        <v>0</v>
      </c>
      <c r="E35" s="140">
        <f>Data!BN11</f>
        <v>0</v>
      </c>
      <c r="F35" s="140">
        <f>Data!CH11</f>
        <v>0</v>
      </c>
      <c r="G35" s="140">
        <f>Data!DB11</f>
        <v>0</v>
      </c>
      <c r="H35" s="141">
        <f t="shared" si="0"/>
        <v>0</v>
      </c>
    </row>
    <row r="36" spans="2:8">
      <c r="B36" s="129" t="s">
        <v>46</v>
      </c>
      <c r="C36" s="140">
        <f>Data!AA11</f>
        <v>98</v>
      </c>
      <c r="D36" s="140">
        <f>Data!AU11</f>
        <v>488</v>
      </c>
      <c r="E36" s="140">
        <f>Data!BO11</f>
        <v>381</v>
      </c>
      <c r="F36" s="140">
        <f>Data!CI11</f>
        <v>64</v>
      </c>
      <c r="G36" s="140">
        <f>Data!DC11</f>
        <v>0</v>
      </c>
      <c r="H36" s="141">
        <f t="shared" si="0"/>
        <v>1031</v>
      </c>
    </row>
    <row r="37" spans="2:8">
      <c r="B37" s="129" t="s">
        <v>47</v>
      </c>
      <c r="C37" s="140">
        <f>Data!AB11</f>
        <v>2114.9999999999995</v>
      </c>
      <c r="D37" s="140">
        <f>Data!AV11</f>
        <v>941</v>
      </c>
      <c r="E37" s="140">
        <f>Data!BP11</f>
        <v>223</v>
      </c>
      <c r="F37" s="140">
        <f>Data!CJ11</f>
        <v>238</v>
      </c>
      <c r="G37" s="140">
        <f>Data!DD11</f>
        <v>0</v>
      </c>
      <c r="H37" s="141">
        <f t="shared" si="0"/>
        <v>3516.9999999999995</v>
      </c>
    </row>
    <row r="38" spans="2:8">
      <c r="B38" s="129" t="s">
        <v>48</v>
      </c>
      <c r="C38" s="140">
        <f>Data!AC11</f>
        <v>0</v>
      </c>
      <c r="D38" s="140">
        <f>Data!AW11</f>
        <v>0</v>
      </c>
      <c r="E38" s="140">
        <f>Data!BQ11</f>
        <v>0</v>
      </c>
      <c r="F38" s="140">
        <f>Data!CK11</f>
        <v>0</v>
      </c>
      <c r="G38" s="140">
        <f>Data!DE11</f>
        <v>0</v>
      </c>
      <c r="H38" s="141">
        <f t="shared" si="0"/>
        <v>0</v>
      </c>
    </row>
    <row r="39" spans="2:8">
      <c r="B39" s="129" t="s">
        <v>49</v>
      </c>
      <c r="C39" s="140">
        <f>Data!AD11</f>
        <v>0</v>
      </c>
      <c r="D39" s="140">
        <f>Data!AX11</f>
        <v>0</v>
      </c>
      <c r="E39" s="140">
        <f>Data!BR11</f>
        <v>0</v>
      </c>
      <c r="F39" s="140">
        <f>Data!CL11</f>
        <v>0</v>
      </c>
      <c r="G39" s="140">
        <f>Data!DF11</f>
        <v>0</v>
      </c>
      <c r="H39" s="141">
        <f t="shared" si="0"/>
        <v>0</v>
      </c>
    </row>
    <row r="40" spans="2:8">
      <c r="B40" s="129" t="s">
        <v>50</v>
      </c>
      <c r="C40" s="140">
        <f>Data!AE11</f>
        <v>0</v>
      </c>
      <c r="D40" s="140">
        <f>Data!AY11</f>
        <v>0</v>
      </c>
      <c r="E40" s="140">
        <f>Data!BS11</f>
        <v>0</v>
      </c>
      <c r="F40" s="140">
        <f>Data!CM11</f>
        <v>0</v>
      </c>
      <c r="G40" s="140">
        <f>Data!DG11</f>
        <v>0</v>
      </c>
      <c r="H40" s="141">
        <f t="shared" si="0"/>
        <v>0</v>
      </c>
    </row>
    <row r="41" spans="2:8">
      <c r="B41" s="129" t="s">
        <v>51</v>
      </c>
      <c r="C41" s="140">
        <f>Data!AF11</f>
        <v>96</v>
      </c>
      <c r="D41" s="140">
        <f>Data!AZ11</f>
        <v>36</v>
      </c>
      <c r="E41" s="140">
        <f>Data!BT11</f>
        <v>0</v>
      </c>
      <c r="F41" s="140">
        <f>Data!CN11</f>
        <v>0</v>
      </c>
      <c r="G41" s="140">
        <f>Data!DH11</f>
        <v>0</v>
      </c>
      <c r="H41" s="141">
        <f t="shared" si="0"/>
        <v>132</v>
      </c>
    </row>
    <row r="42" spans="2:8">
      <c r="B42" s="129" t="s">
        <v>52</v>
      </c>
      <c r="C42" s="140">
        <f>Data!AG11</f>
        <v>0</v>
      </c>
      <c r="D42" s="140">
        <f>Data!BA11</f>
        <v>0</v>
      </c>
      <c r="E42" s="140">
        <f>Data!BU11</f>
        <v>0</v>
      </c>
      <c r="F42" s="140">
        <f>Data!CO11</f>
        <v>0</v>
      </c>
      <c r="G42" s="140">
        <f>Data!DI11</f>
        <v>0</v>
      </c>
      <c r="H42" s="141">
        <f t="shared" si="0"/>
        <v>0</v>
      </c>
    </row>
    <row r="43" spans="2:8">
      <c r="B43" s="129" t="s">
        <v>53</v>
      </c>
      <c r="C43" s="140">
        <f>Data!AH11</f>
        <v>3319</v>
      </c>
      <c r="D43" s="140">
        <f>Data!BB11</f>
        <v>1887</v>
      </c>
      <c r="E43" s="140">
        <f>Data!BV11</f>
        <v>0</v>
      </c>
      <c r="F43" s="140">
        <f>Data!CP11</f>
        <v>0</v>
      </c>
      <c r="G43" s="140">
        <f>Data!DJ11</f>
        <v>0</v>
      </c>
      <c r="H43" s="141">
        <f t="shared" si="0"/>
        <v>5206</v>
      </c>
    </row>
    <row r="44" spans="2:8">
      <c r="B44" s="129" t="s">
        <v>54</v>
      </c>
      <c r="C44" s="140">
        <f>Data!AI11</f>
        <v>0</v>
      </c>
      <c r="D44" s="140">
        <f>Data!BC11</f>
        <v>0</v>
      </c>
      <c r="E44" s="140">
        <f>Data!BW11</f>
        <v>0</v>
      </c>
      <c r="F44" s="140">
        <f>Data!CQ11</f>
        <v>0</v>
      </c>
      <c r="G44" s="140">
        <f>Data!DK11</f>
        <v>0</v>
      </c>
      <c r="H44" s="141">
        <f t="shared" si="0"/>
        <v>0</v>
      </c>
    </row>
    <row r="45" spans="2:8">
      <c r="B45" s="129" t="s">
        <v>55</v>
      </c>
      <c r="C45" s="140">
        <f>Data!AJ11</f>
        <v>103</v>
      </c>
      <c r="D45" s="140">
        <f>Data!BD11</f>
        <v>24</v>
      </c>
      <c r="E45" s="140">
        <f>Data!BX11</f>
        <v>0</v>
      </c>
      <c r="F45" s="140">
        <f>Data!CR11</f>
        <v>0</v>
      </c>
      <c r="G45" s="140">
        <f>Data!DL11</f>
        <v>0</v>
      </c>
      <c r="H45" s="141">
        <f t="shared" si="0"/>
        <v>127</v>
      </c>
    </row>
    <row r="46" spans="2:8">
      <c r="B46" s="129" t="s">
        <v>56</v>
      </c>
      <c r="C46" s="140">
        <f>Data!AK11</f>
        <v>0</v>
      </c>
      <c r="D46" s="140">
        <f>Data!BE11</f>
        <v>0</v>
      </c>
      <c r="E46" s="140">
        <f>Data!BY11</f>
        <v>0</v>
      </c>
      <c r="F46" s="140">
        <f>Data!CS11</f>
        <v>0</v>
      </c>
      <c r="G46" s="140">
        <f>Data!DM11</f>
        <v>0</v>
      </c>
      <c r="H46" s="141">
        <f t="shared" si="0"/>
        <v>0</v>
      </c>
    </row>
    <row r="47" spans="2:8">
      <c r="B47" s="129" t="s">
        <v>57</v>
      </c>
      <c r="C47" s="140">
        <f>Data!AL11</f>
        <v>1773</v>
      </c>
      <c r="D47" s="140">
        <f>Data!BF11</f>
        <v>3978</v>
      </c>
      <c r="E47" s="140">
        <f>Data!BZ11</f>
        <v>906</v>
      </c>
      <c r="F47" s="140">
        <f>Data!CT11</f>
        <v>0</v>
      </c>
      <c r="G47" s="140">
        <f>Data!DN11</f>
        <v>0</v>
      </c>
      <c r="H47" s="141">
        <f t="shared" si="0"/>
        <v>6657</v>
      </c>
    </row>
    <row r="48" spans="2:8">
      <c r="B48" s="129" t="s">
        <v>58</v>
      </c>
      <c r="C48" s="140">
        <f>Data!AM11</f>
        <v>0</v>
      </c>
      <c r="D48" s="140">
        <f>Data!BG11</f>
        <v>0</v>
      </c>
      <c r="E48" s="140">
        <f>Data!CA11</f>
        <v>0</v>
      </c>
      <c r="F48" s="140">
        <f>Data!CU11</f>
        <v>0</v>
      </c>
      <c r="G48" s="140">
        <f>Data!DO11</f>
        <v>0</v>
      </c>
      <c r="H48" s="141">
        <f t="shared" si="0"/>
        <v>0</v>
      </c>
    </row>
    <row r="49" spans="2:8">
      <c r="B49" s="129" t="s">
        <v>59</v>
      </c>
      <c r="C49" s="140">
        <f>Data!AN11</f>
        <v>0</v>
      </c>
      <c r="D49" s="140">
        <f>Data!BH11</f>
        <v>0</v>
      </c>
      <c r="E49" s="140">
        <f>Data!CB11</f>
        <v>0</v>
      </c>
      <c r="F49" s="140">
        <f>Data!CV11</f>
        <v>0</v>
      </c>
      <c r="G49" s="140">
        <f>Data!DP11</f>
        <v>0</v>
      </c>
      <c r="H49" s="141">
        <f t="shared" si="0"/>
        <v>0</v>
      </c>
    </row>
    <row r="50" spans="2:8">
      <c r="B50" s="129" t="s">
        <v>60</v>
      </c>
      <c r="C50" s="140">
        <f>Data!AO11</f>
        <v>474</v>
      </c>
      <c r="D50" s="140">
        <f>Data!BI11</f>
        <v>638</v>
      </c>
      <c r="E50" s="140">
        <f>Data!CC11</f>
        <v>0</v>
      </c>
      <c r="F50" s="140">
        <f>Data!CW11</f>
        <v>0</v>
      </c>
      <c r="G50" s="140">
        <f>Data!DQ11</f>
        <v>0</v>
      </c>
      <c r="H50" s="141">
        <f t="shared" si="0"/>
        <v>1112</v>
      </c>
    </row>
    <row r="51" spans="2:8">
      <c r="B51" s="129" t="s">
        <v>0</v>
      </c>
      <c r="C51" s="140">
        <f>Data!AP11</f>
        <v>0</v>
      </c>
      <c r="D51" s="140">
        <f>Data!BJ11</f>
        <v>0</v>
      </c>
      <c r="E51" s="140">
        <f>Data!CD11</f>
        <v>0</v>
      </c>
      <c r="F51" s="140">
        <f>Data!CX11</f>
        <v>0</v>
      </c>
      <c r="G51" s="140">
        <f>Data!DR11</f>
        <v>0</v>
      </c>
      <c r="H51" s="141">
        <f t="shared" si="0"/>
        <v>0</v>
      </c>
    </row>
    <row r="52" spans="2:8">
      <c r="B52" s="142" t="s">
        <v>33</v>
      </c>
      <c r="C52" s="141">
        <f>SUM(C32:C51)</f>
        <v>39829</v>
      </c>
      <c r="D52" s="141">
        <f>SUM(D32:D51)</f>
        <v>13844</v>
      </c>
      <c r="E52" s="141">
        <f>SUM(E32:E51)</f>
        <v>2179</v>
      </c>
      <c r="F52" s="141">
        <f>SUM(F32:F51)</f>
        <v>1146</v>
      </c>
      <c r="G52" s="141">
        <f>SUM(G32:G51)</f>
        <v>0</v>
      </c>
      <c r="H52" s="141">
        <f t="shared" si="0"/>
        <v>56998</v>
      </c>
    </row>
    <row r="53" spans="2:8">
      <c r="B53" s="143"/>
      <c r="C53" s="144"/>
      <c r="D53" s="144"/>
      <c r="E53" s="144"/>
      <c r="F53" s="144"/>
      <c r="G53" s="144"/>
      <c r="H53" s="144"/>
    </row>
    <row r="54" spans="2:8" ht="13.5" customHeight="1">
      <c r="B54" s="306"/>
      <c r="D54" s="480" t="s">
        <v>22</v>
      </c>
      <c r="E54" s="480"/>
      <c r="F54" s="480"/>
      <c r="G54" s="307" t="s">
        <v>23</v>
      </c>
      <c r="H54" s="307" t="s">
        <v>24</v>
      </c>
    </row>
    <row r="55" spans="2:8">
      <c r="B55" s="492" t="s">
        <v>928</v>
      </c>
      <c r="C55" s="493"/>
      <c r="D55" s="491" t="str">
        <f>Data!T11</f>
        <v>Lang, Donna</v>
      </c>
      <c r="E55" s="491"/>
      <c r="F55" s="491"/>
      <c r="G55" s="308" t="str">
        <f>Data!U11</f>
        <v>(409) 740-4419</v>
      </c>
      <c r="H55" s="309" t="str">
        <f>Data!V11</f>
        <v>langd@tamug.edu</v>
      </c>
    </row>
    <row r="56" spans="2:8" ht="13.5" customHeight="1">
      <c r="B56" s="306"/>
      <c r="C56" s="306"/>
      <c r="D56" s="306"/>
      <c r="E56" s="306"/>
      <c r="F56" s="306"/>
      <c r="G56" s="306"/>
      <c r="H56" s="296"/>
    </row>
    <row r="57" spans="2:8">
      <c r="B57" s="117" t="s">
        <v>9</v>
      </c>
    </row>
    <row r="58" spans="2:8" ht="31.5" customHeight="1">
      <c r="B58" s="498" t="s">
        <v>39</v>
      </c>
      <c r="C58" s="498"/>
      <c r="D58" s="498"/>
      <c r="E58" s="498"/>
      <c r="F58" s="498"/>
      <c r="G58" s="498"/>
      <c r="H58" s="319"/>
    </row>
    <row r="59" spans="2:8" ht="8.25" customHeight="1" thickBot="1">
      <c r="B59" s="318"/>
    </row>
    <row r="60" spans="2:8" ht="14.4" thickBot="1">
      <c r="B60" s="124" t="s">
        <v>31</v>
      </c>
      <c r="C60" s="125" t="s">
        <v>25</v>
      </c>
      <c r="D60" s="125" t="s">
        <v>26</v>
      </c>
      <c r="E60" s="125" t="s">
        <v>27</v>
      </c>
      <c r="F60" s="125" t="s">
        <v>28</v>
      </c>
      <c r="G60" s="125" t="s">
        <v>29</v>
      </c>
      <c r="H60" s="126" t="s">
        <v>30</v>
      </c>
    </row>
    <row r="61" spans="2:8">
      <c r="B61" s="127" t="str">
        <f>$B$32</f>
        <v>Liberal Arts</v>
      </c>
      <c r="C61" s="320">
        <f>Data!DS11</f>
        <v>1437505.895017744</v>
      </c>
      <c r="D61" s="320">
        <f>Data!EM11</f>
        <v>254760.8299995703</v>
      </c>
      <c r="E61" s="320">
        <f>Data!FG11</f>
        <v>80566.602272727265</v>
      </c>
      <c r="F61" s="320">
        <f>Data!GA11</f>
        <v>19212.5</v>
      </c>
      <c r="G61" s="320">
        <f>Data!GU11</f>
        <v>0</v>
      </c>
      <c r="H61" s="321">
        <f>SUM(C61:G61)</f>
        <v>1792045.8272900416</v>
      </c>
    </row>
    <row r="62" spans="2:8">
      <c r="B62" s="127" t="str">
        <f>$B$33</f>
        <v>Science</v>
      </c>
      <c r="C62" s="320">
        <f>Data!DT11</f>
        <v>960717.37668105052</v>
      </c>
      <c r="D62" s="320">
        <f>Data!EN11</f>
        <v>818856.65155312594</v>
      </c>
      <c r="E62" s="320">
        <f>Data!FH11</f>
        <v>486554.04796526441</v>
      </c>
      <c r="F62" s="320">
        <f>Data!GB11</f>
        <v>1114900.4479984357</v>
      </c>
      <c r="G62" s="320">
        <f>Data!GV11</f>
        <v>0</v>
      </c>
      <c r="H62" s="141">
        <f t="shared" ref="H62:H81" si="1">SUM(C62:G62)</f>
        <v>3381028.5241978765</v>
      </c>
    </row>
    <row r="63" spans="2:8">
      <c r="B63" s="127" t="str">
        <f>$B$34</f>
        <v>Fine Arts</v>
      </c>
      <c r="C63" s="320">
        <f>Data!DU11</f>
        <v>98581.907936507938</v>
      </c>
      <c r="D63" s="320">
        <f>Data!EO11</f>
        <v>4639.092063492064</v>
      </c>
      <c r="E63" s="320">
        <f>Data!FI11</f>
        <v>0</v>
      </c>
      <c r="F63" s="320">
        <f>Data!GC11</f>
        <v>0</v>
      </c>
      <c r="G63" s="320">
        <f>Data!GW11</f>
        <v>0</v>
      </c>
      <c r="H63" s="141">
        <f t="shared" si="1"/>
        <v>103221</v>
      </c>
    </row>
    <row r="64" spans="2:8">
      <c r="B64" s="127" t="str">
        <f>$B$35</f>
        <v>Teacher Education</v>
      </c>
      <c r="C64" s="320">
        <f>Data!DV11</f>
        <v>0</v>
      </c>
      <c r="D64" s="320">
        <f>Data!EP11</f>
        <v>0</v>
      </c>
      <c r="E64" s="320">
        <f>Data!FJ11</f>
        <v>0</v>
      </c>
      <c r="F64" s="320">
        <f>Data!GD11</f>
        <v>0</v>
      </c>
      <c r="G64" s="320">
        <f>Data!GX11</f>
        <v>0</v>
      </c>
      <c r="H64" s="141">
        <f t="shared" si="1"/>
        <v>0</v>
      </c>
    </row>
    <row r="65" spans="2:8">
      <c r="B65" s="127" t="str">
        <f>$B$36</f>
        <v>Agriculture</v>
      </c>
      <c r="C65" s="320">
        <f>Data!DW11</f>
        <v>16546.805835917057</v>
      </c>
      <c r="D65" s="320">
        <f>Data!EQ11</f>
        <v>228489.25630834719</v>
      </c>
      <c r="E65" s="320">
        <f>Data!FK11</f>
        <v>327252.74453265307</v>
      </c>
      <c r="F65" s="320">
        <f>Data!GE11</f>
        <v>35422.820650280119</v>
      </c>
      <c r="G65" s="320">
        <f>Data!GY11</f>
        <v>0</v>
      </c>
      <c r="H65" s="141">
        <f t="shared" si="1"/>
        <v>607711.62732719746</v>
      </c>
    </row>
    <row r="66" spans="2:8">
      <c r="B66" s="127" t="str">
        <f>$B$37</f>
        <v>Engineering</v>
      </c>
      <c r="C66" s="320">
        <f>Data!DX11</f>
        <v>144577.59609984257</v>
      </c>
      <c r="D66" s="320">
        <f>Data!ER11</f>
        <v>360865.86717360449</v>
      </c>
      <c r="E66" s="320">
        <f>Data!FL11</f>
        <v>36144.240904425198</v>
      </c>
      <c r="F66" s="320">
        <f>Data!GF11</f>
        <v>24322.658901726951</v>
      </c>
      <c r="G66" s="320">
        <f>Data!GZ11</f>
        <v>0</v>
      </c>
      <c r="H66" s="141">
        <f t="shared" si="1"/>
        <v>565910.36307959922</v>
      </c>
    </row>
    <row r="67" spans="2:8">
      <c r="B67" s="127" t="str">
        <f>$B$38</f>
        <v>Home Economics</v>
      </c>
      <c r="C67" s="320">
        <f>Data!DY11</f>
        <v>0</v>
      </c>
      <c r="D67" s="320">
        <f>Data!ES11</f>
        <v>0</v>
      </c>
      <c r="E67" s="320">
        <f>Data!FM11</f>
        <v>0</v>
      </c>
      <c r="F67" s="320">
        <f>Data!GG11</f>
        <v>0</v>
      </c>
      <c r="G67" s="320">
        <f>Data!HA11</f>
        <v>0</v>
      </c>
      <c r="H67" s="141">
        <f t="shared" si="1"/>
        <v>0</v>
      </c>
    </row>
    <row r="68" spans="2:8">
      <c r="B68" s="127" t="str">
        <f>$B$39</f>
        <v>Law</v>
      </c>
      <c r="C68" s="320">
        <f>Data!DZ11</f>
        <v>0</v>
      </c>
      <c r="D68" s="320">
        <f>Data!ET11</f>
        <v>0</v>
      </c>
      <c r="E68" s="320">
        <f>Data!FN11</f>
        <v>0</v>
      </c>
      <c r="F68" s="320">
        <f>Data!GH11</f>
        <v>0</v>
      </c>
      <c r="G68" s="320">
        <f>Data!HB11</f>
        <v>0</v>
      </c>
      <c r="H68" s="141">
        <f t="shared" si="1"/>
        <v>0</v>
      </c>
    </row>
    <row r="69" spans="2:8">
      <c r="B69" s="127" t="str">
        <f>$B$40</f>
        <v>Social Service</v>
      </c>
      <c r="C69" s="320">
        <f>Data!EA11</f>
        <v>0</v>
      </c>
      <c r="D69" s="320">
        <f>Data!EU11</f>
        <v>0</v>
      </c>
      <c r="E69" s="320">
        <f>Data!FO11</f>
        <v>0</v>
      </c>
      <c r="F69" s="320">
        <f>Data!GI11</f>
        <v>0</v>
      </c>
      <c r="G69" s="320">
        <f>Data!HC11</f>
        <v>0</v>
      </c>
      <c r="H69" s="141">
        <f t="shared" si="1"/>
        <v>0</v>
      </c>
    </row>
    <row r="70" spans="2:8">
      <c r="B70" s="127" t="str">
        <f>$B$41</f>
        <v>Library Science</v>
      </c>
      <c r="C70" s="320">
        <f>Data!EB11</f>
        <v>13412.174999999999</v>
      </c>
      <c r="D70" s="320">
        <f>Data!EV11</f>
        <v>8377.7999999999993</v>
      </c>
      <c r="E70" s="320">
        <f>Data!FP11</f>
        <v>0</v>
      </c>
      <c r="F70" s="320">
        <f>Data!GJ11</f>
        <v>0</v>
      </c>
      <c r="G70" s="320">
        <f>Data!HD11</f>
        <v>0</v>
      </c>
      <c r="H70" s="141">
        <f t="shared" si="1"/>
        <v>21789.974999999999</v>
      </c>
    </row>
    <row r="71" spans="2:8">
      <c r="B71" s="127" t="str">
        <f>$B$42</f>
        <v>Veterinary Science</v>
      </c>
      <c r="C71" s="320">
        <f>Data!EC11</f>
        <v>0</v>
      </c>
      <c r="D71" s="320">
        <f>Data!EW11</f>
        <v>0</v>
      </c>
      <c r="E71" s="320">
        <f>Data!FQ11</f>
        <v>0</v>
      </c>
      <c r="F71" s="320">
        <f>Data!GK11</f>
        <v>0</v>
      </c>
      <c r="G71" s="320">
        <f>Data!HE11</f>
        <v>0</v>
      </c>
      <c r="H71" s="141">
        <f t="shared" si="1"/>
        <v>0</v>
      </c>
    </row>
    <row r="72" spans="2:8">
      <c r="B72" s="127" t="str">
        <f>$B$43</f>
        <v>Vocational Training</v>
      </c>
      <c r="C72" s="320">
        <f>Data!ED11</f>
        <v>760685.00631057343</v>
      </c>
      <c r="D72" s="320">
        <f>Data!EX11</f>
        <v>512535.59774085431</v>
      </c>
      <c r="E72" s="320">
        <f>Data!FR11</f>
        <v>0</v>
      </c>
      <c r="F72" s="320">
        <f>Data!GL11</f>
        <v>0</v>
      </c>
      <c r="G72" s="320">
        <f>Data!HF11</f>
        <v>0</v>
      </c>
      <c r="H72" s="141">
        <f t="shared" si="1"/>
        <v>1273220.6040514277</v>
      </c>
    </row>
    <row r="73" spans="2:8">
      <c r="B73" s="127" t="str">
        <f>$B$44</f>
        <v>Physical Training</v>
      </c>
      <c r="C73" s="320">
        <f>Data!EE11</f>
        <v>0</v>
      </c>
      <c r="D73" s="320">
        <f>Data!EY11</f>
        <v>0</v>
      </c>
      <c r="E73" s="320">
        <f>Data!FS11</f>
        <v>0</v>
      </c>
      <c r="F73" s="320">
        <f>Data!GM11</f>
        <v>0</v>
      </c>
      <c r="G73" s="320">
        <f>Data!HG11</f>
        <v>0</v>
      </c>
      <c r="H73" s="141">
        <f t="shared" si="1"/>
        <v>0</v>
      </c>
    </row>
    <row r="74" spans="2:8">
      <c r="B74" s="127" t="str">
        <f>$B$45</f>
        <v>Health Services</v>
      </c>
      <c r="C74" s="320">
        <f>Data!EF11</f>
        <v>18289.382352941178</v>
      </c>
      <c r="D74" s="320">
        <f>Data!EZ11</f>
        <v>12825.161256882213</v>
      </c>
      <c r="E74" s="320">
        <f>Data!FT11</f>
        <v>0</v>
      </c>
      <c r="F74" s="320">
        <f>Data!GN11</f>
        <v>0</v>
      </c>
      <c r="G74" s="320">
        <f>Data!HH11</f>
        <v>0</v>
      </c>
      <c r="H74" s="141">
        <f t="shared" si="1"/>
        <v>31114.543609823391</v>
      </c>
    </row>
    <row r="75" spans="2:8">
      <c r="B75" s="127" t="str">
        <f>$B$46</f>
        <v>Pharmacy</v>
      </c>
      <c r="C75" s="320">
        <f>Data!EG11</f>
        <v>0</v>
      </c>
      <c r="D75" s="320">
        <f>Data!FA11</f>
        <v>0</v>
      </c>
      <c r="E75" s="320">
        <f>Data!FU11</f>
        <v>0</v>
      </c>
      <c r="F75" s="320">
        <f>Data!GO11</f>
        <v>0</v>
      </c>
      <c r="G75" s="320">
        <f>Data!HI11</f>
        <v>0</v>
      </c>
      <c r="H75" s="141">
        <f t="shared" si="1"/>
        <v>0</v>
      </c>
    </row>
    <row r="76" spans="2:8">
      <c r="B76" s="127" t="str">
        <f>$B$47</f>
        <v>Business Administration</v>
      </c>
      <c r="C76" s="320">
        <f>Data!EH11</f>
        <v>273378.16360537504</v>
      </c>
      <c r="D76" s="320">
        <f>Data!FB11</f>
        <v>580072.36702684511</v>
      </c>
      <c r="E76" s="320">
        <f>Data!FV11</f>
        <v>263191.61968152423</v>
      </c>
      <c r="F76" s="320">
        <f>Data!GP11</f>
        <v>0</v>
      </c>
      <c r="G76" s="320">
        <f>Data!HJ11</f>
        <v>0</v>
      </c>
      <c r="H76" s="141">
        <f t="shared" si="1"/>
        <v>1116642.1503137443</v>
      </c>
    </row>
    <row r="77" spans="2:8">
      <c r="B77" s="127" t="str">
        <f>$B$48</f>
        <v>Optometry</v>
      </c>
      <c r="C77" s="320">
        <f>Data!EI11</f>
        <v>0</v>
      </c>
      <c r="D77" s="320">
        <f>Data!FC11</f>
        <v>0</v>
      </c>
      <c r="E77" s="320">
        <f>Data!FW11</f>
        <v>0</v>
      </c>
      <c r="F77" s="320">
        <f>Data!GQ11</f>
        <v>0</v>
      </c>
      <c r="G77" s="320">
        <f>Data!HK11</f>
        <v>0</v>
      </c>
      <c r="H77" s="141">
        <f t="shared" si="1"/>
        <v>0</v>
      </c>
    </row>
    <row r="78" spans="2:8">
      <c r="B78" s="127" t="str">
        <f>$B$49</f>
        <v>Teacher Ed-Practice Teaching</v>
      </c>
      <c r="C78" s="320">
        <f>Data!EJ11</f>
        <v>0</v>
      </c>
      <c r="D78" s="320">
        <f>Data!FD11</f>
        <v>0</v>
      </c>
      <c r="E78" s="320">
        <f>Data!FX11</f>
        <v>0</v>
      </c>
      <c r="F78" s="320">
        <f>Data!GR11</f>
        <v>0</v>
      </c>
      <c r="G78" s="320">
        <f>Data!HL11</f>
        <v>0</v>
      </c>
      <c r="H78" s="141">
        <f t="shared" si="1"/>
        <v>0</v>
      </c>
    </row>
    <row r="79" spans="2:8">
      <c r="B79" s="127" t="str">
        <f>$B$50</f>
        <v>Technology</v>
      </c>
      <c r="C79" s="320">
        <f>Data!EK11</f>
        <v>218542.46909180633</v>
      </c>
      <c r="D79" s="320">
        <f>Data!FE11</f>
        <v>373013.03251864109</v>
      </c>
      <c r="E79" s="320">
        <f>Data!FY11</f>
        <v>0</v>
      </c>
      <c r="F79" s="320">
        <f>Data!GS11</f>
        <v>0</v>
      </c>
      <c r="G79" s="320">
        <f>Data!HM11</f>
        <v>0</v>
      </c>
      <c r="H79" s="141">
        <f t="shared" si="1"/>
        <v>591555.50161044742</v>
      </c>
    </row>
    <row r="80" spans="2:8">
      <c r="B80" s="127" t="str">
        <f>$B$51</f>
        <v>Nursing</v>
      </c>
      <c r="C80" s="320">
        <f>Data!EL11</f>
        <v>0</v>
      </c>
      <c r="D80" s="320">
        <f>Data!FF11</f>
        <v>0</v>
      </c>
      <c r="E80" s="320">
        <f>Data!FZ11</f>
        <v>0</v>
      </c>
      <c r="F80" s="320">
        <f>Data!GT11</f>
        <v>0</v>
      </c>
      <c r="G80" s="320">
        <f>Data!HN11</f>
        <v>0</v>
      </c>
      <c r="H80" s="141">
        <f t="shared" si="1"/>
        <v>0</v>
      </c>
    </row>
    <row r="81" spans="2:8">
      <c r="B81" s="130" t="str">
        <f>$B$52</f>
        <v>Totals</v>
      </c>
      <c r="C81" s="321">
        <f>SUM(C61:C80)</f>
        <v>3942236.7779317582</v>
      </c>
      <c r="D81" s="321">
        <f>SUM(D61:D80)</f>
        <v>3154435.655641363</v>
      </c>
      <c r="E81" s="321">
        <f>SUM(E61:E80)</f>
        <v>1193709.2553565942</v>
      </c>
      <c r="F81" s="321">
        <f>SUM(F61:F80)</f>
        <v>1193858.427550443</v>
      </c>
      <c r="G81" s="321">
        <f>SUM(G61:G80)</f>
        <v>0</v>
      </c>
      <c r="H81" s="321">
        <f t="shared" si="1"/>
        <v>9484240.1164801586</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Data!T11</f>
        <v>Lang, Donna</v>
      </c>
      <c r="E84" s="491"/>
      <c r="F84" s="491"/>
      <c r="G84" s="308" t="str">
        <f>Data!U11</f>
        <v>(409) 740-4419</v>
      </c>
      <c r="H84" s="309" t="str">
        <f>Data!V11</f>
        <v>langd@tamug.edu</v>
      </c>
    </row>
    <row r="85" spans="2:8" ht="13.5" customHeight="1">
      <c r="B85" s="306"/>
      <c r="C85" s="306"/>
      <c r="D85" s="306"/>
      <c r="E85" s="306"/>
      <c r="F85" s="306"/>
      <c r="G85" s="306"/>
      <c r="H85" s="296"/>
    </row>
    <row r="86" spans="2:8">
      <c r="B86" s="120" t="s">
        <v>32</v>
      </c>
      <c r="C86" s="324"/>
      <c r="D86" s="324"/>
      <c r="E86" s="324"/>
      <c r="F86" s="324"/>
      <c r="G86" s="324"/>
      <c r="H86" s="122">
        <f>H13+H14</f>
        <v>40756899</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Data!HR11</f>
        <v>119629.1385080959</v>
      </c>
      <c r="D91" s="327">
        <f>Data!IL11</f>
        <v>21405.064272417669</v>
      </c>
      <c r="E91" s="327">
        <f>Data!JF11</f>
        <v>5479.3912632647334</v>
      </c>
      <c r="F91" s="327">
        <f>Data!JZ11</f>
        <v>1733.1591006934673</v>
      </c>
      <c r="G91" s="327">
        <f>Data!KT11</f>
        <v>0</v>
      </c>
      <c r="H91" s="133">
        <f t="shared" ref="H91:H111" si="2">SUM(C91:G91)</f>
        <v>148246.75314447176</v>
      </c>
    </row>
    <row r="92" spans="2:8">
      <c r="B92" s="127" t="str">
        <f>$B$33</f>
        <v>Science</v>
      </c>
      <c r="C92" s="327">
        <f>Data!HS11</f>
        <v>272999.92592906172</v>
      </c>
      <c r="D92" s="327">
        <f>Data!IM11</f>
        <v>232688.41664215963</v>
      </c>
      <c r="E92" s="327">
        <f>Data!JG11</f>
        <v>138260.45232353534</v>
      </c>
      <c r="F92" s="327">
        <f>Data!KA11</f>
        <v>316812.98486901214</v>
      </c>
      <c r="G92" s="327">
        <f>Data!KU11</f>
        <v>0</v>
      </c>
      <c r="H92" s="136">
        <f t="shared" si="2"/>
        <v>960761.77976376889</v>
      </c>
    </row>
    <row r="93" spans="2:8">
      <c r="B93" s="127" t="str">
        <f>$B$34</f>
        <v>Fine Arts</v>
      </c>
      <c r="C93" s="327">
        <f>Data!HT11</f>
        <v>9858</v>
      </c>
      <c r="D93" s="327">
        <f>Data!IN11</f>
        <v>46</v>
      </c>
      <c r="E93" s="327">
        <f>Data!JH11</f>
        <v>0</v>
      </c>
      <c r="F93" s="327">
        <f>Data!KB11</f>
        <v>0</v>
      </c>
      <c r="G93" s="327">
        <f>Data!KV11</f>
        <v>0</v>
      </c>
      <c r="H93" s="136">
        <f t="shared" si="2"/>
        <v>9904</v>
      </c>
    </row>
    <row r="94" spans="2:8">
      <c r="B94" s="127" t="str">
        <f>$B$35</f>
        <v>Teacher Education</v>
      </c>
      <c r="C94" s="327">
        <f>Data!HU11</f>
        <v>0</v>
      </c>
      <c r="D94" s="327">
        <f>Data!IO11</f>
        <v>0</v>
      </c>
      <c r="E94" s="327">
        <f>Data!JI11</f>
        <v>0</v>
      </c>
      <c r="F94" s="327">
        <f>Data!KC11</f>
        <v>0</v>
      </c>
      <c r="G94" s="327">
        <f>Data!KW11</f>
        <v>0</v>
      </c>
      <c r="H94" s="136">
        <f t="shared" si="2"/>
        <v>0</v>
      </c>
    </row>
    <row r="95" spans="2:8">
      <c r="B95" s="127" t="str">
        <f>$B$36</f>
        <v>Agriculture</v>
      </c>
      <c r="C95" s="327">
        <f>Data!HV11</f>
        <v>1654</v>
      </c>
      <c r="D95" s="327">
        <f>Data!IP11</f>
        <v>2284</v>
      </c>
      <c r="E95" s="327">
        <f>Data!JJ11</f>
        <v>3273</v>
      </c>
      <c r="F95" s="327">
        <f>Data!KD11</f>
        <v>354</v>
      </c>
      <c r="G95" s="327">
        <f>Data!KX11</f>
        <v>0</v>
      </c>
      <c r="H95" s="136">
        <f t="shared" si="2"/>
        <v>7565</v>
      </c>
    </row>
    <row r="96" spans="2:8">
      <c r="B96" s="127" t="str">
        <f>$B$37</f>
        <v>Engineering</v>
      </c>
      <c r="C96" s="327">
        <f>Data!HW11</f>
        <v>29122.963972179106</v>
      </c>
      <c r="D96" s="327">
        <f>Data!IQ11</f>
        <v>72690.955804994868</v>
      </c>
      <c r="E96" s="327">
        <f>Data!JK11</f>
        <v>7280.7091420610741</v>
      </c>
      <c r="F96" s="327">
        <f>Data!KE11</f>
        <v>4899.4307417687569</v>
      </c>
      <c r="G96" s="327">
        <f>Data!KY11</f>
        <v>0</v>
      </c>
      <c r="H96" s="136">
        <f t="shared" si="2"/>
        <v>113994.0596610038</v>
      </c>
    </row>
    <row r="97" spans="2:8">
      <c r="B97" s="127" t="str">
        <f>$B$38</f>
        <v>Home Economics</v>
      </c>
      <c r="C97" s="327">
        <f>Data!HX11</f>
        <v>0</v>
      </c>
      <c r="D97" s="327">
        <f>Data!IR11</f>
        <v>0</v>
      </c>
      <c r="E97" s="327">
        <f>Data!JL11</f>
        <v>0</v>
      </c>
      <c r="F97" s="327">
        <f>Data!KF11</f>
        <v>0</v>
      </c>
      <c r="G97" s="327">
        <f>Data!KZ11</f>
        <v>0</v>
      </c>
      <c r="H97" s="136">
        <f t="shared" si="2"/>
        <v>0</v>
      </c>
    </row>
    <row r="98" spans="2:8">
      <c r="B98" s="127" t="str">
        <f>$B$39</f>
        <v>Law</v>
      </c>
      <c r="C98" s="327">
        <f>Data!HY11</f>
        <v>0</v>
      </c>
      <c r="D98" s="327">
        <f>Data!IS11</f>
        <v>0</v>
      </c>
      <c r="E98" s="327">
        <f>Data!JM11</f>
        <v>0</v>
      </c>
      <c r="F98" s="327">
        <f>Data!KG11</f>
        <v>0</v>
      </c>
      <c r="G98" s="327">
        <f>Data!LA11</f>
        <v>0</v>
      </c>
      <c r="H98" s="136">
        <f t="shared" si="2"/>
        <v>0</v>
      </c>
    </row>
    <row r="99" spans="2:8">
      <c r="B99" s="127" t="str">
        <f>$B$40</f>
        <v>Social Service</v>
      </c>
      <c r="C99" s="327">
        <f>Data!HZ11</f>
        <v>0</v>
      </c>
      <c r="D99" s="327">
        <f>Data!IT11</f>
        <v>0</v>
      </c>
      <c r="E99" s="327">
        <f>Data!JN11</f>
        <v>0</v>
      </c>
      <c r="F99" s="327">
        <f>Data!KH11</f>
        <v>0</v>
      </c>
      <c r="G99" s="327">
        <f>Data!LB11</f>
        <v>0</v>
      </c>
      <c r="H99" s="136">
        <f t="shared" si="2"/>
        <v>0</v>
      </c>
    </row>
    <row r="100" spans="2:8">
      <c r="B100" s="127" t="str">
        <f>$B$41</f>
        <v>Library Science</v>
      </c>
      <c r="C100" s="327">
        <f>Data!IA11</f>
        <v>1341</v>
      </c>
      <c r="D100" s="327">
        <f>Data!IU11</f>
        <v>83</v>
      </c>
      <c r="E100" s="327">
        <f>Data!JO11</f>
        <v>0</v>
      </c>
      <c r="F100" s="327">
        <f>Data!KI11</f>
        <v>0</v>
      </c>
      <c r="G100" s="327">
        <f>Data!LC11</f>
        <v>0</v>
      </c>
      <c r="H100" s="136">
        <f t="shared" si="2"/>
        <v>1424</v>
      </c>
    </row>
    <row r="101" spans="2:8">
      <c r="B101" s="127" t="str">
        <f>$B$42</f>
        <v>Veterinary Science</v>
      </c>
      <c r="C101" s="327">
        <f>Data!IB11</f>
        <v>0</v>
      </c>
      <c r="D101" s="327">
        <f>Data!IV11</f>
        <v>0</v>
      </c>
      <c r="E101" s="327">
        <f>Data!JP11</f>
        <v>0</v>
      </c>
      <c r="F101" s="327">
        <f>Data!KJ11</f>
        <v>0</v>
      </c>
      <c r="G101" s="327">
        <f>Data!LD11</f>
        <v>0</v>
      </c>
      <c r="H101" s="136">
        <f t="shared" si="2"/>
        <v>0</v>
      </c>
    </row>
    <row r="102" spans="2:8">
      <c r="B102" s="127" t="str">
        <f>$B$43</f>
        <v>Vocational Training</v>
      </c>
      <c r="C102" s="327">
        <f>Data!IC11</f>
        <v>206898.42906064351</v>
      </c>
      <c r="D102" s="327">
        <f>Data!IW11</f>
        <v>139404.36465885246</v>
      </c>
      <c r="E102" s="327">
        <f>Data!JQ11</f>
        <v>0</v>
      </c>
      <c r="F102" s="327">
        <f>Data!KK11</f>
        <v>0</v>
      </c>
      <c r="G102" s="327">
        <f>Data!LE11</f>
        <v>0</v>
      </c>
      <c r="H102" s="136">
        <f t="shared" si="2"/>
        <v>346302.793719496</v>
      </c>
    </row>
    <row r="103" spans="2:8">
      <c r="B103" s="127" t="str">
        <f>$B$44</f>
        <v>Physical Training</v>
      </c>
      <c r="C103" s="327">
        <f>Data!ID11</f>
        <v>0</v>
      </c>
      <c r="D103" s="327">
        <f>Data!IX11</f>
        <v>0</v>
      </c>
      <c r="E103" s="327">
        <f>Data!JR11</f>
        <v>0</v>
      </c>
      <c r="F103" s="327">
        <f>Data!KL11</f>
        <v>0</v>
      </c>
      <c r="G103" s="327">
        <f>Data!LF11</f>
        <v>0</v>
      </c>
      <c r="H103" s="136">
        <f t="shared" si="2"/>
        <v>0</v>
      </c>
    </row>
    <row r="104" spans="2:8">
      <c r="B104" s="127" t="str">
        <f>$B$45</f>
        <v>Health Services</v>
      </c>
      <c r="C104" s="327">
        <f>Data!IE11</f>
        <v>1828</v>
      </c>
      <c r="D104" s="327">
        <f>Data!IY11</f>
        <v>128</v>
      </c>
      <c r="E104" s="327">
        <f>Data!JS11</f>
        <v>0</v>
      </c>
      <c r="F104" s="327">
        <f>Data!KM11</f>
        <v>0</v>
      </c>
      <c r="G104" s="327">
        <f>Data!LG11</f>
        <v>0</v>
      </c>
      <c r="H104" s="136">
        <f t="shared" si="2"/>
        <v>1956</v>
      </c>
    </row>
    <row r="105" spans="2:8">
      <c r="B105" s="127" t="str">
        <f>$B$46</f>
        <v>Pharmacy</v>
      </c>
      <c r="C105" s="327">
        <f>Data!IF11</f>
        <v>0</v>
      </c>
      <c r="D105" s="327">
        <f>Data!IZ11</f>
        <v>0</v>
      </c>
      <c r="E105" s="327">
        <f>Data!JT11</f>
        <v>0</v>
      </c>
      <c r="F105" s="327">
        <f>Data!KN11</f>
        <v>0</v>
      </c>
      <c r="G105" s="327">
        <f>Data!LH11</f>
        <v>0</v>
      </c>
      <c r="H105" s="136">
        <f t="shared" si="2"/>
        <v>0</v>
      </c>
    </row>
    <row r="106" spans="2:8">
      <c r="B106" s="127" t="str">
        <f>$B$47</f>
        <v>Business Administration</v>
      </c>
      <c r="C106" s="327">
        <f>Data!IG11</f>
        <v>47996.170542152831</v>
      </c>
      <c r="D106" s="327">
        <f>Data!JA11</f>
        <v>101841.53660056017</v>
      </c>
      <c r="E106" s="327">
        <f>Data!JU11</f>
        <v>46207.750088388901</v>
      </c>
      <c r="F106" s="327">
        <f>Data!KO11</f>
        <v>0</v>
      </c>
      <c r="G106" s="327">
        <f>Data!LI11</f>
        <v>0</v>
      </c>
      <c r="H106" s="136">
        <f t="shared" si="2"/>
        <v>196045.45723110193</v>
      </c>
    </row>
    <row r="107" spans="2:8">
      <c r="B107" s="127" t="str">
        <f>$B$48</f>
        <v>Optometry</v>
      </c>
      <c r="C107" s="327">
        <f>Data!IH11</f>
        <v>0</v>
      </c>
      <c r="D107" s="327">
        <f>Data!JB11</f>
        <v>0</v>
      </c>
      <c r="E107" s="327">
        <f>Data!JV11</f>
        <v>0</v>
      </c>
      <c r="F107" s="327">
        <f>Data!KP11</f>
        <v>0</v>
      </c>
      <c r="G107" s="327">
        <f>Data!LJ11</f>
        <v>0</v>
      </c>
      <c r="H107" s="136">
        <f t="shared" si="2"/>
        <v>0</v>
      </c>
    </row>
    <row r="108" spans="2:8">
      <c r="B108" s="127" t="str">
        <f>$B$49</f>
        <v>Teacher Ed-Practice Teaching</v>
      </c>
      <c r="C108" s="327">
        <f>Data!II11</f>
        <v>0</v>
      </c>
      <c r="D108" s="327">
        <f>Data!JC11</f>
        <v>0</v>
      </c>
      <c r="E108" s="327">
        <f>Data!JW11</f>
        <v>0</v>
      </c>
      <c r="F108" s="327">
        <f>Data!KQ11</f>
        <v>0</v>
      </c>
      <c r="G108" s="327">
        <f>Data!LK11</f>
        <v>0</v>
      </c>
      <c r="H108" s="136">
        <f t="shared" si="2"/>
        <v>0</v>
      </c>
    </row>
    <row r="109" spans="2:8">
      <c r="B109" s="127" t="str">
        <f>$B$50</f>
        <v>Technology</v>
      </c>
      <c r="C109" s="327">
        <f>Data!IJ11</f>
        <v>21854</v>
      </c>
      <c r="D109" s="327">
        <f>Data!JD11</f>
        <v>3730</v>
      </c>
      <c r="E109" s="327">
        <f>Data!JX11</f>
        <v>0</v>
      </c>
      <c r="F109" s="327">
        <f>Data!KR11</f>
        <v>0</v>
      </c>
      <c r="G109" s="327">
        <f>Data!LL11</f>
        <v>0</v>
      </c>
      <c r="H109" s="136">
        <f t="shared" si="2"/>
        <v>25584</v>
      </c>
    </row>
    <row r="110" spans="2:8">
      <c r="B110" s="127" t="str">
        <f>$B$51</f>
        <v>Nursing</v>
      </c>
      <c r="C110" s="327">
        <f>Data!IK11</f>
        <v>0</v>
      </c>
      <c r="D110" s="327">
        <f>Data!JE11</f>
        <v>0</v>
      </c>
      <c r="E110" s="327">
        <f>Data!JY11</f>
        <v>0</v>
      </c>
      <c r="F110" s="327">
        <f>Data!KS11</f>
        <v>0</v>
      </c>
      <c r="G110" s="327">
        <f>Data!HPM11</f>
        <v>0</v>
      </c>
      <c r="H110" s="136">
        <f t="shared" si="2"/>
        <v>0</v>
      </c>
    </row>
    <row r="111" spans="2:8">
      <c r="B111" s="130" t="str">
        <f>$B$52</f>
        <v>Totals</v>
      </c>
      <c r="C111" s="133">
        <f>SUM(C91:C110)</f>
        <v>713181.62801213306</v>
      </c>
      <c r="D111" s="133">
        <f>SUM(D91:D110)</f>
        <v>574301.33797898481</v>
      </c>
      <c r="E111" s="133">
        <f>SUM(E91:E110)</f>
        <v>200501.30281725002</v>
      </c>
      <c r="F111" s="133">
        <f>SUM(F91:F110)</f>
        <v>323799.57471147436</v>
      </c>
      <c r="G111" s="133">
        <f>SUM(G91:G110)</f>
        <v>0</v>
      </c>
      <c r="H111" s="133">
        <f t="shared" si="2"/>
        <v>1811783.8435198425</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1557135.0335258399</v>
      </c>
      <c r="D116" s="321">
        <f t="shared" si="3"/>
        <v>276165.89427198796</v>
      </c>
      <c r="E116" s="321">
        <f t="shared" si="3"/>
        <v>86045.993535991991</v>
      </c>
      <c r="F116" s="321">
        <f t="shared" si="3"/>
        <v>20945.659100693469</v>
      </c>
      <c r="G116" s="321">
        <f t="shared" si="3"/>
        <v>0</v>
      </c>
      <c r="H116" s="133">
        <f t="shared" ref="H116:H136" si="4">SUM(C116:G116)</f>
        <v>1940292.5804345133</v>
      </c>
    </row>
    <row r="117" spans="2:8">
      <c r="B117" s="127" t="str">
        <f>$B$33</f>
        <v>Science</v>
      </c>
      <c r="C117" s="141">
        <f t="shared" si="3"/>
        <v>1233717.3026101124</v>
      </c>
      <c r="D117" s="141">
        <f t="shared" si="3"/>
        <v>1051545.0681952855</v>
      </c>
      <c r="E117" s="141">
        <f t="shared" si="3"/>
        <v>624814.50028879975</v>
      </c>
      <c r="F117" s="141">
        <f t="shared" si="3"/>
        <v>1431713.4328674478</v>
      </c>
      <c r="G117" s="141">
        <f t="shared" si="3"/>
        <v>0</v>
      </c>
      <c r="H117" s="136">
        <f t="shared" si="4"/>
        <v>4341790.3039616458</v>
      </c>
    </row>
    <row r="118" spans="2:8">
      <c r="B118" s="127" t="str">
        <f>$B$34</f>
        <v>Fine Arts</v>
      </c>
      <c r="C118" s="141">
        <f t="shared" si="3"/>
        <v>108439.90793650794</v>
      </c>
      <c r="D118" s="141">
        <f t="shared" si="3"/>
        <v>4685.092063492064</v>
      </c>
      <c r="E118" s="141">
        <f t="shared" si="3"/>
        <v>0</v>
      </c>
      <c r="F118" s="141">
        <f t="shared" si="3"/>
        <v>0</v>
      </c>
      <c r="G118" s="141">
        <f t="shared" si="3"/>
        <v>0</v>
      </c>
      <c r="H118" s="136">
        <f t="shared" si="4"/>
        <v>113125</v>
      </c>
    </row>
    <row r="119" spans="2:8">
      <c r="B119" s="127" t="str">
        <f>$B$35</f>
        <v>Teacher Education</v>
      </c>
      <c r="C119" s="141">
        <f t="shared" si="3"/>
        <v>0</v>
      </c>
      <c r="D119" s="141">
        <f t="shared" si="3"/>
        <v>0</v>
      </c>
      <c r="E119" s="141">
        <f t="shared" si="3"/>
        <v>0</v>
      </c>
      <c r="F119" s="141">
        <f t="shared" si="3"/>
        <v>0</v>
      </c>
      <c r="G119" s="141">
        <f t="shared" si="3"/>
        <v>0</v>
      </c>
      <c r="H119" s="136">
        <f t="shared" si="4"/>
        <v>0</v>
      </c>
    </row>
    <row r="120" spans="2:8">
      <c r="B120" s="127" t="str">
        <f>$B$36</f>
        <v>Agriculture</v>
      </c>
      <c r="C120" s="141">
        <f t="shared" si="3"/>
        <v>18200.805835917057</v>
      </c>
      <c r="D120" s="141">
        <f t="shared" si="3"/>
        <v>230773.25630834719</v>
      </c>
      <c r="E120" s="141">
        <f t="shared" si="3"/>
        <v>330525.74453265307</v>
      </c>
      <c r="F120" s="141">
        <f t="shared" si="3"/>
        <v>35776.820650280119</v>
      </c>
      <c r="G120" s="141">
        <f t="shared" si="3"/>
        <v>0</v>
      </c>
      <c r="H120" s="136">
        <f t="shared" si="4"/>
        <v>615276.62732719746</v>
      </c>
    </row>
    <row r="121" spans="2:8">
      <c r="B121" s="127" t="str">
        <f>$B$37</f>
        <v>Engineering</v>
      </c>
      <c r="C121" s="141">
        <f t="shared" si="3"/>
        <v>173700.56007202168</v>
      </c>
      <c r="D121" s="141">
        <f t="shared" si="3"/>
        <v>433556.82297859935</v>
      </c>
      <c r="E121" s="141">
        <f t="shared" si="3"/>
        <v>43424.950046486272</v>
      </c>
      <c r="F121" s="141">
        <f t="shared" si="3"/>
        <v>29222.089643495707</v>
      </c>
      <c r="G121" s="141">
        <f t="shared" si="3"/>
        <v>0</v>
      </c>
      <c r="H121" s="136">
        <f t="shared" si="4"/>
        <v>679904.42274060298</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14753.174999999999</v>
      </c>
      <c r="D125" s="141">
        <f t="shared" si="3"/>
        <v>8460.7999999999993</v>
      </c>
      <c r="E125" s="141">
        <f t="shared" si="3"/>
        <v>0</v>
      </c>
      <c r="F125" s="141">
        <f t="shared" si="3"/>
        <v>0</v>
      </c>
      <c r="G125" s="141">
        <f t="shared" si="3"/>
        <v>0</v>
      </c>
      <c r="H125" s="136">
        <f t="shared" si="4"/>
        <v>23213.974999999999</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967583.43537121697</v>
      </c>
      <c r="D127" s="141">
        <f t="shared" si="3"/>
        <v>651939.96239970671</v>
      </c>
      <c r="E127" s="141">
        <f t="shared" si="3"/>
        <v>0</v>
      </c>
      <c r="F127" s="141">
        <f t="shared" si="3"/>
        <v>0</v>
      </c>
      <c r="G127" s="141">
        <f t="shared" si="3"/>
        <v>0</v>
      </c>
      <c r="H127" s="136">
        <f t="shared" si="4"/>
        <v>1619523.3977709236</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9">
      <c r="B129" s="127" t="str">
        <f>$B$45</f>
        <v>Health Services</v>
      </c>
      <c r="C129" s="141">
        <f t="shared" si="3"/>
        <v>20117.382352941178</v>
      </c>
      <c r="D129" s="141">
        <f t="shared" si="3"/>
        <v>12953.161256882213</v>
      </c>
      <c r="E129" s="141">
        <f t="shared" si="3"/>
        <v>0</v>
      </c>
      <c r="F129" s="141">
        <f t="shared" si="3"/>
        <v>0</v>
      </c>
      <c r="G129" s="141">
        <f t="shared" si="3"/>
        <v>0</v>
      </c>
      <c r="H129" s="136">
        <f t="shared" si="4"/>
        <v>33070.543609823391</v>
      </c>
    </row>
    <row r="130" spans="2:9">
      <c r="B130" s="127" t="str">
        <f>$B$46</f>
        <v>Pharmacy</v>
      </c>
      <c r="C130" s="141">
        <f t="shared" si="3"/>
        <v>0</v>
      </c>
      <c r="D130" s="141">
        <f t="shared" si="3"/>
        <v>0</v>
      </c>
      <c r="E130" s="141">
        <f t="shared" si="3"/>
        <v>0</v>
      </c>
      <c r="F130" s="141">
        <f t="shared" si="3"/>
        <v>0</v>
      </c>
      <c r="G130" s="141">
        <f t="shared" si="3"/>
        <v>0</v>
      </c>
      <c r="H130" s="136">
        <f t="shared" si="4"/>
        <v>0</v>
      </c>
    </row>
    <row r="131" spans="2:9">
      <c r="B131" s="127" t="str">
        <f>$B$47</f>
        <v>Business Administration</v>
      </c>
      <c r="C131" s="141">
        <f t="shared" si="3"/>
        <v>321374.33414752787</v>
      </c>
      <c r="D131" s="141">
        <f t="shared" si="3"/>
        <v>681913.90362740529</v>
      </c>
      <c r="E131" s="141">
        <f t="shared" si="3"/>
        <v>309399.36976991314</v>
      </c>
      <c r="F131" s="141">
        <f t="shared" si="3"/>
        <v>0</v>
      </c>
      <c r="G131" s="141">
        <f t="shared" si="3"/>
        <v>0</v>
      </c>
      <c r="H131" s="136">
        <f t="shared" si="4"/>
        <v>1312687.6075448464</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0</v>
      </c>
      <c r="D133" s="141">
        <f t="shared" si="5"/>
        <v>0</v>
      </c>
      <c r="E133" s="141">
        <f t="shared" si="5"/>
        <v>0</v>
      </c>
      <c r="F133" s="141">
        <f t="shared" si="5"/>
        <v>0</v>
      </c>
      <c r="G133" s="141">
        <f t="shared" si="5"/>
        <v>0</v>
      </c>
      <c r="H133" s="136">
        <f t="shared" si="4"/>
        <v>0</v>
      </c>
    </row>
    <row r="134" spans="2:9">
      <c r="B134" s="127" t="str">
        <f>$B$50</f>
        <v>Technology</v>
      </c>
      <c r="C134" s="141">
        <f t="shared" si="5"/>
        <v>240396.46909180633</v>
      </c>
      <c r="D134" s="141">
        <f t="shared" si="5"/>
        <v>376743.03251864109</v>
      </c>
      <c r="E134" s="141">
        <f t="shared" si="5"/>
        <v>0</v>
      </c>
      <c r="F134" s="141">
        <f t="shared" si="5"/>
        <v>0</v>
      </c>
      <c r="G134" s="141">
        <f t="shared" si="5"/>
        <v>0</v>
      </c>
      <c r="H134" s="136">
        <f t="shared" si="4"/>
        <v>617139.50161044742</v>
      </c>
    </row>
    <row r="135" spans="2:9">
      <c r="B135" s="127" t="str">
        <f>$B$51</f>
        <v>Nursing</v>
      </c>
      <c r="C135" s="141">
        <f t="shared" si="5"/>
        <v>0</v>
      </c>
      <c r="D135" s="141">
        <f t="shared" si="5"/>
        <v>0</v>
      </c>
      <c r="E135" s="141">
        <f t="shared" si="5"/>
        <v>0</v>
      </c>
      <c r="F135" s="141">
        <f t="shared" si="5"/>
        <v>0</v>
      </c>
      <c r="G135" s="141">
        <f t="shared" si="5"/>
        <v>0</v>
      </c>
      <c r="H135" s="136">
        <f t="shared" si="4"/>
        <v>0</v>
      </c>
    </row>
    <row r="136" spans="2:9">
      <c r="B136" s="130" t="str">
        <f>$B$52</f>
        <v>Totals</v>
      </c>
      <c r="C136" s="133">
        <f>SUM(C116:C135)</f>
        <v>4655418.405943891</v>
      </c>
      <c r="D136" s="133">
        <f>SUM(D116:D135)</f>
        <v>3728736.9936203477</v>
      </c>
      <c r="E136" s="133">
        <f>SUM(E116:E135)</f>
        <v>1394210.5581738441</v>
      </c>
      <c r="F136" s="133">
        <f>SUM(F116:F135)</f>
        <v>1517658.0022619171</v>
      </c>
      <c r="G136" s="133">
        <f>SUM(G116:G135)</f>
        <v>0</v>
      </c>
      <c r="H136" s="133">
        <f t="shared" si="4"/>
        <v>11296023.960000001</v>
      </c>
    </row>
    <row r="137" spans="2:9">
      <c r="B137" s="328"/>
      <c r="C137" s="331"/>
      <c r="D137" s="331"/>
      <c r="E137" s="331"/>
      <c r="F137" s="331"/>
      <c r="G137" s="331"/>
      <c r="H137" s="332"/>
    </row>
    <row r="138" spans="2:9">
      <c r="B138" s="120" t="s">
        <v>4</v>
      </c>
      <c r="C138" s="325"/>
      <c r="D138" s="325"/>
      <c r="E138" s="325"/>
      <c r="F138" s="325"/>
      <c r="G138" s="325"/>
      <c r="H138" s="122">
        <f>H86-H81-H111</f>
        <v>29460875.039999999</v>
      </c>
    </row>
    <row r="139" spans="2:9" ht="152.25" customHeight="1" thickBot="1">
      <c r="B139" s="471" t="s">
        <v>874</v>
      </c>
      <c r="C139" s="471"/>
      <c r="D139" s="471"/>
      <c r="E139" s="471"/>
      <c r="F139" s="471"/>
      <c r="G139" s="471"/>
      <c r="H139" s="319"/>
    </row>
    <row r="140" spans="2:9" ht="36.75" customHeight="1" thickTop="1">
      <c r="B140" s="519"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Data!LN11</f>
        <v>90334.000842906171</v>
      </c>
      <c r="D143" s="327">
        <f>Data!MH11</f>
        <v>7357.7478904967929</v>
      </c>
      <c r="E143" s="327">
        <f>Data!NB11</f>
        <v>293121.07618266629</v>
      </c>
      <c r="F143" s="327">
        <f>Data!NV11</f>
        <v>7731.0326114268619</v>
      </c>
      <c r="G143" s="327">
        <f>Data!OP11</f>
        <v>0</v>
      </c>
      <c r="H143" s="341">
        <f>Data!PJ11</f>
        <v>5044481.3234208385</v>
      </c>
      <c r="I143" s="342">
        <f t="shared" ref="I143:I162" si="6">SUM(C143:H143)</f>
        <v>5443025.1809483347</v>
      </c>
    </row>
    <row r="144" spans="2:9">
      <c r="B144" s="127" t="str">
        <f>$B$33</f>
        <v>Science</v>
      </c>
      <c r="C144" s="327">
        <f>Data!LO11</f>
        <v>3788.1240742950918</v>
      </c>
      <c r="D144" s="327">
        <f>Data!MI11</f>
        <v>759.4771982694316</v>
      </c>
      <c r="E144" s="327">
        <f>Data!NC11</f>
        <v>2462074.2585302042</v>
      </c>
      <c r="F144" s="327">
        <f>Data!NW11</f>
        <v>4610747.8086464526</v>
      </c>
      <c r="G144" s="327">
        <f>Data!OQ11</f>
        <v>0</v>
      </c>
      <c r="H144" s="341">
        <f>Data!PK11</f>
        <v>4975976.0841975845</v>
      </c>
      <c r="I144" s="342">
        <f t="shared" si="6"/>
        <v>12053345.752646806</v>
      </c>
    </row>
    <row r="145" spans="2:9">
      <c r="B145" s="127" t="str">
        <f>$B$34</f>
        <v>Fine Arts</v>
      </c>
      <c r="C145" s="327">
        <f>Data!LP11</f>
        <v>14337.447596598538</v>
      </c>
      <c r="D145" s="327">
        <f>Data!MJ11</f>
        <v>916.92978815455763</v>
      </c>
      <c r="E145" s="327">
        <f>Data!ND11</f>
        <v>0</v>
      </c>
      <c r="F145" s="327">
        <f>Data!NX11</f>
        <v>0</v>
      </c>
      <c r="G145" s="327">
        <f>Data!OR11</f>
        <v>0</v>
      </c>
      <c r="H145" s="341">
        <f>Data!PL11</f>
        <v>434428.3903260912</v>
      </c>
      <c r="I145" s="342">
        <f t="shared" si="6"/>
        <v>449682.76771084429</v>
      </c>
    </row>
    <row r="146" spans="2:9">
      <c r="B146" s="127" t="str">
        <f>$B$35</f>
        <v>Teacher Education</v>
      </c>
      <c r="C146" s="327">
        <f>Data!LQ11</f>
        <v>0</v>
      </c>
      <c r="D146" s="327">
        <f>Data!MK11</f>
        <v>0</v>
      </c>
      <c r="E146" s="327">
        <f>Data!NE11</f>
        <v>0</v>
      </c>
      <c r="F146" s="327">
        <f>Data!NY11</f>
        <v>0</v>
      </c>
      <c r="G146" s="327">
        <f>Data!OS11</f>
        <v>0</v>
      </c>
      <c r="H146" s="341">
        <f>Data!PN11</f>
        <v>0</v>
      </c>
      <c r="I146" s="342">
        <f t="shared" si="6"/>
        <v>0</v>
      </c>
    </row>
    <row r="147" spans="2:9">
      <c r="B147" s="127" t="str">
        <f>$B$36</f>
        <v>Agriculture</v>
      </c>
      <c r="C147" s="327">
        <f>Data!LR11</f>
        <v>1000</v>
      </c>
      <c r="D147" s="327">
        <f>Data!ML11</f>
        <v>2000</v>
      </c>
      <c r="E147" s="327">
        <f>Data!NF11</f>
        <v>3222727.5741597135</v>
      </c>
      <c r="F147" s="327">
        <f>Data!NZ11</f>
        <v>530966.6582662568</v>
      </c>
      <c r="G147" s="327">
        <f>Data!OT11</f>
        <v>0</v>
      </c>
      <c r="H147" s="341">
        <f>Data!PM11</f>
        <v>306472.97045845614</v>
      </c>
      <c r="I147" s="342">
        <f t="shared" si="6"/>
        <v>4063167.2028844263</v>
      </c>
    </row>
    <row r="148" spans="2:9">
      <c r="B148" s="127" t="str">
        <f>$B$37</f>
        <v>Engineering</v>
      </c>
      <c r="C148" s="327">
        <f>Data!LS11</f>
        <v>44259.868477206604</v>
      </c>
      <c r="D148" s="327">
        <f>Data!MM11</f>
        <v>68504.127643064989</v>
      </c>
      <c r="E148" s="327">
        <f>Data!NG11</f>
        <v>907027.32213134528</v>
      </c>
      <c r="F148" s="327">
        <f>Data!OA11</f>
        <v>508598.61840229214</v>
      </c>
      <c r="G148" s="327">
        <f>Data!OU11</f>
        <v>0</v>
      </c>
      <c r="H148" s="341">
        <f>Data!PO11</f>
        <v>960869.82367577881</v>
      </c>
      <c r="I148" s="342">
        <f t="shared" si="6"/>
        <v>2489259.760329688</v>
      </c>
    </row>
    <row r="149" spans="2:9">
      <c r="B149" s="127" t="str">
        <f>$B$38</f>
        <v>Home Economics</v>
      </c>
      <c r="C149" s="327">
        <f>Data!LT11</f>
        <v>0</v>
      </c>
      <c r="D149" s="327">
        <f>Data!MN11</f>
        <v>0</v>
      </c>
      <c r="E149" s="327">
        <f>Data!NH11</f>
        <v>0</v>
      </c>
      <c r="F149" s="327">
        <f>Data!OB11</f>
        <v>0</v>
      </c>
      <c r="G149" s="327">
        <f>Data!OV11</f>
        <v>0</v>
      </c>
      <c r="H149" s="341">
        <f>Data!PP11</f>
        <v>0</v>
      </c>
      <c r="I149" s="342">
        <f t="shared" si="6"/>
        <v>0</v>
      </c>
    </row>
    <row r="150" spans="2:9">
      <c r="B150" s="127" t="str">
        <f>$B$39</f>
        <v>Law</v>
      </c>
      <c r="C150" s="327">
        <f>Data!LU11</f>
        <v>0</v>
      </c>
      <c r="D150" s="327">
        <f>Data!MO11</f>
        <v>0</v>
      </c>
      <c r="E150" s="327">
        <f>Data!NI11</f>
        <v>0</v>
      </c>
      <c r="F150" s="327">
        <f>Data!OC11</f>
        <v>0</v>
      </c>
      <c r="G150" s="327">
        <f>Data!OW11</f>
        <v>0</v>
      </c>
      <c r="H150" s="341">
        <f>Data!PQ11</f>
        <v>0</v>
      </c>
      <c r="I150" s="342">
        <f t="shared" si="6"/>
        <v>0</v>
      </c>
    </row>
    <row r="151" spans="2:9">
      <c r="B151" s="127" t="str">
        <f>$B$40</f>
        <v>Social Service</v>
      </c>
      <c r="C151" s="327">
        <f>Data!LV11</f>
        <v>0</v>
      </c>
      <c r="D151" s="327">
        <f>Data!MP11</f>
        <v>0</v>
      </c>
      <c r="E151" s="327">
        <f>Data!NJ11</f>
        <v>0</v>
      </c>
      <c r="F151" s="327">
        <f>Data!OD11</f>
        <v>0</v>
      </c>
      <c r="G151" s="327">
        <f>Data!OX11</f>
        <v>0</v>
      </c>
      <c r="H151" s="341">
        <f>Data!PR11</f>
        <v>0</v>
      </c>
      <c r="I151" s="342">
        <f t="shared" si="6"/>
        <v>0</v>
      </c>
    </row>
    <row r="152" spans="2:9">
      <c r="B152" s="127" t="str">
        <f>$B$41</f>
        <v>Library Science</v>
      </c>
      <c r="C152" s="327">
        <f>Data!LW11</f>
        <v>889.14403699835907</v>
      </c>
      <c r="D152" s="327">
        <f>Data!MQ11</f>
        <v>333.42901387438468</v>
      </c>
      <c r="E152" s="327">
        <f>Data!NK11</f>
        <v>0</v>
      </c>
      <c r="F152" s="327">
        <f>Data!OE11</f>
        <v>0</v>
      </c>
      <c r="G152" s="327">
        <f>Data!OY11</f>
        <v>0</v>
      </c>
      <c r="H152" s="341">
        <f>Data!PS11</f>
        <v>34817.575909559229</v>
      </c>
      <c r="I152" s="342">
        <f t="shared" si="6"/>
        <v>36040.148960431972</v>
      </c>
    </row>
    <row r="153" spans="2:9">
      <c r="B153" s="127" t="str">
        <f>$B$42</f>
        <v>Veterinary Science</v>
      </c>
      <c r="C153" s="327">
        <f>Data!LX11</f>
        <v>0</v>
      </c>
      <c r="D153" s="327">
        <f>Data!MR11</f>
        <v>0</v>
      </c>
      <c r="E153" s="327">
        <f>Data!NL11</f>
        <v>0</v>
      </c>
      <c r="F153" s="327">
        <f>Data!OF11</f>
        <v>0</v>
      </c>
      <c r="G153" s="327">
        <f>Data!OZ11</f>
        <v>0</v>
      </c>
      <c r="H153" s="341">
        <f>Data!PT11</f>
        <v>0</v>
      </c>
      <c r="I153" s="342">
        <f t="shared" si="6"/>
        <v>0</v>
      </c>
    </row>
    <row r="154" spans="2:9">
      <c r="B154" s="127" t="str">
        <f>$B$43</f>
        <v>Vocational Training</v>
      </c>
      <c r="C154" s="327">
        <f>Data!LY11</f>
        <v>21808.656420490384</v>
      </c>
      <c r="D154" s="327">
        <f>Data!MS11</f>
        <v>1231.8349679248099</v>
      </c>
      <c r="E154" s="327">
        <f>Data!NM11</f>
        <v>0</v>
      </c>
      <c r="F154" s="327">
        <f>Data!OG11</f>
        <v>0</v>
      </c>
      <c r="G154" s="327">
        <f>Data!PA11</f>
        <v>0</v>
      </c>
      <c r="H154" s="341">
        <f>Data!PU11</f>
        <v>1449253.1545466022</v>
      </c>
      <c r="I154" s="342">
        <f t="shared" si="6"/>
        <v>1472293.6459350174</v>
      </c>
    </row>
    <row r="155" spans="2:9">
      <c r="B155" s="127" t="str">
        <f>$B$44</f>
        <v>Physical Training</v>
      </c>
      <c r="C155" s="327">
        <f>Data!LZ11</f>
        <v>0</v>
      </c>
      <c r="D155" s="327">
        <f>Data!MT11</f>
        <v>0</v>
      </c>
      <c r="E155" s="327">
        <f>Data!NN11</f>
        <v>0</v>
      </c>
      <c r="F155" s="327">
        <f>Data!OH11</f>
        <v>0</v>
      </c>
      <c r="G155" s="327">
        <f>Data!PB11</f>
        <v>0</v>
      </c>
      <c r="H155" s="341">
        <f>Data!PV11</f>
        <v>0</v>
      </c>
      <c r="I155" s="342">
        <f t="shared" si="6"/>
        <v>0</v>
      </c>
    </row>
    <row r="156" spans="2:9">
      <c r="B156" s="127" t="str">
        <f>$B$45</f>
        <v>Health Services</v>
      </c>
      <c r="C156" s="327">
        <f>Data!MA11</f>
        <v>16</v>
      </c>
      <c r="D156" s="327">
        <f>Data!MU11</f>
        <v>24</v>
      </c>
      <c r="E156" s="327">
        <f>Data!NO11</f>
        <v>0</v>
      </c>
      <c r="F156" s="327">
        <f>Data!OI11</f>
        <v>0</v>
      </c>
      <c r="G156" s="327">
        <f>Data!PC11</f>
        <v>0</v>
      </c>
      <c r="H156" s="341">
        <f>Data!PW11</f>
        <v>9984.1283738291677</v>
      </c>
      <c r="I156" s="342">
        <f t="shared" si="6"/>
        <v>10024.128373829168</v>
      </c>
    </row>
    <row r="157" spans="2:9">
      <c r="B157" s="127" t="str">
        <f>$B$46</f>
        <v>Pharmacy</v>
      </c>
      <c r="C157" s="327">
        <f>Data!MB11</f>
        <v>0</v>
      </c>
      <c r="D157" s="327">
        <f>Data!MV11</f>
        <v>0</v>
      </c>
      <c r="E157" s="327">
        <f>Data!NP11</f>
        <v>0</v>
      </c>
      <c r="F157" s="327">
        <f>Data!OJ11</f>
        <v>0</v>
      </c>
      <c r="G157" s="327">
        <f>Data!PD11</f>
        <v>0</v>
      </c>
      <c r="H157" s="341">
        <f>Data!PX11</f>
        <v>0</v>
      </c>
      <c r="I157" s="342">
        <f t="shared" si="6"/>
        <v>0</v>
      </c>
    </row>
    <row r="158" spans="2:9">
      <c r="B158" s="127" t="str">
        <f>$B$47</f>
        <v>Business Administration</v>
      </c>
      <c r="C158" s="327">
        <f>Data!MC11</f>
        <v>611.28652543637179</v>
      </c>
      <c r="D158" s="327">
        <f>Data!MW11</f>
        <v>222.28600924958977</v>
      </c>
      <c r="E158" s="327">
        <f>Data!NQ11</f>
        <v>1167948.1710696423</v>
      </c>
      <c r="F158" s="327">
        <f>Data!OK11</f>
        <v>0</v>
      </c>
      <c r="G158" s="327">
        <f>Data!PE11</f>
        <v>0</v>
      </c>
      <c r="H158" s="341">
        <f>Data!PY11</f>
        <v>1708581.0268370735</v>
      </c>
      <c r="I158" s="342">
        <f t="shared" si="6"/>
        <v>2877362.7704414017</v>
      </c>
    </row>
    <row r="159" spans="2:9">
      <c r="B159" s="127" t="str">
        <f>$B$48</f>
        <v>Optometry</v>
      </c>
      <c r="C159" s="327">
        <f>Data!MD11</f>
        <v>0</v>
      </c>
      <c r="D159" s="327">
        <f>Data!MX11</f>
        <v>0</v>
      </c>
      <c r="E159" s="327">
        <f>Data!NR11</f>
        <v>0</v>
      </c>
      <c r="F159" s="327">
        <f>Data!OL11</f>
        <v>0</v>
      </c>
      <c r="G159" s="327">
        <f>Data!PF11</f>
        <v>0</v>
      </c>
      <c r="H159" s="341">
        <f>Data!PZ11</f>
        <v>0</v>
      </c>
      <c r="I159" s="342">
        <f t="shared" si="6"/>
        <v>0</v>
      </c>
    </row>
    <row r="160" spans="2:9">
      <c r="B160" s="127" t="str">
        <f>$B$49</f>
        <v>Teacher Ed-Practice Teaching</v>
      </c>
      <c r="C160" s="327">
        <f>Data!ME11</f>
        <v>0</v>
      </c>
      <c r="D160" s="327">
        <f>Data!MY11</f>
        <v>0</v>
      </c>
      <c r="E160" s="327">
        <f>Data!NS11</f>
        <v>0</v>
      </c>
      <c r="F160" s="327">
        <f>Data!OM11</f>
        <v>0</v>
      </c>
      <c r="G160" s="327">
        <f>Data!PG11</f>
        <v>0</v>
      </c>
      <c r="H160" s="341">
        <f>Data!QA11</f>
        <v>0</v>
      </c>
      <c r="I160" s="342">
        <f t="shared" si="6"/>
        <v>0</v>
      </c>
    </row>
    <row r="161" spans="2:9">
      <c r="B161" s="127" t="str">
        <f>$B$50</f>
        <v>Technology</v>
      </c>
      <c r="C161" s="327">
        <f>Data!MF11</f>
        <v>66812.667701260914</v>
      </c>
      <c r="D161" s="327">
        <f>Data!MZ11</f>
        <v>92607.431813773044</v>
      </c>
      <c r="E161" s="327">
        <f>Data!NT11</f>
        <v>0</v>
      </c>
      <c r="F161" s="327">
        <f>Data!ON11</f>
        <v>0</v>
      </c>
      <c r="G161" s="327">
        <f>Data!PH11</f>
        <v>0</v>
      </c>
      <c r="H161" s="341">
        <f>Data!QB11</f>
        <v>407253.37225418584</v>
      </c>
      <c r="I161" s="342">
        <f t="shared" si="6"/>
        <v>566673.47176921973</v>
      </c>
    </row>
    <row r="162" spans="2:9">
      <c r="B162" s="127" t="str">
        <f>$B$51</f>
        <v>Nursing</v>
      </c>
      <c r="C162" s="327">
        <f>Data!MG11</f>
        <v>0</v>
      </c>
      <c r="D162" s="327">
        <f>Data!NA11</f>
        <v>0</v>
      </c>
      <c r="E162" s="327">
        <f>Data!NU11</f>
        <v>0</v>
      </c>
      <c r="F162" s="327">
        <f>Data!OO11</f>
        <v>0</v>
      </c>
      <c r="G162" s="327">
        <f>Data!PI11</f>
        <v>0</v>
      </c>
      <c r="H162" s="341">
        <f>Data!QC11</f>
        <v>0</v>
      </c>
      <c r="I162" s="342">
        <f t="shared" si="6"/>
        <v>0</v>
      </c>
    </row>
    <row r="163" spans="2:9" ht="14.4" thickBot="1">
      <c r="B163" s="130" t="str">
        <f>$B$52</f>
        <v>Totals</v>
      </c>
      <c r="C163" s="133">
        <f t="shared" ref="C163:H163" si="7">SUM(C143:C162)</f>
        <v>243857.19567519243</v>
      </c>
      <c r="D163" s="133">
        <f t="shared" si="7"/>
        <v>173957.26432480759</v>
      </c>
      <c r="E163" s="133">
        <f t="shared" si="7"/>
        <v>8052898.4020735715</v>
      </c>
      <c r="F163" s="133">
        <f t="shared" si="7"/>
        <v>5658044.1179264281</v>
      </c>
      <c r="G163" s="134">
        <f t="shared" si="7"/>
        <v>0</v>
      </c>
      <c r="H163" s="343">
        <f t="shared" si="7"/>
        <v>15332117.849999998</v>
      </c>
      <c r="I163" s="342">
        <f>SUM(I143:I162)</f>
        <v>29460874.829999998</v>
      </c>
    </row>
    <row r="164" spans="2:9" ht="14.4" thickTop="1">
      <c r="B164" s="143"/>
      <c r="C164" s="329"/>
      <c r="D164" s="329"/>
      <c r="E164" s="329"/>
      <c r="F164" s="329"/>
      <c r="G164" s="329"/>
      <c r="H164" s="344"/>
      <c r="I164" s="345"/>
    </row>
    <row r="165" spans="2:9">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 t="shared" ref="C168:G183" si="8">C143+$H$140*IF($H116=0,0,$H143*C116/$H116)+IF($H32=0,0,$H$141*$H143*C32/$H32)</f>
        <v>4138660.8737448934</v>
      </c>
      <c r="D168" s="321">
        <f t="shared" si="8"/>
        <v>725349.30744636548</v>
      </c>
      <c r="E168" s="321">
        <f t="shared" si="8"/>
        <v>516828.2694814718</v>
      </c>
      <c r="F168" s="321">
        <f t="shared" si="8"/>
        <v>62186.730275603979</v>
      </c>
      <c r="G168" s="321">
        <f t="shared" si="8"/>
        <v>0</v>
      </c>
      <c r="H168" s="133">
        <f t="shared" ref="H168:H188" si="9">SUM(C168:G168)</f>
        <v>5443025.1809483347</v>
      </c>
      <c r="I168" s="347"/>
    </row>
    <row r="169" spans="2:9">
      <c r="B169" s="127" t="str">
        <f>$B$33</f>
        <v>Science</v>
      </c>
      <c r="C169" s="141">
        <f t="shared" si="8"/>
        <v>1417708.9637903955</v>
      </c>
      <c r="D169" s="141">
        <f t="shared" si="8"/>
        <v>1205899.0036330959</v>
      </c>
      <c r="E169" s="141">
        <f t="shared" si="8"/>
        <v>3178152.6024474781</v>
      </c>
      <c r="F169" s="141">
        <f t="shared" si="8"/>
        <v>6251585.1827758364</v>
      </c>
      <c r="G169" s="141">
        <f t="shared" si="8"/>
        <v>0</v>
      </c>
      <c r="H169" s="136">
        <f t="shared" si="9"/>
        <v>12053345.752646806</v>
      </c>
      <c r="I169" s="347"/>
    </row>
    <row r="170" spans="2:9">
      <c r="B170" s="127" t="str">
        <f>$B$34</f>
        <v>Fine Arts</v>
      </c>
      <c r="C170" s="141">
        <f t="shared" si="8"/>
        <v>430773.90860845859</v>
      </c>
      <c r="D170" s="141">
        <f t="shared" si="8"/>
        <v>18908.859102385737</v>
      </c>
      <c r="E170" s="141">
        <f t="shared" si="8"/>
        <v>0</v>
      </c>
      <c r="F170" s="141">
        <f t="shared" si="8"/>
        <v>0</v>
      </c>
      <c r="G170" s="141">
        <f t="shared" si="8"/>
        <v>0</v>
      </c>
      <c r="H170" s="136">
        <f t="shared" si="9"/>
        <v>449682.76771084435</v>
      </c>
      <c r="I170" s="347"/>
    </row>
    <row r="171" spans="2:9">
      <c r="B171" s="127" t="str">
        <f>$B$35</f>
        <v>Teacher Education</v>
      </c>
      <c r="C171" s="141">
        <f t="shared" si="8"/>
        <v>0</v>
      </c>
      <c r="D171" s="141">
        <f t="shared" si="8"/>
        <v>0</v>
      </c>
      <c r="E171" s="141">
        <f t="shared" si="8"/>
        <v>0</v>
      </c>
      <c r="F171" s="141">
        <f t="shared" si="8"/>
        <v>0</v>
      </c>
      <c r="G171" s="141">
        <f t="shared" si="8"/>
        <v>0</v>
      </c>
      <c r="H171" s="136">
        <f t="shared" si="9"/>
        <v>0</v>
      </c>
      <c r="I171" s="347"/>
    </row>
    <row r="172" spans="2:9">
      <c r="B172" s="127" t="str">
        <f>$B$36</f>
        <v>Agriculture</v>
      </c>
      <c r="C172" s="141">
        <f t="shared" si="8"/>
        <v>10065.930317396496</v>
      </c>
      <c r="D172" s="141">
        <f t="shared" si="8"/>
        <v>116949.54012868527</v>
      </c>
      <c r="E172" s="141">
        <f t="shared" si="8"/>
        <v>3387364.4256844604</v>
      </c>
      <c r="F172" s="141">
        <f t="shared" si="8"/>
        <v>548787.30675388395</v>
      </c>
      <c r="G172" s="141">
        <f t="shared" si="8"/>
        <v>0</v>
      </c>
      <c r="H172" s="136">
        <f t="shared" si="9"/>
        <v>4063167.2028844263</v>
      </c>
      <c r="I172" s="347"/>
    </row>
    <row r="173" spans="2:9">
      <c r="B173" s="127" t="str">
        <f>$B$37</f>
        <v>Engineering</v>
      </c>
      <c r="C173" s="141">
        <f t="shared" si="8"/>
        <v>289740.88161140791</v>
      </c>
      <c r="D173" s="141">
        <f t="shared" si="8"/>
        <v>681225.05446047382</v>
      </c>
      <c r="E173" s="141">
        <f t="shared" si="8"/>
        <v>968397.30693907163</v>
      </c>
      <c r="F173" s="141">
        <f t="shared" si="8"/>
        <v>549896.51731873455</v>
      </c>
      <c r="G173" s="141">
        <f t="shared" si="8"/>
        <v>0</v>
      </c>
      <c r="H173" s="136">
        <f t="shared" si="9"/>
        <v>2489259.760329688</v>
      </c>
      <c r="I173" s="347"/>
    </row>
    <row r="174" spans="2:9">
      <c r="B174" s="127" t="str">
        <f>$B$38</f>
        <v>Home Economics</v>
      </c>
      <c r="C174" s="141">
        <f t="shared" si="8"/>
        <v>0</v>
      </c>
      <c r="D174" s="141">
        <f t="shared" si="8"/>
        <v>0</v>
      </c>
      <c r="E174" s="141">
        <f t="shared" si="8"/>
        <v>0</v>
      </c>
      <c r="F174" s="141">
        <f t="shared" si="8"/>
        <v>0</v>
      </c>
      <c r="G174" s="141">
        <f t="shared" si="8"/>
        <v>0</v>
      </c>
      <c r="H174" s="136">
        <f t="shared" si="9"/>
        <v>0</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0</v>
      </c>
      <c r="D176" s="141">
        <f t="shared" si="8"/>
        <v>0</v>
      </c>
      <c r="E176" s="141">
        <f t="shared" si="8"/>
        <v>0</v>
      </c>
      <c r="F176" s="141">
        <f t="shared" si="8"/>
        <v>0</v>
      </c>
      <c r="G176" s="141">
        <f t="shared" si="8"/>
        <v>0</v>
      </c>
      <c r="H176" s="136">
        <f t="shared" si="9"/>
        <v>0</v>
      </c>
      <c r="I176" s="347"/>
    </row>
    <row r="177" spans="2:9">
      <c r="B177" s="127" t="str">
        <f>$B$41</f>
        <v>Library Science</v>
      </c>
      <c r="C177" s="141">
        <f t="shared" si="8"/>
        <v>23016.754257544882</v>
      </c>
      <c r="D177" s="141">
        <f t="shared" si="8"/>
        <v>13023.394702887092</v>
      </c>
      <c r="E177" s="141">
        <f t="shared" si="8"/>
        <v>0</v>
      </c>
      <c r="F177" s="141">
        <f t="shared" si="8"/>
        <v>0</v>
      </c>
      <c r="G177" s="141">
        <f t="shared" si="8"/>
        <v>0</v>
      </c>
      <c r="H177" s="136">
        <f t="shared" si="9"/>
        <v>36040.148960431972</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887664.22104452294</v>
      </c>
      <c r="D179" s="141">
        <f t="shared" si="8"/>
        <v>584629.42489049467</v>
      </c>
      <c r="E179" s="141">
        <f t="shared" si="8"/>
        <v>0</v>
      </c>
      <c r="F179" s="141">
        <f t="shared" si="8"/>
        <v>0</v>
      </c>
      <c r="G179" s="141">
        <f t="shared" si="8"/>
        <v>0</v>
      </c>
      <c r="H179" s="136">
        <f t="shared" si="9"/>
        <v>1472293.6459350176</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6089.5175788736551</v>
      </c>
      <c r="D181" s="141">
        <f t="shared" si="8"/>
        <v>3934.6107949555121</v>
      </c>
      <c r="E181" s="141">
        <f t="shared" si="8"/>
        <v>0</v>
      </c>
      <c r="F181" s="141">
        <f t="shared" si="8"/>
        <v>0</v>
      </c>
      <c r="G181" s="141">
        <f t="shared" si="8"/>
        <v>0</v>
      </c>
      <c r="H181" s="136">
        <f t="shared" si="9"/>
        <v>10024.128373829168</v>
      </c>
      <c r="I181" s="347"/>
    </row>
    <row r="182" spans="2:9">
      <c r="B182" s="127" t="str">
        <f>$B$46</f>
        <v>Pharmacy</v>
      </c>
      <c r="C182" s="141">
        <f t="shared" si="8"/>
        <v>0</v>
      </c>
      <c r="D182" s="141">
        <f t="shared" si="8"/>
        <v>0</v>
      </c>
      <c r="E182" s="141">
        <f t="shared" si="8"/>
        <v>0</v>
      </c>
      <c r="F182" s="141">
        <f t="shared" si="8"/>
        <v>0</v>
      </c>
      <c r="G182" s="141">
        <f t="shared" si="8"/>
        <v>0</v>
      </c>
      <c r="H182" s="136">
        <f t="shared" si="9"/>
        <v>0</v>
      </c>
      <c r="I182" s="347"/>
    </row>
    <row r="183" spans="2:9">
      <c r="B183" s="127" t="str">
        <f>$B$47</f>
        <v>Business Administration</v>
      </c>
      <c r="C183" s="141">
        <f t="shared" si="8"/>
        <v>418908.89722951612</v>
      </c>
      <c r="D183" s="141">
        <f t="shared" si="8"/>
        <v>887794.58499157615</v>
      </c>
      <c r="E183" s="141">
        <f t="shared" si="8"/>
        <v>1570659.2882203094</v>
      </c>
      <c r="F183" s="141">
        <f t="shared" si="8"/>
        <v>0</v>
      </c>
      <c r="G183" s="141">
        <f t="shared" si="8"/>
        <v>0</v>
      </c>
      <c r="H183" s="136">
        <f t="shared" si="9"/>
        <v>2877362.7704414017</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0</v>
      </c>
      <c r="D185" s="141">
        <f t="shared" si="10"/>
        <v>0</v>
      </c>
      <c r="E185" s="141">
        <f t="shared" si="10"/>
        <v>0</v>
      </c>
      <c r="F185" s="141">
        <f t="shared" si="10"/>
        <v>0</v>
      </c>
      <c r="G185" s="141">
        <f t="shared" si="10"/>
        <v>0</v>
      </c>
      <c r="H185" s="136">
        <f t="shared" si="9"/>
        <v>0</v>
      </c>
      <c r="I185" s="347"/>
    </row>
    <row r="186" spans="2:9">
      <c r="B186" s="127" t="str">
        <f>$B$50</f>
        <v>Technology</v>
      </c>
      <c r="C186" s="141">
        <f t="shared" si="10"/>
        <v>225451.47215334643</v>
      </c>
      <c r="D186" s="141">
        <f t="shared" si="10"/>
        <v>341221.99961587338</v>
      </c>
      <c r="E186" s="141">
        <f t="shared" si="10"/>
        <v>0</v>
      </c>
      <c r="F186" s="141">
        <f t="shared" si="10"/>
        <v>0</v>
      </c>
      <c r="G186" s="141">
        <f t="shared" si="10"/>
        <v>0</v>
      </c>
      <c r="H186" s="136">
        <f t="shared" si="9"/>
        <v>566673.47176921985</v>
      </c>
      <c r="I186" s="347"/>
    </row>
    <row r="187" spans="2:9">
      <c r="B187" s="127" t="str">
        <f>$B$51</f>
        <v>Nursing</v>
      </c>
      <c r="C187" s="141">
        <f t="shared" si="10"/>
        <v>0</v>
      </c>
      <c r="D187" s="141">
        <f t="shared" si="10"/>
        <v>0</v>
      </c>
      <c r="E187" s="141">
        <f t="shared" si="10"/>
        <v>0</v>
      </c>
      <c r="F187" s="141">
        <f t="shared" si="10"/>
        <v>0</v>
      </c>
      <c r="G187" s="141">
        <f t="shared" si="10"/>
        <v>0</v>
      </c>
      <c r="H187" s="136">
        <f t="shared" si="9"/>
        <v>0</v>
      </c>
      <c r="I187" s="347"/>
    </row>
    <row r="188" spans="2:9">
      <c r="B188" s="130" t="str">
        <f>$B$52</f>
        <v>Totals</v>
      </c>
      <c r="C188" s="133">
        <f>SUM(C168:C187)</f>
        <v>7848081.4203363555</v>
      </c>
      <c r="D188" s="133">
        <f>SUM(D168:D187)</f>
        <v>4578935.7797667934</v>
      </c>
      <c r="E188" s="133">
        <f>SUM(E168:E187)</f>
        <v>9621401.8927727919</v>
      </c>
      <c r="F188" s="133">
        <f>SUM(F168:F187)</f>
        <v>7412455.7371240593</v>
      </c>
      <c r="G188" s="133">
        <f>SUM(G168:G187)</f>
        <v>0</v>
      </c>
      <c r="H188" s="133">
        <f t="shared" si="9"/>
        <v>29460874.830000002</v>
      </c>
      <c r="I188" s="347"/>
    </row>
    <row r="189" spans="2:9">
      <c r="B189" s="328"/>
      <c r="C189" s="329"/>
      <c r="D189" s="329"/>
      <c r="E189" s="329"/>
      <c r="F189" s="329"/>
      <c r="G189" s="329"/>
      <c r="H189" s="344"/>
    </row>
    <row r="190" spans="2:9">
      <c r="B190" s="489" t="s">
        <v>34</v>
      </c>
      <c r="C190" s="489"/>
      <c r="D190" s="489"/>
      <c r="E190" s="489"/>
      <c r="F190" s="489"/>
      <c r="G190" s="489"/>
      <c r="H190" s="122">
        <f>H15</f>
        <v>7071011</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974725.17671134451</v>
      </c>
      <c r="D193" s="135">
        <f t="shared" si="11"/>
        <v>172872.5154210866</v>
      </c>
      <c r="E193" s="135">
        <f t="shared" si="11"/>
        <v>53862.506750466229</v>
      </c>
      <c r="F193" s="135">
        <f t="shared" si="11"/>
        <v>13111.426323785312</v>
      </c>
      <c r="G193" s="135">
        <f t="shared" si="11"/>
        <v>0</v>
      </c>
      <c r="H193" s="135">
        <f>SUM(C193:G193)</f>
        <v>1214571.6252066826</v>
      </c>
    </row>
    <row r="194" spans="2:8">
      <c r="B194" s="127" t="str">
        <f>$B$33</f>
        <v>Science</v>
      </c>
      <c r="C194" s="138">
        <f t="shared" si="11"/>
        <v>772274.26646202267</v>
      </c>
      <c r="D194" s="138">
        <f t="shared" si="11"/>
        <v>658239.28583492606</v>
      </c>
      <c r="E194" s="138">
        <f t="shared" si="11"/>
        <v>391117.28340399219</v>
      </c>
      <c r="F194" s="138">
        <f t="shared" si="11"/>
        <v>896214.58563668665</v>
      </c>
      <c r="G194" s="138">
        <f t="shared" si="11"/>
        <v>0</v>
      </c>
      <c r="H194" s="138">
        <f t="shared" ref="H194:H213" si="12">SUM(C194:G194)</f>
        <v>2717845.4213376273</v>
      </c>
    </row>
    <row r="195" spans="2:8">
      <c r="B195" s="127" t="str">
        <f>$B$34</f>
        <v>Fine Arts</v>
      </c>
      <c r="C195" s="138">
        <f t="shared" si="11"/>
        <v>67880.502429284403</v>
      </c>
      <c r="D195" s="138">
        <f t="shared" si="11"/>
        <v>2932.7432054212004</v>
      </c>
      <c r="E195" s="138">
        <f t="shared" si="11"/>
        <v>0</v>
      </c>
      <c r="F195" s="138">
        <f t="shared" si="11"/>
        <v>0</v>
      </c>
      <c r="G195" s="138">
        <f t="shared" si="11"/>
        <v>0</v>
      </c>
      <c r="H195" s="138">
        <f t="shared" si="12"/>
        <v>70813.2456347056</v>
      </c>
    </row>
    <row r="196" spans="2:8">
      <c r="B196" s="127" t="str">
        <f>$B$35</f>
        <v>Teacher Education</v>
      </c>
      <c r="C196" s="138">
        <f t="shared" si="11"/>
        <v>0</v>
      </c>
      <c r="D196" s="138">
        <f t="shared" si="11"/>
        <v>0</v>
      </c>
      <c r="E196" s="138">
        <f t="shared" si="11"/>
        <v>0</v>
      </c>
      <c r="F196" s="138">
        <f t="shared" si="11"/>
        <v>0</v>
      </c>
      <c r="G196" s="138">
        <f t="shared" si="11"/>
        <v>0</v>
      </c>
      <c r="H196" s="138">
        <f t="shared" si="12"/>
        <v>0</v>
      </c>
    </row>
    <row r="197" spans="2:8">
      <c r="B197" s="127" t="str">
        <f>$B$36</f>
        <v>Agriculture</v>
      </c>
      <c r="C197" s="138">
        <f t="shared" si="11"/>
        <v>11393.22107764312</v>
      </c>
      <c r="D197" s="138">
        <f t="shared" si="11"/>
        <v>144457.9295901336</v>
      </c>
      <c r="E197" s="138">
        <f t="shared" si="11"/>
        <v>206900.33799942292</v>
      </c>
      <c r="F197" s="138">
        <f t="shared" si="11"/>
        <v>22395.339568946689</v>
      </c>
      <c r="G197" s="138">
        <f t="shared" si="11"/>
        <v>0</v>
      </c>
      <c r="H197" s="138">
        <f t="shared" si="12"/>
        <v>385146.82823614631</v>
      </c>
    </row>
    <row r="198" spans="2:8">
      <c r="B198" s="127" t="str">
        <f>$B$37</f>
        <v>Engineering</v>
      </c>
      <c r="C198" s="138">
        <f t="shared" si="11"/>
        <v>108731.93747859454</v>
      </c>
      <c r="D198" s="138">
        <f t="shared" si="11"/>
        <v>271395.05681490502</v>
      </c>
      <c r="E198" s="138">
        <f t="shared" si="11"/>
        <v>27182.865452522899</v>
      </c>
      <c r="F198" s="138">
        <f t="shared" si="11"/>
        <v>18292.252038755785</v>
      </c>
      <c r="G198" s="138">
        <f t="shared" si="11"/>
        <v>0</v>
      </c>
      <c r="H198" s="138">
        <f t="shared" si="12"/>
        <v>425602.11178477824</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9235.0957362810859</v>
      </c>
      <c r="D202" s="138">
        <f t="shared" si="11"/>
        <v>5296.2360987060083</v>
      </c>
      <c r="E202" s="138">
        <f t="shared" si="11"/>
        <v>0</v>
      </c>
      <c r="F202" s="138">
        <f t="shared" si="11"/>
        <v>0</v>
      </c>
      <c r="G202" s="138">
        <f t="shared" si="11"/>
        <v>0</v>
      </c>
      <c r="H202" s="138">
        <f t="shared" si="12"/>
        <v>14531.331834987093</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605681.53353382787</v>
      </c>
      <c r="D204" s="138">
        <f t="shared" si="11"/>
        <v>408097.10228942469</v>
      </c>
      <c r="E204" s="138">
        <f t="shared" si="11"/>
        <v>0</v>
      </c>
      <c r="F204" s="138">
        <f t="shared" si="11"/>
        <v>0</v>
      </c>
      <c r="G204" s="138">
        <f t="shared" si="11"/>
        <v>0</v>
      </c>
      <c r="H204" s="138">
        <f t="shared" si="12"/>
        <v>1013778.6358232526</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12592.947077004337</v>
      </c>
      <c r="D206" s="138">
        <f t="shared" si="11"/>
        <v>8108.3349377197974</v>
      </c>
      <c r="E206" s="138">
        <f t="shared" si="11"/>
        <v>0</v>
      </c>
      <c r="F206" s="138">
        <f t="shared" si="11"/>
        <v>0</v>
      </c>
      <c r="G206" s="138">
        <f t="shared" si="11"/>
        <v>0</v>
      </c>
      <c r="H206" s="138">
        <f t="shared" si="12"/>
        <v>20701.282014724136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201171.79814080748</v>
      </c>
      <c r="D208" s="138">
        <f t="shared" si="11"/>
        <v>426859.99345227331</v>
      </c>
      <c r="E208" s="138">
        <f t="shared" si="11"/>
        <v>193675.78847062954</v>
      </c>
      <c r="F208" s="138">
        <f t="shared" si="11"/>
        <v>0</v>
      </c>
      <c r="G208" s="138">
        <f t="shared" si="11"/>
        <v>0</v>
      </c>
      <c r="H208" s="138">
        <f t="shared" si="12"/>
        <v>821707.58006371045</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c r="B211" s="127" t="str">
        <f>$B$50</f>
        <v>Technology</v>
      </c>
      <c r="C211" s="138">
        <f t="shared" si="13"/>
        <v>150481.80522001322</v>
      </c>
      <c r="D211" s="138">
        <f t="shared" si="13"/>
        <v>235831.13284337163</v>
      </c>
      <c r="E211" s="138">
        <f t="shared" si="13"/>
        <v>0</v>
      </c>
      <c r="F211" s="138">
        <f t="shared" si="13"/>
        <v>0</v>
      </c>
      <c r="G211" s="138">
        <f t="shared" si="13"/>
        <v>0</v>
      </c>
      <c r="H211" s="138">
        <f t="shared" si="12"/>
        <v>386312.93806338485</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2914168.2838668227</v>
      </c>
      <c r="D213" s="135">
        <f>SUM(D193:D212)</f>
        <v>2334090.3304879679</v>
      </c>
      <c r="E213" s="135">
        <f>SUM(E193:E212)</f>
        <v>872738.78207703377</v>
      </c>
      <c r="F213" s="135">
        <f>SUM(F193:F212)</f>
        <v>950013.60356817453</v>
      </c>
      <c r="G213" s="135">
        <f>SUM(G193:G212)</f>
        <v>0</v>
      </c>
      <c r="H213" s="135">
        <f t="shared" si="12"/>
        <v>7071011</v>
      </c>
    </row>
    <row r="214" spans="2:8">
      <c r="B214" s="143"/>
      <c r="C214" s="144"/>
      <c r="D214" s="144"/>
      <c r="E214" s="144"/>
      <c r="F214" s="144"/>
      <c r="G214" s="144"/>
      <c r="H214" s="144"/>
    </row>
    <row r="215" spans="2:8">
      <c r="B215" s="489" t="s">
        <v>35</v>
      </c>
      <c r="C215" s="489"/>
      <c r="D215" s="489"/>
      <c r="E215" s="489"/>
      <c r="F215" s="489"/>
      <c r="G215" s="489"/>
      <c r="H215" s="122">
        <f>H17</f>
        <v>7450518</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2104862.5481526265</v>
      </c>
      <c r="D218" s="135">
        <f t="shared" si="14"/>
        <v>177828.81477088793</v>
      </c>
      <c r="E218" s="135">
        <f t="shared" si="14"/>
        <v>24467.767738974668</v>
      </c>
      <c r="F218" s="135">
        <f t="shared" si="14"/>
        <v>943.74066880594501</v>
      </c>
      <c r="G218" s="135">
        <f t="shared" si="14"/>
        <v>0</v>
      </c>
      <c r="H218" s="135">
        <f>SUM(C218:G218)</f>
        <v>2308102.871331295</v>
      </c>
    </row>
    <row r="219" spans="2:8">
      <c r="B219" s="127" t="str">
        <f>$B$33</f>
        <v>Science</v>
      </c>
      <c r="C219" s="138">
        <f t="shared" si="14"/>
        <v>1402431.513030099</v>
      </c>
      <c r="D219" s="138">
        <f t="shared" si="14"/>
        <v>759888.11591373</v>
      </c>
      <c r="E219" s="138">
        <f t="shared" si="14"/>
        <v>99539.327847192399</v>
      </c>
      <c r="F219" s="138">
        <f t="shared" si="14"/>
        <v>131809.11340989699</v>
      </c>
      <c r="G219" s="138">
        <f t="shared" si="14"/>
        <v>0</v>
      </c>
      <c r="H219" s="138">
        <f t="shared" ref="H219:H238" si="15">SUM(C219:G219)</f>
        <v>2393668.0702009182</v>
      </c>
    </row>
    <row r="220" spans="2:8">
      <c r="B220" s="127" t="str">
        <f>$B$34</f>
        <v>Fine Arts</v>
      </c>
      <c r="C220" s="138">
        <f t="shared" si="14"/>
        <v>179166.78898824737</v>
      </c>
      <c r="D220" s="138">
        <f t="shared" si="14"/>
        <v>16136.620222106236</v>
      </c>
      <c r="E220" s="138">
        <f t="shared" si="14"/>
        <v>0</v>
      </c>
      <c r="F220" s="138">
        <f t="shared" si="14"/>
        <v>0</v>
      </c>
      <c r="G220" s="138">
        <f t="shared" si="14"/>
        <v>0</v>
      </c>
      <c r="H220" s="138">
        <f t="shared" si="15"/>
        <v>195303.40921035359</v>
      </c>
    </row>
    <row r="221" spans="2:8">
      <c r="B221" s="127" t="str">
        <f>$B$35</f>
        <v>Teacher Education</v>
      </c>
      <c r="C221" s="138">
        <f t="shared" si="14"/>
        <v>0</v>
      </c>
      <c r="D221" s="138">
        <f t="shared" si="14"/>
        <v>0</v>
      </c>
      <c r="E221" s="138">
        <f t="shared" si="14"/>
        <v>0</v>
      </c>
      <c r="F221" s="138">
        <f t="shared" si="14"/>
        <v>0</v>
      </c>
      <c r="G221" s="138">
        <f t="shared" si="14"/>
        <v>0</v>
      </c>
      <c r="H221" s="138">
        <f t="shared" si="15"/>
        <v>0</v>
      </c>
    </row>
    <row r="222" spans="2:8">
      <c r="B222" s="127" t="str">
        <f>$B$36</f>
        <v>Agriculture</v>
      </c>
      <c r="C222" s="138">
        <f t="shared" si="14"/>
        <v>11342.60033646527</v>
      </c>
      <c r="D222" s="138">
        <f t="shared" si="14"/>
        <v>79542.127963513558</v>
      </c>
      <c r="E222" s="138">
        <f t="shared" si="14"/>
        <v>70622.875064767795</v>
      </c>
      <c r="F222" s="138">
        <f t="shared" si="14"/>
        <v>10066.567133930079</v>
      </c>
      <c r="G222" s="138">
        <f t="shared" si="14"/>
        <v>0</v>
      </c>
      <c r="H222" s="138">
        <f t="shared" si="15"/>
        <v>171574.17049867669</v>
      </c>
    </row>
    <row r="223" spans="2:8">
      <c r="B223" s="127" t="str">
        <f>$B$37</f>
        <v>Engineering</v>
      </c>
      <c r="C223" s="138">
        <f t="shared" si="14"/>
        <v>244791.83379208209</v>
      </c>
      <c r="D223" s="138">
        <f t="shared" si="14"/>
        <v>153379.39019193905</v>
      </c>
      <c r="E223" s="138">
        <f t="shared" si="14"/>
        <v>41335.698528722358</v>
      </c>
      <c r="F223" s="138">
        <f t="shared" si="14"/>
        <v>37435.046529302483</v>
      </c>
      <c r="G223" s="138">
        <f t="shared" si="14"/>
        <v>0</v>
      </c>
      <c r="H223" s="138">
        <f t="shared" si="15"/>
        <v>476941.96904204594</v>
      </c>
    </row>
    <row r="224" spans="2:8">
      <c r="B224" s="127" t="str">
        <f>$B$38</f>
        <v>Home Economics</v>
      </c>
      <c r="C224" s="138">
        <f t="shared" si="14"/>
        <v>0</v>
      </c>
      <c r="D224" s="138">
        <f t="shared" si="14"/>
        <v>0</v>
      </c>
      <c r="E224" s="138">
        <f t="shared" si="14"/>
        <v>0</v>
      </c>
      <c r="F224" s="138">
        <f t="shared" si="14"/>
        <v>0</v>
      </c>
      <c r="G224" s="138">
        <f t="shared" si="14"/>
        <v>0</v>
      </c>
      <c r="H224" s="138">
        <f t="shared" si="15"/>
        <v>0</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0</v>
      </c>
      <c r="D226" s="138">
        <f t="shared" si="14"/>
        <v>0</v>
      </c>
      <c r="E226" s="138">
        <f t="shared" si="14"/>
        <v>0</v>
      </c>
      <c r="F226" s="138">
        <f t="shared" si="14"/>
        <v>0</v>
      </c>
      <c r="G226" s="138">
        <f t="shared" si="14"/>
        <v>0</v>
      </c>
      <c r="H226" s="138">
        <f t="shared" si="15"/>
        <v>0</v>
      </c>
    </row>
    <row r="227" spans="2:8">
      <c r="B227" s="127" t="str">
        <f>$B$41</f>
        <v>Library Science</v>
      </c>
      <c r="C227" s="138">
        <f t="shared" si="14"/>
        <v>11111.118696945572</v>
      </c>
      <c r="D227" s="138">
        <f t="shared" si="14"/>
        <v>5867.8618989477218</v>
      </c>
      <c r="E227" s="138">
        <f t="shared" si="14"/>
        <v>0</v>
      </c>
      <c r="F227" s="138">
        <f t="shared" si="14"/>
        <v>0</v>
      </c>
      <c r="G227" s="138">
        <f t="shared" si="14"/>
        <v>0</v>
      </c>
      <c r="H227" s="138">
        <f t="shared" si="15"/>
        <v>16978.980595893292</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384143.7807829412</v>
      </c>
      <c r="D229" s="138">
        <f t="shared" si="14"/>
        <v>307573.7612031764</v>
      </c>
      <c r="E229" s="138">
        <f t="shared" si="14"/>
        <v>0</v>
      </c>
      <c r="F229" s="138">
        <f t="shared" si="14"/>
        <v>0</v>
      </c>
      <c r="G229" s="138">
        <f t="shared" si="14"/>
        <v>0</v>
      </c>
      <c r="H229" s="138">
        <f t="shared" si="15"/>
        <v>691717.54198611761</v>
      </c>
    </row>
    <row r="230" spans="2:8">
      <c r="B230" s="127" t="str">
        <f>$B$44</f>
        <v>Physical Training</v>
      </c>
      <c r="C230" s="138">
        <f t="shared" si="14"/>
        <v>0</v>
      </c>
      <c r="D230" s="138">
        <f t="shared" si="14"/>
        <v>0</v>
      </c>
      <c r="E230" s="138">
        <f t="shared" si="14"/>
        <v>0</v>
      </c>
      <c r="F230" s="138">
        <f t="shared" si="14"/>
        <v>0</v>
      </c>
      <c r="G230" s="138">
        <f t="shared" si="14"/>
        <v>0</v>
      </c>
      <c r="H230" s="138">
        <f t="shared" si="15"/>
        <v>0</v>
      </c>
    </row>
    <row r="231" spans="2:8">
      <c r="B231" s="127" t="str">
        <f>$B$45</f>
        <v>Health Services</v>
      </c>
      <c r="C231" s="138">
        <f t="shared" si="14"/>
        <v>11921.304435264519</v>
      </c>
      <c r="D231" s="138">
        <f t="shared" si="14"/>
        <v>3911.9079326318147</v>
      </c>
      <c r="E231" s="138">
        <f t="shared" si="14"/>
        <v>0</v>
      </c>
      <c r="F231" s="138">
        <f t="shared" si="14"/>
        <v>0</v>
      </c>
      <c r="G231" s="138">
        <f t="shared" si="14"/>
        <v>0</v>
      </c>
      <c r="H231" s="138">
        <f t="shared" si="15"/>
        <v>15833.212367896334</v>
      </c>
    </row>
    <row r="232" spans="2:8">
      <c r="B232" s="127" t="str">
        <f>$B$46</f>
        <v>Pharmacy</v>
      </c>
      <c r="C232" s="138">
        <f t="shared" si="14"/>
        <v>0</v>
      </c>
      <c r="D232" s="138">
        <f t="shared" si="14"/>
        <v>0</v>
      </c>
      <c r="E232" s="138">
        <f t="shared" si="14"/>
        <v>0</v>
      </c>
      <c r="F232" s="138">
        <f t="shared" si="14"/>
        <v>0</v>
      </c>
      <c r="G232" s="138">
        <f t="shared" si="14"/>
        <v>0</v>
      </c>
      <c r="H232" s="138">
        <f t="shared" si="15"/>
        <v>0</v>
      </c>
    </row>
    <row r="233" spans="2:8">
      <c r="B233" s="127" t="str">
        <f>$B$47</f>
        <v>Business Administration</v>
      </c>
      <c r="C233" s="138">
        <f t="shared" si="14"/>
        <v>205208.47343421355</v>
      </c>
      <c r="D233" s="138">
        <f t="shared" si="14"/>
        <v>648398.73983372329</v>
      </c>
      <c r="E233" s="138">
        <f t="shared" si="14"/>
        <v>167937.86039023523</v>
      </c>
      <c r="F233" s="138">
        <f t="shared" si="14"/>
        <v>0</v>
      </c>
      <c r="G233" s="138">
        <f t="shared" si="14"/>
        <v>0</v>
      </c>
      <c r="H233" s="138">
        <f t="shared" si="15"/>
        <v>1021545.073658172</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0</v>
      </c>
      <c r="D235" s="138">
        <f t="shared" si="16"/>
        <v>0</v>
      </c>
      <c r="E235" s="138">
        <f t="shared" si="16"/>
        <v>0</v>
      </c>
      <c r="F235" s="138">
        <f t="shared" si="16"/>
        <v>0</v>
      </c>
      <c r="G235" s="138">
        <f t="shared" si="16"/>
        <v>0</v>
      </c>
      <c r="H235" s="138">
        <f t="shared" si="15"/>
        <v>0</v>
      </c>
    </row>
    <row r="236" spans="2:8">
      <c r="B236" s="127" t="str">
        <f>$B$50</f>
        <v>Technology</v>
      </c>
      <c r="C236" s="138">
        <f t="shared" si="16"/>
        <v>54861.148566168762</v>
      </c>
      <c r="D236" s="138">
        <f t="shared" si="16"/>
        <v>103991.55254246241</v>
      </c>
      <c r="E236" s="138">
        <f t="shared" si="16"/>
        <v>0</v>
      </c>
      <c r="F236" s="138">
        <f t="shared" si="16"/>
        <v>0</v>
      </c>
      <c r="G236" s="138">
        <f t="shared" si="16"/>
        <v>0</v>
      </c>
      <c r="H236" s="138">
        <f t="shared" si="15"/>
        <v>158852.70110863115</v>
      </c>
    </row>
    <row r="237" spans="2:8">
      <c r="B237" s="127" t="str">
        <f>$B$51</f>
        <v>Nursing</v>
      </c>
      <c r="C237" s="138">
        <f t="shared" si="16"/>
        <v>0</v>
      </c>
      <c r="D237" s="138">
        <f t="shared" si="16"/>
        <v>0</v>
      </c>
      <c r="E237" s="138">
        <f t="shared" si="16"/>
        <v>0</v>
      </c>
      <c r="F237" s="138">
        <f t="shared" si="16"/>
        <v>0</v>
      </c>
      <c r="G237" s="138">
        <f t="shared" si="16"/>
        <v>0</v>
      </c>
      <c r="H237" s="138">
        <f t="shared" si="15"/>
        <v>0</v>
      </c>
    </row>
    <row r="238" spans="2:8">
      <c r="B238" s="130" t="str">
        <f>$B$52</f>
        <v>Totals</v>
      </c>
      <c r="C238" s="135">
        <f>SUM(C218:C237)</f>
        <v>4609841.110215053</v>
      </c>
      <c r="D238" s="135">
        <f>SUM(D218:D237)</f>
        <v>2256518.8924731188</v>
      </c>
      <c r="E238" s="135">
        <f>SUM(E218:E237)</f>
        <v>403903.52956989245</v>
      </c>
      <c r="F238" s="135">
        <f>SUM(F218:F237)</f>
        <v>180254.46774193551</v>
      </c>
      <c r="G238" s="135">
        <f>SUM(G218:G237)</f>
        <v>0</v>
      </c>
      <c r="H238" s="135">
        <f t="shared" si="15"/>
        <v>7450517.9999999991</v>
      </c>
    </row>
    <row r="239" spans="2:8">
      <c r="B239" s="328"/>
      <c r="C239" s="348"/>
      <c r="D239" s="348"/>
      <c r="E239" s="348"/>
      <c r="F239" s="348"/>
      <c r="G239" s="348"/>
      <c r="H239" s="348"/>
    </row>
    <row r="240" spans="2:8">
      <c r="B240" s="120" t="s">
        <v>11</v>
      </c>
      <c r="C240" s="121"/>
      <c r="D240" s="121"/>
      <c r="E240" s="121"/>
      <c r="F240" s="121"/>
      <c r="G240" s="121"/>
      <c r="H240" s="122">
        <f>H16</f>
        <v>3481856</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983666.946709009</v>
      </c>
      <c r="D243" s="135">
        <f t="shared" si="17"/>
        <v>83104.869444366792</v>
      </c>
      <c r="E243" s="135">
        <f t="shared" si="17"/>
        <v>11434.539706978145</v>
      </c>
      <c r="F243" s="135">
        <f t="shared" si="17"/>
        <v>441.03901368012163</v>
      </c>
      <c r="G243" s="135">
        <f t="shared" si="17"/>
        <v>0</v>
      </c>
      <c r="H243" s="135">
        <f>SUM(C243:G243)</f>
        <v>1078647.3948740342</v>
      </c>
    </row>
    <row r="244" spans="2:8">
      <c r="B244" s="127" t="str">
        <f>$B$33</f>
        <v>Science</v>
      </c>
      <c r="C244" s="138">
        <f t="shared" si="17"/>
        <v>655399.33978186862</v>
      </c>
      <c r="D244" s="138">
        <f t="shared" si="17"/>
        <v>355119.06631497521</v>
      </c>
      <c r="E244" s="138">
        <f t="shared" si="17"/>
        <v>46517.786535206542</v>
      </c>
      <c r="F244" s="138">
        <f t="shared" si="17"/>
        <v>61598.448910656989</v>
      </c>
      <c r="G244" s="138">
        <f t="shared" si="17"/>
        <v>0</v>
      </c>
      <c r="H244" s="138">
        <f t="shared" ref="H244:H263" si="18">SUM(C244:G244)</f>
        <v>1118634.6415427073</v>
      </c>
    </row>
    <row r="245" spans="2:8">
      <c r="B245" s="127" t="str">
        <f>$B$34</f>
        <v>Fine Arts</v>
      </c>
      <c r="C245" s="138">
        <f t="shared" si="17"/>
        <v>83730.145909245912</v>
      </c>
      <c r="D245" s="138">
        <f t="shared" si="17"/>
        <v>7541.1384738701299</v>
      </c>
      <c r="E245" s="138">
        <f t="shared" si="17"/>
        <v>0</v>
      </c>
      <c r="F245" s="138">
        <f t="shared" si="17"/>
        <v>0</v>
      </c>
      <c r="G245" s="138">
        <f t="shared" si="17"/>
        <v>0</v>
      </c>
      <c r="H245" s="138">
        <f t="shared" si="18"/>
        <v>91271.284383116043</v>
      </c>
    </row>
    <row r="246" spans="2:8">
      <c r="B246" s="127" t="str">
        <f>$B$35</f>
        <v>Teacher Education</v>
      </c>
      <c r="C246" s="138">
        <f t="shared" si="17"/>
        <v>0</v>
      </c>
      <c r="D246" s="138">
        <f t="shared" si="17"/>
        <v>0</v>
      </c>
      <c r="E246" s="138">
        <f t="shared" si="17"/>
        <v>0</v>
      </c>
      <c r="F246" s="138">
        <f t="shared" si="17"/>
        <v>0</v>
      </c>
      <c r="G246" s="138">
        <f t="shared" si="17"/>
        <v>0</v>
      </c>
      <c r="H246" s="138">
        <f t="shared" si="18"/>
        <v>0</v>
      </c>
    </row>
    <row r="247" spans="2:8">
      <c r="B247" s="127" t="str">
        <f>$B$36</f>
        <v>Agriculture</v>
      </c>
      <c r="C247" s="138">
        <f t="shared" si="17"/>
        <v>5300.7456712571693</v>
      </c>
      <c r="D247" s="138">
        <f t="shared" si="17"/>
        <v>37172.480558066905</v>
      </c>
      <c r="E247" s="138">
        <f t="shared" si="17"/>
        <v>33004.239608777825</v>
      </c>
      <c r="F247" s="138">
        <f t="shared" si="17"/>
        <v>4704.4161459212974</v>
      </c>
      <c r="G247" s="138">
        <f t="shared" si="17"/>
        <v>0</v>
      </c>
      <c r="H247" s="138">
        <f t="shared" si="18"/>
        <v>80181.881984023188</v>
      </c>
    </row>
    <row r="248" spans="2:8">
      <c r="B248" s="127" t="str">
        <f>$B$37</f>
        <v>Engineering</v>
      </c>
      <c r="C248" s="138">
        <f t="shared" si="17"/>
        <v>114398.74586437664</v>
      </c>
      <c r="D248" s="138">
        <f t="shared" si="17"/>
        <v>71678.902059715067</v>
      </c>
      <c r="E248" s="138">
        <f t="shared" si="17"/>
        <v>19317.442080728229</v>
      </c>
      <c r="F248" s="138">
        <f t="shared" si="17"/>
        <v>17494.547542644821</v>
      </c>
      <c r="G248" s="138">
        <f t="shared" si="17"/>
        <v>0</v>
      </c>
      <c r="H248" s="138">
        <f t="shared" si="18"/>
        <v>222889.63754746478</v>
      </c>
    </row>
    <row r="249" spans="2:8">
      <c r="B249" s="127" t="str">
        <f>$B$38</f>
        <v>Home Economics</v>
      </c>
      <c r="C249" s="138">
        <f t="shared" si="17"/>
        <v>0</v>
      </c>
      <c r="D249" s="138">
        <f t="shared" si="17"/>
        <v>0</v>
      </c>
      <c r="E249" s="138">
        <f t="shared" si="17"/>
        <v>0</v>
      </c>
      <c r="F249" s="138">
        <f t="shared" si="17"/>
        <v>0</v>
      </c>
      <c r="G249" s="138">
        <f t="shared" si="17"/>
        <v>0</v>
      </c>
      <c r="H249" s="138">
        <f t="shared" si="18"/>
        <v>0</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5192.5671881702883</v>
      </c>
      <c r="D252" s="138">
        <f t="shared" si="17"/>
        <v>2742.2321723164109</v>
      </c>
      <c r="E252" s="138">
        <f t="shared" si="17"/>
        <v>0</v>
      </c>
      <c r="F252" s="138">
        <f t="shared" si="17"/>
        <v>0</v>
      </c>
      <c r="G252" s="138">
        <f t="shared" si="17"/>
        <v>0</v>
      </c>
      <c r="H252" s="138">
        <f t="shared" si="18"/>
        <v>7934.7993604866988</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179522.19268267904</v>
      </c>
      <c r="D254" s="138">
        <f t="shared" si="17"/>
        <v>143738.66969891853</v>
      </c>
      <c r="E254" s="138">
        <f t="shared" si="17"/>
        <v>0</v>
      </c>
      <c r="F254" s="138">
        <f t="shared" si="17"/>
        <v>0</v>
      </c>
      <c r="G254" s="138">
        <f t="shared" si="17"/>
        <v>0</v>
      </c>
      <c r="H254" s="138">
        <f t="shared" si="18"/>
        <v>323260.86238159757</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5571.1918789743722</v>
      </c>
      <c r="D256" s="138">
        <f t="shared" si="17"/>
        <v>1828.1547815442739</v>
      </c>
      <c r="E256" s="138">
        <f t="shared" si="17"/>
        <v>0</v>
      </c>
      <c r="F256" s="138">
        <f t="shared" si="17"/>
        <v>0</v>
      </c>
      <c r="G256" s="138">
        <f t="shared" si="17"/>
        <v>0</v>
      </c>
      <c r="H256" s="138">
        <f t="shared" si="18"/>
        <v>7399.3466605186459</v>
      </c>
    </row>
    <row r="257" spans="2:9">
      <c r="B257" s="127" t="str">
        <f>$B$46</f>
        <v>Pharmacy</v>
      </c>
      <c r="C257" s="138">
        <f t="shared" si="17"/>
        <v>0</v>
      </c>
      <c r="D257" s="138">
        <f t="shared" si="17"/>
        <v>0</v>
      </c>
      <c r="E257" s="138">
        <f t="shared" si="17"/>
        <v>0</v>
      </c>
      <c r="F257" s="138">
        <f t="shared" si="17"/>
        <v>0</v>
      </c>
      <c r="G257" s="138">
        <f t="shared" si="17"/>
        <v>0</v>
      </c>
      <c r="H257" s="138">
        <f t="shared" si="18"/>
        <v>0</v>
      </c>
    </row>
    <row r="258" spans="2:9">
      <c r="B258" s="127" t="str">
        <f>$B$47</f>
        <v>Business Administration</v>
      </c>
      <c r="C258" s="138">
        <f t="shared" si="17"/>
        <v>95900.225256520018</v>
      </c>
      <c r="D258" s="138">
        <f t="shared" si="17"/>
        <v>303016.65504096338</v>
      </c>
      <c r="E258" s="138">
        <f t="shared" si="17"/>
        <v>78482.522534259086</v>
      </c>
      <c r="F258" s="138">
        <f t="shared" si="17"/>
        <v>0</v>
      </c>
      <c r="G258" s="138">
        <f t="shared" si="17"/>
        <v>0</v>
      </c>
      <c r="H258" s="138">
        <f t="shared" si="18"/>
        <v>477399.40283174248</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0</v>
      </c>
      <c r="D260" s="138">
        <f t="shared" si="19"/>
        <v>0</v>
      </c>
      <c r="E260" s="138">
        <f t="shared" si="19"/>
        <v>0</v>
      </c>
      <c r="F260" s="138">
        <f t="shared" si="19"/>
        <v>0</v>
      </c>
      <c r="G260" s="138">
        <f t="shared" si="19"/>
        <v>0</v>
      </c>
      <c r="H260" s="138">
        <f t="shared" si="18"/>
        <v>0</v>
      </c>
    </row>
    <row r="261" spans="2:9">
      <c r="B261" s="127" t="str">
        <f>$B$50</f>
        <v>Technology</v>
      </c>
      <c r="C261" s="138">
        <f t="shared" si="19"/>
        <v>25638.300491590799</v>
      </c>
      <c r="D261" s="138">
        <f t="shared" si="19"/>
        <v>48598.447942718616</v>
      </c>
      <c r="E261" s="138">
        <f t="shared" si="19"/>
        <v>0</v>
      </c>
      <c r="F261" s="138">
        <f t="shared" si="19"/>
        <v>0</v>
      </c>
      <c r="G261" s="138">
        <f t="shared" si="19"/>
        <v>0</v>
      </c>
      <c r="H261" s="138">
        <f t="shared" si="18"/>
        <v>74236.748434309411</v>
      </c>
    </row>
    <row r="262" spans="2:9">
      <c r="B262" s="127" t="str">
        <f>$B$51</f>
        <v>Nursing</v>
      </c>
      <c r="C262" s="138">
        <f t="shared" si="19"/>
        <v>0</v>
      </c>
      <c r="D262" s="138">
        <f t="shared" si="19"/>
        <v>0</v>
      </c>
      <c r="E262" s="138">
        <f t="shared" si="19"/>
        <v>0</v>
      </c>
      <c r="F262" s="138">
        <f t="shared" si="19"/>
        <v>0</v>
      </c>
      <c r="G262" s="138">
        <f t="shared" si="19"/>
        <v>0</v>
      </c>
      <c r="H262" s="138">
        <f t="shared" si="18"/>
        <v>0</v>
      </c>
    </row>
    <row r="263" spans="2:9">
      <c r="B263" s="130" t="str">
        <f>$B$52</f>
        <v>Totals</v>
      </c>
      <c r="C263" s="135">
        <f>SUM(C243:C262)</f>
        <v>2154320.4014336918</v>
      </c>
      <c r="D263" s="135">
        <f>SUM(D243:D262)</f>
        <v>1054540.6164874553</v>
      </c>
      <c r="E263" s="135">
        <f>SUM(E243:E262)</f>
        <v>188756.53046594982</v>
      </c>
      <c r="F263" s="135">
        <f>SUM(F243:F262)</f>
        <v>84238.451612903227</v>
      </c>
      <c r="G263" s="135">
        <f>SUM(G243:G262)</f>
        <v>0</v>
      </c>
      <c r="H263" s="135">
        <f t="shared" si="18"/>
        <v>3481856</v>
      </c>
      <c r="I263" s="349"/>
    </row>
    <row r="264" spans="2:9">
      <c r="B264" s="481"/>
      <c r="C264" s="481"/>
      <c r="D264" s="481"/>
      <c r="E264" s="481"/>
      <c r="F264" s="481"/>
      <c r="G264" s="481"/>
      <c r="H264" s="482"/>
      <c r="I264" s="350"/>
    </row>
    <row r="265" spans="2:9">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9759050.5788437128</v>
      </c>
      <c r="D268" s="135">
        <f t="shared" si="20"/>
        <v>1435321.4013546947</v>
      </c>
      <c r="E268" s="135">
        <f t="shared" si="20"/>
        <v>692639.07721388282</v>
      </c>
      <c r="F268" s="135">
        <f t="shared" si="20"/>
        <v>97628.595382568834</v>
      </c>
      <c r="G268" s="135">
        <f t="shared" si="20"/>
        <v>0</v>
      </c>
      <c r="H268" s="135">
        <f>SUM(C268:G268)</f>
        <v>11984639.65279486</v>
      </c>
    </row>
    <row r="269" spans="2:9">
      <c r="B269" s="127" t="str">
        <f>$B$33</f>
        <v>Science</v>
      </c>
      <c r="C269" s="138">
        <f t="shared" si="20"/>
        <v>5481531.385674498</v>
      </c>
      <c r="D269" s="138">
        <f t="shared" si="20"/>
        <v>4030690.5398920123</v>
      </c>
      <c r="E269" s="138">
        <f t="shared" si="20"/>
        <v>4340141.5005226685</v>
      </c>
      <c r="F269" s="138">
        <f t="shared" si="20"/>
        <v>8772920.7636005245</v>
      </c>
      <c r="G269" s="138">
        <f t="shared" si="20"/>
        <v>0</v>
      </c>
      <c r="H269" s="138">
        <f t="shared" ref="H269:H288" si="21">SUM(C269:G269)</f>
        <v>22625284.189689703</v>
      </c>
    </row>
    <row r="270" spans="2:9">
      <c r="B270" s="127" t="str">
        <f>$B$34</f>
        <v>Fine Arts</v>
      </c>
      <c r="C270" s="138">
        <f t="shared" si="20"/>
        <v>869991.25387174415</v>
      </c>
      <c r="D270" s="138">
        <f t="shared" si="20"/>
        <v>50204.453067275361</v>
      </c>
      <c r="E270" s="138">
        <f t="shared" si="20"/>
        <v>0</v>
      </c>
      <c r="F270" s="138">
        <f t="shared" si="20"/>
        <v>0</v>
      </c>
      <c r="G270" s="138">
        <f t="shared" si="20"/>
        <v>0</v>
      </c>
      <c r="H270" s="138">
        <f t="shared" si="21"/>
        <v>920195.7069390195</v>
      </c>
    </row>
    <row r="271" spans="2:9">
      <c r="B271" s="127" t="str">
        <f>$B$35</f>
        <v>Teacher Education</v>
      </c>
      <c r="C271" s="138">
        <f t="shared" si="20"/>
        <v>0</v>
      </c>
      <c r="D271" s="138">
        <f t="shared" si="20"/>
        <v>0</v>
      </c>
      <c r="E271" s="138">
        <f t="shared" si="20"/>
        <v>0</v>
      </c>
      <c r="F271" s="138">
        <f t="shared" si="20"/>
        <v>0</v>
      </c>
      <c r="G271" s="138">
        <f t="shared" si="20"/>
        <v>0</v>
      </c>
      <c r="H271" s="138">
        <f t="shared" si="21"/>
        <v>0</v>
      </c>
    </row>
    <row r="272" spans="2:9">
      <c r="B272" s="127" t="str">
        <f>$B$36</f>
        <v>Agriculture</v>
      </c>
      <c r="C272" s="138">
        <f t="shared" si="20"/>
        <v>56303.303238679116</v>
      </c>
      <c r="D272" s="138">
        <f t="shared" si="20"/>
        <v>608895.33454874658</v>
      </c>
      <c r="E272" s="138">
        <f t="shared" si="20"/>
        <v>4028417.6228900822</v>
      </c>
      <c r="F272" s="138">
        <f t="shared" si="20"/>
        <v>621730.45025296218</v>
      </c>
      <c r="G272" s="138">
        <f t="shared" si="20"/>
        <v>0</v>
      </c>
      <c r="H272" s="138">
        <f t="shared" si="21"/>
        <v>5315346.7109304704</v>
      </c>
    </row>
    <row r="273" spans="2:9">
      <c r="B273" s="127" t="str">
        <f>$B$37</f>
        <v>Engineering</v>
      </c>
      <c r="C273" s="138">
        <f t="shared" si="20"/>
        <v>931363.95881848282</v>
      </c>
      <c r="D273" s="138">
        <f t="shared" si="20"/>
        <v>1611235.2265056325</v>
      </c>
      <c r="E273" s="138">
        <f t="shared" si="20"/>
        <v>1099658.2630475312</v>
      </c>
      <c r="F273" s="138">
        <f t="shared" si="20"/>
        <v>652340.45307293336</v>
      </c>
      <c r="G273" s="138">
        <f t="shared" si="20"/>
        <v>0</v>
      </c>
      <c r="H273" s="138">
        <f t="shared" si="21"/>
        <v>4294597.9014445795</v>
      </c>
    </row>
    <row r="274" spans="2:9">
      <c r="B274" s="127" t="str">
        <f>$B$38</f>
        <v>Home Economics</v>
      </c>
      <c r="C274" s="138">
        <f t="shared" si="20"/>
        <v>0</v>
      </c>
      <c r="D274" s="138">
        <f t="shared" si="20"/>
        <v>0</v>
      </c>
      <c r="E274" s="138">
        <f t="shared" si="20"/>
        <v>0</v>
      </c>
      <c r="F274" s="138">
        <f t="shared" si="20"/>
        <v>0</v>
      </c>
      <c r="G274" s="138">
        <f t="shared" si="20"/>
        <v>0</v>
      </c>
      <c r="H274" s="138">
        <f t="shared" si="21"/>
        <v>0</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0</v>
      </c>
      <c r="D276" s="138">
        <f t="shared" si="20"/>
        <v>0</v>
      </c>
      <c r="E276" s="138">
        <f t="shared" si="20"/>
        <v>0</v>
      </c>
      <c r="F276" s="138">
        <f t="shared" si="20"/>
        <v>0</v>
      </c>
      <c r="G276" s="138">
        <f t="shared" si="20"/>
        <v>0</v>
      </c>
      <c r="H276" s="138">
        <f t="shared" si="21"/>
        <v>0</v>
      </c>
    </row>
    <row r="277" spans="2:9">
      <c r="B277" s="127" t="str">
        <f>$B$41</f>
        <v>Library Science</v>
      </c>
      <c r="C277" s="138">
        <f t="shared" si="20"/>
        <v>63308.710878941827</v>
      </c>
      <c r="D277" s="138">
        <f t="shared" si="20"/>
        <v>35390.524872857233</v>
      </c>
      <c r="E277" s="138">
        <f t="shared" si="20"/>
        <v>0</v>
      </c>
      <c r="F277" s="138">
        <f t="shared" si="20"/>
        <v>0</v>
      </c>
      <c r="G277" s="138">
        <f t="shared" si="20"/>
        <v>0</v>
      </c>
      <c r="H277" s="138">
        <f t="shared" si="21"/>
        <v>98699.23575179906</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3024595.163415188</v>
      </c>
      <c r="D279" s="138">
        <f t="shared" si="20"/>
        <v>2095978.9204817209</v>
      </c>
      <c r="E279" s="138">
        <f t="shared" si="20"/>
        <v>0</v>
      </c>
      <c r="F279" s="138">
        <f t="shared" si="20"/>
        <v>0</v>
      </c>
      <c r="G279" s="138">
        <f t="shared" si="20"/>
        <v>0</v>
      </c>
      <c r="H279" s="138">
        <f t="shared" si="21"/>
        <v>5120574.0838969089</v>
      </c>
    </row>
    <row r="280" spans="2:9">
      <c r="B280" s="127" t="str">
        <f>$B$44</f>
        <v>Physical Training</v>
      </c>
      <c r="C280" s="138">
        <f t="shared" si="20"/>
        <v>0</v>
      </c>
      <c r="D280" s="138">
        <f t="shared" si="20"/>
        <v>0</v>
      </c>
      <c r="E280" s="138">
        <f t="shared" si="20"/>
        <v>0</v>
      </c>
      <c r="F280" s="138">
        <f t="shared" si="20"/>
        <v>0</v>
      </c>
      <c r="G280" s="138">
        <f t="shared" si="20"/>
        <v>0</v>
      </c>
      <c r="H280" s="138">
        <f t="shared" si="21"/>
        <v>0</v>
      </c>
    </row>
    <row r="281" spans="2:9">
      <c r="B281" s="127" t="str">
        <f>$B$45</f>
        <v>Health Services</v>
      </c>
      <c r="C281" s="138">
        <f t="shared" si="20"/>
        <v>56292.343323058056</v>
      </c>
      <c r="D281" s="138">
        <f t="shared" si="20"/>
        <v>30736.169703733613</v>
      </c>
      <c r="E281" s="138">
        <f t="shared" si="20"/>
        <v>0</v>
      </c>
      <c r="F281" s="138">
        <f t="shared" si="20"/>
        <v>0</v>
      </c>
      <c r="G281" s="138">
        <f t="shared" si="20"/>
        <v>0</v>
      </c>
      <c r="H281" s="138">
        <f t="shared" si="21"/>
        <v>87028.513026791668</v>
      </c>
    </row>
    <row r="282" spans="2:9">
      <c r="B282" s="127" t="str">
        <f>$B$46</f>
        <v>Pharmacy</v>
      </c>
      <c r="C282" s="138">
        <f t="shared" si="20"/>
        <v>0</v>
      </c>
      <c r="D282" s="138">
        <f t="shared" si="20"/>
        <v>0</v>
      </c>
      <c r="E282" s="138">
        <f t="shared" si="20"/>
        <v>0</v>
      </c>
      <c r="F282" s="138">
        <f t="shared" si="20"/>
        <v>0</v>
      </c>
      <c r="G282" s="138">
        <f t="shared" si="20"/>
        <v>0</v>
      </c>
      <c r="H282" s="138">
        <f t="shared" si="21"/>
        <v>0</v>
      </c>
    </row>
    <row r="283" spans="2:9">
      <c r="B283" s="127" t="str">
        <f>$B$47</f>
        <v>Business Administration</v>
      </c>
      <c r="C283" s="138">
        <f t="shared" si="20"/>
        <v>1242563.7282085849</v>
      </c>
      <c r="D283" s="138">
        <f t="shared" si="20"/>
        <v>2947983.8769459412</v>
      </c>
      <c r="E283" s="138">
        <f t="shared" si="20"/>
        <v>2320154.8293853467</v>
      </c>
      <c r="F283" s="138">
        <f t="shared" si="20"/>
        <v>0</v>
      </c>
      <c r="G283" s="138">
        <f t="shared" si="20"/>
        <v>0</v>
      </c>
      <c r="H283" s="138">
        <f t="shared" si="21"/>
        <v>6510702.4345398732</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0</v>
      </c>
      <c r="D285" s="138">
        <f t="shared" si="22"/>
        <v>0</v>
      </c>
      <c r="E285" s="138">
        <f t="shared" si="22"/>
        <v>0</v>
      </c>
      <c r="F285" s="138">
        <f t="shared" si="22"/>
        <v>0</v>
      </c>
      <c r="G285" s="138">
        <f t="shared" si="22"/>
        <v>0</v>
      </c>
      <c r="H285" s="138">
        <f t="shared" si="21"/>
        <v>0</v>
      </c>
    </row>
    <row r="286" spans="2:9">
      <c r="B286" s="127" t="str">
        <f>$B$50</f>
        <v>Technology</v>
      </c>
      <c r="C286" s="138">
        <f t="shared" si="22"/>
        <v>696829.19552292558</v>
      </c>
      <c r="D286" s="138">
        <f t="shared" si="22"/>
        <v>1106386.1654630671</v>
      </c>
      <c r="E286" s="138">
        <f t="shared" si="22"/>
        <v>0</v>
      </c>
      <c r="F286" s="138">
        <f t="shared" si="22"/>
        <v>0</v>
      </c>
      <c r="G286" s="138">
        <f t="shared" si="22"/>
        <v>0</v>
      </c>
      <c r="H286" s="138">
        <f t="shared" si="21"/>
        <v>1803215.3609859927</v>
      </c>
    </row>
    <row r="287" spans="2:9">
      <c r="B287" s="127" t="str">
        <f>$B$51</f>
        <v>Nursing</v>
      </c>
      <c r="C287" s="138">
        <f t="shared" si="22"/>
        <v>0</v>
      </c>
      <c r="D287" s="138">
        <f t="shared" si="22"/>
        <v>0</v>
      </c>
      <c r="E287" s="138">
        <f t="shared" si="22"/>
        <v>0</v>
      </c>
      <c r="F287" s="138">
        <f t="shared" si="22"/>
        <v>0</v>
      </c>
      <c r="G287" s="138">
        <f t="shared" si="22"/>
        <v>0</v>
      </c>
      <c r="H287" s="138">
        <f t="shared" si="21"/>
        <v>0</v>
      </c>
    </row>
    <row r="288" spans="2:9">
      <c r="B288" s="130" t="str">
        <f>$B$52</f>
        <v>Totals</v>
      </c>
      <c r="C288" s="135">
        <f>SUM(C268:C287)</f>
        <v>22181829.621795818</v>
      </c>
      <c r="D288" s="135">
        <f>SUM(D268:D287)</f>
        <v>13952822.612835681</v>
      </c>
      <c r="E288" s="135">
        <f>SUM(E268:E287)</f>
        <v>12481011.293059513</v>
      </c>
      <c r="F288" s="135">
        <f>SUM(F268:F287)</f>
        <v>10144620.262308989</v>
      </c>
      <c r="G288" s="135">
        <f>SUM(G268:G287)</f>
        <v>0</v>
      </c>
      <c r="H288" s="135">
        <f t="shared" si="21"/>
        <v>58760283.790000007</v>
      </c>
      <c r="I288" s="351"/>
    </row>
    <row r="289" spans="2:8">
      <c r="H289" s="139"/>
    </row>
    <row r="290" spans="2:8">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536.6243582340104</v>
      </c>
      <c r="D293" s="133">
        <f t="shared" si="23"/>
        <v>1315.6016511042114</v>
      </c>
      <c r="E293" s="133">
        <f t="shared" si="23"/>
        <v>5247.2657364688093</v>
      </c>
      <c r="F293" s="133">
        <f t="shared" si="23"/>
        <v>16271.432563761473</v>
      </c>
      <c r="G293" s="134">
        <f t="shared" si="23"/>
        <v>0</v>
      </c>
      <c r="H293" s="135">
        <f t="shared" si="23"/>
        <v>617.28764629383772</v>
      </c>
    </row>
    <row r="294" spans="2:8">
      <c r="B294" s="127" t="str">
        <f>$B$33</f>
        <v>Science</v>
      </c>
      <c r="C294" s="136">
        <f t="shared" si="23"/>
        <v>452.3835425991993</v>
      </c>
      <c r="D294" s="136">
        <f t="shared" si="23"/>
        <v>864.58398539082202</v>
      </c>
      <c r="E294" s="136">
        <f t="shared" si="23"/>
        <v>8082.2001871930515</v>
      </c>
      <c r="F294" s="136">
        <f t="shared" si="23"/>
        <v>10468.879192840721</v>
      </c>
      <c r="G294" s="137">
        <f t="shared" si="23"/>
        <v>0</v>
      </c>
      <c r="H294" s="138">
        <f t="shared" si="23"/>
        <v>1246.2974655552332</v>
      </c>
    </row>
    <row r="295" spans="2:8">
      <c r="B295" s="127" t="str">
        <f>$B$34</f>
        <v>Fine Arts</v>
      </c>
      <c r="C295" s="136">
        <f t="shared" si="23"/>
        <v>562.0098539223153</v>
      </c>
      <c r="D295" s="136">
        <f t="shared" si="23"/>
        <v>507.11568754823594</v>
      </c>
      <c r="E295" s="136">
        <f t="shared" si="23"/>
        <v>0</v>
      </c>
      <c r="F295" s="136">
        <f t="shared" si="23"/>
        <v>0</v>
      </c>
      <c r="G295" s="137">
        <f t="shared" si="23"/>
        <v>0</v>
      </c>
      <c r="H295" s="138">
        <f t="shared" si="23"/>
        <v>558.71020457742532</v>
      </c>
    </row>
    <row r="296" spans="2:8">
      <c r="B296" s="127" t="str">
        <f>$B$35</f>
        <v>Teacher Education</v>
      </c>
      <c r="C296" s="136">
        <f t="shared" si="23"/>
        <v>0</v>
      </c>
      <c r="D296" s="136">
        <f t="shared" si="23"/>
        <v>0</v>
      </c>
      <c r="E296" s="136">
        <f t="shared" si="23"/>
        <v>0</v>
      </c>
      <c r="F296" s="136">
        <f t="shared" si="23"/>
        <v>0</v>
      </c>
      <c r="G296" s="137">
        <f t="shared" si="23"/>
        <v>0</v>
      </c>
      <c r="H296" s="138">
        <f t="shared" si="23"/>
        <v>0</v>
      </c>
    </row>
    <row r="297" spans="2:8">
      <c r="B297" s="127" t="str">
        <f>$B$36</f>
        <v>Agriculture</v>
      </c>
      <c r="C297" s="136">
        <f t="shared" si="23"/>
        <v>574.5235024355012</v>
      </c>
      <c r="D297" s="136">
        <f t="shared" si="23"/>
        <v>1247.7363412884151</v>
      </c>
      <c r="E297" s="136">
        <f t="shared" si="23"/>
        <v>10573.274600761371</v>
      </c>
      <c r="F297" s="136">
        <f t="shared" si="23"/>
        <v>9714.5382852025341</v>
      </c>
      <c r="G297" s="137">
        <f t="shared" si="23"/>
        <v>0</v>
      </c>
      <c r="H297" s="138">
        <f t="shared" si="23"/>
        <v>5155.5254228229587</v>
      </c>
    </row>
    <row r="298" spans="2:8">
      <c r="B298" s="127" t="str">
        <f>$B$37</f>
        <v>Engineering</v>
      </c>
      <c r="C298" s="136">
        <f t="shared" si="23"/>
        <v>440.36120984325436</v>
      </c>
      <c r="D298" s="136">
        <f t="shared" si="23"/>
        <v>1712.258476626602</v>
      </c>
      <c r="E298" s="136">
        <f t="shared" si="23"/>
        <v>4931.202973307315</v>
      </c>
      <c r="F298" s="136">
        <f t="shared" si="23"/>
        <v>2740.9262734156864</v>
      </c>
      <c r="G298" s="137">
        <f t="shared" si="23"/>
        <v>0</v>
      </c>
      <c r="H298" s="138">
        <f t="shared" si="23"/>
        <v>1221.0969296117657</v>
      </c>
    </row>
    <row r="299" spans="2:8">
      <c r="B299" s="127" t="str">
        <f>$B$38</f>
        <v>Home Economics</v>
      </c>
      <c r="C299" s="136">
        <f t="shared" si="23"/>
        <v>0</v>
      </c>
      <c r="D299" s="136">
        <f t="shared" si="23"/>
        <v>0</v>
      </c>
      <c r="E299" s="136">
        <f t="shared" si="23"/>
        <v>0</v>
      </c>
      <c r="F299" s="136">
        <f t="shared" si="23"/>
        <v>0</v>
      </c>
      <c r="G299" s="137">
        <f t="shared" si="23"/>
        <v>0</v>
      </c>
      <c r="H299" s="138">
        <f t="shared" si="23"/>
        <v>0</v>
      </c>
    </row>
    <row r="300" spans="2:8">
      <c r="B300" s="127" t="str">
        <f>$B$39</f>
        <v>Law</v>
      </c>
      <c r="C300" s="136">
        <f t="shared" si="23"/>
        <v>0</v>
      </c>
      <c r="D300" s="136">
        <f t="shared" si="23"/>
        <v>0</v>
      </c>
      <c r="E300" s="136">
        <f t="shared" si="23"/>
        <v>0</v>
      </c>
      <c r="F300" s="136">
        <f t="shared" si="23"/>
        <v>0</v>
      </c>
      <c r="G300" s="137">
        <f t="shared" si="23"/>
        <v>0</v>
      </c>
      <c r="H300" s="138">
        <f t="shared" si="23"/>
        <v>0</v>
      </c>
    </row>
    <row r="301" spans="2:8">
      <c r="B301" s="127" t="str">
        <f>$B$40</f>
        <v>Social Service</v>
      </c>
      <c r="C301" s="136">
        <f t="shared" si="23"/>
        <v>0</v>
      </c>
      <c r="D301" s="136">
        <f t="shared" si="23"/>
        <v>0</v>
      </c>
      <c r="E301" s="136">
        <f t="shared" si="23"/>
        <v>0</v>
      </c>
      <c r="F301" s="136">
        <f t="shared" si="23"/>
        <v>0</v>
      </c>
      <c r="G301" s="137">
        <f t="shared" si="23"/>
        <v>0</v>
      </c>
      <c r="H301" s="138">
        <f t="shared" si="23"/>
        <v>0</v>
      </c>
    </row>
    <row r="302" spans="2:8">
      <c r="B302" s="127" t="str">
        <f>$B$41</f>
        <v>Library Science</v>
      </c>
      <c r="C302" s="136">
        <f t="shared" si="23"/>
        <v>659.4657383223107</v>
      </c>
      <c r="D302" s="136">
        <f t="shared" si="23"/>
        <v>983.07013535714532</v>
      </c>
      <c r="E302" s="136">
        <f t="shared" si="23"/>
        <v>0</v>
      </c>
      <c r="F302" s="136">
        <f t="shared" si="23"/>
        <v>0</v>
      </c>
      <c r="G302" s="137">
        <f t="shared" si="23"/>
        <v>0</v>
      </c>
      <c r="H302" s="138">
        <f t="shared" si="23"/>
        <v>747.72148296817466</v>
      </c>
    </row>
    <row r="303" spans="2:8">
      <c r="B303" s="127" t="str">
        <f>$B$42</f>
        <v>Veterinary Science</v>
      </c>
      <c r="C303" s="136">
        <f t="shared" si="23"/>
        <v>0</v>
      </c>
      <c r="D303" s="136">
        <f t="shared" si="23"/>
        <v>0</v>
      </c>
      <c r="E303" s="136">
        <f t="shared" si="23"/>
        <v>0</v>
      </c>
      <c r="F303" s="136">
        <f t="shared" si="23"/>
        <v>0</v>
      </c>
      <c r="G303" s="137">
        <f t="shared" si="23"/>
        <v>0</v>
      </c>
      <c r="H303" s="138">
        <f t="shared" si="23"/>
        <v>0</v>
      </c>
    </row>
    <row r="304" spans="2:8">
      <c r="B304" s="127" t="str">
        <f>$B$43</f>
        <v>Vocational Training</v>
      </c>
      <c r="C304" s="136">
        <f t="shared" si="23"/>
        <v>911.2971266692341</v>
      </c>
      <c r="D304" s="136">
        <f t="shared" si="23"/>
        <v>1110.7466457242824</v>
      </c>
      <c r="E304" s="136">
        <f t="shared" si="23"/>
        <v>0</v>
      </c>
      <c r="F304" s="136">
        <f t="shared" si="23"/>
        <v>0</v>
      </c>
      <c r="G304" s="137">
        <f t="shared" si="23"/>
        <v>0</v>
      </c>
      <c r="H304" s="138">
        <f t="shared" si="23"/>
        <v>983.5908728192295</v>
      </c>
    </row>
    <row r="305" spans="2:9">
      <c r="B305" s="127" t="str">
        <f>$B$44</f>
        <v>Physical Training</v>
      </c>
      <c r="C305" s="136">
        <f t="shared" si="23"/>
        <v>0</v>
      </c>
      <c r="D305" s="136">
        <f t="shared" si="23"/>
        <v>0</v>
      </c>
      <c r="E305" s="136">
        <f t="shared" si="23"/>
        <v>0</v>
      </c>
      <c r="F305" s="136">
        <f t="shared" si="23"/>
        <v>0</v>
      </c>
      <c r="G305" s="137">
        <f t="shared" si="23"/>
        <v>0</v>
      </c>
      <c r="H305" s="138">
        <f t="shared" si="23"/>
        <v>0</v>
      </c>
    </row>
    <row r="306" spans="2:9">
      <c r="B306" s="127" t="str">
        <f>$B$45</f>
        <v>Health Services</v>
      </c>
      <c r="C306" s="136">
        <f t="shared" si="23"/>
        <v>546.52760507823359</v>
      </c>
      <c r="D306" s="136">
        <f t="shared" si="23"/>
        <v>1280.6737376555673</v>
      </c>
      <c r="E306" s="136">
        <f t="shared" si="23"/>
        <v>0</v>
      </c>
      <c r="F306" s="136">
        <f t="shared" si="23"/>
        <v>0</v>
      </c>
      <c r="G306" s="137">
        <f t="shared" si="23"/>
        <v>0</v>
      </c>
      <c r="H306" s="138">
        <f t="shared" si="23"/>
        <v>685.26388210072184</v>
      </c>
    </row>
    <row r="307" spans="2:9">
      <c r="B307" s="127" t="str">
        <f>$B$46</f>
        <v>Pharmacy</v>
      </c>
      <c r="C307" s="136">
        <f t="shared" si="23"/>
        <v>0</v>
      </c>
      <c r="D307" s="136">
        <f t="shared" si="23"/>
        <v>0</v>
      </c>
      <c r="E307" s="136">
        <f t="shared" si="23"/>
        <v>0</v>
      </c>
      <c r="F307" s="136">
        <f t="shared" si="23"/>
        <v>0</v>
      </c>
      <c r="G307" s="137">
        <f t="shared" si="23"/>
        <v>0</v>
      </c>
      <c r="H307" s="138">
        <f t="shared" si="23"/>
        <v>0</v>
      </c>
    </row>
    <row r="308" spans="2:9">
      <c r="B308" s="127" t="str">
        <f>$B$47</f>
        <v>Business Administration</v>
      </c>
      <c r="C308" s="136">
        <f t="shared" si="23"/>
        <v>700.825565825485</v>
      </c>
      <c r="D308" s="136">
        <f t="shared" si="23"/>
        <v>741.07186449118683</v>
      </c>
      <c r="E308" s="136">
        <f t="shared" si="23"/>
        <v>2560.8772951273145</v>
      </c>
      <c r="F308" s="136">
        <f t="shared" si="23"/>
        <v>0</v>
      </c>
      <c r="G308" s="137">
        <f t="shared" si="23"/>
        <v>0</v>
      </c>
      <c r="H308" s="138">
        <f t="shared" si="23"/>
        <v>978.02349925490057</v>
      </c>
    </row>
    <row r="309" spans="2:9">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c r="B310" s="127" t="str">
        <f>$B$49</f>
        <v>Teacher Ed-Practice Teaching</v>
      </c>
      <c r="C310" s="136">
        <f t="shared" si="24"/>
        <v>0</v>
      </c>
      <c r="D310" s="136">
        <f t="shared" si="24"/>
        <v>0</v>
      </c>
      <c r="E310" s="136">
        <f t="shared" si="24"/>
        <v>0</v>
      </c>
      <c r="F310" s="136">
        <f t="shared" si="24"/>
        <v>0</v>
      </c>
      <c r="G310" s="137">
        <f t="shared" si="24"/>
        <v>0</v>
      </c>
      <c r="H310" s="138">
        <f t="shared" si="24"/>
        <v>0</v>
      </c>
    </row>
    <row r="311" spans="2:9">
      <c r="B311" s="127" t="str">
        <f>$B$50</f>
        <v>Technology</v>
      </c>
      <c r="C311" s="136">
        <f t="shared" si="24"/>
        <v>1470.1037880230497</v>
      </c>
      <c r="D311" s="136">
        <f t="shared" si="24"/>
        <v>1734.1475947696977</v>
      </c>
      <c r="E311" s="136">
        <f t="shared" si="24"/>
        <v>0</v>
      </c>
      <c r="F311" s="136">
        <f t="shared" si="24"/>
        <v>0</v>
      </c>
      <c r="G311" s="137">
        <f t="shared" si="24"/>
        <v>0</v>
      </c>
      <c r="H311" s="138">
        <f t="shared" si="24"/>
        <v>1621.596547649274</v>
      </c>
    </row>
    <row r="312" spans="2:9">
      <c r="B312" s="127" t="str">
        <f>$B$51</f>
        <v>Nursing</v>
      </c>
      <c r="C312" s="136">
        <f t="shared" si="24"/>
        <v>0</v>
      </c>
      <c r="D312" s="136">
        <f t="shared" si="24"/>
        <v>0</v>
      </c>
      <c r="E312" s="136">
        <f t="shared" si="24"/>
        <v>0</v>
      </c>
      <c r="F312" s="136">
        <f t="shared" si="24"/>
        <v>0</v>
      </c>
      <c r="G312" s="137">
        <f t="shared" si="24"/>
        <v>0</v>
      </c>
      <c r="H312" s="138">
        <f t="shared" si="24"/>
        <v>0</v>
      </c>
    </row>
    <row r="313" spans="2:9">
      <c r="B313" s="130" t="str">
        <f>$B$52</f>
        <v>Totals</v>
      </c>
      <c r="C313" s="135">
        <f t="shared" si="24"/>
        <v>556.9266017674513</v>
      </c>
      <c r="D313" s="135">
        <f t="shared" si="24"/>
        <v>1007.8606336922625</v>
      </c>
      <c r="E313" s="135">
        <f t="shared" si="24"/>
        <v>5727.8619977326816</v>
      </c>
      <c r="F313" s="135">
        <f t="shared" si="24"/>
        <v>8852.1991817704966</v>
      </c>
      <c r="G313" s="135">
        <f t="shared" si="24"/>
        <v>0</v>
      </c>
      <c r="H313" s="135">
        <f t="shared" si="24"/>
        <v>1030.9183443278712</v>
      </c>
      <c r="I313" s="349"/>
    </row>
    <row r="315" spans="2:9">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2.4516249233146175</v>
      </c>
      <c r="E318" s="128">
        <f t="shared" si="25"/>
        <v>9.7782846714919138</v>
      </c>
      <c r="F318" s="128">
        <f t="shared" si="25"/>
        <v>30.321829999125477</v>
      </c>
      <c r="G318" s="128">
        <f t="shared" si="25"/>
        <v>0</v>
      </c>
      <c r="H318" s="128">
        <f t="shared" si="25"/>
        <v>1.1503161137248485</v>
      </c>
    </row>
    <row r="319" spans="2:9">
      <c r="B319" s="127" t="str">
        <f>$B$33</f>
        <v>Science</v>
      </c>
      <c r="C319" s="128">
        <f t="shared" ref="C319:H334" si="26">IF($C$293=0,"",C294/$C$293)</f>
        <v>0.84301716024959961</v>
      </c>
      <c r="D319" s="128">
        <f t="shared" si="26"/>
        <v>1.6111530759358401</v>
      </c>
      <c r="E319" s="128">
        <f t="shared" si="26"/>
        <v>15.061187706407798</v>
      </c>
      <c r="F319" s="128">
        <f t="shared" si="26"/>
        <v>19.508766294718711</v>
      </c>
      <c r="G319" s="128">
        <f t="shared" si="26"/>
        <v>0</v>
      </c>
      <c r="H319" s="128">
        <f t="shared" si="26"/>
        <v>2.3224765078810483</v>
      </c>
    </row>
    <row r="320" spans="2:9">
      <c r="B320" s="127" t="str">
        <f>$B$34</f>
        <v>Fine Arts</v>
      </c>
      <c r="C320" s="128">
        <f t="shared" si="26"/>
        <v>1.0473058952669361</v>
      </c>
      <c r="D320" s="128">
        <f t="shared" si="26"/>
        <v>0.94501056421872975</v>
      </c>
      <c r="E320" s="128">
        <f t="shared" si="26"/>
        <v>0</v>
      </c>
      <c r="F320" s="128">
        <f t="shared" si="26"/>
        <v>0</v>
      </c>
      <c r="G320" s="128">
        <f t="shared" si="26"/>
        <v>0</v>
      </c>
      <c r="H320" s="128">
        <f t="shared" si="26"/>
        <v>1.0411569955864428</v>
      </c>
    </row>
    <row r="321" spans="2:8">
      <c r="B321" s="127" t="str">
        <f>$B$35</f>
        <v>Teacher Education</v>
      </c>
      <c r="C321" s="128">
        <f t="shared" si="26"/>
        <v>0</v>
      </c>
      <c r="D321" s="128">
        <f t="shared" si="26"/>
        <v>0</v>
      </c>
      <c r="E321" s="128">
        <f t="shared" si="26"/>
        <v>0</v>
      </c>
      <c r="F321" s="128">
        <f t="shared" si="26"/>
        <v>0</v>
      </c>
      <c r="G321" s="128">
        <f t="shared" si="26"/>
        <v>0</v>
      </c>
      <c r="H321" s="128">
        <f t="shared" si="26"/>
        <v>0</v>
      </c>
    </row>
    <row r="322" spans="2:8">
      <c r="B322" s="127" t="str">
        <f>$B$36</f>
        <v>Agriculture</v>
      </c>
      <c r="C322" s="128">
        <f t="shared" si="26"/>
        <v>1.0706250911274582</v>
      </c>
      <c r="D322" s="128">
        <f t="shared" si="26"/>
        <v>2.3251578541731122</v>
      </c>
      <c r="E322" s="128">
        <f t="shared" si="26"/>
        <v>19.703307236289472</v>
      </c>
      <c r="F322" s="128">
        <f t="shared" si="26"/>
        <v>18.103051298625978</v>
      </c>
      <c r="G322" s="128">
        <f t="shared" si="26"/>
        <v>0</v>
      </c>
      <c r="H322" s="128">
        <f t="shared" si="26"/>
        <v>9.6073265100924559</v>
      </c>
    </row>
    <row r="323" spans="2:8">
      <c r="B323" s="127" t="str">
        <f>$B$37</f>
        <v>Engineering</v>
      </c>
      <c r="C323" s="128">
        <f t="shared" si="26"/>
        <v>0.82061353176819873</v>
      </c>
      <c r="D323" s="128">
        <f t="shared" si="26"/>
        <v>3.1907952934926644</v>
      </c>
      <c r="E323" s="128">
        <f t="shared" si="26"/>
        <v>9.189301412883168</v>
      </c>
      <c r="F323" s="128">
        <f t="shared" si="26"/>
        <v>5.1077187074322614</v>
      </c>
      <c r="G323" s="128">
        <f t="shared" si="26"/>
        <v>0</v>
      </c>
      <c r="H323" s="128">
        <f t="shared" si="26"/>
        <v>2.2755152852738592</v>
      </c>
    </row>
    <row r="324" spans="2:8">
      <c r="B324" s="127" t="str">
        <f>$B$38</f>
        <v>Home Economics</v>
      </c>
      <c r="C324" s="128">
        <f t="shared" si="26"/>
        <v>0</v>
      </c>
      <c r="D324" s="128">
        <f t="shared" si="26"/>
        <v>0</v>
      </c>
      <c r="E324" s="128">
        <f t="shared" si="26"/>
        <v>0</v>
      </c>
      <c r="F324" s="128">
        <f t="shared" si="26"/>
        <v>0</v>
      </c>
      <c r="G324" s="128">
        <f t="shared" si="26"/>
        <v>0</v>
      </c>
      <c r="H324" s="128">
        <f t="shared" si="26"/>
        <v>0</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v>
      </c>
      <c r="D326" s="128">
        <f t="shared" si="26"/>
        <v>0</v>
      </c>
      <c r="E326" s="128">
        <f t="shared" si="26"/>
        <v>0</v>
      </c>
      <c r="F326" s="128">
        <f t="shared" si="26"/>
        <v>0</v>
      </c>
      <c r="G326" s="128">
        <f t="shared" si="26"/>
        <v>0</v>
      </c>
      <c r="H326" s="128">
        <f t="shared" si="26"/>
        <v>0</v>
      </c>
    </row>
    <row r="327" spans="2:8">
      <c r="B327" s="127" t="str">
        <f>$B$41</f>
        <v>Library Science</v>
      </c>
      <c r="C327" s="128">
        <f t="shared" si="26"/>
        <v>1.2289150281820262</v>
      </c>
      <c r="D327" s="128">
        <f t="shared" si="26"/>
        <v>1.8319521286591494</v>
      </c>
      <c r="E327" s="128">
        <f t="shared" si="26"/>
        <v>0</v>
      </c>
      <c r="F327" s="128">
        <f t="shared" si="26"/>
        <v>0</v>
      </c>
      <c r="G327" s="128">
        <f t="shared" si="26"/>
        <v>0</v>
      </c>
      <c r="H327" s="128">
        <f t="shared" si="26"/>
        <v>1.3933796919485144</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1.698203058967064</v>
      </c>
      <c r="D329" s="128">
        <f t="shared" si="26"/>
        <v>2.069877426696888</v>
      </c>
      <c r="E329" s="128">
        <f t="shared" si="26"/>
        <v>0</v>
      </c>
      <c r="F329" s="128">
        <f t="shared" si="26"/>
        <v>0</v>
      </c>
      <c r="G329" s="128">
        <f t="shared" si="26"/>
        <v>0</v>
      </c>
      <c r="H329" s="128">
        <f t="shared" si="26"/>
        <v>1.8329225234131221</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1.018454709877155</v>
      </c>
      <c r="D331" s="128">
        <f t="shared" si="26"/>
        <v>2.3865367235102153</v>
      </c>
      <c r="E331" s="128">
        <f t="shared" si="26"/>
        <v>0</v>
      </c>
      <c r="F331" s="128">
        <f t="shared" si="26"/>
        <v>0</v>
      </c>
      <c r="G331" s="128">
        <f t="shared" si="26"/>
        <v>0</v>
      </c>
      <c r="H331" s="128">
        <f t="shared" si="26"/>
        <v>1.2769898935558437</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1.305989105921036</v>
      </c>
      <c r="D333" s="128">
        <f t="shared" si="26"/>
        <v>1.3809881216163902</v>
      </c>
      <c r="E333" s="128">
        <f t="shared" si="26"/>
        <v>4.7721972658024043</v>
      </c>
      <c r="F333" s="128">
        <f t="shared" si="26"/>
        <v>0</v>
      </c>
      <c r="G333" s="128">
        <f t="shared" si="26"/>
        <v>0</v>
      </c>
      <c r="H333" s="128">
        <f t="shared" si="26"/>
        <v>1.8225477175011229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0</v>
      </c>
      <c r="E335" s="128">
        <f t="shared" si="27"/>
        <v>0</v>
      </c>
      <c r="F335" s="128">
        <f t="shared" si="27"/>
        <v>0</v>
      </c>
      <c r="G335" s="128">
        <f t="shared" si="27"/>
        <v>0</v>
      </c>
      <c r="H335" s="128">
        <f t="shared" si="27"/>
        <v>0</v>
      </c>
    </row>
    <row r="336" spans="2:8">
      <c r="B336" s="127" t="str">
        <f>$B$50</f>
        <v>Technology</v>
      </c>
      <c r="C336" s="128">
        <f t="shared" si="27"/>
        <v>2.7395398018476995</v>
      </c>
      <c r="D336" s="128">
        <f t="shared" si="27"/>
        <v>3.23158568589142</v>
      </c>
      <c r="E336" s="128">
        <f t="shared" si="27"/>
        <v>0</v>
      </c>
      <c r="F336" s="128">
        <f t="shared" si="27"/>
        <v>0</v>
      </c>
      <c r="G336" s="128">
        <f t="shared" si="27"/>
        <v>0</v>
      </c>
      <c r="H336" s="128">
        <f t="shared" si="27"/>
        <v>3.0218467029447265</v>
      </c>
    </row>
    <row r="337" spans="2:9">
      <c r="B337" s="127" t="str">
        <f>$B$51</f>
        <v>Nursing</v>
      </c>
      <c r="C337" s="128">
        <f t="shared" si="27"/>
        <v>0</v>
      </c>
      <c r="D337" s="128">
        <f t="shared" si="27"/>
        <v>0</v>
      </c>
      <c r="E337" s="128">
        <f t="shared" si="27"/>
        <v>0</v>
      </c>
      <c r="F337" s="128">
        <f t="shared" si="27"/>
        <v>0</v>
      </c>
      <c r="G337" s="128">
        <f t="shared" si="27"/>
        <v>0</v>
      </c>
      <c r="H337" s="128">
        <f t="shared" si="27"/>
        <v>0</v>
      </c>
    </row>
    <row r="338" spans="2:9">
      <c r="B338" s="130" t="str">
        <f>$B$52</f>
        <v>Totals</v>
      </c>
      <c r="C338" s="128">
        <f t="shared" si="27"/>
        <v>1.0378332500601612</v>
      </c>
      <c r="D338" s="128">
        <f t="shared" si="27"/>
        <v>1.8781492457946831</v>
      </c>
      <c r="E338" s="128">
        <f t="shared" si="27"/>
        <v>10.673876259703595</v>
      </c>
      <c r="F338" s="128">
        <f t="shared" si="27"/>
        <v>16.496081562347271</v>
      </c>
      <c r="G338" s="128">
        <f t="shared" si="27"/>
        <v>0</v>
      </c>
      <c r="H338" s="128">
        <f t="shared" si="27"/>
        <v>1.9211173114104332</v>
      </c>
      <c r="I338" s="349"/>
    </row>
    <row r="340" spans="2:9">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16098.730747020312</v>
      </c>
      <c r="D343" s="135">
        <f t="shared" si="28"/>
        <v>39468.049533126345</v>
      </c>
      <c r="E343" s="135">
        <f>E293*24</f>
        <v>125934.37767525142</v>
      </c>
      <c r="F343" s="135">
        <f>F293*18</f>
        <v>292885.7861477065</v>
      </c>
      <c r="G343" s="135">
        <f>G293*24</f>
        <v>0</v>
      </c>
      <c r="H343" s="135">
        <f>IF((C32/30+D32/30+E32/24+F32/18+G32/24)=0,0,H268/(C32/30+D32/30+E32/24+F32/18+G32/24))</f>
        <v>18483.404769887198</v>
      </c>
    </row>
    <row r="344" spans="2:9">
      <c r="B344" s="127" t="str">
        <f>$B$33</f>
        <v>Science</v>
      </c>
      <c r="C344" s="138">
        <f t="shared" si="28"/>
        <v>13571.506277975979</v>
      </c>
      <c r="D344" s="138">
        <f t="shared" si="28"/>
        <v>25937.519561724661</v>
      </c>
      <c r="E344" s="138">
        <f>E294*24</f>
        <v>193972.80449263324</v>
      </c>
      <c r="F344" s="138">
        <f>F294*18</f>
        <v>188439.82547113296</v>
      </c>
      <c r="G344" s="138">
        <f>G294*24</f>
        <v>0</v>
      </c>
      <c r="H344" s="138">
        <f t="shared" ref="H344:H363" si="29">IF((C33/30+D33/30+E33/24+F33/18+G33/24)=0,0,H269/(C33/30+D33/30+E33/24+F33/18+G33/24))</f>
        <v>36014.300784338258</v>
      </c>
    </row>
    <row r="345" spans="2:9">
      <c r="B345" s="127" t="str">
        <f>$B$34</f>
        <v>Fine Arts</v>
      </c>
      <c r="C345" s="138">
        <f t="shared" si="28"/>
        <v>16860.295617669461</v>
      </c>
      <c r="D345" s="138">
        <f t="shared" si="28"/>
        <v>15213.470626447079</v>
      </c>
      <c r="E345" s="138">
        <f t="shared" ref="E345:E363" si="30">E295*24</f>
        <v>0</v>
      </c>
      <c r="F345" s="138">
        <f t="shared" ref="F345:F363" si="31">F295*18</f>
        <v>0</v>
      </c>
      <c r="G345" s="138">
        <f t="shared" ref="G345:G363" si="32">G295*24</f>
        <v>0</v>
      </c>
      <c r="H345" s="138">
        <f t="shared" si="29"/>
        <v>16761.306137322761</v>
      </c>
    </row>
    <row r="346" spans="2:9">
      <c r="B346" s="127" t="str">
        <f>$B$35</f>
        <v>Teacher Education</v>
      </c>
      <c r="C346" s="138">
        <f t="shared" si="28"/>
        <v>0</v>
      </c>
      <c r="D346" s="138">
        <f t="shared" si="28"/>
        <v>0</v>
      </c>
      <c r="E346" s="138">
        <f t="shared" si="30"/>
        <v>0</v>
      </c>
      <c r="F346" s="138">
        <f t="shared" si="31"/>
        <v>0</v>
      </c>
      <c r="G346" s="138">
        <f t="shared" si="32"/>
        <v>0</v>
      </c>
      <c r="H346" s="138">
        <f t="shared" si="29"/>
        <v>0</v>
      </c>
    </row>
    <row r="347" spans="2:9">
      <c r="B347" s="127" t="str">
        <f>$B$36</f>
        <v>Agriculture</v>
      </c>
      <c r="C347" s="138">
        <f t="shared" si="28"/>
        <v>17235.705073065037</v>
      </c>
      <c r="D347" s="138">
        <f t="shared" si="28"/>
        <v>37432.090238652454</v>
      </c>
      <c r="E347" s="138">
        <f t="shared" si="30"/>
        <v>253758.59041827291</v>
      </c>
      <c r="F347" s="138">
        <f t="shared" si="31"/>
        <v>174861.68913364562</v>
      </c>
      <c r="G347" s="138">
        <f t="shared" si="32"/>
        <v>0</v>
      </c>
      <c r="H347" s="138">
        <f t="shared" si="29"/>
        <v>136417.25357774075</v>
      </c>
    </row>
    <row r="348" spans="2:9">
      <c r="B348" s="127" t="str">
        <f>$B$37</f>
        <v>Engineering</v>
      </c>
      <c r="C348" s="138">
        <f t="shared" si="28"/>
        <v>13210.836295297631</v>
      </c>
      <c r="D348" s="138">
        <f t="shared" si="28"/>
        <v>51367.754298798063</v>
      </c>
      <c r="E348" s="138">
        <f t="shared" si="30"/>
        <v>118348.87135937557</v>
      </c>
      <c r="F348" s="138">
        <f t="shared" si="31"/>
        <v>49336.672921482357</v>
      </c>
      <c r="G348" s="138">
        <f t="shared" si="32"/>
        <v>0</v>
      </c>
      <c r="H348" s="138">
        <f t="shared" si="29"/>
        <v>34527.88807914887</v>
      </c>
    </row>
    <row r="349" spans="2:9">
      <c r="B349" s="127" t="str">
        <f>$B$38</f>
        <v>Home Economics</v>
      </c>
      <c r="C349" s="138">
        <f t="shared" si="28"/>
        <v>0</v>
      </c>
      <c r="D349" s="138">
        <f t="shared" si="28"/>
        <v>0</v>
      </c>
      <c r="E349" s="138">
        <f t="shared" si="30"/>
        <v>0</v>
      </c>
      <c r="F349" s="138">
        <f t="shared" si="31"/>
        <v>0</v>
      </c>
      <c r="G349" s="138">
        <f t="shared" si="32"/>
        <v>0</v>
      </c>
      <c r="H349" s="138">
        <f t="shared" si="29"/>
        <v>0</v>
      </c>
    </row>
    <row r="350" spans="2:9">
      <c r="B350" s="127" t="str">
        <f>$B$39</f>
        <v>Law</v>
      </c>
      <c r="C350" s="138">
        <f t="shared" si="28"/>
        <v>0</v>
      </c>
      <c r="D350" s="138">
        <f t="shared" si="28"/>
        <v>0</v>
      </c>
      <c r="E350" s="138">
        <f t="shared" si="30"/>
        <v>0</v>
      </c>
      <c r="F350" s="138">
        <f t="shared" si="31"/>
        <v>0</v>
      </c>
      <c r="G350" s="138">
        <f t="shared" si="32"/>
        <v>0</v>
      </c>
      <c r="H350" s="138">
        <f t="shared" si="29"/>
        <v>0</v>
      </c>
    </row>
    <row r="351" spans="2:9">
      <c r="B351" s="127" t="str">
        <f>$B$40</f>
        <v>Social Service</v>
      </c>
      <c r="C351" s="138">
        <f t="shared" si="28"/>
        <v>0</v>
      </c>
      <c r="D351" s="138">
        <f t="shared" si="28"/>
        <v>0</v>
      </c>
      <c r="E351" s="138">
        <f t="shared" si="30"/>
        <v>0</v>
      </c>
      <c r="F351" s="138">
        <f t="shared" si="31"/>
        <v>0</v>
      </c>
      <c r="G351" s="138">
        <f t="shared" si="32"/>
        <v>0</v>
      </c>
      <c r="H351" s="138">
        <f t="shared" si="29"/>
        <v>0</v>
      </c>
    </row>
    <row r="352" spans="2:9">
      <c r="B352" s="127" t="str">
        <f>$B$41</f>
        <v>Library Science</v>
      </c>
      <c r="C352" s="138">
        <f t="shared" si="28"/>
        <v>19783.97214966932</v>
      </c>
      <c r="D352" s="138">
        <f t="shared" si="28"/>
        <v>29492.104060714359</v>
      </c>
      <c r="E352" s="138">
        <f t="shared" si="30"/>
        <v>0</v>
      </c>
      <c r="F352" s="138">
        <f t="shared" si="31"/>
        <v>0</v>
      </c>
      <c r="G352" s="138">
        <f t="shared" si="32"/>
        <v>0</v>
      </c>
      <c r="H352" s="138">
        <f t="shared" si="29"/>
        <v>22431.64448904524</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27338.913800077022</v>
      </c>
      <c r="D354" s="138">
        <f t="shared" si="28"/>
        <v>33322.399371728476</v>
      </c>
      <c r="E354" s="138">
        <f t="shared" si="30"/>
        <v>0</v>
      </c>
      <c r="F354" s="138">
        <f t="shared" si="31"/>
        <v>0</v>
      </c>
      <c r="G354" s="138">
        <f t="shared" si="32"/>
        <v>0</v>
      </c>
      <c r="H354" s="138">
        <f t="shared" si="29"/>
        <v>29507.726184576884</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16395.828152347007</v>
      </c>
      <c r="D356" s="138">
        <f t="shared" si="28"/>
        <v>38420.212129667016</v>
      </c>
      <c r="E356" s="138">
        <f t="shared" si="30"/>
        <v>0</v>
      </c>
      <c r="F356" s="138">
        <f t="shared" si="31"/>
        <v>0</v>
      </c>
      <c r="G356" s="138">
        <f t="shared" si="32"/>
        <v>0</v>
      </c>
      <c r="H356" s="138">
        <f t="shared" si="29"/>
        <v>20557.916463021655</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21024.766974764549</v>
      </c>
      <c r="D358" s="138">
        <f t="shared" si="28"/>
        <v>22232.155934735605</v>
      </c>
      <c r="E358" s="138">
        <f t="shared" si="30"/>
        <v>61461.055083055544</v>
      </c>
      <c r="F358" s="138">
        <f t="shared" si="31"/>
        <v>0</v>
      </c>
      <c r="G358" s="138">
        <f t="shared" si="32"/>
        <v>0</v>
      </c>
      <c r="H358" s="138">
        <f t="shared" si="29"/>
        <v>28375.255761777615</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0</v>
      </c>
      <c r="E360" s="138">
        <f t="shared" si="30"/>
        <v>0</v>
      </c>
      <c r="F360" s="138">
        <f t="shared" si="31"/>
        <v>0</v>
      </c>
      <c r="G360" s="138">
        <f t="shared" si="32"/>
        <v>0</v>
      </c>
      <c r="H360" s="138">
        <f t="shared" si="29"/>
        <v>0</v>
      </c>
    </row>
    <row r="361" spans="2:9">
      <c r="B361" s="127" t="str">
        <f>$B$50</f>
        <v>Technology</v>
      </c>
      <c r="C361" s="138">
        <f t="shared" si="33"/>
        <v>44103.113640691488</v>
      </c>
      <c r="D361" s="138">
        <f t="shared" si="33"/>
        <v>52024.427843090933</v>
      </c>
      <c r="E361" s="138">
        <f t="shared" si="30"/>
        <v>0</v>
      </c>
      <c r="F361" s="138">
        <f t="shared" si="31"/>
        <v>0</v>
      </c>
      <c r="G361" s="138">
        <f t="shared" si="32"/>
        <v>0</v>
      </c>
      <c r="H361" s="138">
        <f t="shared" si="29"/>
        <v>48647.896429478227</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16707.79805302354</v>
      </c>
      <c r="D363" s="135">
        <f t="shared" si="33"/>
        <v>30235.819010767875</v>
      </c>
      <c r="E363" s="135">
        <f t="shared" si="30"/>
        <v>137468.68794558436</v>
      </c>
      <c r="F363" s="135">
        <f t="shared" si="31"/>
        <v>159339.58527186894</v>
      </c>
      <c r="G363" s="135">
        <f t="shared" si="32"/>
        <v>0</v>
      </c>
      <c r="H363" s="135">
        <f t="shared" si="29"/>
        <v>30233.352291115523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06" priority="6" stopIfTrue="1">
      <formula>C32=0</formula>
    </cfRule>
  </conditionalFormatting>
  <conditionalFormatting sqref="C91:G110">
    <cfRule type="expression" dxfId="205" priority="5" stopIfTrue="1">
      <formula>C32=0</formula>
    </cfRule>
  </conditionalFormatting>
  <conditionalFormatting sqref="C143:H162">
    <cfRule type="expression" dxfId="204" priority="3" stopIfTrue="1">
      <formula>C32=0</formula>
    </cfRule>
  </conditionalFormatting>
  <conditionalFormatting sqref="H143:H162">
    <cfRule type="expression" dxfId="203" priority="1" stopIfTrue="1">
      <formula>OR(AND(#REF!&gt;0,H143&gt;0,H61=0),AND(#REF!&gt;0,H143&gt;0,H32=0))</formula>
    </cfRule>
    <cfRule type="expression" dxfId="202" priority="2" stopIfTrue="1">
      <formula>OR(AND(#REF!&gt;0,H143&gt;0,H61=0),AND(#REF!&gt;0,H143&gt;0,H32=0))</formula>
    </cfRule>
    <cfRule type="expression" dxfId="201"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100</v>
      </c>
      <c r="C3" s="119"/>
      <c r="D3" s="119"/>
      <c r="E3" s="119"/>
      <c r="F3" s="119"/>
      <c r="G3" s="119"/>
      <c r="H3" s="119"/>
    </row>
    <row r="4" spans="2:8">
      <c r="B4" s="292" t="s">
        <v>141</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Data!$G12</f>
        <v>56810270</v>
      </c>
    </row>
    <row r="14" spans="2:8">
      <c r="B14" s="478" t="s">
        <v>13</v>
      </c>
      <c r="C14" s="478"/>
      <c r="D14" s="478"/>
      <c r="E14" s="478"/>
      <c r="F14" s="354"/>
      <c r="G14" s="301"/>
      <c r="H14" s="355">
        <f>Data!$H12</f>
        <v>22571219</v>
      </c>
    </row>
    <row r="15" spans="2:8">
      <c r="B15" s="478" t="s">
        <v>14</v>
      </c>
      <c r="C15" s="478"/>
      <c r="D15" s="478"/>
      <c r="E15" s="478"/>
      <c r="F15" s="354"/>
      <c r="G15" s="301"/>
      <c r="H15" s="355">
        <f>Data!$I12</f>
        <v>32566463</v>
      </c>
    </row>
    <row r="16" spans="2:8">
      <c r="B16" s="478" t="s">
        <v>18</v>
      </c>
      <c r="C16" s="478"/>
      <c r="D16" s="478"/>
      <c r="E16" s="478"/>
      <c r="F16" s="354"/>
      <c r="G16" s="301"/>
      <c r="H16" s="355">
        <f>Data!$J12</f>
        <v>27743083</v>
      </c>
    </row>
    <row r="17" spans="2:23">
      <c r="B17" s="478" t="s">
        <v>15</v>
      </c>
      <c r="C17" s="478"/>
      <c r="D17" s="478"/>
      <c r="E17" s="478"/>
      <c r="F17" s="354"/>
      <c r="G17" s="301"/>
      <c r="H17" s="355">
        <f>Data!$K12</f>
        <v>22654425</v>
      </c>
    </row>
    <row r="18" spans="2:23">
      <c r="B18" s="478" t="s">
        <v>1</v>
      </c>
      <c r="C18" s="478"/>
      <c r="D18" s="478"/>
      <c r="E18" s="478"/>
      <c r="F18" s="356"/>
      <c r="G18" s="301"/>
      <c r="H18" s="357">
        <f>SUM(H13:H17)</f>
        <v>162345460</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Data!L12</f>
        <v>Monica Poehl</v>
      </c>
      <c r="E21" s="491"/>
      <c r="F21" s="491"/>
      <c r="G21" s="308" t="str">
        <f>Data!M12</f>
        <v>979-458-6090</v>
      </c>
      <c r="H21" s="309" t="str">
        <f>Data!N12</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Data!O12</f>
        <v>4172</v>
      </c>
      <c r="D25" s="316">
        <f>Data!P12</f>
        <v>3980</v>
      </c>
      <c r="E25" s="316">
        <f>Data!Q12</f>
        <v>701</v>
      </c>
      <c r="F25" s="316">
        <f>Data!R12</f>
        <v>145</v>
      </c>
      <c r="G25" s="316">
        <f>Data!S12</f>
        <v>0</v>
      </c>
      <c r="H25" s="317">
        <f>SUM(C25:G25)</f>
        <v>8998</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Data!T12</f>
        <v>Williamson, Dean</v>
      </c>
      <c r="E28" s="491"/>
      <c r="F28" s="491"/>
      <c r="G28" s="308" t="str">
        <f>Data!U12</f>
        <v>(936) 261-2187</v>
      </c>
      <c r="H28" s="309" t="str">
        <f>Data!V12</f>
        <v>CDwilliamson@pvamu.edu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Data!W12</f>
        <v>78507</v>
      </c>
      <c r="D32" s="140">
        <f>Data!AQ12</f>
        <v>12242</v>
      </c>
      <c r="E32" s="140">
        <f>Data!BK12</f>
        <v>1908</v>
      </c>
      <c r="F32" s="140">
        <f>Data!CE12</f>
        <v>316</v>
      </c>
      <c r="G32" s="140">
        <f>Data!CY12</f>
        <v>0</v>
      </c>
      <c r="H32" s="141">
        <f>SUM(C32:G32)</f>
        <v>92973</v>
      </c>
      <c r="W32" s="144"/>
    </row>
    <row r="33" spans="2:23">
      <c r="B33" s="129" t="s">
        <v>43</v>
      </c>
      <c r="C33" s="140">
        <f>Data!X12</f>
        <v>25351</v>
      </c>
      <c r="D33" s="140">
        <f>Data!AR12</f>
        <v>6880</v>
      </c>
      <c r="E33" s="140">
        <f>Data!BL12</f>
        <v>248</v>
      </c>
      <c r="F33" s="140">
        <f>Data!CF12</f>
        <v>0</v>
      </c>
      <c r="G33" s="140">
        <f>Data!CZ12</f>
        <v>0</v>
      </c>
      <c r="H33" s="141">
        <f t="shared" ref="H33:H52" si="0">SUM(C33:G33)</f>
        <v>32479</v>
      </c>
      <c r="W33" s="144"/>
    </row>
    <row r="34" spans="2:23">
      <c r="B34" s="129" t="s">
        <v>44</v>
      </c>
      <c r="C34" s="140">
        <f>Data!Y12</f>
        <v>8164</v>
      </c>
      <c r="D34" s="140">
        <f>Data!AS12</f>
        <v>1066</v>
      </c>
      <c r="E34" s="140">
        <f>Data!BM12</f>
        <v>0</v>
      </c>
      <c r="F34" s="140">
        <f>Data!CG12</f>
        <v>0</v>
      </c>
      <c r="G34" s="140">
        <f>Data!DA12</f>
        <v>0</v>
      </c>
      <c r="H34" s="141">
        <f t="shared" si="0"/>
        <v>9230</v>
      </c>
      <c r="W34" s="144"/>
    </row>
    <row r="35" spans="2:23">
      <c r="B35" s="129" t="s">
        <v>45</v>
      </c>
      <c r="C35" s="140">
        <f>Data!Z12</f>
        <v>2556</v>
      </c>
      <c r="D35" s="140">
        <f>Data!AT12</f>
        <v>2331</v>
      </c>
      <c r="E35" s="140">
        <f>Data!BN12</f>
        <v>3489</v>
      </c>
      <c r="F35" s="140">
        <f>Data!CH12</f>
        <v>903</v>
      </c>
      <c r="G35" s="140">
        <f>Data!DB12</f>
        <v>0</v>
      </c>
      <c r="H35" s="141">
        <f t="shared" si="0"/>
        <v>9279</v>
      </c>
      <c r="W35" s="144"/>
    </row>
    <row r="36" spans="2:23">
      <c r="B36" s="129" t="s">
        <v>46</v>
      </c>
      <c r="C36" s="140">
        <f>Data!AA12</f>
        <v>3490</v>
      </c>
      <c r="D36" s="140">
        <f>Data!AU12</f>
        <v>1250</v>
      </c>
      <c r="E36" s="140">
        <f>Data!BO12</f>
        <v>0</v>
      </c>
      <c r="F36" s="140">
        <f>Data!CI12</f>
        <v>0</v>
      </c>
      <c r="G36" s="140">
        <f>Data!DC12</f>
        <v>0</v>
      </c>
      <c r="H36" s="141">
        <f t="shared" si="0"/>
        <v>4740</v>
      </c>
      <c r="W36" s="144"/>
    </row>
    <row r="37" spans="2:23">
      <c r="B37" s="129" t="s">
        <v>47</v>
      </c>
      <c r="C37" s="140">
        <f>Data!AB12</f>
        <v>9734</v>
      </c>
      <c r="D37" s="140">
        <f>Data!AV12</f>
        <v>8701</v>
      </c>
      <c r="E37" s="140">
        <f>Data!BP12</f>
        <v>3544</v>
      </c>
      <c r="F37" s="140">
        <f>Data!CJ12</f>
        <v>629</v>
      </c>
      <c r="G37" s="140">
        <f>Data!DD12</f>
        <v>0</v>
      </c>
      <c r="H37" s="141">
        <f t="shared" si="0"/>
        <v>22608</v>
      </c>
      <c r="W37" s="144"/>
    </row>
    <row r="38" spans="2:23">
      <c r="B38" s="129" t="s">
        <v>48</v>
      </c>
      <c r="C38" s="140">
        <f>Data!AC12</f>
        <v>4927</v>
      </c>
      <c r="D38" s="140">
        <f>Data!AW12</f>
        <v>1032</v>
      </c>
      <c r="E38" s="140">
        <f>Data!BQ12</f>
        <v>270</v>
      </c>
      <c r="F38" s="140">
        <f>Data!CK12</f>
        <v>0</v>
      </c>
      <c r="G38" s="140">
        <f>Data!DE12</f>
        <v>0</v>
      </c>
      <c r="H38" s="141">
        <f t="shared" si="0"/>
        <v>6229</v>
      </c>
      <c r="W38" s="144"/>
    </row>
    <row r="39" spans="2:23">
      <c r="B39" s="129" t="s">
        <v>49</v>
      </c>
      <c r="C39" s="140">
        <f>Data!AD12</f>
        <v>0</v>
      </c>
      <c r="D39" s="140">
        <f>Data!AX12</f>
        <v>0</v>
      </c>
      <c r="E39" s="140">
        <f>Data!BR12</f>
        <v>0</v>
      </c>
      <c r="F39" s="140">
        <f>Data!CL12</f>
        <v>0</v>
      </c>
      <c r="G39" s="140">
        <f>Data!DF12</f>
        <v>0</v>
      </c>
      <c r="H39" s="141">
        <f t="shared" si="0"/>
        <v>0</v>
      </c>
      <c r="W39" s="144"/>
    </row>
    <row r="40" spans="2:23">
      <c r="B40" s="129" t="s">
        <v>50</v>
      </c>
      <c r="C40" s="140">
        <f>Data!AE12</f>
        <v>780</v>
      </c>
      <c r="D40" s="140">
        <f>Data!AY12</f>
        <v>1869</v>
      </c>
      <c r="E40" s="140">
        <f>Data!BS12</f>
        <v>2441</v>
      </c>
      <c r="F40" s="140">
        <f>Data!CM12</f>
        <v>0</v>
      </c>
      <c r="G40" s="140">
        <f>Data!DG12</f>
        <v>0</v>
      </c>
      <c r="H40" s="141">
        <f t="shared" si="0"/>
        <v>5090</v>
      </c>
      <c r="W40" s="144"/>
    </row>
    <row r="41" spans="2:23">
      <c r="B41" s="129" t="s">
        <v>51</v>
      </c>
      <c r="C41" s="140">
        <f>Data!AF12</f>
        <v>0</v>
      </c>
      <c r="D41" s="140">
        <f>Data!AZ12</f>
        <v>0</v>
      </c>
      <c r="E41" s="140">
        <f>Data!BT12</f>
        <v>0</v>
      </c>
      <c r="F41" s="140">
        <f>Data!CN12</f>
        <v>0</v>
      </c>
      <c r="G41" s="140">
        <f>Data!DH12</f>
        <v>0</v>
      </c>
      <c r="H41" s="141">
        <f t="shared" si="0"/>
        <v>0</v>
      </c>
      <c r="W41" s="144"/>
    </row>
    <row r="42" spans="2:23">
      <c r="B42" s="129" t="s">
        <v>52</v>
      </c>
      <c r="C42" s="140">
        <f>Data!AG12</f>
        <v>0</v>
      </c>
      <c r="D42" s="140">
        <f>Data!BA12</f>
        <v>0</v>
      </c>
      <c r="E42" s="140">
        <f>Data!BU12</f>
        <v>0</v>
      </c>
      <c r="F42" s="140">
        <f>Data!CO12</f>
        <v>0</v>
      </c>
      <c r="G42" s="140">
        <f>Data!DI12</f>
        <v>0</v>
      </c>
      <c r="H42" s="141">
        <f t="shared" si="0"/>
        <v>0</v>
      </c>
      <c r="W42" s="144"/>
    </row>
    <row r="43" spans="2:23">
      <c r="B43" s="129" t="s">
        <v>53</v>
      </c>
      <c r="C43" s="140">
        <f>Data!AH12</f>
        <v>1893</v>
      </c>
      <c r="D43" s="140">
        <f>Data!BB12</f>
        <v>0</v>
      </c>
      <c r="E43" s="140">
        <f>Data!BV12</f>
        <v>0</v>
      </c>
      <c r="F43" s="140">
        <f>Data!CP12</f>
        <v>0</v>
      </c>
      <c r="G43" s="140">
        <f>Data!DJ12</f>
        <v>0</v>
      </c>
      <c r="H43" s="141">
        <f t="shared" si="0"/>
        <v>1893</v>
      </c>
      <c r="W43" s="144"/>
    </row>
    <row r="44" spans="2:23">
      <c r="B44" s="129" t="s">
        <v>54</v>
      </c>
      <c r="C44" s="140">
        <f>Data!AI12</f>
        <v>0</v>
      </c>
      <c r="D44" s="140">
        <f>Data!BC12</f>
        <v>0</v>
      </c>
      <c r="E44" s="140">
        <f>Data!BW12</f>
        <v>0</v>
      </c>
      <c r="F44" s="140">
        <f>Data!CQ12</f>
        <v>0</v>
      </c>
      <c r="G44" s="140">
        <f>Data!DK12</f>
        <v>0</v>
      </c>
      <c r="H44" s="141">
        <f t="shared" si="0"/>
        <v>0</v>
      </c>
      <c r="W44" s="144"/>
    </row>
    <row r="45" spans="2:23">
      <c r="B45" s="129" t="s">
        <v>55</v>
      </c>
      <c r="C45" s="140">
        <f>Data!AJ12</f>
        <v>6337</v>
      </c>
      <c r="D45" s="140">
        <f>Data!BD12</f>
        <v>8895</v>
      </c>
      <c r="E45" s="140">
        <f>Data!BX12</f>
        <v>399</v>
      </c>
      <c r="F45" s="140">
        <f>Data!CR12</f>
        <v>0</v>
      </c>
      <c r="G45" s="140">
        <f>Data!DL12</f>
        <v>0</v>
      </c>
      <c r="H45" s="141">
        <f t="shared" si="0"/>
        <v>15631</v>
      </c>
      <c r="W45" s="144"/>
    </row>
    <row r="46" spans="2:23">
      <c r="B46" s="129" t="s">
        <v>56</v>
      </c>
      <c r="C46" s="140">
        <f>Data!AK12</f>
        <v>0</v>
      </c>
      <c r="D46" s="140">
        <f>Data!BE12</f>
        <v>0</v>
      </c>
      <c r="E46" s="140">
        <f>Data!BY12</f>
        <v>0</v>
      </c>
      <c r="F46" s="140">
        <f>Data!CS12</f>
        <v>0</v>
      </c>
      <c r="G46" s="140">
        <f>Data!DM12</f>
        <v>0</v>
      </c>
      <c r="H46" s="141">
        <f t="shared" si="0"/>
        <v>0</v>
      </c>
      <c r="W46" s="144"/>
    </row>
    <row r="47" spans="2:23">
      <c r="B47" s="129" t="s">
        <v>57</v>
      </c>
      <c r="C47" s="140">
        <f>Data!AL12</f>
        <v>13524</v>
      </c>
      <c r="D47" s="140">
        <f>Data!BF12</f>
        <v>11391</v>
      </c>
      <c r="E47" s="140">
        <f>Data!BZ12</f>
        <v>2001</v>
      </c>
      <c r="F47" s="140">
        <f>Data!CT12</f>
        <v>0</v>
      </c>
      <c r="G47" s="140">
        <f>Data!DN12</f>
        <v>0</v>
      </c>
      <c r="H47" s="141">
        <f t="shared" si="0"/>
        <v>26916</v>
      </c>
      <c r="W47" s="144"/>
    </row>
    <row r="48" spans="2:23">
      <c r="B48" s="129" t="s">
        <v>58</v>
      </c>
      <c r="C48" s="140">
        <f>Data!AM12</f>
        <v>0</v>
      </c>
      <c r="D48" s="140">
        <f>Data!BG12</f>
        <v>0</v>
      </c>
      <c r="E48" s="140">
        <f>Data!CA12</f>
        <v>0</v>
      </c>
      <c r="F48" s="140">
        <f>Data!CU12</f>
        <v>0</v>
      </c>
      <c r="G48" s="140">
        <f>Data!DO12</f>
        <v>0</v>
      </c>
      <c r="H48" s="141">
        <f t="shared" si="0"/>
        <v>0</v>
      </c>
      <c r="W48" s="144"/>
    </row>
    <row r="49" spans="2:23">
      <c r="B49" s="129" t="s">
        <v>59</v>
      </c>
      <c r="C49" s="140">
        <f>Data!AN12</f>
        <v>0</v>
      </c>
      <c r="D49" s="140">
        <f>Data!BH12</f>
        <v>93</v>
      </c>
      <c r="E49" s="140">
        <f>Data!CB12</f>
        <v>0</v>
      </c>
      <c r="F49" s="140">
        <f>Data!CV12</f>
        <v>0</v>
      </c>
      <c r="G49" s="140">
        <f>Data!DP12</f>
        <v>0</v>
      </c>
      <c r="H49" s="141">
        <f t="shared" si="0"/>
        <v>93</v>
      </c>
      <c r="W49" s="144"/>
    </row>
    <row r="50" spans="2:23">
      <c r="B50" s="129" t="s">
        <v>60</v>
      </c>
      <c r="C50" s="140">
        <f>Data!AO12</f>
        <v>1239</v>
      </c>
      <c r="D50" s="140">
        <f>Data!BI12</f>
        <v>1512</v>
      </c>
      <c r="E50" s="140">
        <f>Data!CC12</f>
        <v>78</v>
      </c>
      <c r="F50" s="140">
        <f>Data!CW12</f>
        <v>0</v>
      </c>
      <c r="G50" s="140">
        <f>Data!DQ12</f>
        <v>0</v>
      </c>
      <c r="H50" s="141">
        <f t="shared" si="0"/>
        <v>2829</v>
      </c>
      <c r="W50" s="144"/>
    </row>
    <row r="51" spans="2:23">
      <c r="B51" s="129" t="s">
        <v>0</v>
      </c>
      <c r="C51" s="140">
        <f>Data!AP12</f>
        <v>207</v>
      </c>
      <c r="D51" s="140">
        <f>Data!BJ12</f>
        <v>7344</v>
      </c>
      <c r="E51" s="140">
        <f>Data!CD12</f>
        <v>226</v>
      </c>
      <c r="F51" s="140">
        <f>Data!CX12</f>
        <v>208</v>
      </c>
      <c r="G51" s="140">
        <f>Data!DR12</f>
        <v>0</v>
      </c>
      <c r="H51" s="141">
        <f t="shared" si="0"/>
        <v>7985</v>
      </c>
      <c r="W51" s="144"/>
    </row>
    <row r="52" spans="2:23">
      <c r="B52" s="142" t="s">
        <v>33</v>
      </c>
      <c r="C52" s="141">
        <f>SUM(C32:C51)</f>
        <v>156709</v>
      </c>
      <c r="D52" s="141">
        <f>SUM(D32:D51)</f>
        <v>64606</v>
      </c>
      <c r="E52" s="141">
        <f>SUM(E32:E51)</f>
        <v>14604</v>
      </c>
      <c r="F52" s="141">
        <f>SUM(F32:F51)</f>
        <v>2056</v>
      </c>
      <c r="G52" s="141">
        <f>SUM(G32:G51)</f>
        <v>0</v>
      </c>
      <c r="H52" s="141">
        <f t="shared" si="0"/>
        <v>237975</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Data!T12</f>
        <v>Williamson, Dean</v>
      </c>
      <c r="E55" s="491"/>
      <c r="F55" s="491"/>
      <c r="G55" s="308" t="str">
        <f>Data!U12</f>
        <v>(936) 261-2187</v>
      </c>
      <c r="H55" s="309" t="str">
        <f>Data!V12</f>
        <v>CDwilliamson@pvamu.edu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Data!DS12</f>
        <v>6501250.0211189883</v>
      </c>
      <c r="D61" s="320">
        <f>Data!EM12</f>
        <v>1585766.4990467813</v>
      </c>
      <c r="E61" s="320">
        <f>Data!FG12</f>
        <v>380605.09515416151</v>
      </c>
      <c r="F61" s="320">
        <f>Data!GA12</f>
        <v>349841.370149013</v>
      </c>
      <c r="G61" s="320">
        <f>Data!GU12</f>
        <v>0</v>
      </c>
      <c r="H61" s="321">
        <f>SUM(C61:G61)</f>
        <v>8817462.9854689427</v>
      </c>
    </row>
    <row r="62" spans="2:23">
      <c r="B62" s="127" t="str">
        <f>$B$33</f>
        <v>Science</v>
      </c>
      <c r="C62" s="320">
        <f>Data!DT12</f>
        <v>2165790.6234605745</v>
      </c>
      <c r="D62" s="320">
        <f>Data!EN12</f>
        <v>964601.72515237913</v>
      </c>
      <c r="E62" s="320">
        <f>Data!FH12</f>
        <v>144821.5277845118</v>
      </c>
      <c r="F62" s="320">
        <f>Data!GB12</f>
        <v>0</v>
      </c>
      <c r="G62" s="320">
        <f>Data!GV12</f>
        <v>0</v>
      </c>
      <c r="H62" s="141">
        <f t="shared" ref="H62:H81" si="1">SUM(C62:G62)</f>
        <v>3275213.8763974658</v>
      </c>
    </row>
    <row r="63" spans="2:23">
      <c r="B63" s="127" t="str">
        <f>$B$34</f>
        <v>Fine Arts</v>
      </c>
      <c r="C63" s="320">
        <f>Data!DU12</f>
        <v>1028529.30178385</v>
      </c>
      <c r="D63" s="320">
        <f>Data!EO12</f>
        <v>397104.53393043653</v>
      </c>
      <c r="E63" s="320">
        <f>Data!FI12</f>
        <v>0</v>
      </c>
      <c r="F63" s="320">
        <f>Data!GC12</f>
        <v>0</v>
      </c>
      <c r="G63" s="320">
        <f>Data!GW12</f>
        <v>0</v>
      </c>
      <c r="H63" s="141">
        <f t="shared" si="1"/>
        <v>1425633.8357142864</v>
      </c>
    </row>
    <row r="64" spans="2:23">
      <c r="B64" s="127" t="str">
        <f>$B$35</f>
        <v>Teacher Education</v>
      </c>
      <c r="C64" s="320">
        <f>Data!DV12</f>
        <v>192965.99725324457</v>
      </c>
      <c r="D64" s="320">
        <f>Data!EP12</f>
        <v>405760.00175911566</v>
      </c>
      <c r="E64" s="320">
        <f>Data!FJ12</f>
        <v>900899.78333279467</v>
      </c>
      <c r="F64" s="320">
        <f>Data!GD12</f>
        <v>837599.04016233759</v>
      </c>
      <c r="G64" s="320">
        <f>Data!GX12</f>
        <v>0</v>
      </c>
      <c r="H64" s="141">
        <f t="shared" si="1"/>
        <v>2337224.8225074923</v>
      </c>
    </row>
    <row r="65" spans="2:8">
      <c r="B65" s="127" t="str">
        <f>$B$36</f>
        <v>Agriculture</v>
      </c>
      <c r="C65" s="320">
        <f>Data!DW12</f>
        <v>361502.54727412108</v>
      </c>
      <c r="D65" s="320">
        <f>Data!EQ12</f>
        <v>300544.13272587891</v>
      </c>
      <c r="E65" s="320">
        <f>Data!FK12</f>
        <v>0</v>
      </c>
      <c r="F65" s="320">
        <f>Data!GE12</f>
        <v>0</v>
      </c>
      <c r="G65" s="320">
        <f>Data!GY12</f>
        <v>0</v>
      </c>
      <c r="H65" s="141">
        <f t="shared" si="1"/>
        <v>662046.67999999993</v>
      </c>
    </row>
    <row r="66" spans="2:8">
      <c r="B66" s="127" t="str">
        <f>$B$37</f>
        <v>Engineering</v>
      </c>
      <c r="C66" s="320">
        <f>Data!DX12</f>
        <v>1758250.7529004167</v>
      </c>
      <c r="D66" s="320">
        <f>Data!ER12</f>
        <v>2537544.6361299669</v>
      </c>
      <c r="E66" s="320">
        <f>Data!FL12</f>
        <v>1510919.4200372612</v>
      </c>
      <c r="F66" s="320">
        <f>Data!GF12</f>
        <v>596376.74589732115</v>
      </c>
      <c r="G66" s="320">
        <f>Data!GZ12</f>
        <v>0</v>
      </c>
      <c r="H66" s="141">
        <f t="shared" si="1"/>
        <v>6403091.5549649661</v>
      </c>
    </row>
    <row r="67" spans="2:8">
      <c r="B67" s="127" t="str">
        <f>$B$38</f>
        <v>Home Economics</v>
      </c>
      <c r="C67" s="320">
        <f>Data!DY12</f>
        <v>351059.30333120108</v>
      </c>
      <c r="D67" s="320">
        <f>Data!ES12</f>
        <v>183844.74524022764</v>
      </c>
      <c r="E67" s="320">
        <f>Data!FM12</f>
        <v>119365</v>
      </c>
      <c r="F67" s="320">
        <f>Data!GG12</f>
        <v>0</v>
      </c>
      <c r="G67" s="320">
        <f>Data!HA12</f>
        <v>0</v>
      </c>
      <c r="H67" s="141">
        <f t="shared" si="1"/>
        <v>654269.04857142875</v>
      </c>
    </row>
    <row r="68" spans="2:8">
      <c r="B68" s="127" t="str">
        <f>$B$39</f>
        <v>Law</v>
      </c>
      <c r="C68" s="320">
        <f>Data!DZ12</f>
        <v>0</v>
      </c>
      <c r="D68" s="320">
        <f>Data!ET12</f>
        <v>0</v>
      </c>
      <c r="E68" s="320">
        <f>Data!FN12</f>
        <v>0</v>
      </c>
      <c r="F68" s="320">
        <f>Data!GH12</f>
        <v>0</v>
      </c>
      <c r="G68" s="320">
        <f>Data!HB12</f>
        <v>0</v>
      </c>
      <c r="H68" s="141">
        <f t="shared" si="1"/>
        <v>0</v>
      </c>
    </row>
    <row r="69" spans="2:8">
      <c r="B69" s="127" t="str">
        <f>$B$40</f>
        <v>Social Service</v>
      </c>
      <c r="C69" s="320">
        <f>Data!EA12</f>
        <v>66491.225318861034</v>
      </c>
      <c r="D69" s="320">
        <f>Data!EU12</f>
        <v>311478.03039542463</v>
      </c>
      <c r="E69" s="320">
        <f>Data!FO12</f>
        <v>296587.60428571433</v>
      </c>
      <c r="F69" s="320">
        <f>Data!GI12</f>
        <v>0</v>
      </c>
      <c r="G69" s="320">
        <f>Data!HC12</f>
        <v>0</v>
      </c>
      <c r="H69" s="141">
        <f t="shared" si="1"/>
        <v>674556.86</v>
      </c>
    </row>
    <row r="70" spans="2:8">
      <c r="B70" s="127" t="str">
        <f>$B$41</f>
        <v>Library Science</v>
      </c>
      <c r="C70" s="320">
        <f>Data!EB12</f>
        <v>0</v>
      </c>
      <c r="D70" s="320">
        <f>Data!EV12</f>
        <v>0</v>
      </c>
      <c r="E70" s="320">
        <f>Data!FP12</f>
        <v>0</v>
      </c>
      <c r="F70" s="320">
        <f>Data!GJ12</f>
        <v>0</v>
      </c>
      <c r="G70" s="320">
        <f>Data!HD12</f>
        <v>0</v>
      </c>
      <c r="H70" s="141">
        <f t="shared" si="1"/>
        <v>0</v>
      </c>
    </row>
    <row r="71" spans="2:8">
      <c r="B71" s="127" t="str">
        <f>$B$42</f>
        <v>Veterinary Science</v>
      </c>
      <c r="C71" s="320">
        <f>Data!EC12</f>
        <v>0</v>
      </c>
      <c r="D71" s="320">
        <f>Data!EW12</f>
        <v>0</v>
      </c>
      <c r="E71" s="320">
        <f>Data!FQ12</f>
        <v>0</v>
      </c>
      <c r="F71" s="320">
        <f>Data!GK12</f>
        <v>0</v>
      </c>
      <c r="G71" s="320">
        <f>Data!HE12</f>
        <v>0</v>
      </c>
      <c r="H71" s="141">
        <f t="shared" si="1"/>
        <v>0</v>
      </c>
    </row>
    <row r="72" spans="2:8">
      <c r="B72" s="127" t="str">
        <f>$B$43</f>
        <v>Vocational Training</v>
      </c>
      <c r="C72" s="320">
        <f>Data!ED12</f>
        <v>193395.21333333335</v>
      </c>
      <c r="D72" s="320">
        <f>Data!EX12</f>
        <v>0</v>
      </c>
      <c r="E72" s="320">
        <f>Data!FR12</f>
        <v>0</v>
      </c>
      <c r="F72" s="320">
        <f>Data!GL12</f>
        <v>0</v>
      </c>
      <c r="G72" s="320">
        <f>Data!HF12</f>
        <v>0</v>
      </c>
      <c r="H72" s="141">
        <f t="shared" si="1"/>
        <v>193395.21333333335</v>
      </c>
    </row>
    <row r="73" spans="2:8">
      <c r="B73" s="127" t="str">
        <f>$B$44</f>
        <v>Physical Training</v>
      </c>
      <c r="C73" s="320">
        <f>Data!EE12</f>
        <v>0</v>
      </c>
      <c r="D73" s="320">
        <f>Data!EY12</f>
        <v>0</v>
      </c>
      <c r="E73" s="320">
        <f>Data!FS12</f>
        <v>0</v>
      </c>
      <c r="F73" s="320">
        <f>Data!GM12</f>
        <v>0</v>
      </c>
      <c r="G73" s="320">
        <f>Data!HG12</f>
        <v>0</v>
      </c>
      <c r="H73" s="141">
        <f t="shared" si="1"/>
        <v>0</v>
      </c>
    </row>
    <row r="74" spans="2:8">
      <c r="B74" s="127" t="str">
        <f>$B$45</f>
        <v>Health Services</v>
      </c>
      <c r="C74" s="320">
        <f>Data!EF12</f>
        <v>341602.46846101375</v>
      </c>
      <c r="D74" s="320">
        <f>Data!EZ12</f>
        <v>585343.14244141721</v>
      </c>
      <c r="E74" s="320">
        <f>Data!FT12</f>
        <v>159069.35454545455</v>
      </c>
      <c r="F74" s="320">
        <f>Data!GN12</f>
        <v>0</v>
      </c>
      <c r="G74" s="320">
        <f>Data!HH12</f>
        <v>0</v>
      </c>
      <c r="H74" s="141">
        <f t="shared" si="1"/>
        <v>1086014.9654478854</v>
      </c>
    </row>
    <row r="75" spans="2:8">
      <c r="B75" s="127" t="str">
        <f>$B$46</f>
        <v>Pharmacy</v>
      </c>
      <c r="C75" s="320">
        <f>Data!EG12</f>
        <v>0</v>
      </c>
      <c r="D75" s="320">
        <f>Data!FA12</f>
        <v>0</v>
      </c>
      <c r="E75" s="320">
        <f>Data!FU12</f>
        <v>0</v>
      </c>
      <c r="F75" s="320">
        <f>Data!GO12</f>
        <v>0</v>
      </c>
      <c r="G75" s="320">
        <f>Data!HI12</f>
        <v>0</v>
      </c>
      <c r="H75" s="141">
        <f t="shared" si="1"/>
        <v>0</v>
      </c>
    </row>
    <row r="76" spans="2:8">
      <c r="B76" s="127" t="str">
        <f>$B$47</f>
        <v>Business Administration</v>
      </c>
      <c r="C76" s="320">
        <f>Data!EH12</f>
        <v>939859.81562658178</v>
      </c>
      <c r="D76" s="320">
        <f>Data!FB12</f>
        <v>1620956.1900936328</v>
      </c>
      <c r="E76" s="320">
        <f>Data!FV12</f>
        <v>581643.23094645212</v>
      </c>
      <c r="F76" s="320">
        <f>Data!GP12</f>
        <v>0</v>
      </c>
      <c r="G76" s="320">
        <f>Data!HJ12</f>
        <v>0</v>
      </c>
      <c r="H76" s="141">
        <f t="shared" si="1"/>
        <v>3142459.2366666663</v>
      </c>
    </row>
    <row r="77" spans="2:8">
      <c r="B77" s="127" t="str">
        <f>$B$48</f>
        <v>Optometry</v>
      </c>
      <c r="C77" s="320">
        <f>Data!EI12</f>
        <v>0</v>
      </c>
      <c r="D77" s="320">
        <f>Data!FC12</f>
        <v>0</v>
      </c>
      <c r="E77" s="320">
        <f>Data!FW12</f>
        <v>0</v>
      </c>
      <c r="F77" s="320">
        <f>Data!GQ12</f>
        <v>0</v>
      </c>
      <c r="G77" s="320">
        <f>Data!HK12</f>
        <v>0</v>
      </c>
      <c r="H77" s="141">
        <f t="shared" si="1"/>
        <v>0</v>
      </c>
    </row>
    <row r="78" spans="2:8">
      <c r="B78" s="127" t="str">
        <f>$B$49</f>
        <v>Teacher Ed-Practice Teaching</v>
      </c>
      <c r="C78" s="320">
        <f>Data!EJ12</f>
        <v>0</v>
      </c>
      <c r="D78" s="320">
        <f>Data!FD12</f>
        <v>23704.949999999997</v>
      </c>
      <c r="E78" s="320">
        <f>Data!FX12</f>
        <v>0</v>
      </c>
      <c r="F78" s="320">
        <f>Data!GR12</f>
        <v>0</v>
      </c>
      <c r="G78" s="320">
        <f>Data!HL12</f>
        <v>0</v>
      </c>
      <c r="H78" s="141">
        <f t="shared" si="1"/>
        <v>23704.949999999997</v>
      </c>
    </row>
    <row r="79" spans="2:8">
      <c r="B79" s="127" t="str">
        <f>$B$50</f>
        <v>Technology</v>
      </c>
      <c r="C79" s="320">
        <f>Data!EK12</f>
        <v>174546.61267028525</v>
      </c>
      <c r="D79" s="320">
        <f>Data!FE12</f>
        <v>276532.80286717915</v>
      </c>
      <c r="E79" s="320">
        <f>Data!FY12</f>
        <v>10456.25</v>
      </c>
      <c r="F79" s="320">
        <f>Data!GS12</f>
        <v>0</v>
      </c>
      <c r="G79" s="320">
        <f>Data!HM12</f>
        <v>0</v>
      </c>
      <c r="H79" s="141">
        <f t="shared" si="1"/>
        <v>461535.66553746443</v>
      </c>
    </row>
    <row r="80" spans="2:8">
      <c r="B80" s="127" t="str">
        <f>$B$51</f>
        <v>Nursing</v>
      </c>
      <c r="C80" s="320">
        <f>Data!EL12</f>
        <v>43068.171791840905</v>
      </c>
      <c r="D80" s="320">
        <f>Data!FF12</f>
        <v>1915853.2582081577</v>
      </c>
      <c r="E80" s="320">
        <f>Data!FZ12</f>
        <v>210368.04711915535</v>
      </c>
      <c r="F80" s="320">
        <f>Data!GT12</f>
        <v>508138.64737967902</v>
      </c>
      <c r="G80" s="320">
        <f>Data!HN12</f>
        <v>0</v>
      </c>
      <c r="H80" s="141">
        <f t="shared" si="1"/>
        <v>2677428.124498833</v>
      </c>
    </row>
    <row r="81" spans="2:8">
      <c r="B81" s="130" t="str">
        <f>$B$52</f>
        <v>Totals</v>
      </c>
      <c r="C81" s="321">
        <f>SUM(C61:C80)</f>
        <v>14118312.054324312</v>
      </c>
      <c r="D81" s="321">
        <f>SUM(D61:D80)</f>
        <v>11109034.647990597</v>
      </c>
      <c r="E81" s="321">
        <f>SUM(E61:E80)</f>
        <v>4314735.3132055057</v>
      </c>
      <c r="F81" s="321">
        <f>SUM(F61:F80)</f>
        <v>2291955.8035883508</v>
      </c>
      <c r="G81" s="321">
        <f>SUM(G61:G80)</f>
        <v>0</v>
      </c>
      <c r="H81" s="321">
        <f t="shared" si="1"/>
        <v>31834037.819108766</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Data!T12</f>
        <v>Williamson, Dean</v>
      </c>
      <c r="E84" s="491"/>
      <c r="F84" s="491"/>
      <c r="G84" s="308" t="str">
        <f>Data!U12</f>
        <v>(936) 261-2187</v>
      </c>
      <c r="H84" s="309" t="str">
        <f>Data!V12</f>
        <v>CDwilliamson@pvamu.edu</v>
      </c>
    </row>
    <row r="85" spans="2:8" ht="13.5" customHeight="1">
      <c r="B85" s="306"/>
      <c r="C85" s="306"/>
      <c r="D85" s="306"/>
      <c r="E85" s="306"/>
      <c r="F85" s="306"/>
      <c r="G85" s="306"/>
      <c r="H85" s="296"/>
    </row>
    <row r="86" spans="2:8">
      <c r="B86" s="120" t="s">
        <v>32</v>
      </c>
      <c r="C86" s="324"/>
      <c r="D86" s="324"/>
      <c r="E86" s="324"/>
      <c r="F86" s="324"/>
      <c r="G86" s="324"/>
      <c r="H86" s="122">
        <f>H13+H14</f>
        <v>79381489</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Data!HR12</f>
        <v>103224</v>
      </c>
      <c r="D91" s="327">
        <f>Data!IL12</f>
        <v>25178</v>
      </c>
      <c r="E91" s="327">
        <f>Data!JF12</f>
        <v>6043</v>
      </c>
      <c r="F91" s="327">
        <f>Data!JZ12</f>
        <v>5555</v>
      </c>
      <c r="G91" s="327">
        <f>Data!KT12</f>
        <v>0</v>
      </c>
      <c r="H91" s="133">
        <f t="shared" ref="H91:H111" si="2">SUM(C91:G91)</f>
        <v>140000</v>
      </c>
    </row>
    <row r="92" spans="2:8">
      <c r="B92" s="127" t="str">
        <f>$B$33</f>
        <v>Science</v>
      </c>
      <c r="C92" s="327">
        <f>Data!HS12</f>
        <v>20127</v>
      </c>
      <c r="D92" s="327">
        <f>Data!IM12</f>
        <v>8964</v>
      </c>
      <c r="E92" s="327">
        <f>Data!JG12</f>
        <v>1345</v>
      </c>
      <c r="F92" s="327">
        <f>Data!KA12</f>
        <v>0</v>
      </c>
      <c r="G92" s="327">
        <f>Data!KU12</f>
        <v>0</v>
      </c>
      <c r="H92" s="136">
        <f t="shared" si="2"/>
        <v>30436</v>
      </c>
    </row>
    <row r="93" spans="2:8">
      <c r="B93" s="127" t="str">
        <f>$B$34</f>
        <v>Fine Arts</v>
      </c>
      <c r="C93" s="327">
        <f>Data!HT12</f>
        <v>0</v>
      </c>
      <c r="D93" s="327">
        <f>Data!IN12</f>
        <v>0</v>
      </c>
      <c r="E93" s="327">
        <f>Data!JH12</f>
        <v>0</v>
      </c>
      <c r="F93" s="327">
        <f>Data!KB12</f>
        <v>0</v>
      </c>
      <c r="G93" s="327">
        <f>Data!KV12</f>
        <v>0</v>
      </c>
      <c r="H93" s="136">
        <f t="shared" si="2"/>
        <v>0</v>
      </c>
    </row>
    <row r="94" spans="2:8">
      <c r="B94" s="127" t="str">
        <f>$B$35</f>
        <v>Teacher Education</v>
      </c>
      <c r="C94" s="327">
        <f>Data!HU12</f>
        <v>0</v>
      </c>
      <c r="D94" s="327">
        <f>Data!IO12</f>
        <v>0</v>
      </c>
      <c r="E94" s="327">
        <f>Data!JI12</f>
        <v>0</v>
      </c>
      <c r="F94" s="327">
        <f>Data!KC12</f>
        <v>0</v>
      </c>
      <c r="G94" s="327">
        <f>Data!KW12</f>
        <v>0</v>
      </c>
      <c r="H94" s="136">
        <f t="shared" si="2"/>
        <v>0</v>
      </c>
    </row>
    <row r="95" spans="2:8">
      <c r="B95" s="127" t="str">
        <f>$B$36</f>
        <v>Agriculture</v>
      </c>
      <c r="C95" s="327">
        <f>Data!HV12</f>
        <v>9829</v>
      </c>
      <c r="D95" s="327">
        <f>Data!IP12</f>
        <v>8171</v>
      </c>
      <c r="E95" s="327">
        <f>Data!JJ12</f>
        <v>0</v>
      </c>
      <c r="F95" s="327">
        <f>Data!KD12</f>
        <v>0</v>
      </c>
      <c r="G95" s="327">
        <f>Data!KX12</f>
        <v>0</v>
      </c>
      <c r="H95" s="136">
        <f t="shared" si="2"/>
        <v>18000</v>
      </c>
    </row>
    <row r="96" spans="2:8">
      <c r="B96" s="127" t="str">
        <f>$B$37</f>
        <v>Engineering</v>
      </c>
      <c r="C96" s="327">
        <f>Data!HW12</f>
        <v>20448</v>
      </c>
      <c r="D96" s="327">
        <f>Data!IQ12</f>
        <v>29511</v>
      </c>
      <c r="E96" s="327">
        <f>Data!JK12</f>
        <v>17572</v>
      </c>
      <c r="F96" s="327">
        <f>Data!KE12</f>
        <v>6935</v>
      </c>
      <c r="G96" s="327">
        <f>Data!KY12</f>
        <v>0</v>
      </c>
      <c r="H96" s="136">
        <f t="shared" si="2"/>
        <v>74466</v>
      </c>
    </row>
    <row r="97" spans="2:8">
      <c r="B97" s="127" t="str">
        <f>$B$38</f>
        <v>Home Economics</v>
      </c>
      <c r="C97" s="327">
        <f>Data!HX12</f>
        <v>0</v>
      </c>
      <c r="D97" s="327">
        <f>Data!IR12</f>
        <v>0</v>
      </c>
      <c r="E97" s="327">
        <f>Data!JL12</f>
        <v>0</v>
      </c>
      <c r="F97" s="327">
        <f>Data!KF12</f>
        <v>0</v>
      </c>
      <c r="G97" s="327">
        <f>Data!KZ12</f>
        <v>0</v>
      </c>
      <c r="H97" s="136">
        <f t="shared" si="2"/>
        <v>0</v>
      </c>
    </row>
    <row r="98" spans="2:8">
      <c r="B98" s="127" t="str">
        <f>$B$39</f>
        <v>Law</v>
      </c>
      <c r="C98" s="327">
        <f>Data!HY12</f>
        <v>0</v>
      </c>
      <c r="D98" s="327">
        <f>Data!IS12</f>
        <v>0</v>
      </c>
      <c r="E98" s="327">
        <f>Data!JM12</f>
        <v>0</v>
      </c>
      <c r="F98" s="327">
        <f>Data!KG12</f>
        <v>0</v>
      </c>
      <c r="G98" s="327">
        <f>Data!LA12</f>
        <v>0</v>
      </c>
      <c r="H98" s="136">
        <f t="shared" si="2"/>
        <v>0</v>
      </c>
    </row>
    <row r="99" spans="2:8">
      <c r="B99" s="127" t="str">
        <f>$B$40</f>
        <v>Social Service</v>
      </c>
      <c r="C99" s="327">
        <f>Data!HZ12</f>
        <v>0</v>
      </c>
      <c r="D99" s="327">
        <f>Data!IT12</f>
        <v>0</v>
      </c>
      <c r="E99" s="327">
        <f>Data!JN12</f>
        <v>0</v>
      </c>
      <c r="F99" s="327">
        <f>Data!KH12</f>
        <v>0</v>
      </c>
      <c r="G99" s="327">
        <f>Data!LB12</f>
        <v>0</v>
      </c>
      <c r="H99" s="136">
        <f t="shared" si="2"/>
        <v>0</v>
      </c>
    </row>
    <row r="100" spans="2:8">
      <c r="B100" s="127" t="str">
        <f>$B$41</f>
        <v>Library Science</v>
      </c>
      <c r="C100" s="327">
        <f>Data!IA12</f>
        <v>0</v>
      </c>
      <c r="D100" s="327">
        <f>Data!IU12</f>
        <v>0</v>
      </c>
      <c r="E100" s="327">
        <f>Data!JO12</f>
        <v>0</v>
      </c>
      <c r="F100" s="327">
        <f>Data!KI12</f>
        <v>0</v>
      </c>
      <c r="G100" s="327">
        <f>Data!LC12</f>
        <v>0</v>
      </c>
      <c r="H100" s="136">
        <f t="shared" si="2"/>
        <v>0</v>
      </c>
    </row>
    <row r="101" spans="2:8">
      <c r="B101" s="127" t="str">
        <f>$B$42</f>
        <v>Veterinary Science</v>
      </c>
      <c r="C101" s="327">
        <f>Data!IB12</f>
        <v>0</v>
      </c>
      <c r="D101" s="327">
        <f>Data!IV12</f>
        <v>0</v>
      </c>
      <c r="E101" s="327">
        <f>Data!JP12</f>
        <v>0</v>
      </c>
      <c r="F101" s="327">
        <f>Data!KJ12</f>
        <v>0</v>
      </c>
      <c r="G101" s="327">
        <f>Data!LD12</f>
        <v>0</v>
      </c>
      <c r="H101" s="136">
        <f t="shared" si="2"/>
        <v>0</v>
      </c>
    </row>
    <row r="102" spans="2:8">
      <c r="B102" s="127" t="str">
        <f>$B$43</f>
        <v>Vocational Training</v>
      </c>
      <c r="C102" s="327">
        <f>Data!IC12</f>
        <v>0</v>
      </c>
      <c r="D102" s="327">
        <f>Data!IW12</f>
        <v>0</v>
      </c>
      <c r="E102" s="327">
        <f>Data!JQ12</f>
        <v>0</v>
      </c>
      <c r="F102" s="327">
        <f>Data!KK12</f>
        <v>0</v>
      </c>
      <c r="G102" s="327">
        <f>Data!LE12</f>
        <v>0</v>
      </c>
      <c r="H102" s="136">
        <f t="shared" si="2"/>
        <v>0</v>
      </c>
    </row>
    <row r="103" spans="2:8">
      <c r="B103" s="127" t="str">
        <f>$B$44</f>
        <v>Physical Training</v>
      </c>
      <c r="C103" s="327">
        <f>Data!ID12</f>
        <v>0</v>
      </c>
      <c r="D103" s="327">
        <f>Data!IX12</f>
        <v>0</v>
      </c>
      <c r="E103" s="327">
        <f>Data!JR12</f>
        <v>0</v>
      </c>
      <c r="F103" s="327">
        <f>Data!KL12</f>
        <v>0</v>
      </c>
      <c r="G103" s="327">
        <f>Data!LF12</f>
        <v>0</v>
      </c>
      <c r="H103" s="136">
        <f t="shared" si="2"/>
        <v>0</v>
      </c>
    </row>
    <row r="104" spans="2:8">
      <c r="B104" s="127" t="str">
        <f>$B$45</f>
        <v>Health Services</v>
      </c>
      <c r="C104" s="327">
        <f>Data!IE12</f>
        <v>0</v>
      </c>
      <c r="D104" s="327">
        <f>Data!IY12</f>
        <v>0</v>
      </c>
      <c r="E104" s="327">
        <f>Data!JS12</f>
        <v>0</v>
      </c>
      <c r="F104" s="327">
        <f>Data!KM12</f>
        <v>0</v>
      </c>
      <c r="G104" s="327">
        <f>Data!LG12</f>
        <v>0</v>
      </c>
      <c r="H104" s="136">
        <f t="shared" si="2"/>
        <v>0</v>
      </c>
    </row>
    <row r="105" spans="2:8">
      <c r="B105" s="127" t="str">
        <f>$B$46</f>
        <v>Pharmacy</v>
      </c>
      <c r="C105" s="327">
        <f>Data!IF12</f>
        <v>0</v>
      </c>
      <c r="D105" s="327">
        <f>Data!IZ12</f>
        <v>0</v>
      </c>
      <c r="E105" s="327">
        <f>Data!JT12</f>
        <v>0</v>
      </c>
      <c r="F105" s="327">
        <f>Data!KN12</f>
        <v>0</v>
      </c>
      <c r="G105" s="327">
        <f>Data!LH12</f>
        <v>0</v>
      </c>
      <c r="H105" s="136">
        <f t="shared" si="2"/>
        <v>0</v>
      </c>
    </row>
    <row r="106" spans="2:8">
      <c r="B106" s="127" t="str">
        <f>$B$47</f>
        <v>Business Administration</v>
      </c>
      <c r="C106" s="327">
        <f>Data!IG12</f>
        <v>0</v>
      </c>
      <c r="D106" s="327">
        <f>Data!JA12</f>
        <v>0</v>
      </c>
      <c r="E106" s="327">
        <f>Data!JU12</f>
        <v>0</v>
      </c>
      <c r="F106" s="327">
        <f>Data!KO12</f>
        <v>0</v>
      </c>
      <c r="G106" s="327">
        <f>Data!LI12</f>
        <v>0</v>
      </c>
      <c r="H106" s="136">
        <f t="shared" si="2"/>
        <v>0</v>
      </c>
    </row>
    <row r="107" spans="2:8">
      <c r="B107" s="127" t="str">
        <f>$B$48</f>
        <v>Optometry</v>
      </c>
      <c r="C107" s="327">
        <f>Data!IH12</f>
        <v>0</v>
      </c>
      <c r="D107" s="327">
        <f>Data!JB12</f>
        <v>0</v>
      </c>
      <c r="E107" s="327">
        <f>Data!JV12</f>
        <v>0</v>
      </c>
      <c r="F107" s="327">
        <f>Data!KP12</f>
        <v>0</v>
      </c>
      <c r="G107" s="327">
        <f>Data!LJ12</f>
        <v>0</v>
      </c>
      <c r="H107" s="136">
        <f t="shared" si="2"/>
        <v>0</v>
      </c>
    </row>
    <row r="108" spans="2:8">
      <c r="B108" s="127" t="str">
        <f>$B$49</f>
        <v>Teacher Ed-Practice Teaching</v>
      </c>
      <c r="C108" s="327">
        <f>Data!II12</f>
        <v>0</v>
      </c>
      <c r="D108" s="327">
        <f>Data!JC12</f>
        <v>0</v>
      </c>
      <c r="E108" s="327">
        <f>Data!JW12</f>
        <v>0</v>
      </c>
      <c r="F108" s="327">
        <f>Data!KQ12</f>
        <v>0</v>
      </c>
      <c r="G108" s="327">
        <f>Data!LK12</f>
        <v>0</v>
      </c>
      <c r="H108" s="136">
        <f t="shared" si="2"/>
        <v>0</v>
      </c>
    </row>
    <row r="109" spans="2:8">
      <c r="B109" s="127" t="str">
        <f>$B$50</f>
        <v>Technology</v>
      </c>
      <c r="C109" s="327">
        <f>Data!IJ12</f>
        <v>6807</v>
      </c>
      <c r="D109" s="327">
        <f>Data!JD12</f>
        <v>10785</v>
      </c>
      <c r="E109" s="327">
        <f>Data!JX12</f>
        <v>408</v>
      </c>
      <c r="F109" s="327">
        <f>Data!KR12</f>
        <v>0</v>
      </c>
      <c r="G109" s="327">
        <f>Data!LL12</f>
        <v>0</v>
      </c>
      <c r="H109" s="136">
        <f t="shared" si="2"/>
        <v>18000</v>
      </c>
    </row>
    <row r="110" spans="2:8">
      <c r="B110" s="127" t="str">
        <f>$B$51</f>
        <v>Nursing</v>
      </c>
      <c r="C110" s="327">
        <f>Data!IK12</f>
        <v>0</v>
      </c>
      <c r="D110" s="327">
        <f>Data!JE12</f>
        <v>0</v>
      </c>
      <c r="E110" s="327">
        <f>Data!JY12</f>
        <v>0</v>
      </c>
      <c r="F110" s="327">
        <f>Data!KS12</f>
        <v>0</v>
      </c>
      <c r="G110" s="327">
        <f>Data!HPM12</f>
        <v>0</v>
      </c>
      <c r="H110" s="136">
        <f t="shared" si="2"/>
        <v>0</v>
      </c>
    </row>
    <row r="111" spans="2:8">
      <c r="B111" s="130" t="str">
        <f>$B$52</f>
        <v>Totals</v>
      </c>
      <c r="C111" s="133">
        <f>SUM(C91:C110)</f>
        <v>160435</v>
      </c>
      <c r="D111" s="133">
        <f>SUM(D91:D110)</f>
        <v>82609</v>
      </c>
      <c r="E111" s="133">
        <f>SUM(E91:E110)</f>
        <v>25368</v>
      </c>
      <c r="F111" s="133">
        <f>SUM(F91:F110)</f>
        <v>12490</v>
      </c>
      <c r="G111" s="133">
        <f>SUM(G91:G110)</f>
        <v>0</v>
      </c>
      <c r="H111" s="133">
        <f t="shared" si="2"/>
        <v>280902</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6604474.0211189883</v>
      </c>
      <c r="D116" s="321">
        <f t="shared" si="3"/>
        <v>1610944.4990467813</v>
      </c>
      <c r="E116" s="321">
        <f t="shared" si="3"/>
        <v>386648.09515416151</v>
      </c>
      <c r="F116" s="321">
        <f t="shared" si="3"/>
        <v>355396.370149013</v>
      </c>
      <c r="G116" s="321">
        <f t="shared" si="3"/>
        <v>0</v>
      </c>
      <c r="H116" s="133">
        <f t="shared" ref="H116:H136" si="4">SUM(C116:G116)</f>
        <v>8957462.9854689427</v>
      </c>
    </row>
    <row r="117" spans="2:8">
      <c r="B117" s="127" t="str">
        <f>$B$33</f>
        <v>Science</v>
      </c>
      <c r="C117" s="141">
        <f t="shared" si="3"/>
        <v>2185917.6234605745</v>
      </c>
      <c r="D117" s="141">
        <f t="shared" si="3"/>
        <v>973565.72515237913</v>
      </c>
      <c r="E117" s="141">
        <f t="shared" si="3"/>
        <v>146166.5277845118</v>
      </c>
      <c r="F117" s="141">
        <f t="shared" si="3"/>
        <v>0</v>
      </c>
      <c r="G117" s="141">
        <f t="shared" si="3"/>
        <v>0</v>
      </c>
      <c r="H117" s="136">
        <f t="shared" si="4"/>
        <v>3305649.8763974658</v>
      </c>
    </row>
    <row r="118" spans="2:8">
      <c r="B118" s="127" t="str">
        <f>$B$34</f>
        <v>Fine Arts</v>
      </c>
      <c r="C118" s="141">
        <f t="shared" si="3"/>
        <v>1028529.30178385</v>
      </c>
      <c r="D118" s="141">
        <f t="shared" si="3"/>
        <v>397104.53393043653</v>
      </c>
      <c r="E118" s="141">
        <f t="shared" si="3"/>
        <v>0</v>
      </c>
      <c r="F118" s="141">
        <f t="shared" si="3"/>
        <v>0</v>
      </c>
      <c r="G118" s="141">
        <f t="shared" si="3"/>
        <v>0</v>
      </c>
      <c r="H118" s="136">
        <f t="shared" si="4"/>
        <v>1425633.8357142864</v>
      </c>
    </row>
    <row r="119" spans="2:8">
      <c r="B119" s="127" t="str">
        <f>$B$35</f>
        <v>Teacher Education</v>
      </c>
      <c r="C119" s="141">
        <f t="shared" si="3"/>
        <v>192965.99725324457</v>
      </c>
      <c r="D119" s="141">
        <f t="shared" si="3"/>
        <v>405760.00175911566</v>
      </c>
      <c r="E119" s="141">
        <f t="shared" si="3"/>
        <v>900899.78333279467</v>
      </c>
      <c r="F119" s="141">
        <f t="shared" si="3"/>
        <v>837599.04016233759</v>
      </c>
      <c r="G119" s="141">
        <f t="shared" si="3"/>
        <v>0</v>
      </c>
      <c r="H119" s="136">
        <f t="shared" si="4"/>
        <v>2337224.8225074923</v>
      </c>
    </row>
    <row r="120" spans="2:8">
      <c r="B120" s="127" t="str">
        <f>$B$36</f>
        <v>Agriculture</v>
      </c>
      <c r="C120" s="141">
        <f t="shared" si="3"/>
        <v>371331.54727412108</v>
      </c>
      <c r="D120" s="141">
        <f t="shared" si="3"/>
        <v>308715.13272587891</v>
      </c>
      <c r="E120" s="141">
        <f t="shared" si="3"/>
        <v>0</v>
      </c>
      <c r="F120" s="141">
        <f t="shared" si="3"/>
        <v>0</v>
      </c>
      <c r="G120" s="141">
        <f t="shared" si="3"/>
        <v>0</v>
      </c>
      <c r="H120" s="136">
        <f t="shared" si="4"/>
        <v>680046.67999999993</v>
      </c>
    </row>
    <row r="121" spans="2:8">
      <c r="B121" s="127" t="str">
        <f>$B$37</f>
        <v>Engineering</v>
      </c>
      <c r="C121" s="141">
        <f t="shared" si="3"/>
        <v>1778698.7529004167</v>
      </c>
      <c r="D121" s="141">
        <f t="shared" si="3"/>
        <v>2567055.6361299669</v>
      </c>
      <c r="E121" s="141">
        <f t="shared" si="3"/>
        <v>1528491.4200372612</v>
      </c>
      <c r="F121" s="141">
        <f t="shared" si="3"/>
        <v>603311.74589732115</v>
      </c>
      <c r="G121" s="141">
        <f t="shared" si="3"/>
        <v>0</v>
      </c>
      <c r="H121" s="136">
        <f t="shared" si="4"/>
        <v>6477557.5549649661</v>
      </c>
    </row>
    <row r="122" spans="2:8">
      <c r="B122" s="127" t="str">
        <f>$B$38</f>
        <v>Home Economics</v>
      </c>
      <c r="C122" s="141">
        <f t="shared" si="3"/>
        <v>351059.30333120108</v>
      </c>
      <c r="D122" s="141">
        <f t="shared" si="3"/>
        <v>183844.74524022764</v>
      </c>
      <c r="E122" s="141">
        <f t="shared" si="3"/>
        <v>119365</v>
      </c>
      <c r="F122" s="141">
        <f t="shared" si="3"/>
        <v>0</v>
      </c>
      <c r="G122" s="141">
        <f t="shared" si="3"/>
        <v>0</v>
      </c>
      <c r="H122" s="136">
        <f t="shared" si="4"/>
        <v>654269.04857142875</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66491.225318861034</v>
      </c>
      <c r="D124" s="141">
        <f t="shared" si="3"/>
        <v>311478.03039542463</v>
      </c>
      <c r="E124" s="141">
        <f t="shared" si="3"/>
        <v>296587.60428571433</v>
      </c>
      <c r="F124" s="141">
        <f t="shared" si="3"/>
        <v>0</v>
      </c>
      <c r="G124" s="141">
        <f t="shared" si="3"/>
        <v>0</v>
      </c>
      <c r="H124" s="136">
        <f t="shared" si="4"/>
        <v>674556.86</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193395.21333333335</v>
      </c>
      <c r="D127" s="141">
        <f t="shared" si="3"/>
        <v>0</v>
      </c>
      <c r="E127" s="141">
        <f t="shared" si="3"/>
        <v>0</v>
      </c>
      <c r="F127" s="141">
        <f t="shared" si="3"/>
        <v>0</v>
      </c>
      <c r="G127" s="141">
        <f t="shared" si="3"/>
        <v>0</v>
      </c>
      <c r="H127" s="136">
        <f t="shared" si="4"/>
        <v>193395.21333333335</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341602.46846101375</v>
      </c>
      <c r="D129" s="141">
        <f t="shared" si="3"/>
        <v>585343.14244141721</v>
      </c>
      <c r="E129" s="141">
        <f t="shared" si="3"/>
        <v>159069.35454545455</v>
      </c>
      <c r="F129" s="141">
        <f t="shared" si="3"/>
        <v>0</v>
      </c>
      <c r="G129" s="141">
        <f t="shared" si="3"/>
        <v>0</v>
      </c>
      <c r="H129" s="136">
        <f t="shared" si="4"/>
        <v>1086014.9654478854</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939859.81562658178</v>
      </c>
      <c r="D131" s="141">
        <f t="shared" si="3"/>
        <v>1620956.1900936328</v>
      </c>
      <c r="E131" s="141">
        <f t="shared" si="3"/>
        <v>581643.23094645212</v>
      </c>
      <c r="F131" s="141">
        <f t="shared" si="3"/>
        <v>0</v>
      </c>
      <c r="G131" s="141">
        <f t="shared" si="3"/>
        <v>0</v>
      </c>
      <c r="H131" s="136">
        <f t="shared" si="4"/>
        <v>3142459.2366666663</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23704.949999999997</v>
      </c>
      <c r="E133" s="141">
        <f t="shared" si="5"/>
        <v>0</v>
      </c>
      <c r="F133" s="141">
        <f t="shared" si="5"/>
        <v>0</v>
      </c>
      <c r="G133" s="141">
        <f t="shared" si="5"/>
        <v>0</v>
      </c>
      <c r="H133" s="136">
        <f t="shared" si="4"/>
        <v>23704.949999999997</v>
      </c>
    </row>
    <row r="134" spans="2:12">
      <c r="B134" s="127" t="str">
        <f>$B$50</f>
        <v>Technology</v>
      </c>
      <c r="C134" s="141">
        <f t="shared" si="5"/>
        <v>181353.61267028525</v>
      </c>
      <c r="D134" s="141">
        <f t="shared" si="5"/>
        <v>287317.80286717915</v>
      </c>
      <c r="E134" s="141">
        <f t="shared" si="5"/>
        <v>10864.25</v>
      </c>
      <c r="F134" s="141">
        <f t="shared" si="5"/>
        <v>0</v>
      </c>
      <c r="G134" s="141">
        <f t="shared" si="5"/>
        <v>0</v>
      </c>
      <c r="H134" s="136">
        <f t="shared" si="4"/>
        <v>479535.66553746443</v>
      </c>
    </row>
    <row r="135" spans="2:12">
      <c r="B135" s="127" t="str">
        <f>$B$51</f>
        <v>Nursing</v>
      </c>
      <c r="C135" s="141">
        <f t="shared" si="5"/>
        <v>43068.171791840905</v>
      </c>
      <c r="D135" s="141">
        <f t="shared" si="5"/>
        <v>1915853.2582081577</v>
      </c>
      <c r="E135" s="141">
        <f t="shared" si="5"/>
        <v>210368.04711915535</v>
      </c>
      <c r="F135" s="141">
        <f t="shared" si="5"/>
        <v>508138.64737967902</v>
      </c>
      <c r="G135" s="141">
        <f t="shared" si="5"/>
        <v>0</v>
      </c>
      <c r="H135" s="136">
        <f t="shared" si="4"/>
        <v>2677428.124498833</v>
      </c>
    </row>
    <row r="136" spans="2:12">
      <c r="B136" s="130" t="str">
        <f>$B$52</f>
        <v>Totals</v>
      </c>
      <c r="C136" s="133">
        <f>SUM(C116:C135)</f>
        <v>14278747.054324312</v>
      </c>
      <c r="D136" s="133">
        <f>SUM(D116:D135)</f>
        <v>11191643.647990597</v>
      </c>
      <c r="E136" s="133">
        <f>SUM(E116:E135)</f>
        <v>4340103.3132055057</v>
      </c>
      <c r="F136" s="133">
        <f>SUM(F116:F135)</f>
        <v>2304445.8035883508</v>
      </c>
      <c r="G136" s="133">
        <f>SUM(G116:G135)</f>
        <v>0</v>
      </c>
      <c r="H136" s="133">
        <f t="shared" si="4"/>
        <v>32114939.819108766</v>
      </c>
    </row>
    <row r="137" spans="2:12">
      <c r="B137" s="328"/>
      <c r="C137" s="331"/>
      <c r="D137" s="331"/>
      <c r="E137" s="331"/>
      <c r="F137" s="331"/>
      <c r="G137" s="331"/>
      <c r="H137" s="332"/>
    </row>
    <row r="138" spans="2:12">
      <c r="B138" s="120" t="s">
        <v>4</v>
      </c>
      <c r="C138" s="325"/>
      <c r="D138" s="325"/>
      <c r="E138" s="325"/>
      <c r="F138" s="325"/>
      <c r="G138" s="325"/>
      <c r="H138" s="122">
        <f>H86-H81-H111</f>
        <v>47266549.180891231</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Data!LN12</f>
        <v>1402316</v>
      </c>
      <c r="D143" s="327">
        <f>Data!MH12</f>
        <v>342075</v>
      </c>
      <c r="E143" s="327">
        <f>Data!NB12</f>
        <v>136211</v>
      </c>
      <c r="F143" s="327">
        <f>Data!NV12</f>
        <v>125181</v>
      </c>
      <c r="G143" s="327">
        <f>Data!OP12</f>
        <v>0</v>
      </c>
      <c r="H143" s="341">
        <f>Data!PJ12</f>
        <v>5836550</v>
      </c>
      <c r="I143" s="342">
        <f t="shared" ref="I143:I162" si="6">SUM(C143:H143)</f>
        <v>7842333</v>
      </c>
    </row>
    <row r="144" spans="2:12">
      <c r="B144" s="127" t="str">
        <f>$B$33</f>
        <v>Science</v>
      </c>
      <c r="C144" s="327">
        <f>Data!LO12</f>
        <v>3905</v>
      </c>
      <c r="D144" s="327">
        <f>Data!MI12</f>
        <v>1739</v>
      </c>
      <c r="E144" s="327">
        <f>Data!NC12</f>
        <v>3518</v>
      </c>
      <c r="F144" s="327">
        <f>Data!NW12</f>
        <v>0</v>
      </c>
      <c r="G144" s="327">
        <f>Data!OQ12</f>
        <v>0</v>
      </c>
      <c r="H144" s="341">
        <f>Data!PK12</f>
        <v>3485856</v>
      </c>
      <c r="I144" s="342">
        <f t="shared" si="6"/>
        <v>3495018</v>
      </c>
    </row>
    <row r="145" spans="2:9">
      <c r="B145" s="127" t="str">
        <f>$B$34</f>
        <v>Fine Arts</v>
      </c>
      <c r="C145" s="327">
        <f>Data!LP12</f>
        <v>0</v>
      </c>
      <c r="D145" s="327">
        <f>Data!MJ12</f>
        <v>0</v>
      </c>
      <c r="E145" s="327">
        <f>Data!ND12</f>
        <v>0</v>
      </c>
      <c r="F145" s="327">
        <f>Data!NX12</f>
        <v>0</v>
      </c>
      <c r="G145" s="327">
        <f>Data!OR12</f>
        <v>0</v>
      </c>
      <c r="H145" s="341">
        <f>Data!PL12</f>
        <v>1237452</v>
      </c>
      <c r="I145" s="342">
        <f t="shared" si="6"/>
        <v>1237452</v>
      </c>
    </row>
    <row r="146" spans="2:9">
      <c r="B146" s="127" t="str">
        <f>$B$35</f>
        <v>Teacher Education</v>
      </c>
      <c r="C146" s="327">
        <f>Data!LQ12</f>
        <v>0</v>
      </c>
      <c r="D146" s="327">
        <f>Data!MK12</f>
        <v>0</v>
      </c>
      <c r="E146" s="327">
        <f>Data!NE12</f>
        <v>31445</v>
      </c>
      <c r="F146" s="327">
        <f>Data!NY12</f>
        <v>29236</v>
      </c>
      <c r="G146" s="327">
        <f>Data!OS12</f>
        <v>0</v>
      </c>
      <c r="H146" s="341">
        <f>Data!PN12</f>
        <v>1477415</v>
      </c>
      <c r="I146" s="342">
        <f t="shared" si="6"/>
        <v>1538096</v>
      </c>
    </row>
    <row r="147" spans="2:9">
      <c r="B147" s="127" t="str">
        <f>$B$36</f>
        <v>Agriculture</v>
      </c>
      <c r="C147" s="327">
        <f>Data!LR12</f>
        <v>0</v>
      </c>
      <c r="D147" s="327">
        <f>Data!ML12</f>
        <v>0</v>
      </c>
      <c r="E147" s="327">
        <f>Data!NF12</f>
        <v>0</v>
      </c>
      <c r="F147" s="327">
        <f>Data!NZ12</f>
        <v>0</v>
      </c>
      <c r="G147" s="327">
        <f>Data!OT12</f>
        <v>0</v>
      </c>
      <c r="H147" s="341">
        <f>Data!PM12</f>
        <v>16356355</v>
      </c>
      <c r="I147" s="342">
        <f t="shared" si="6"/>
        <v>16356355</v>
      </c>
    </row>
    <row r="148" spans="2:9">
      <c r="B148" s="127" t="str">
        <f>$B$37</f>
        <v>Engineering</v>
      </c>
      <c r="C148" s="327">
        <f>Data!LS12</f>
        <v>19396</v>
      </c>
      <c r="D148" s="327">
        <f>Data!MM12</f>
        <v>27992</v>
      </c>
      <c r="E148" s="327">
        <f>Data!NG12</f>
        <v>81602</v>
      </c>
      <c r="F148" s="327">
        <f>Data!OA12</f>
        <v>32208</v>
      </c>
      <c r="G148" s="327">
        <f>Data!OU12</f>
        <v>0</v>
      </c>
      <c r="H148" s="341">
        <f>Data!PO12</f>
        <v>10080102</v>
      </c>
      <c r="I148" s="342">
        <f t="shared" si="6"/>
        <v>10241300</v>
      </c>
    </row>
    <row r="149" spans="2:9">
      <c r="B149" s="127" t="str">
        <f>$B$38</f>
        <v>Home Economics</v>
      </c>
      <c r="C149" s="327">
        <f>Data!LT12</f>
        <v>0</v>
      </c>
      <c r="D149" s="327">
        <f>Data!MN12</f>
        <v>0</v>
      </c>
      <c r="E149" s="327">
        <f>Data!NH12</f>
        <v>0</v>
      </c>
      <c r="F149" s="327">
        <f>Data!OB12</f>
        <v>0</v>
      </c>
      <c r="G149" s="327">
        <f>Data!OV12</f>
        <v>0</v>
      </c>
      <c r="H149" s="341">
        <f>Data!PP12</f>
        <v>0</v>
      </c>
      <c r="I149" s="342">
        <f t="shared" si="6"/>
        <v>0</v>
      </c>
    </row>
    <row r="150" spans="2:9">
      <c r="B150" s="127" t="str">
        <f>$B$39</f>
        <v>Law</v>
      </c>
      <c r="C150" s="327">
        <f>Data!LU12</f>
        <v>0</v>
      </c>
      <c r="D150" s="327">
        <f>Data!MO12</f>
        <v>0</v>
      </c>
      <c r="E150" s="327">
        <f>Data!NI12</f>
        <v>0</v>
      </c>
      <c r="F150" s="327">
        <f>Data!OC12</f>
        <v>0</v>
      </c>
      <c r="G150" s="327">
        <f>Data!OW12</f>
        <v>0</v>
      </c>
      <c r="H150" s="341">
        <f>Data!PQ12</f>
        <v>0</v>
      </c>
      <c r="I150" s="342">
        <f t="shared" si="6"/>
        <v>0</v>
      </c>
    </row>
    <row r="151" spans="2:9">
      <c r="B151" s="127" t="str">
        <f>$B$40</f>
        <v>Social Service</v>
      </c>
      <c r="C151" s="327">
        <f>Data!LV12</f>
        <v>0</v>
      </c>
      <c r="D151" s="327">
        <f>Data!MP12</f>
        <v>0</v>
      </c>
      <c r="E151" s="327">
        <f>Data!NJ12</f>
        <v>63348</v>
      </c>
      <c r="F151" s="327">
        <f>Data!OD12</f>
        <v>0</v>
      </c>
      <c r="G151" s="327">
        <f>Data!OX12</f>
        <v>0</v>
      </c>
      <c r="H151" s="341">
        <f>Data!PR12</f>
        <v>500769</v>
      </c>
      <c r="I151" s="342">
        <f t="shared" si="6"/>
        <v>564117</v>
      </c>
    </row>
    <row r="152" spans="2:9">
      <c r="B152" s="127" t="str">
        <f>$B$41</f>
        <v>Library Science</v>
      </c>
      <c r="C152" s="327">
        <f>Data!LW12</f>
        <v>0</v>
      </c>
      <c r="D152" s="327">
        <f>Data!MQ12</f>
        <v>0</v>
      </c>
      <c r="E152" s="327">
        <f>Data!NK12</f>
        <v>0</v>
      </c>
      <c r="F152" s="327">
        <f>Data!OE12</f>
        <v>0</v>
      </c>
      <c r="G152" s="327">
        <f>Data!OY12</f>
        <v>0</v>
      </c>
      <c r="H152" s="341">
        <f>Data!PS12</f>
        <v>0</v>
      </c>
      <c r="I152" s="342">
        <f t="shared" si="6"/>
        <v>0</v>
      </c>
    </row>
    <row r="153" spans="2:9">
      <c r="B153" s="127" t="str">
        <f>$B$42</f>
        <v>Veterinary Science</v>
      </c>
      <c r="C153" s="327">
        <f>Data!LX12</f>
        <v>0</v>
      </c>
      <c r="D153" s="327">
        <f>Data!MR12</f>
        <v>0</v>
      </c>
      <c r="E153" s="327">
        <f>Data!NL12</f>
        <v>0</v>
      </c>
      <c r="F153" s="327">
        <f>Data!OF12</f>
        <v>0</v>
      </c>
      <c r="G153" s="327">
        <f>Data!OZ12</f>
        <v>0</v>
      </c>
      <c r="H153" s="341">
        <f>Data!PT12</f>
        <v>0</v>
      </c>
      <c r="I153" s="342">
        <f t="shared" si="6"/>
        <v>0</v>
      </c>
    </row>
    <row r="154" spans="2:9">
      <c r="B154" s="127" t="str">
        <f>$B$43</f>
        <v>Vocational Training</v>
      </c>
      <c r="C154" s="327">
        <f>Data!LY12</f>
        <v>0</v>
      </c>
      <c r="D154" s="327">
        <f>Data!MS12</f>
        <v>0</v>
      </c>
      <c r="E154" s="327">
        <f>Data!NM12</f>
        <v>0</v>
      </c>
      <c r="F154" s="327">
        <f>Data!OG12</f>
        <v>0</v>
      </c>
      <c r="G154" s="327">
        <f>Data!PA12</f>
        <v>0</v>
      </c>
      <c r="H154" s="341">
        <f>Data!PU12</f>
        <v>0</v>
      </c>
      <c r="I154" s="342">
        <f t="shared" si="6"/>
        <v>0</v>
      </c>
    </row>
    <row r="155" spans="2:9">
      <c r="B155" s="127" t="str">
        <f>$B$44</f>
        <v>Physical Training</v>
      </c>
      <c r="C155" s="327">
        <f>Data!LZ12</f>
        <v>0</v>
      </c>
      <c r="D155" s="327">
        <f>Data!MT12</f>
        <v>0</v>
      </c>
      <c r="E155" s="327">
        <f>Data!NN12</f>
        <v>0</v>
      </c>
      <c r="F155" s="327">
        <f>Data!OH12</f>
        <v>0</v>
      </c>
      <c r="G155" s="327">
        <f>Data!PB12</f>
        <v>0</v>
      </c>
      <c r="H155" s="341">
        <f>Data!PV12</f>
        <v>0</v>
      </c>
      <c r="I155" s="342">
        <f t="shared" si="6"/>
        <v>0</v>
      </c>
    </row>
    <row r="156" spans="2:9">
      <c r="B156" s="127" t="str">
        <f>$B$45</f>
        <v>Health Services</v>
      </c>
      <c r="C156" s="327">
        <f>Data!MA12</f>
        <v>0</v>
      </c>
      <c r="D156" s="327">
        <f>Data!MU12</f>
        <v>0</v>
      </c>
      <c r="E156" s="327">
        <f>Data!NO12</f>
        <v>0</v>
      </c>
      <c r="F156" s="327">
        <f>Data!OI12</f>
        <v>0</v>
      </c>
      <c r="G156" s="327">
        <f>Data!PC12</f>
        <v>0</v>
      </c>
      <c r="H156" s="341">
        <f>Data!PW12</f>
        <v>566467</v>
      </c>
      <c r="I156" s="342">
        <f t="shared" si="6"/>
        <v>566467</v>
      </c>
    </row>
    <row r="157" spans="2:9">
      <c r="B157" s="127" t="str">
        <f>$B$46</f>
        <v>Pharmacy</v>
      </c>
      <c r="C157" s="327">
        <f>Data!MB12</f>
        <v>0</v>
      </c>
      <c r="D157" s="327">
        <f>Data!MV12</f>
        <v>0</v>
      </c>
      <c r="E157" s="327">
        <f>Data!NP12</f>
        <v>0</v>
      </c>
      <c r="F157" s="327">
        <f>Data!OJ12</f>
        <v>0</v>
      </c>
      <c r="G157" s="327">
        <f>Data!PD12</f>
        <v>0</v>
      </c>
      <c r="H157" s="341">
        <f>Data!PX12</f>
        <v>0</v>
      </c>
      <c r="I157" s="342">
        <f t="shared" si="6"/>
        <v>0</v>
      </c>
    </row>
    <row r="158" spans="2:9">
      <c r="B158" s="127" t="str">
        <f>$B$47</f>
        <v>Business Administration</v>
      </c>
      <c r="C158" s="327">
        <f>Data!MC12</f>
        <v>0</v>
      </c>
      <c r="D158" s="327">
        <f>Data!MW12</f>
        <v>0</v>
      </c>
      <c r="E158" s="327">
        <f>Data!NQ12</f>
        <v>493617</v>
      </c>
      <c r="F158" s="327">
        <f>Data!OK12</f>
        <v>0</v>
      </c>
      <c r="G158" s="327">
        <f>Data!PE12</f>
        <v>0</v>
      </c>
      <c r="H158" s="341">
        <f>Data!PY12</f>
        <v>2165412</v>
      </c>
      <c r="I158" s="342">
        <f t="shared" si="6"/>
        <v>2659029</v>
      </c>
    </row>
    <row r="159" spans="2:9">
      <c r="B159" s="127" t="str">
        <f>$B$48</f>
        <v>Optometry</v>
      </c>
      <c r="C159" s="327">
        <f>Data!MD12</f>
        <v>0</v>
      </c>
      <c r="D159" s="327">
        <f>Data!MX12</f>
        <v>0</v>
      </c>
      <c r="E159" s="327">
        <f>Data!NR12</f>
        <v>0</v>
      </c>
      <c r="F159" s="327">
        <f>Data!OL12</f>
        <v>0</v>
      </c>
      <c r="G159" s="327">
        <f>Data!PF12</f>
        <v>0</v>
      </c>
      <c r="H159" s="341">
        <f>Data!PZ12</f>
        <v>0</v>
      </c>
      <c r="I159" s="342">
        <f t="shared" si="6"/>
        <v>0</v>
      </c>
    </row>
    <row r="160" spans="2:9">
      <c r="B160" s="127" t="str">
        <f>$B$49</f>
        <v>Teacher Ed-Practice Teaching</v>
      </c>
      <c r="C160" s="327">
        <f>Data!ME12</f>
        <v>0</v>
      </c>
      <c r="D160" s="327">
        <f>Data!MY12</f>
        <v>0</v>
      </c>
      <c r="E160" s="327">
        <f>Data!NS12</f>
        <v>0</v>
      </c>
      <c r="F160" s="327">
        <f>Data!OM12</f>
        <v>0</v>
      </c>
      <c r="G160" s="327">
        <f>Data!PG12</f>
        <v>0</v>
      </c>
      <c r="H160" s="341">
        <f>Data!QA12</f>
        <v>432216</v>
      </c>
      <c r="I160" s="342">
        <f t="shared" si="6"/>
        <v>432216</v>
      </c>
    </row>
    <row r="161" spans="2:10">
      <c r="B161" s="127" t="str">
        <f>$B$50</f>
        <v>Technology</v>
      </c>
      <c r="C161" s="327">
        <f>Data!MF12</f>
        <v>0</v>
      </c>
      <c r="D161" s="327">
        <f>Data!MZ12</f>
        <v>0</v>
      </c>
      <c r="E161" s="327">
        <f>Data!NT12</f>
        <v>0</v>
      </c>
      <c r="F161" s="327">
        <f>Data!ON12</f>
        <v>0</v>
      </c>
      <c r="G161" s="327">
        <f>Data!PH12</f>
        <v>0</v>
      </c>
      <c r="H161" s="341">
        <f>Data!QB12</f>
        <v>152558</v>
      </c>
      <c r="I161" s="342">
        <f t="shared" si="6"/>
        <v>152558</v>
      </c>
    </row>
    <row r="162" spans="2:10">
      <c r="B162" s="127" t="str">
        <f>$B$51</f>
        <v>Nursing</v>
      </c>
      <c r="C162" s="327">
        <f>Data!MG12</f>
        <v>0</v>
      </c>
      <c r="D162" s="327">
        <f>Data!NA12</f>
        <v>0</v>
      </c>
      <c r="E162" s="327">
        <f>Data!NU12</f>
        <v>17891</v>
      </c>
      <c r="F162" s="327">
        <f>Data!OO12</f>
        <v>43212</v>
      </c>
      <c r="G162" s="327">
        <f>Data!PI12</f>
        <v>0</v>
      </c>
      <c r="H162" s="341">
        <f>Data!QC12</f>
        <v>2120505</v>
      </c>
      <c r="I162" s="342">
        <f t="shared" si="6"/>
        <v>2181608</v>
      </c>
    </row>
    <row r="163" spans="2:10" ht="14.4" thickBot="1">
      <c r="B163" s="130" t="str">
        <f>$B$52</f>
        <v>Totals</v>
      </c>
      <c r="C163" s="133">
        <f t="shared" ref="C163:H163" si="7">SUM(C143:C162)</f>
        <v>1425617</v>
      </c>
      <c r="D163" s="133">
        <f t="shared" si="7"/>
        <v>371806</v>
      </c>
      <c r="E163" s="133">
        <f t="shared" si="7"/>
        <v>827632</v>
      </c>
      <c r="F163" s="133">
        <f t="shared" si="7"/>
        <v>229837</v>
      </c>
      <c r="G163" s="134">
        <f t="shared" si="7"/>
        <v>0</v>
      </c>
      <c r="H163" s="343">
        <f t="shared" si="7"/>
        <v>44411657</v>
      </c>
      <c r="I163" s="342">
        <f>SUM(I143:I162)</f>
        <v>47266549</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5705693.2967295153</v>
      </c>
      <c r="D168" s="321">
        <f t="shared" si="8"/>
        <v>1391742.5376905571</v>
      </c>
      <c r="E168" s="321">
        <f t="shared" si="8"/>
        <v>388145.16299156263</v>
      </c>
      <c r="F168" s="321">
        <f t="shared" si="8"/>
        <v>356752.00258836604</v>
      </c>
      <c r="G168" s="321">
        <f t="shared" si="8"/>
        <v>0</v>
      </c>
      <c r="H168" s="133">
        <f t="shared" ref="H168:H188" si="9">SUM(C168:G168)</f>
        <v>7842333.0000000009</v>
      </c>
      <c r="I168" s="347"/>
      <c r="J168" s="288"/>
    </row>
    <row r="169" spans="2:10">
      <c r="B169" s="127" t="str">
        <f>$B$33</f>
        <v>Science</v>
      </c>
      <c r="C169" s="141">
        <f t="shared" si="8"/>
        <v>2308987.0105455089</v>
      </c>
      <c r="D169" s="141">
        <f t="shared" si="8"/>
        <v>1028378.2544013992</v>
      </c>
      <c r="E169" s="141">
        <f t="shared" si="8"/>
        <v>157652.73505309122</v>
      </c>
      <c r="F169" s="141">
        <f t="shared" si="8"/>
        <v>0</v>
      </c>
      <c r="G169" s="141">
        <f t="shared" si="8"/>
        <v>0</v>
      </c>
      <c r="H169" s="136">
        <f t="shared" si="9"/>
        <v>3495017.9999999995</v>
      </c>
      <c r="I169" s="347"/>
      <c r="J169" s="288"/>
    </row>
    <row r="170" spans="2:10">
      <c r="B170" s="127" t="str">
        <f>$B$34</f>
        <v>Fine Arts</v>
      </c>
      <c r="C170" s="141">
        <f t="shared" si="8"/>
        <v>892764.75464216177</v>
      </c>
      <c r="D170" s="141">
        <f t="shared" si="8"/>
        <v>344687.2453578384</v>
      </c>
      <c r="E170" s="141">
        <f t="shared" si="8"/>
        <v>0</v>
      </c>
      <c r="F170" s="141">
        <f t="shared" si="8"/>
        <v>0</v>
      </c>
      <c r="G170" s="141">
        <f t="shared" si="8"/>
        <v>0</v>
      </c>
      <c r="H170" s="136">
        <f t="shared" si="9"/>
        <v>1237452.0000000002</v>
      </c>
      <c r="I170" s="347"/>
      <c r="J170" s="288"/>
    </row>
    <row r="171" spans="2:10">
      <c r="B171" s="127" t="str">
        <f>$B$35</f>
        <v>Teacher Education</v>
      </c>
      <c r="C171" s="141">
        <f t="shared" si="8"/>
        <v>121978.36343618948</v>
      </c>
      <c r="D171" s="141">
        <f t="shared" si="8"/>
        <v>256490.47846231412</v>
      </c>
      <c r="E171" s="141">
        <f t="shared" si="8"/>
        <v>600925.02630087337</v>
      </c>
      <c r="F171" s="141">
        <f t="shared" si="8"/>
        <v>558702.13180062314</v>
      </c>
      <c r="G171" s="141">
        <f t="shared" si="8"/>
        <v>0</v>
      </c>
      <c r="H171" s="136">
        <f t="shared" si="9"/>
        <v>1538096</v>
      </c>
      <c r="I171" s="347"/>
      <c r="J171" s="288"/>
    </row>
    <row r="172" spans="2:10">
      <c r="B172" s="127" t="str">
        <f>$B$36</f>
        <v>Agriculture</v>
      </c>
      <c r="C172" s="141">
        <f t="shared" si="8"/>
        <v>8931196.6200832091</v>
      </c>
      <c r="D172" s="141">
        <f t="shared" si="8"/>
        <v>7425158.3799167918</v>
      </c>
      <c r="E172" s="141">
        <f t="shared" si="8"/>
        <v>0</v>
      </c>
      <c r="F172" s="141">
        <f t="shared" si="8"/>
        <v>0</v>
      </c>
      <c r="G172" s="141">
        <f t="shared" si="8"/>
        <v>0</v>
      </c>
      <c r="H172" s="136">
        <f t="shared" si="9"/>
        <v>16356355</v>
      </c>
      <c r="I172" s="347"/>
      <c r="J172" s="288"/>
    </row>
    <row r="173" spans="2:10">
      <c r="B173" s="127" t="str">
        <f>$B$37</f>
        <v>Engineering</v>
      </c>
      <c r="C173" s="141">
        <f t="shared" si="8"/>
        <v>2787332.0166805908</v>
      </c>
      <c r="D173" s="141">
        <f t="shared" si="8"/>
        <v>4022735.7644967255</v>
      </c>
      <c r="E173" s="141">
        <f t="shared" si="8"/>
        <v>2460175.9129852885</v>
      </c>
      <c r="F173" s="141">
        <f t="shared" si="8"/>
        <v>971056.30583739525</v>
      </c>
      <c r="G173" s="141">
        <f t="shared" si="8"/>
        <v>0</v>
      </c>
      <c r="H173" s="136">
        <f t="shared" si="9"/>
        <v>10241299.999999998</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49360.915863639311</v>
      </c>
      <c r="D176" s="141">
        <f t="shared" si="8"/>
        <v>231231.12527991546</v>
      </c>
      <c r="E176" s="141">
        <f t="shared" si="8"/>
        <v>283524.95885644527</v>
      </c>
      <c r="F176" s="141">
        <f t="shared" si="8"/>
        <v>0</v>
      </c>
      <c r="G176" s="141">
        <f t="shared" si="8"/>
        <v>0</v>
      </c>
      <c r="H176" s="136">
        <f t="shared" si="9"/>
        <v>564117</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178180.348943811</v>
      </c>
      <c r="D181" s="141">
        <f t="shared" si="8"/>
        <v>305315.84224773163</v>
      </c>
      <c r="E181" s="141">
        <f t="shared" si="8"/>
        <v>82970.808808457426</v>
      </c>
      <c r="F181" s="141">
        <f t="shared" si="8"/>
        <v>0</v>
      </c>
      <c r="G181" s="141">
        <f t="shared" si="8"/>
        <v>0</v>
      </c>
      <c r="H181" s="136">
        <f t="shared" si="9"/>
        <v>566467.00000000012</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647640.45284303813</v>
      </c>
      <c r="D183" s="141">
        <f t="shared" si="8"/>
        <v>1116971.6840070367</v>
      </c>
      <c r="E183" s="141">
        <f t="shared" si="8"/>
        <v>894416.86314992537</v>
      </c>
      <c r="F183" s="141">
        <f t="shared" si="8"/>
        <v>0</v>
      </c>
      <c r="G183" s="141">
        <f t="shared" si="8"/>
        <v>0</v>
      </c>
      <c r="H183" s="136">
        <f t="shared" si="9"/>
        <v>2659029</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432216</v>
      </c>
      <c r="E185" s="141">
        <f t="shared" si="10"/>
        <v>0</v>
      </c>
      <c r="F185" s="141">
        <f t="shared" si="10"/>
        <v>0</v>
      </c>
      <c r="G185" s="141">
        <f t="shared" si="10"/>
        <v>0</v>
      </c>
      <c r="H185" s="136">
        <f t="shared" si="9"/>
        <v>432216</v>
      </c>
      <c r="I185" s="347"/>
      <c r="J185" s="288"/>
    </row>
    <row r="186" spans="2:10">
      <c r="B186" s="127" t="str">
        <f>$B$50</f>
        <v>Technology</v>
      </c>
      <c r="C186" s="141">
        <f t="shared" si="10"/>
        <v>57695.279892777558</v>
      </c>
      <c r="D186" s="141">
        <f t="shared" si="10"/>
        <v>91406.40106650551</v>
      </c>
      <c r="E186" s="141">
        <f t="shared" si="10"/>
        <v>3456.3190407169222</v>
      </c>
      <c r="F186" s="141">
        <f t="shared" si="10"/>
        <v>0</v>
      </c>
      <c r="G186" s="141">
        <f t="shared" si="10"/>
        <v>0</v>
      </c>
      <c r="H186" s="136">
        <f t="shared" si="9"/>
        <v>152558</v>
      </c>
      <c r="I186" s="347"/>
      <c r="J186" s="288"/>
    </row>
    <row r="187" spans="2:10">
      <c r="B187" s="127" t="str">
        <f>$B$51</f>
        <v>Nursing</v>
      </c>
      <c r="C187" s="141">
        <f t="shared" si="10"/>
        <v>34109.701317398481</v>
      </c>
      <c r="D187" s="141">
        <f t="shared" si="10"/>
        <v>1517342.8470865607</v>
      </c>
      <c r="E187" s="141">
        <f t="shared" si="10"/>
        <v>184501.07317979974</v>
      </c>
      <c r="F187" s="141">
        <f t="shared" si="10"/>
        <v>445654.3784162412</v>
      </c>
      <c r="G187" s="141">
        <f t="shared" si="10"/>
        <v>0</v>
      </c>
      <c r="H187" s="136">
        <f t="shared" si="9"/>
        <v>2181608.0000000005</v>
      </c>
      <c r="I187" s="347"/>
      <c r="J187" s="288"/>
    </row>
    <row r="188" spans="2:10">
      <c r="B188" s="130" t="str">
        <f>$B$52</f>
        <v>Totals</v>
      </c>
      <c r="C188" s="133">
        <f>SUM(C168:C187)</f>
        <v>21714938.760977838</v>
      </c>
      <c r="D188" s="133">
        <f>SUM(D168:D187)</f>
        <v>18163676.560013376</v>
      </c>
      <c r="E188" s="133">
        <f>SUM(E168:E187)</f>
        <v>5055768.860366161</v>
      </c>
      <c r="F188" s="133">
        <f>SUM(F168:F187)</f>
        <v>2332164.8186426256</v>
      </c>
      <c r="G188" s="133">
        <f>SUM(G168:G187)</f>
        <v>0</v>
      </c>
      <c r="H188" s="133">
        <f t="shared" si="9"/>
        <v>47266549</v>
      </c>
      <c r="I188" s="347"/>
      <c r="J188" s="288"/>
    </row>
    <row r="189" spans="2:10">
      <c r="B189" s="328"/>
      <c r="C189" s="329"/>
      <c r="D189" s="329"/>
      <c r="E189" s="329"/>
      <c r="F189" s="329"/>
      <c r="G189" s="329"/>
      <c r="H189" s="344"/>
    </row>
    <row r="190" spans="2:10">
      <c r="B190" s="489" t="s">
        <v>34</v>
      </c>
      <c r="C190" s="489"/>
      <c r="D190" s="489"/>
      <c r="E190" s="489"/>
      <c r="F190" s="489"/>
      <c r="G190" s="489"/>
      <c r="H190" s="122">
        <f>H15</f>
        <v>32566463</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6697330.2785158902</v>
      </c>
      <c r="D193" s="135">
        <f t="shared" si="11"/>
        <v>1633593.732971736</v>
      </c>
      <c r="E193" s="135">
        <f t="shared" si="11"/>
        <v>392084.21238785057</v>
      </c>
      <c r="F193" s="135">
        <f t="shared" si="11"/>
        <v>360393.10065608373</v>
      </c>
      <c r="G193" s="135">
        <f t="shared" si="11"/>
        <v>0</v>
      </c>
      <c r="H193" s="135">
        <f>SUM(C193:G193)</f>
        <v>9083401.3245315608</v>
      </c>
    </row>
    <row r="194" spans="2:8">
      <c r="B194" s="127" t="str">
        <f>$B$33</f>
        <v>Science</v>
      </c>
      <c r="C194" s="138">
        <f t="shared" si="11"/>
        <v>2216650.749042328</v>
      </c>
      <c r="D194" s="138">
        <f t="shared" si="11"/>
        <v>987253.66900354344</v>
      </c>
      <c r="E194" s="138">
        <f t="shared" si="11"/>
        <v>148221.57057571204</v>
      </c>
      <c r="F194" s="138">
        <f t="shared" si="11"/>
        <v>0</v>
      </c>
      <c r="G194" s="138">
        <f t="shared" si="11"/>
        <v>0</v>
      </c>
      <c r="H194" s="138">
        <f t="shared" ref="H194:H213" si="12">SUM(C194:G194)</f>
        <v>3352125.9886215837</v>
      </c>
    </row>
    <row r="195" spans="2:8">
      <c r="B195" s="127" t="str">
        <f>$B$34</f>
        <v>Fine Arts</v>
      </c>
      <c r="C195" s="138">
        <f t="shared" si="11"/>
        <v>1042990.0114908307</v>
      </c>
      <c r="D195" s="138">
        <f t="shared" si="11"/>
        <v>402687.66450195684</v>
      </c>
      <c r="E195" s="138">
        <f t="shared" si="11"/>
        <v>0</v>
      </c>
      <c r="F195" s="138">
        <f t="shared" si="11"/>
        <v>0</v>
      </c>
      <c r="G195" s="138">
        <f t="shared" si="11"/>
        <v>0</v>
      </c>
      <c r="H195" s="138">
        <f t="shared" si="12"/>
        <v>1445677.6759927876</v>
      </c>
    </row>
    <row r="196" spans="2:8">
      <c r="B196" s="127" t="str">
        <f>$B$35</f>
        <v>Teacher Education</v>
      </c>
      <c r="C196" s="138">
        <f t="shared" si="11"/>
        <v>195679.021826057</v>
      </c>
      <c r="D196" s="138">
        <f t="shared" si="11"/>
        <v>411464.82473884604</v>
      </c>
      <c r="E196" s="138">
        <f t="shared" si="11"/>
        <v>913566.07316942106</v>
      </c>
      <c r="F196" s="138">
        <f t="shared" si="11"/>
        <v>849375.34692348284</v>
      </c>
      <c r="G196" s="138">
        <f t="shared" si="11"/>
        <v>0</v>
      </c>
      <c r="H196" s="138">
        <f t="shared" si="12"/>
        <v>2370085.2666578069</v>
      </c>
    </row>
    <row r="197" spans="2:8">
      <c r="B197" s="127" t="str">
        <f>$B$36</f>
        <v>Agriculture</v>
      </c>
      <c r="C197" s="138">
        <f t="shared" si="11"/>
        <v>376552.31998410798</v>
      </c>
      <c r="D197" s="138">
        <f t="shared" si="11"/>
        <v>313055.54374650645</v>
      </c>
      <c r="E197" s="138">
        <f t="shared" si="11"/>
        <v>0</v>
      </c>
      <c r="F197" s="138">
        <f t="shared" si="11"/>
        <v>0</v>
      </c>
      <c r="G197" s="138">
        <f t="shared" si="11"/>
        <v>0</v>
      </c>
      <c r="H197" s="138">
        <f t="shared" si="12"/>
        <v>689607.86373061442</v>
      </c>
    </row>
    <row r="198" spans="2:8">
      <c r="B198" s="127" t="str">
        <f>$B$37</f>
        <v>Engineering</v>
      </c>
      <c r="C198" s="138">
        <f t="shared" si="11"/>
        <v>1803706.544391871</v>
      </c>
      <c r="D198" s="138">
        <f t="shared" si="11"/>
        <v>2603147.4093943373</v>
      </c>
      <c r="E198" s="138">
        <f t="shared" si="11"/>
        <v>1549981.3967218676</v>
      </c>
      <c r="F198" s="138">
        <f t="shared" si="11"/>
        <v>611794.06721291377</v>
      </c>
      <c r="G198" s="138">
        <f t="shared" si="11"/>
        <v>0</v>
      </c>
      <c r="H198" s="138">
        <f t="shared" si="12"/>
        <v>6568629.4177209903</v>
      </c>
    </row>
    <row r="199" spans="2:8">
      <c r="B199" s="127" t="str">
        <f>$B$38</f>
        <v>Home Economics</v>
      </c>
      <c r="C199" s="138">
        <f t="shared" si="11"/>
        <v>355995.056417285</v>
      </c>
      <c r="D199" s="138">
        <f t="shared" si="11"/>
        <v>186429.52866590337</v>
      </c>
      <c r="E199" s="138">
        <f t="shared" si="11"/>
        <v>121043.22405368523</v>
      </c>
      <c r="F199" s="138">
        <f t="shared" si="11"/>
        <v>0</v>
      </c>
      <c r="G199" s="138">
        <f t="shared" si="11"/>
        <v>0</v>
      </c>
      <c r="H199" s="138">
        <f t="shared" si="12"/>
        <v>663467.80913687358</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67426.06529447464</v>
      </c>
      <c r="D201" s="138">
        <f t="shared" si="11"/>
        <v>315857.28664980491</v>
      </c>
      <c r="E201" s="138">
        <f t="shared" si="11"/>
        <v>300757.50711767655</v>
      </c>
      <c r="F201" s="138">
        <f t="shared" si="11"/>
        <v>0</v>
      </c>
      <c r="G201" s="138">
        <f t="shared" si="11"/>
        <v>0</v>
      </c>
      <c r="H201" s="138">
        <f t="shared" si="12"/>
        <v>684040.85906195617</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196114.27251218469</v>
      </c>
      <c r="D204" s="138">
        <f t="shared" si="11"/>
        <v>0</v>
      </c>
      <c r="E204" s="138">
        <f t="shared" si="11"/>
        <v>0</v>
      </c>
      <c r="F204" s="138">
        <f t="shared" si="11"/>
        <v>0</v>
      </c>
      <c r="G204" s="138">
        <f t="shared" si="11"/>
        <v>0</v>
      </c>
      <c r="H204" s="138">
        <f t="shared" si="12"/>
        <v>196114.27251218469</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346405.26223950431</v>
      </c>
      <c r="D206" s="138">
        <f t="shared" si="11"/>
        <v>593572.8323949622</v>
      </c>
      <c r="E206" s="138">
        <f t="shared" si="11"/>
        <v>161305.80590893939</v>
      </c>
      <c r="F206" s="138">
        <f t="shared" si="11"/>
        <v>0</v>
      </c>
      <c r="G206" s="138">
        <f t="shared" si="11"/>
        <v>0</v>
      </c>
      <c r="H206" s="138">
        <f t="shared" si="12"/>
        <v>1101283.9005434059</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953073.8679005038</v>
      </c>
      <c r="D208" s="138">
        <f t="shared" si="11"/>
        <v>1643746.1843816161</v>
      </c>
      <c r="E208" s="138">
        <f t="shared" si="11"/>
        <v>589820.90162745188</v>
      </c>
      <c r="F208" s="138">
        <f t="shared" si="11"/>
        <v>0</v>
      </c>
      <c r="G208" s="138">
        <f t="shared" si="11"/>
        <v>0</v>
      </c>
      <c r="H208" s="138">
        <f t="shared" si="12"/>
        <v>3186640.9539095722</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24038.232095098276</v>
      </c>
      <c r="E210" s="138">
        <f t="shared" si="13"/>
        <v>0</v>
      </c>
      <c r="F210" s="138">
        <f t="shared" si="13"/>
        <v>0</v>
      </c>
      <c r="G210" s="138">
        <f t="shared" si="13"/>
        <v>0</v>
      </c>
      <c r="H210" s="138">
        <f t="shared" si="12"/>
        <v>24038.232095098276</v>
      </c>
    </row>
    <row r="211" spans="2:8">
      <c r="B211" s="127" t="str">
        <f>$B$50</f>
        <v>Technology</v>
      </c>
      <c r="C211" s="138">
        <f t="shared" si="13"/>
        <v>183903.37177057419</v>
      </c>
      <c r="D211" s="138">
        <f t="shared" si="13"/>
        <v>291357.37600690767</v>
      </c>
      <c r="E211" s="138">
        <f t="shared" si="13"/>
        <v>11016.997000169647</v>
      </c>
      <c r="F211" s="138">
        <f t="shared" si="13"/>
        <v>0</v>
      </c>
      <c r="G211" s="138">
        <f t="shared" si="13"/>
        <v>0</v>
      </c>
      <c r="H211" s="138">
        <f t="shared" si="12"/>
        <v>486277.7447776515</v>
      </c>
    </row>
    <row r="212" spans="2:8">
      <c r="B212" s="127" t="str">
        <f>$B$51</f>
        <v>Nursing</v>
      </c>
      <c r="C212" s="138">
        <f t="shared" si="13"/>
        <v>43673.693023770829</v>
      </c>
      <c r="D212" s="138">
        <f t="shared" si="13"/>
        <v>1942789.3870671713</v>
      </c>
      <c r="E212" s="138">
        <f t="shared" si="13"/>
        <v>213325.73753763779</v>
      </c>
      <c r="F212" s="138">
        <f t="shared" si="13"/>
        <v>515282.87307933683</v>
      </c>
      <c r="G212" s="138">
        <f t="shared" si="13"/>
        <v>0</v>
      </c>
      <c r="H212" s="138">
        <f t="shared" si="12"/>
        <v>2715071.6907079164</v>
      </c>
    </row>
    <row r="213" spans="2:8">
      <c r="B213" s="130" t="str">
        <f>$B$52</f>
        <v>Totals</v>
      </c>
      <c r="C213" s="135">
        <f>SUM(C193:C212)</f>
        <v>14479500.514409382</v>
      </c>
      <c r="D213" s="135">
        <f>SUM(D193:D212)</f>
        <v>11348993.671618387</v>
      </c>
      <c r="E213" s="135">
        <f>SUM(E193:E212)</f>
        <v>4401123.4261004115</v>
      </c>
      <c r="F213" s="135">
        <f>SUM(F193:F212)</f>
        <v>2336845.3878718172</v>
      </c>
      <c r="G213" s="135">
        <f>SUM(G193:G212)</f>
        <v>0</v>
      </c>
      <c r="H213" s="135">
        <f t="shared" si="12"/>
        <v>32566462.999999996</v>
      </c>
    </row>
    <row r="214" spans="2:8">
      <c r="B214" s="143"/>
      <c r="C214" s="144"/>
      <c r="D214" s="144"/>
      <c r="E214" s="144"/>
      <c r="F214" s="144"/>
      <c r="G214" s="144"/>
      <c r="H214" s="144"/>
    </row>
    <row r="215" spans="2:8">
      <c r="B215" s="489" t="s">
        <v>35</v>
      </c>
      <c r="C215" s="489"/>
      <c r="D215" s="489"/>
      <c r="E215" s="489"/>
      <c r="F215" s="489"/>
      <c r="G215" s="489"/>
      <c r="H215" s="122">
        <f>H17</f>
        <v>22654425</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5262181.182587957</v>
      </c>
      <c r="D218" s="135">
        <f t="shared" si="14"/>
        <v>1898758.1413490316</v>
      </c>
      <c r="E218" s="135">
        <f t="shared" si="14"/>
        <v>230585.30089449257</v>
      </c>
      <c r="F218" s="135">
        <f t="shared" si="14"/>
        <v>56109.839881192805</v>
      </c>
      <c r="G218" s="135">
        <f t="shared" si="14"/>
        <v>0</v>
      </c>
      <c r="H218" s="135">
        <f>SUM(C218:G218)</f>
        <v>7447634.4647126738</v>
      </c>
    </row>
    <row r="219" spans="2:8">
      <c r="B219" s="127" t="str">
        <f>$B$33</f>
        <v>Science</v>
      </c>
      <c r="C219" s="138">
        <f t="shared" si="14"/>
        <v>1699231.3444633891</v>
      </c>
      <c r="D219" s="138">
        <f t="shared" si="14"/>
        <v>1067101.4550303333</v>
      </c>
      <c r="E219" s="138">
        <f t="shared" si="14"/>
        <v>29971.255042890018</v>
      </c>
      <c r="F219" s="138">
        <f t="shared" si="14"/>
        <v>0</v>
      </c>
      <c r="G219" s="138">
        <f t="shared" si="14"/>
        <v>0</v>
      </c>
      <c r="H219" s="138">
        <f t="shared" ref="H219:H238" si="15">SUM(C219:G219)</f>
        <v>2796304.0545366127</v>
      </c>
    </row>
    <row r="220" spans="2:8">
      <c r="B220" s="127" t="str">
        <f>$B$34</f>
        <v>Fine Arts</v>
      </c>
      <c r="C220" s="138">
        <f t="shared" si="14"/>
        <v>547218.04647544911</v>
      </c>
      <c r="D220" s="138">
        <f t="shared" si="14"/>
        <v>165338.68474743242</v>
      </c>
      <c r="E220" s="138">
        <f t="shared" si="14"/>
        <v>0</v>
      </c>
      <c r="F220" s="138">
        <f t="shared" si="14"/>
        <v>0</v>
      </c>
      <c r="G220" s="138">
        <f t="shared" si="14"/>
        <v>0</v>
      </c>
      <c r="H220" s="138">
        <f t="shared" si="15"/>
        <v>712556.73122288147</v>
      </c>
    </row>
    <row r="221" spans="2:8">
      <c r="B221" s="127" t="str">
        <f>$B$35</f>
        <v>Teacher Education</v>
      </c>
      <c r="C221" s="138">
        <f t="shared" si="14"/>
        <v>171324.02336982457</v>
      </c>
      <c r="D221" s="138">
        <f t="shared" si="14"/>
        <v>361542.65867379453</v>
      </c>
      <c r="E221" s="138">
        <f t="shared" si="14"/>
        <v>421652.05179291643</v>
      </c>
      <c r="F221" s="138">
        <f t="shared" si="14"/>
        <v>160339.19434404146</v>
      </c>
      <c r="G221" s="138">
        <f t="shared" si="14"/>
        <v>0</v>
      </c>
      <c r="H221" s="138">
        <f t="shared" si="15"/>
        <v>1114857.928180577</v>
      </c>
    </row>
    <row r="222" spans="2:8">
      <c r="B222" s="127" t="str">
        <f>$B$36</f>
        <v>Agriculture</v>
      </c>
      <c r="C222" s="138">
        <f t="shared" si="14"/>
        <v>233928.34176865718</v>
      </c>
      <c r="D222" s="138">
        <f t="shared" si="14"/>
        <v>193877.44459126695</v>
      </c>
      <c r="E222" s="138">
        <f t="shared" si="14"/>
        <v>0</v>
      </c>
      <c r="F222" s="138">
        <f t="shared" si="14"/>
        <v>0</v>
      </c>
      <c r="G222" s="138">
        <f t="shared" si="14"/>
        <v>0</v>
      </c>
      <c r="H222" s="138">
        <f t="shared" si="15"/>
        <v>427805.78635992412</v>
      </c>
    </row>
    <row r="223" spans="2:8">
      <c r="B223" s="127" t="str">
        <f>$B$37</f>
        <v>Engineering</v>
      </c>
      <c r="C223" s="138">
        <f t="shared" si="14"/>
        <v>652452.28618226619</v>
      </c>
      <c r="D223" s="138">
        <f t="shared" si="14"/>
        <v>1349542.1163108908</v>
      </c>
      <c r="E223" s="138">
        <f t="shared" si="14"/>
        <v>428298.90270968643</v>
      </c>
      <c r="F223" s="138">
        <f t="shared" si="14"/>
        <v>111686.99140908314</v>
      </c>
      <c r="G223" s="138">
        <f t="shared" si="14"/>
        <v>0</v>
      </c>
      <c r="H223" s="138">
        <f t="shared" si="15"/>
        <v>2541980.296611927</v>
      </c>
    </row>
    <row r="224" spans="2:8">
      <c r="B224" s="127" t="str">
        <f>$B$38</f>
        <v>Home Economics</v>
      </c>
      <c r="C224" s="138">
        <f t="shared" si="14"/>
        <v>330247.83378056553</v>
      </c>
      <c r="D224" s="138">
        <f t="shared" si="14"/>
        <v>160065.21825454998</v>
      </c>
      <c r="E224" s="138">
        <f t="shared" si="14"/>
        <v>32629.995409598003</v>
      </c>
      <c r="F224" s="138">
        <f t="shared" si="14"/>
        <v>0</v>
      </c>
      <c r="G224" s="138">
        <f t="shared" si="14"/>
        <v>0</v>
      </c>
      <c r="H224" s="138">
        <f t="shared" si="15"/>
        <v>522943.04744471353</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52281.978962622517</v>
      </c>
      <c r="D226" s="138">
        <f t="shared" si="14"/>
        <v>289885.55515286227</v>
      </c>
      <c r="E226" s="138">
        <f t="shared" si="14"/>
        <v>294999.32886973605</v>
      </c>
      <c r="F226" s="138">
        <f t="shared" si="14"/>
        <v>0</v>
      </c>
      <c r="G226" s="138">
        <f t="shared" si="14"/>
        <v>0</v>
      </c>
      <c r="H226" s="138">
        <f t="shared" si="15"/>
        <v>637166.86298522085</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126884.34125159541</v>
      </c>
      <c r="D229" s="138">
        <f t="shared" si="14"/>
        <v>0</v>
      </c>
      <c r="E229" s="138">
        <f t="shared" si="14"/>
        <v>0</v>
      </c>
      <c r="F229" s="138">
        <f t="shared" si="14"/>
        <v>0</v>
      </c>
      <c r="G229" s="138">
        <f t="shared" si="14"/>
        <v>0</v>
      </c>
      <c r="H229" s="138">
        <f t="shared" si="15"/>
        <v>126884.34125159541</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424757.56498222938</v>
      </c>
      <c r="D231" s="138">
        <f t="shared" si="14"/>
        <v>1379631.8957114555</v>
      </c>
      <c r="E231" s="138">
        <f t="shared" si="14"/>
        <v>48219.882105294833</v>
      </c>
      <c r="F231" s="138">
        <f t="shared" si="14"/>
        <v>0</v>
      </c>
      <c r="G231" s="138">
        <f t="shared" si="14"/>
        <v>0</v>
      </c>
      <c r="H231" s="138">
        <f t="shared" si="15"/>
        <v>1852609.3427989797</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906489.08139808592</v>
      </c>
      <c r="D233" s="138">
        <f t="shared" si="14"/>
        <v>1766766.377071297</v>
      </c>
      <c r="E233" s="138">
        <f t="shared" si="14"/>
        <v>241824.52153557632</v>
      </c>
      <c r="F233" s="138">
        <f t="shared" si="14"/>
        <v>0</v>
      </c>
      <c r="G233" s="138">
        <f t="shared" si="14"/>
        <v>0</v>
      </c>
      <c r="H233" s="138">
        <f t="shared" si="15"/>
        <v>2915079.9800049593</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14424.48187759026</v>
      </c>
      <c r="E235" s="138">
        <f t="shared" si="16"/>
        <v>0</v>
      </c>
      <c r="F235" s="138">
        <f t="shared" si="16"/>
        <v>0</v>
      </c>
      <c r="G235" s="138">
        <f t="shared" si="16"/>
        <v>0</v>
      </c>
      <c r="H235" s="138">
        <f t="shared" si="15"/>
        <v>14424.48187759026</v>
      </c>
    </row>
    <row r="236" spans="2:10">
      <c r="B236" s="127" t="str">
        <f>$B$50</f>
        <v>Technology</v>
      </c>
      <c r="C236" s="138">
        <f t="shared" si="16"/>
        <v>83047.912736781145</v>
      </c>
      <c r="D236" s="138">
        <f t="shared" si="16"/>
        <v>234514.15697759646</v>
      </c>
      <c r="E236" s="138">
        <f t="shared" si="16"/>
        <v>9426.4431183283141</v>
      </c>
      <c r="F236" s="138">
        <f t="shared" si="16"/>
        <v>0</v>
      </c>
      <c r="G236" s="138">
        <f t="shared" si="16"/>
        <v>0</v>
      </c>
      <c r="H236" s="138">
        <f t="shared" si="15"/>
        <v>326988.51283270592</v>
      </c>
    </row>
    <row r="237" spans="2:10">
      <c r="B237" s="127" t="str">
        <f>$B$51</f>
        <v>Nursing</v>
      </c>
      <c r="C237" s="138">
        <f t="shared" si="16"/>
        <v>13874.832878542131</v>
      </c>
      <c r="D237" s="138">
        <f t="shared" si="16"/>
        <v>1139068.7624626115</v>
      </c>
      <c r="E237" s="138">
        <f t="shared" si="16"/>
        <v>27312.514676182032</v>
      </c>
      <c r="F237" s="138">
        <f t="shared" si="16"/>
        <v>36933.059162304125</v>
      </c>
      <c r="G237" s="138">
        <f t="shared" si="16"/>
        <v>0</v>
      </c>
      <c r="H237" s="138">
        <f t="shared" si="15"/>
        <v>1217189.1691796398</v>
      </c>
    </row>
    <row r="238" spans="2:10">
      <c r="B238" s="130" t="str">
        <f>$B$52</f>
        <v>Totals</v>
      </c>
      <c r="C238" s="135">
        <f>SUM(C218:C237)</f>
        <v>10503918.770837966</v>
      </c>
      <c r="D238" s="135">
        <f>SUM(D218:D237)</f>
        <v>10020516.948210713</v>
      </c>
      <c r="E238" s="135">
        <f>SUM(E218:E237)</f>
        <v>1764920.1961547011</v>
      </c>
      <c r="F238" s="135">
        <f>SUM(F218:F237)</f>
        <v>365069.08479662158</v>
      </c>
      <c r="G238" s="135">
        <f>SUM(G218:G237)</f>
        <v>0</v>
      </c>
      <c r="H238" s="135">
        <f t="shared" si="15"/>
        <v>22654425.000000004</v>
      </c>
    </row>
    <row r="239" spans="2:10">
      <c r="B239" s="328"/>
      <c r="C239" s="348"/>
      <c r="D239" s="348"/>
      <c r="E239" s="348"/>
      <c r="F239" s="348"/>
      <c r="G239" s="348"/>
      <c r="H239" s="348"/>
    </row>
    <row r="240" spans="2:10">
      <c r="B240" s="120" t="s">
        <v>11</v>
      </c>
      <c r="C240" s="121"/>
      <c r="D240" s="121"/>
      <c r="E240" s="121"/>
      <c r="F240" s="121"/>
      <c r="G240" s="121"/>
      <c r="H240" s="122">
        <f>H16</f>
        <v>27743083</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6444177.2108352277</v>
      </c>
      <c r="D243" s="135">
        <f t="shared" si="17"/>
        <v>2325258.959888495</v>
      </c>
      <c r="E243" s="135">
        <f t="shared" si="17"/>
        <v>282379.58550242969</v>
      </c>
      <c r="F243" s="135">
        <f t="shared" si="17"/>
        <v>68713.284267450712</v>
      </c>
      <c r="G243" s="135">
        <f t="shared" si="17"/>
        <v>0</v>
      </c>
      <c r="H243" s="135">
        <f>SUM(C243:G243)</f>
        <v>9120529.0404936038</v>
      </c>
    </row>
    <row r="244" spans="2:8">
      <c r="B244" s="127" t="str">
        <f>$B$33</f>
        <v>Science</v>
      </c>
      <c r="C244" s="138">
        <f t="shared" si="17"/>
        <v>2080914.2684331823</v>
      </c>
      <c r="D244" s="138">
        <f t="shared" si="17"/>
        <v>1306794.7756929297</v>
      </c>
      <c r="E244" s="138">
        <f t="shared" si="17"/>
        <v>36703.426207862976</v>
      </c>
      <c r="F244" s="138">
        <f t="shared" si="17"/>
        <v>0</v>
      </c>
      <c r="G244" s="138">
        <f t="shared" si="17"/>
        <v>0</v>
      </c>
      <c r="H244" s="138">
        <f t="shared" ref="H244:H263" si="18">SUM(C244:G244)</f>
        <v>3424412.4703339748</v>
      </c>
    </row>
    <row r="245" spans="2:8">
      <c r="B245" s="127" t="str">
        <f>$B$34</f>
        <v>Fine Arts</v>
      </c>
      <c r="C245" s="138">
        <f t="shared" si="17"/>
        <v>670134.67269490357</v>
      </c>
      <c r="D245" s="138">
        <f t="shared" si="17"/>
        <v>202477.21379195683</v>
      </c>
      <c r="E245" s="138">
        <f t="shared" si="17"/>
        <v>0</v>
      </c>
      <c r="F245" s="138">
        <f t="shared" si="17"/>
        <v>0</v>
      </c>
      <c r="G245" s="138">
        <f t="shared" si="17"/>
        <v>0</v>
      </c>
      <c r="H245" s="138">
        <f t="shared" si="18"/>
        <v>872611.88648686046</v>
      </c>
    </row>
    <row r="246" spans="2:8">
      <c r="B246" s="127" t="str">
        <f>$B$35</f>
        <v>Teacher Education</v>
      </c>
      <c r="C246" s="138">
        <f t="shared" si="17"/>
        <v>209806.98473887474</v>
      </c>
      <c r="D246" s="138">
        <f t="shared" si="17"/>
        <v>442752.70670642721</v>
      </c>
      <c r="E246" s="138">
        <f t="shared" si="17"/>
        <v>516363.92757755623</v>
      </c>
      <c r="F246" s="138">
        <f t="shared" si="17"/>
        <v>196354.73320730374</v>
      </c>
      <c r="G246" s="138">
        <f t="shared" si="17"/>
        <v>0</v>
      </c>
      <c r="H246" s="138">
        <f t="shared" si="18"/>
        <v>1365278.3522301621</v>
      </c>
    </row>
    <row r="247" spans="2:8">
      <c r="B247" s="127" t="str">
        <f>$B$36</f>
        <v>Agriculture</v>
      </c>
      <c r="C247" s="138">
        <f t="shared" si="17"/>
        <v>286473.54332498938</v>
      </c>
      <c r="D247" s="138">
        <f t="shared" si="17"/>
        <v>237426.37639769801</v>
      </c>
      <c r="E247" s="138">
        <f t="shared" si="17"/>
        <v>0</v>
      </c>
      <c r="F247" s="138">
        <f t="shared" si="17"/>
        <v>0</v>
      </c>
      <c r="G247" s="138">
        <f t="shared" si="17"/>
        <v>0</v>
      </c>
      <c r="H247" s="138">
        <f t="shared" si="18"/>
        <v>523899.91972268739</v>
      </c>
    </row>
    <row r="248" spans="2:8">
      <c r="B248" s="127" t="str">
        <f>$B$37</f>
        <v>Engineering</v>
      </c>
      <c r="C248" s="138">
        <f t="shared" si="17"/>
        <v>799006.72513623117</v>
      </c>
      <c r="D248" s="138">
        <f t="shared" si="17"/>
        <v>1652677.5208290962</v>
      </c>
      <c r="E248" s="138">
        <f t="shared" si="17"/>
        <v>524503.80032526772</v>
      </c>
      <c r="F248" s="138">
        <f t="shared" si="17"/>
        <v>136774.22722856485</v>
      </c>
      <c r="G248" s="138">
        <f t="shared" si="17"/>
        <v>0</v>
      </c>
      <c r="H248" s="138">
        <f t="shared" si="18"/>
        <v>3112962.2735191598</v>
      </c>
    </row>
    <row r="249" spans="2:8">
      <c r="B249" s="127" t="str">
        <f>$B$38</f>
        <v>Home Economics</v>
      </c>
      <c r="C249" s="138">
        <f t="shared" si="17"/>
        <v>404428.40915822994</v>
      </c>
      <c r="D249" s="138">
        <f t="shared" si="17"/>
        <v>196019.21635393947</v>
      </c>
      <c r="E249" s="138">
        <f t="shared" si="17"/>
        <v>39959.375306947601</v>
      </c>
      <c r="F249" s="138">
        <f t="shared" si="17"/>
        <v>0</v>
      </c>
      <c r="G249" s="138">
        <f t="shared" si="17"/>
        <v>0</v>
      </c>
      <c r="H249" s="138">
        <f t="shared" si="18"/>
        <v>640407.00081911706</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64025.605671487596</v>
      </c>
      <c r="D251" s="138">
        <f t="shared" si="17"/>
        <v>354999.91798983805</v>
      </c>
      <c r="E251" s="138">
        <f t="shared" si="17"/>
        <v>361262.35231207073</v>
      </c>
      <c r="F251" s="138">
        <f t="shared" si="17"/>
        <v>0</v>
      </c>
      <c r="G251" s="138">
        <f t="shared" si="17"/>
        <v>0</v>
      </c>
      <c r="H251" s="138">
        <f t="shared" si="18"/>
        <v>780287.87597339635</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155385.21991811029</v>
      </c>
      <c r="D254" s="138">
        <f t="shared" si="17"/>
        <v>0</v>
      </c>
      <c r="E254" s="138">
        <f t="shared" si="17"/>
        <v>0</v>
      </c>
      <c r="F254" s="138">
        <f t="shared" si="17"/>
        <v>0</v>
      </c>
      <c r="G254" s="138">
        <f t="shared" si="17"/>
        <v>0</v>
      </c>
      <c r="H254" s="138">
        <f t="shared" si="18"/>
        <v>155385.21991811029</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520167.00402591913</v>
      </c>
      <c r="D256" s="138">
        <f t="shared" si="17"/>
        <v>1689526.094446019</v>
      </c>
      <c r="E256" s="138">
        <f t="shared" si="17"/>
        <v>59051.076842489238</v>
      </c>
      <c r="F256" s="138">
        <f t="shared" si="17"/>
        <v>0</v>
      </c>
      <c r="G256" s="138">
        <f t="shared" si="17"/>
        <v>0</v>
      </c>
      <c r="H256" s="138">
        <f t="shared" si="18"/>
        <v>2268744.1753144274</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1110105.5014117928</v>
      </c>
      <c r="D258" s="138">
        <f t="shared" si="17"/>
        <v>2163619.0828369423</v>
      </c>
      <c r="E258" s="138">
        <f t="shared" si="17"/>
        <v>296143.37033037835</v>
      </c>
      <c r="F258" s="138">
        <f t="shared" si="17"/>
        <v>0</v>
      </c>
      <c r="G258" s="138">
        <f t="shared" si="17"/>
        <v>0</v>
      </c>
      <c r="H258" s="138">
        <f t="shared" si="18"/>
        <v>3569867.9545791135</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17664.522403988733</v>
      </c>
      <c r="E260" s="138">
        <f t="shared" si="19"/>
        <v>0</v>
      </c>
      <c r="F260" s="138">
        <f t="shared" si="19"/>
        <v>0</v>
      </c>
      <c r="G260" s="138">
        <f t="shared" si="19"/>
        <v>0</v>
      </c>
      <c r="H260" s="138">
        <f t="shared" si="18"/>
        <v>17664.522403988733</v>
      </c>
    </row>
    <row r="261" spans="2:10">
      <c r="B261" s="127" t="str">
        <f>$B$50</f>
        <v>Technology</v>
      </c>
      <c r="C261" s="138">
        <f t="shared" si="19"/>
        <v>101702.21208586298</v>
      </c>
      <c r="D261" s="138">
        <f t="shared" si="19"/>
        <v>287190.94489065546</v>
      </c>
      <c r="E261" s="138">
        <f t="shared" si="19"/>
        <v>11543.819533118198</v>
      </c>
      <c r="F261" s="138">
        <f t="shared" si="19"/>
        <v>0</v>
      </c>
      <c r="G261" s="138">
        <f t="shared" si="19"/>
        <v>0</v>
      </c>
      <c r="H261" s="138">
        <f t="shared" si="18"/>
        <v>400436.97650963668</v>
      </c>
    </row>
    <row r="262" spans="2:10">
      <c r="B262" s="127" t="str">
        <f>$B$51</f>
        <v>Nursing</v>
      </c>
      <c r="C262" s="138">
        <f t="shared" si="19"/>
        <v>16991.410735894788</v>
      </c>
      <c r="D262" s="138">
        <f t="shared" si="19"/>
        <v>1394927.4466117553</v>
      </c>
      <c r="E262" s="138">
        <f t="shared" si="19"/>
        <v>33447.477108778359</v>
      </c>
      <c r="F262" s="138">
        <f t="shared" si="19"/>
        <v>45228.99723933464</v>
      </c>
      <c r="G262" s="138">
        <f t="shared" si="19"/>
        <v>0</v>
      </c>
      <c r="H262" s="138">
        <f t="shared" si="18"/>
        <v>1490595.3316957632</v>
      </c>
    </row>
    <row r="263" spans="2:10">
      <c r="B263" s="130" t="str">
        <f>$B$52</f>
        <v>Totals</v>
      </c>
      <c r="C263" s="135">
        <f>SUM(C243:C262)</f>
        <v>12863318.768170705</v>
      </c>
      <c r="D263" s="135">
        <f>SUM(D243:D262)</f>
        <v>12271334.778839743</v>
      </c>
      <c r="E263" s="135">
        <f>SUM(E243:E262)</f>
        <v>2161358.2110468992</v>
      </c>
      <c r="F263" s="135">
        <f>SUM(F243:F262)</f>
        <v>447071.24194265396</v>
      </c>
      <c r="G263" s="135">
        <f>SUM(G243:G262)</f>
        <v>0</v>
      </c>
      <c r="H263" s="135">
        <f t="shared" si="18"/>
        <v>27743083.000000004</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30713855.989787579</v>
      </c>
      <c r="D268" s="135">
        <f t="shared" si="20"/>
        <v>8860297.870946601</v>
      </c>
      <c r="E268" s="135">
        <f t="shared" si="20"/>
        <v>1679842.3569304971</v>
      </c>
      <c r="F268" s="135">
        <f t="shared" si="20"/>
        <v>1197364.5975421062</v>
      </c>
      <c r="G268" s="135">
        <f t="shared" si="20"/>
        <v>0</v>
      </c>
      <c r="H268" s="135">
        <f>SUM(C268:G268)</f>
        <v>42451360.815206781</v>
      </c>
    </row>
    <row r="269" spans="2:10">
      <c r="B269" s="127" t="str">
        <f>$B$33</f>
        <v>Science</v>
      </c>
      <c r="C269" s="138">
        <f t="shared" si="20"/>
        <v>10491700.995944982</v>
      </c>
      <c r="D269" s="138">
        <f t="shared" si="20"/>
        <v>5363093.8792805839</v>
      </c>
      <c r="E269" s="138">
        <f t="shared" si="20"/>
        <v>518715.51466406806</v>
      </c>
      <c r="F269" s="138">
        <f t="shared" si="20"/>
        <v>0</v>
      </c>
      <c r="G269" s="138">
        <f t="shared" si="20"/>
        <v>0</v>
      </c>
      <c r="H269" s="138">
        <f t="shared" ref="H269:H288" si="21">SUM(C269:G269)</f>
        <v>16373510.389889635</v>
      </c>
    </row>
    <row r="270" spans="2:10">
      <c r="B270" s="127" t="str">
        <f>$B$34</f>
        <v>Fine Arts</v>
      </c>
      <c r="C270" s="138">
        <f t="shared" si="20"/>
        <v>4181636.7870871951</v>
      </c>
      <c r="D270" s="138">
        <f t="shared" si="20"/>
        <v>1512295.3423296211</v>
      </c>
      <c r="E270" s="138">
        <f t="shared" si="20"/>
        <v>0</v>
      </c>
      <c r="F270" s="138">
        <f t="shared" si="20"/>
        <v>0</v>
      </c>
      <c r="G270" s="138">
        <f t="shared" si="20"/>
        <v>0</v>
      </c>
      <c r="H270" s="138">
        <f t="shared" si="21"/>
        <v>5693932.1294168159</v>
      </c>
    </row>
    <row r="271" spans="2:10">
      <c r="B271" s="127" t="str">
        <f>$B$35</f>
        <v>Teacher Education</v>
      </c>
      <c r="C271" s="138">
        <f t="shared" si="20"/>
        <v>891754.39062419045</v>
      </c>
      <c r="D271" s="138">
        <f t="shared" si="20"/>
        <v>1878010.6703404975</v>
      </c>
      <c r="E271" s="138">
        <f t="shared" si="20"/>
        <v>3353406.8621735619</v>
      </c>
      <c r="F271" s="138">
        <f t="shared" si="20"/>
        <v>2602370.4464377887</v>
      </c>
      <c r="G271" s="138">
        <f t="shared" si="20"/>
        <v>0</v>
      </c>
      <c r="H271" s="138">
        <f t="shared" si="21"/>
        <v>8725542.3695760388</v>
      </c>
    </row>
    <row r="272" spans="2:10">
      <c r="B272" s="127" t="str">
        <f>$B$36</f>
        <v>Agriculture</v>
      </c>
      <c r="C272" s="138">
        <f t="shared" si="20"/>
        <v>10199482.372435085</v>
      </c>
      <c r="D272" s="138">
        <f t="shared" si="20"/>
        <v>8478232.8773781415</v>
      </c>
      <c r="E272" s="138">
        <f t="shared" si="20"/>
        <v>0</v>
      </c>
      <c r="F272" s="138">
        <f t="shared" si="20"/>
        <v>0</v>
      </c>
      <c r="G272" s="138">
        <f t="shared" si="20"/>
        <v>0</v>
      </c>
      <c r="H272" s="138">
        <f t="shared" si="21"/>
        <v>18677715.249813229</v>
      </c>
    </row>
    <row r="273" spans="2:10">
      <c r="B273" s="127" t="str">
        <f>$B$37</f>
        <v>Engineering</v>
      </c>
      <c r="C273" s="138">
        <f t="shared" si="20"/>
        <v>7821196.3252913756</v>
      </c>
      <c r="D273" s="138">
        <f t="shared" si="20"/>
        <v>12195158.447161015</v>
      </c>
      <c r="E273" s="138">
        <f t="shared" si="20"/>
        <v>6491451.4327793717</v>
      </c>
      <c r="F273" s="138">
        <f t="shared" si="20"/>
        <v>2434623.3375852779</v>
      </c>
      <c r="G273" s="138">
        <f t="shared" si="20"/>
        <v>0</v>
      </c>
      <c r="H273" s="138">
        <f t="shared" si="21"/>
        <v>28942429.542817041</v>
      </c>
    </row>
    <row r="274" spans="2:10">
      <c r="B274" s="127" t="str">
        <f>$B$38</f>
        <v>Home Economics</v>
      </c>
      <c r="C274" s="138">
        <f t="shared" si="20"/>
        <v>1441730.6026872816</v>
      </c>
      <c r="D274" s="138">
        <f t="shared" si="20"/>
        <v>726358.70851462043</v>
      </c>
      <c r="E274" s="138">
        <f t="shared" si="20"/>
        <v>312997.59477023082</v>
      </c>
      <c r="F274" s="138">
        <f t="shared" si="20"/>
        <v>0</v>
      </c>
      <c r="G274" s="138">
        <f t="shared" si="20"/>
        <v>0</v>
      </c>
      <c r="H274" s="138">
        <f t="shared" si="21"/>
        <v>2481086.9059721329</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299585.7911110851</v>
      </c>
      <c r="D276" s="138">
        <f t="shared" si="20"/>
        <v>1503451.9154678453</v>
      </c>
      <c r="E276" s="138">
        <f t="shared" si="20"/>
        <v>1537131.7514416431</v>
      </c>
      <c r="F276" s="138">
        <f t="shared" si="20"/>
        <v>0</v>
      </c>
      <c r="G276" s="138">
        <f t="shared" si="20"/>
        <v>0</v>
      </c>
      <c r="H276" s="138">
        <f t="shared" si="21"/>
        <v>3340169.4580205735</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671779.04701522377</v>
      </c>
      <c r="D279" s="138">
        <f t="shared" si="20"/>
        <v>0</v>
      </c>
      <c r="E279" s="138">
        <f t="shared" si="20"/>
        <v>0</v>
      </c>
      <c r="F279" s="138">
        <f t="shared" si="20"/>
        <v>0</v>
      </c>
      <c r="G279" s="138">
        <f t="shared" si="20"/>
        <v>0</v>
      </c>
      <c r="H279" s="138">
        <f t="shared" si="21"/>
        <v>671779.04701522377</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1811112.6486524777</v>
      </c>
      <c r="D281" s="138">
        <f t="shared" si="20"/>
        <v>4553389.807241586</v>
      </c>
      <c r="E281" s="138">
        <f t="shared" si="20"/>
        <v>510616.92821063549</v>
      </c>
      <c r="F281" s="138">
        <f t="shared" si="20"/>
        <v>0</v>
      </c>
      <c r="G281" s="138">
        <f t="shared" si="20"/>
        <v>0</v>
      </c>
      <c r="H281" s="138">
        <f t="shared" si="21"/>
        <v>6875119.3841046998</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4557168.7191800028</v>
      </c>
      <c r="D283" s="138">
        <f t="shared" si="20"/>
        <v>8312059.5183905251</v>
      </c>
      <c r="E283" s="138">
        <f t="shared" si="20"/>
        <v>2603848.8875897843</v>
      </c>
      <c r="F283" s="138">
        <f t="shared" si="20"/>
        <v>0</v>
      </c>
      <c r="G283" s="138">
        <f t="shared" si="20"/>
        <v>0</v>
      </c>
      <c r="H283" s="138">
        <f t="shared" si="21"/>
        <v>15473077.125160312</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512048.1863766773</v>
      </c>
      <c r="E285" s="138">
        <f t="shared" si="22"/>
        <v>0</v>
      </c>
      <c r="F285" s="138">
        <f t="shared" si="22"/>
        <v>0</v>
      </c>
      <c r="G285" s="138">
        <f t="shared" si="22"/>
        <v>0</v>
      </c>
      <c r="H285" s="138">
        <f t="shared" si="21"/>
        <v>512048.1863766773</v>
      </c>
    </row>
    <row r="286" spans="2:10">
      <c r="B286" s="127" t="str">
        <f>$B$50</f>
        <v>Technology</v>
      </c>
      <c r="C286" s="138">
        <f t="shared" si="22"/>
        <v>607702.38915628113</v>
      </c>
      <c r="D286" s="138">
        <f t="shared" si="22"/>
        <v>1191786.6818088442</v>
      </c>
      <c r="E286" s="138">
        <f t="shared" si="22"/>
        <v>46307.828692333082</v>
      </c>
      <c r="F286" s="138">
        <f t="shared" si="22"/>
        <v>0</v>
      </c>
      <c r="G286" s="138">
        <f t="shared" si="22"/>
        <v>0</v>
      </c>
      <c r="H286" s="138">
        <f t="shared" si="21"/>
        <v>1845796.8996574583</v>
      </c>
    </row>
    <row r="287" spans="2:10">
      <c r="B287" s="127" t="str">
        <f>$B$51</f>
        <v>Nursing</v>
      </c>
      <c r="C287" s="138">
        <f t="shared" si="22"/>
        <v>151717.80974744714</v>
      </c>
      <c r="D287" s="138">
        <f t="shared" si="22"/>
        <v>7909981.7014362561</v>
      </c>
      <c r="E287" s="138">
        <f t="shared" si="22"/>
        <v>668954.84962155321</v>
      </c>
      <c r="F287" s="138">
        <f t="shared" si="22"/>
        <v>1551237.9552768958</v>
      </c>
      <c r="G287" s="138">
        <f t="shared" si="22"/>
        <v>0</v>
      </c>
      <c r="H287" s="138">
        <f t="shared" si="21"/>
        <v>10281892.316082152</v>
      </c>
    </row>
    <row r="288" spans="2:10">
      <c r="B288" s="130" t="str">
        <f>$B$52</f>
        <v>Totals</v>
      </c>
      <c r="C288" s="135">
        <f>SUM(C268:C287)</f>
        <v>73840423.868720204</v>
      </c>
      <c r="D288" s="135">
        <f>SUM(D268:D287)</f>
        <v>62996165.606672831</v>
      </c>
      <c r="E288" s="135">
        <f>SUM(E268:E287)</f>
        <v>17723274.006873678</v>
      </c>
      <c r="F288" s="135">
        <f>SUM(F268:F287)</f>
        <v>7785596.3368420675</v>
      </c>
      <c r="G288" s="135">
        <f>SUM(G268:G287)</f>
        <v>0</v>
      </c>
      <c r="H288" s="135">
        <f t="shared" si="21"/>
        <v>162345459.81910875</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391.22442571729374</v>
      </c>
      <c r="D293" s="133">
        <f t="shared" si="23"/>
        <v>723.76228320099665</v>
      </c>
      <c r="E293" s="133">
        <f t="shared" si="23"/>
        <v>880.42052250026052</v>
      </c>
      <c r="F293" s="133">
        <f t="shared" si="23"/>
        <v>3789.1284732345134</v>
      </c>
      <c r="G293" s="134">
        <f t="shared" si="23"/>
        <v>0</v>
      </c>
      <c r="H293" s="135">
        <f t="shared" si="23"/>
        <v>456.59880626855949</v>
      </c>
    </row>
    <row r="294" spans="2:10">
      <c r="B294" s="127" t="str">
        <f>$B$33</f>
        <v>Science</v>
      </c>
      <c r="C294" s="136">
        <f t="shared" si="23"/>
        <v>413.85748080726529</v>
      </c>
      <c r="D294" s="136">
        <f t="shared" si="23"/>
        <v>779.51945919775926</v>
      </c>
      <c r="E294" s="136">
        <f t="shared" si="23"/>
        <v>2091.594817193823</v>
      </c>
      <c r="F294" s="136">
        <f t="shared" si="23"/>
        <v>0</v>
      </c>
      <c r="G294" s="137">
        <f t="shared" si="23"/>
        <v>0</v>
      </c>
      <c r="H294" s="138">
        <f t="shared" si="23"/>
        <v>504.12606268326101</v>
      </c>
    </row>
    <row r="295" spans="2:10">
      <c r="B295" s="127" t="str">
        <f>$B$34</f>
        <v>Fine Arts</v>
      </c>
      <c r="C295" s="136">
        <f t="shared" si="23"/>
        <v>512.20440802145947</v>
      </c>
      <c r="D295" s="136">
        <f t="shared" si="23"/>
        <v>1418.6635481516146</v>
      </c>
      <c r="E295" s="136">
        <f t="shared" si="23"/>
        <v>0</v>
      </c>
      <c r="F295" s="136">
        <f t="shared" si="23"/>
        <v>0</v>
      </c>
      <c r="G295" s="137">
        <f t="shared" si="23"/>
        <v>0</v>
      </c>
      <c r="H295" s="138">
        <f t="shared" si="23"/>
        <v>616.89405519142099</v>
      </c>
    </row>
    <row r="296" spans="2:10">
      <c r="B296" s="127" t="str">
        <f>$B$35</f>
        <v>Teacher Education</v>
      </c>
      <c r="C296" s="136">
        <f t="shared" si="23"/>
        <v>348.88669429741412</v>
      </c>
      <c r="D296" s="136">
        <f t="shared" si="23"/>
        <v>805.6673832434567</v>
      </c>
      <c r="E296" s="136">
        <f t="shared" si="23"/>
        <v>961.13696250317048</v>
      </c>
      <c r="F296" s="136">
        <f t="shared" si="23"/>
        <v>2881.9163304958902</v>
      </c>
      <c r="G296" s="137">
        <f t="shared" si="23"/>
        <v>0</v>
      </c>
      <c r="H296" s="138">
        <f t="shared" si="23"/>
        <v>940.35374173682931</v>
      </c>
    </row>
    <row r="297" spans="2:10">
      <c r="B297" s="127" t="str">
        <f>$B$36</f>
        <v>Agriculture</v>
      </c>
      <c r="C297" s="136">
        <f t="shared" si="23"/>
        <v>2922.4877857980186</v>
      </c>
      <c r="D297" s="136">
        <f t="shared" si="23"/>
        <v>6782.5863019025128</v>
      </c>
      <c r="E297" s="136">
        <f t="shared" si="23"/>
        <v>0</v>
      </c>
      <c r="F297" s="136">
        <f t="shared" si="23"/>
        <v>0</v>
      </c>
      <c r="G297" s="137">
        <f t="shared" si="23"/>
        <v>0</v>
      </c>
      <c r="H297" s="138">
        <f t="shared" si="23"/>
        <v>3940.4462552348582</v>
      </c>
    </row>
    <row r="298" spans="2:10">
      <c r="B298" s="127" t="str">
        <f>$B$37</f>
        <v>Engineering</v>
      </c>
      <c r="C298" s="136">
        <f t="shared" si="23"/>
        <v>803.49253393172137</v>
      </c>
      <c r="D298" s="136">
        <f t="shared" si="23"/>
        <v>1401.5812489554091</v>
      </c>
      <c r="E298" s="136">
        <f t="shared" si="23"/>
        <v>1831.6736548474526</v>
      </c>
      <c r="F298" s="136">
        <f t="shared" si="23"/>
        <v>3870.6253379734148</v>
      </c>
      <c r="G298" s="137">
        <f t="shared" si="23"/>
        <v>0</v>
      </c>
      <c r="H298" s="138">
        <f t="shared" si="23"/>
        <v>1280.185312403443</v>
      </c>
    </row>
    <row r="299" spans="2:10">
      <c r="B299" s="127" t="str">
        <f>$B$38</f>
        <v>Home Economics</v>
      </c>
      <c r="C299" s="136">
        <f t="shared" si="23"/>
        <v>292.6183484244533</v>
      </c>
      <c r="D299" s="136">
        <f t="shared" si="23"/>
        <v>703.8359578630043</v>
      </c>
      <c r="E299" s="136">
        <f t="shared" si="23"/>
        <v>1159.2503510008548</v>
      </c>
      <c r="F299" s="136">
        <f t="shared" si="23"/>
        <v>0</v>
      </c>
      <c r="G299" s="137">
        <f t="shared" si="23"/>
        <v>0</v>
      </c>
      <c r="H299" s="138">
        <f t="shared" si="23"/>
        <v>398.31223406198956</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384.08434757831424</v>
      </c>
      <c r="D301" s="136">
        <f t="shared" si="23"/>
        <v>804.41515006305258</v>
      </c>
      <c r="E301" s="136">
        <f t="shared" si="23"/>
        <v>629.71394979174238</v>
      </c>
      <c r="F301" s="136">
        <f t="shared" si="23"/>
        <v>0</v>
      </c>
      <c r="G301" s="137">
        <f t="shared" si="23"/>
        <v>0</v>
      </c>
      <c r="H301" s="138">
        <f t="shared" si="23"/>
        <v>656.22189745001447</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354.87535500011819</v>
      </c>
      <c r="D304" s="136">
        <f t="shared" si="23"/>
        <v>0</v>
      </c>
      <c r="E304" s="136">
        <f t="shared" si="23"/>
        <v>0</v>
      </c>
      <c r="F304" s="136">
        <f t="shared" si="23"/>
        <v>0</v>
      </c>
      <c r="G304" s="137">
        <f t="shared" si="23"/>
        <v>0</v>
      </c>
      <c r="H304" s="138">
        <f t="shared" si="23"/>
        <v>354.87535500011819</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285.7996920707713</v>
      </c>
      <c r="D306" s="136">
        <f t="shared" si="23"/>
        <v>511.90441902659762</v>
      </c>
      <c r="E306" s="136">
        <f t="shared" si="23"/>
        <v>1279.7416747133723</v>
      </c>
      <c r="F306" s="136">
        <f t="shared" si="23"/>
        <v>0</v>
      </c>
      <c r="G306" s="137">
        <f t="shared" si="23"/>
        <v>0</v>
      </c>
      <c r="H306" s="138">
        <f t="shared" si="23"/>
        <v>439.83874250557864</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336.96899727743295</v>
      </c>
      <c r="D308" s="136">
        <f t="shared" si="23"/>
        <v>729.70411012119439</v>
      </c>
      <c r="E308" s="136">
        <f t="shared" si="23"/>
        <v>1301.2738068914464</v>
      </c>
      <c r="F308" s="136">
        <f t="shared" si="23"/>
        <v>0</v>
      </c>
      <c r="G308" s="137">
        <f t="shared" si="23"/>
        <v>0</v>
      </c>
      <c r="H308" s="138">
        <f t="shared" si="23"/>
        <v>574.86540069699481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5505.8944771685728</v>
      </c>
      <c r="E310" s="136">
        <f t="shared" si="24"/>
        <v>0</v>
      </c>
      <c r="F310" s="136">
        <f t="shared" si="24"/>
        <v>0</v>
      </c>
      <c r="G310" s="137">
        <f t="shared" si="24"/>
        <v>0</v>
      </c>
      <c r="H310" s="138">
        <f t="shared" si="24"/>
        <v>5505.8944771685728</v>
      </c>
    </row>
    <row r="311" spans="2:10">
      <c r="B311" s="127" t="str">
        <f>$B$50</f>
        <v>Technology</v>
      </c>
      <c r="C311" s="136">
        <f t="shared" si="24"/>
        <v>490.47811877020268</v>
      </c>
      <c r="D311" s="136">
        <f t="shared" si="24"/>
        <v>788.21870490002925</v>
      </c>
      <c r="E311" s="136">
        <f t="shared" si="24"/>
        <v>593.6901114401677</v>
      </c>
      <c r="F311" s="136">
        <f t="shared" si="24"/>
        <v>0</v>
      </c>
      <c r="G311" s="137">
        <f t="shared" si="24"/>
        <v>0</v>
      </c>
      <c r="H311" s="138">
        <f t="shared" si="24"/>
        <v>652.45560256537942</v>
      </c>
    </row>
    <row r="312" spans="2:10">
      <c r="B312" s="127" t="str">
        <f>$B$51</f>
        <v>Nursing</v>
      </c>
      <c r="C312" s="136">
        <f t="shared" si="24"/>
        <v>732.93627897317458</v>
      </c>
      <c r="D312" s="136">
        <f t="shared" si="24"/>
        <v>1077.0672251411024</v>
      </c>
      <c r="E312" s="136">
        <f t="shared" si="24"/>
        <v>2959.9772107148374</v>
      </c>
      <c r="F312" s="136">
        <f t="shared" si="24"/>
        <v>7457.8747849850761</v>
      </c>
      <c r="G312" s="137">
        <f t="shared" si="24"/>
        <v>0</v>
      </c>
      <c r="H312" s="138">
        <f t="shared" si="24"/>
        <v>1287.6508849194929</v>
      </c>
    </row>
    <row r="313" spans="2:10">
      <c r="B313" s="130" t="str">
        <f>$B$52</f>
        <v>Totals</v>
      </c>
      <c r="C313" s="135">
        <f t="shared" si="24"/>
        <v>471.1945317034772</v>
      </c>
      <c r="D313" s="135">
        <f t="shared" si="24"/>
        <v>975.08227729116231</v>
      </c>
      <c r="E313" s="135">
        <f t="shared" si="24"/>
        <v>1213.5903866662338</v>
      </c>
      <c r="F313" s="135">
        <f t="shared" si="24"/>
        <v>3786.7686463239629</v>
      </c>
      <c r="G313" s="135">
        <f t="shared" si="24"/>
        <v>0</v>
      </c>
      <c r="H313" s="135">
        <f t="shared" si="24"/>
        <v>682.19543993742514</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1.8499925761895069</v>
      </c>
      <c r="E318" s="128">
        <f t="shared" si="25"/>
        <v>2.2504231960620711</v>
      </c>
      <c r="F318" s="128">
        <f t="shared" si="25"/>
        <v>9.6853064996831524</v>
      </c>
      <c r="G318" s="128">
        <f t="shared" si="25"/>
        <v>0</v>
      </c>
      <c r="H318" s="128">
        <f t="shared" si="25"/>
        <v>1.1671019912200127</v>
      </c>
    </row>
    <row r="319" spans="2:10">
      <c r="B319" s="127" t="str">
        <f>$B$33</f>
        <v>Science</v>
      </c>
      <c r="C319" s="128">
        <f t="shared" ref="C319:H334" si="26">IF($C$293=0,"",C294/$C$293)</f>
        <v>1.0578518456470982</v>
      </c>
      <c r="D319" s="128">
        <f t="shared" si="26"/>
        <v>1.9925122460555542</v>
      </c>
      <c r="E319" s="128">
        <f t="shared" si="26"/>
        <v>5.3462787078260021</v>
      </c>
      <c r="F319" s="128">
        <f t="shared" si="26"/>
        <v>0</v>
      </c>
      <c r="G319" s="128">
        <f t="shared" si="26"/>
        <v>0</v>
      </c>
      <c r="H319" s="128">
        <f t="shared" si="26"/>
        <v>1.2885853478063565</v>
      </c>
    </row>
    <row r="320" spans="2:10">
      <c r="B320" s="127" t="str">
        <f>$B$34</f>
        <v>Fine Arts</v>
      </c>
      <c r="C320" s="128">
        <f t="shared" si="26"/>
        <v>1.3092342255531564</v>
      </c>
      <c r="D320" s="128">
        <f t="shared" si="26"/>
        <v>3.6262141494630704</v>
      </c>
      <c r="E320" s="128">
        <f t="shared" si="26"/>
        <v>0</v>
      </c>
      <c r="F320" s="128">
        <f t="shared" si="26"/>
        <v>0</v>
      </c>
      <c r="G320" s="128">
        <f t="shared" si="26"/>
        <v>0</v>
      </c>
      <c r="H320" s="128">
        <f t="shared" si="26"/>
        <v>1.5768290900047239</v>
      </c>
    </row>
    <row r="321" spans="2:8">
      <c r="B321" s="127" t="str">
        <f>$B$35</f>
        <v>Teacher Education</v>
      </c>
      <c r="C321" s="128">
        <f t="shared" si="26"/>
        <v>0.89178147212496983</v>
      </c>
      <c r="D321" s="128">
        <f t="shared" si="26"/>
        <v>2.0593483695868402</v>
      </c>
      <c r="E321" s="128">
        <f t="shared" si="26"/>
        <v>2.4567406821314028</v>
      </c>
      <c r="F321" s="128">
        <f t="shared" si="26"/>
        <v>7.3664018426559545</v>
      </c>
      <c r="G321" s="128">
        <f t="shared" si="26"/>
        <v>0</v>
      </c>
      <c r="H321" s="128">
        <f t="shared" si="26"/>
        <v>2.4036171566044984</v>
      </c>
    </row>
    <row r="322" spans="2:8">
      <c r="B322" s="127" t="str">
        <f>$B$36</f>
        <v>Agriculture</v>
      </c>
      <c r="C322" s="128">
        <f t="shared" si="26"/>
        <v>7.470105631671025</v>
      </c>
      <c r="D322" s="128">
        <f t="shared" si="26"/>
        <v>17.33681706981082</v>
      </c>
      <c r="E322" s="128">
        <f t="shared" si="26"/>
        <v>0</v>
      </c>
      <c r="F322" s="128">
        <f t="shared" si="26"/>
        <v>0</v>
      </c>
      <c r="G322" s="128">
        <f t="shared" si="26"/>
        <v>0</v>
      </c>
      <c r="H322" s="128">
        <f t="shared" si="26"/>
        <v>10.072086496159368</v>
      </c>
    </row>
    <row r="323" spans="2:8">
      <c r="B323" s="127" t="str">
        <f>$B$37</f>
        <v>Engineering</v>
      </c>
      <c r="C323" s="128">
        <f t="shared" si="26"/>
        <v>2.0537892859285338</v>
      </c>
      <c r="D323" s="128">
        <f t="shared" si="26"/>
        <v>3.5825504667446775</v>
      </c>
      <c r="E323" s="128">
        <f t="shared" si="26"/>
        <v>4.6819000411059584</v>
      </c>
      <c r="F323" s="128">
        <f t="shared" si="26"/>
        <v>9.8936188119562942</v>
      </c>
      <c r="G323" s="128">
        <f t="shared" si="26"/>
        <v>0</v>
      </c>
      <c r="H323" s="128">
        <f t="shared" si="26"/>
        <v>3.272253029846683</v>
      </c>
    </row>
    <row r="324" spans="2:8">
      <c r="B324" s="127" t="str">
        <f>$B$38</f>
        <v>Home Economics</v>
      </c>
      <c r="C324" s="128">
        <f t="shared" si="26"/>
        <v>0.74795521237701279</v>
      </c>
      <c r="D324" s="128">
        <f t="shared" si="26"/>
        <v>1.7990593418919341</v>
      </c>
      <c r="E324" s="128">
        <f t="shared" si="26"/>
        <v>2.9631338812125994</v>
      </c>
      <c r="F324" s="128">
        <f t="shared" si="26"/>
        <v>0</v>
      </c>
      <c r="G324" s="128">
        <f t="shared" si="26"/>
        <v>0</v>
      </c>
      <c r="H324" s="128">
        <f t="shared" si="26"/>
        <v>1.0181169883033265</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0.98174940604516581</v>
      </c>
      <c r="D326" s="128">
        <f t="shared" si="26"/>
        <v>2.0561475643761016</v>
      </c>
      <c r="E326" s="128">
        <f t="shared" si="26"/>
        <v>1.609597735717007</v>
      </c>
      <c r="F326" s="128">
        <f t="shared" si="26"/>
        <v>0</v>
      </c>
      <c r="G326" s="128">
        <f t="shared" si="26"/>
        <v>0</v>
      </c>
      <c r="H326" s="128">
        <f t="shared" si="26"/>
        <v>1.6773541075480112</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0.907088953736641</v>
      </c>
      <c r="D329" s="128">
        <f t="shared" si="26"/>
        <v>0</v>
      </c>
      <c r="E329" s="128">
        <f t="shared" si="26"/>
        <v>0</v>
      </c>
      <c r="F329" s="128">
        <f t="shared" si="26"/>
        <v>0</v>
      </c>
      <c r="G329" s="128">
        <f t="shared" si="26"/>
        <v>0</v>
      </c>
      <c r="H329" s="128">
        <f t="shared" si="26"/>
        <v>0.907088953736641</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0.73052619745500147</v>
      </c>
      <c r="D331" s="128">
        <f t="shared" si="26"/>
        <v>1.3084674303963566</v>
      </c>
      <c r="E331" s="128">
        <f t="shared" si="26"/>
        <v>3.2711190574745403</v>
      </c>
      <c r="F331" s="128">
        <f t="shared" si="26"/>
        <v>0</v>
      </c>
      <c r="G331" s="128">
        <f t="shared" si="26"/>
        <v>0</v>
      </c>
      <c r="H331" s="128">
        <f t="shared" si="26"/>
        <v>1.1242619672817018</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0.86131891345898015</v>
      </c>
      <c r="D333" s="128">
        <f t="shared" si="26"/>
        <v>1.8651803470177308</v>
      </c>
      <c r="E333" s="128">
        <f t="shared" si="26"/>
        <v>3.3261568587023036</v>
      </c>
      <c r="F333" s="128">
        <f t="shared" si="26"/>
        <v>0</v>
      </c>
      <c r="G333" s="128">
        <f t="shared" si="26"/>
        <v>0</v>
      </c>
      <c r="H333" s="128">
        <f t="shared" si="26"/>
        <v>1.4694005867425148</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14.073493665621067</v>
      </c>
      <c r="E335" s="128">
        <f t="shared" si="27"/>
        <v>0</v>
      </c>
      <c r="F335" s="128">
        <f t="shared" si="27"/>
        <v>0</v>
      </c>
      <c r="G335" s="128">
        <f t="shared" si="27"/>
        <v>0</v>
      </c>
      <c r="H335" s="128">
        <f t="shared" si="27"/>
        <v>14.073493665621067</v>
      </c>
    </row>
    <row r="336" spans="2:8">
      <c r="B336" s="127" t="str">
        <f>$B$50</f>
        <v>Technology</v>
      </c>
      <c r="C336" s="128">
        <f t="shared" si="27"/>
        <v>1.2537001437753572</v>
      </c>
      <c r="D336" s="128">
        <f t="shared" si="27"/>
        <v>2.0147481933288369</v>
      </c>
      <c r="E336" s="128">
        <f t="shared" si="27"/>
        <v>1.5175180086255133</v>
      </c>
      <c r="F336" s="128">
        <f t="shared" si="27"/>
        <v>0</v>
      </c>
      <c r="G336" s="128">
        <f t="shared" si="27"/>
        <v>0</v>
      </c>
      <c r="H336" s="128">
        <f t="shared" si="27"/>
        <v>1.6677271654731913</v>
      </c>
    </row>
    <row r="337" spans="2:10">
      <c r="B337" s="127" t="str">
        <f>$B$51</f>
        <v>Nursing</v>
      </c>
      <c r="C337" s="128">
        <f t="shared" si="27"/>
        <v>1.8734420214928205</v>
      </c>
      <c r="D337" s="128">
        <f t="shared" si="27"/>
        <v>2.7530674322451731</v>
      </c>
      <c r="E337" s="128">
        <f t="shared" si="27"/>
        <v>7.5659315117859576</v>
      </c>
      <c r="F337" s="128">
        <f t="shared" si="27"/>
        <v>19.062906850234036</v>
      </c>
      <c r="G337" s="128">
        <f t="shared" si="27"/>
        <v>0</v>
      </c>
      <c r="H337" s="128">
        <f t="shared" si="27"/>
        <v>3.2913356126950366</v>
      </c>
    </row>
    <row r="338" spans="2:10">
      <c r="B338" s="130" t="str">
        <f>$B$52</f>
        <v>Totals</v>
      </c>
      <c r="C338" s="128">
        <f t="shared" si="27"/>
        <v>1.2044097983901736</v>
      </c>
      <c r="D338" s="128">
        <f t="shared" si="27"/>
        <v>2.4923859892014395</v>
      </c>
      <c r="E338" s="128">
        <f t="shared" si="27"/>
        <v>3.1020312303894784</v>
      </c>
      <c r="F338" s="128">
        <f t="shared" si="27"/>
        <v>9.6792745989238274</v>
      </c>
      <c r="G338" s="128">
        <f t="shared" si="27"/>
        <v>0</v>
      </c>
      <c r="H338" s="128">
        <f t="shared" si="27"/>
        <v>1.743744498280362</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11736.732771518813</v>
      </c>
      <c r="D343" s="135">
        <f t="shared" si="28"/>
        <v>21712.8684960299</v>
      </c>
      <c r="E343" s="135">
        <f>E293*24</f>
        <v>21130.092540006252</v>
      </c>
      <c r="F343" s="135">
        <f>F293*18</f>
        <v>68204.312518221239</v>
      </c>
      <c r="G343" s="135">
        <f>G293*24</f>
        <v>0</v>
      </c>
      <c r="H343" s="135">
        <f>IF((C32/30+D32/30+E32/24+F32/18+G32/24)=0,0,H268/(C32/30+D32/30+E32/24+F32/18+G32/24))</f>
        <v>13597.392264873231</v>
      </c>
    </row>
    <row r="344" spans="2:10">
      <c r="B344" s="127" t="str">
        <f>$B$33</f>
        <v>Science</v>
      </c>
      <c r="C344" s="138">
        <f t="shared" si="28"/>
        <v>12415.724424217959</v>
      </c>
      <c r="D344" s="138">
        <f t="shared" si="28"/>
        <v>23385.583775932777</v>
      </c>
      <c r="E344" s="138">
        <f>E294*24</f>
        <v>50198.275612651749</v>
      </c>
      <c r="F344" s="138">
        <f>F294*18</f>
        <v>0</v>
      </c>
      <c r="G344" s="138">
        <f>G294*24</f>
        <v>0</v>
      </c>
      <c r="H344" s="138">
        <f t="shared" ref="H344:H363" si="29">IF((C33/30+D33/30+E33/24+F33/18+G33/24)=0,0,H269/(C33/30+D33/30+E33/24+F33/18+G33/24))</f>
        <v>15094.96670958757</v>
      </c>
    </row>
    <row r="345" spans="2:10">
      <c r="B345" s="127" t="str">
        <f>$B$34</f>
        <v>Fine Arts</v>
      </c>
      <c r="C345" s="138">
        <f t="shared" si="28"/>
        <v>15366.132240643785</v>
      </c>
      <c r="D345" s="138">
        <f t="shared" si="28"/>
        <v>42559.90644454844</v>
      </c>
      <c r="E345" s="138">
        <f t="shared" ref="E345:E363" si="30">E295*24</f>
        <v>0</v>
      </c>
      <c r="F345" s="138">
        <f t="shared" ref="F345:F363" si="31">F295*18</f>
        <v>0</v>
      </c>
      <c r="G345" s="138">
        <f t="shared" ref="G345:G363" si="32">G295*24</f>
        <v>0</v>
      </c>
      <c r="H345" s="138">
        <f t="shared" si="29"/>
        <v>18506.821655742631</v>
      </c>
    </row>
    <row r="346" spans="2:10">
      <c r="B346" s="127" t="str">
        <f>$B$35</f>
        <v>Teacher Education</v>
      </c>
      <c r="C346" s="138">
        <f t="shared" si="28"/>
        <v>10466.600828922423</v>
      </c>
      <c r="D346" s="138">
        <f t="shared" si="28"/>
        <v>24170.0214973037</v>
      </c>
      <c r="E346" s="138">
        <f t="shared" si="30"/>
        <v>23067.287100076093</v>
      </c>
      <c r="F346" s="138">
        <f t="shared" si="31"/>
        <v>51874.493948926021</v>
      </c>
      <c r="G346" s="138">
        <f t="shared" si="32"/>
        <v>0</v>
      </c>
      <c r="H346" s="138">
        <f t="shared" si="29"/>
        <v>24342.991289822254</v>
      </c>
    </row>
    <row r="347" spans="2:10">
      <c r="B347" s="127" t="str">
        <f>$B$36</f>
        <v>Agriculture</v>
      </c>
      <c r="C347" s="138">
        <f t="shared" si="28"/>
        <v>87674.633573940562</v>
      </c>
      <c r="D347" s="138">
        <f t="shared" si="28"/>
        <v>203477.58905707538</v>
      </c>
      <c r="E347" s="138">
        <f t="shared" si="30"/>
        <v>0</v>
      </c>
      <c r="F347" s="138">
        <f t="shared" si="31"/>
        <v>0</v>
      </c>
      <c r="G347" s="138">
        <f t="shared" si="32"/>
        <v>0</v>
      </c>
      <c r="H347" s="138">
        <f t="shared" si="29"/>
        <v>118213.38765704575</v>
      </c>
    </row>
    <row r="348" spans="2:10">
      <c r="B348" s="127" t="str">
        <f>$B$37</f>
        <v>Engineering</v>
      </c>
      <c r="C348" s="138">
        <f t="shared" si="28"/>
        <v>24104.776017951641</v>
      </c>
      <c r="D348" s="138">
        <f t="shared" si="28"/>
        <v>42047.437468662276</v>
      </c>
      <c r="E348" s="138">
        <f t="shared" si="30"/>
        <v>43960.167716338859</v>
      </c>
      <c r="F348" s="138">
        <f t="shared" si="31"/>
        <v>69671.256083521468</v>
      </c>
      <c r="G348" s="138">
        <f t="shared" si="32"/>
        <v>0</v>
      </c>
      <c r="H348" s="138">
        <f t="shared" si="29"/>
        <v>36309.153315493917</v>
      </c>
    </row>
    <row r="349" spans="2:10">
      <c r="B349" s="127" t="str">
        <f>$B$38</f>
        <v>Home Economics</v>
      </c>
      <c r="C349" s="138">
        <f t="shared" si="28"/>
        <v>8778.5504527335997</v>
      </c>
      <c r="D349" s="138">
        <f t="shared" si="28"/>
        <v>21115.078735890129</v>
      </c>
      <c r="E349" s="138">
        <f t="shared" si="30"/>
        <v>27822.008424020518</v>
      </c>
      <c r="F349" s="138">
        <f t="shared" si="31"/>
        <v>0</v>
      </c>
      <c r="G349" s="138">
        <f t="shared" si="32"/>
        <v>0</v>
      </c>
      <c r="H349" s="138">
        <f t="shared" si="29"/>
        <v>11821.266922760897</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11522.530427349428</v>
      </c>
      <c r="D351" s="138">
        <f t="shared" si="28"/>
        <v>24132.454501891578</v>
      </c>
      <c r="E351" s="138">
        <f t="shared" si="30"/>
        <v>15113.134795001817</v>
      </c>
      <c r="F351" s="138">
        <f t="shared" si="31"/>
        <v>0</v>
      </c>
      <c r="G351" s="138">
        <f t="shared" si="32"/>
        <v>0</v>
      </c>
      <c r="H351" s="138">
        <f t="shared" si="29"/>
        <v>17579.068240974906</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10646.260650003545</v>
      </c>
      <c r="D354" s="138">
        <f t="shared" si="28"/>
        <v>0</v>
      </c>
      <c r="E354" s="138">
        <f t="shared" si="30"/>
        <v>0</v>
      </c>
      <c r="F354" s="138">
        <f t="shared" si="31"/>
        <v>0</v>
      </c>
      <c r="G354" s="138">
        <f t="shared" si="32"/>
        <v>0</v>
      </c>
      <c r="H354" s="138">
        <f t="shared" si="29"/>
        <v>10646.260650003545</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8573.9907621231396</v>
      </c>
      <c r="D356" s="138">
        <f t="shared" si="28"/>
        <v>15357.132570797929</v>
      </c>
      <c r="E356" s="138">
        <f t="shared" si="30"/>
        <v>30713.800193120936</v>
      </c>
      <c r="F356" s="138">
        <f t="shared" si="31"/>
        <v>0</v>
      </c>
      <c r="G356" s="138">
        <f t="shared" si="32"/>
        <v>0</v>
      </c>
      <c r="H356" s="138">
        <f t="shared" si="29"/>
        <v>13111.490648770146</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10109.069918322988</v>
      </c>
      <c r="D358" s="138">
        <f t="shared" si="28"/>
        <v>21891.123303635832</v>
      </c>
      <c r="E358" s="138">
        <f t="shared" si="30"/>
        <v>31230.571365394713</v>
      </c>
      <c r="F358" s="138">
        <f t="shared" si="31"/>
        <v>0</v>
      </c>
      <c r="G358" s="138">
        <f t="shared" si="32"/>
        <v>0</v>
      </c>
      <c r="H358" s="138">
        <f t="shared" si="29"/>
        <v>16931.283955858638</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165176.83431505717</v>
      </c>
      <c r="E360" s="138">
        <f t="shared" si="30"/>
        <v>0</v>
      </c>
      <c r="F360" s="138">
        <f t="shared" si="31"/>
        <v>0</v>
      </c>
      <c r="G360" s="138">
        <f t="shared" si="32"/>
        <v>0</v>
      </c>
      <c r="H360" s="138">
        <f t="shared" si="29"/>
        <v>165176.8343150572</v>
      </c>
    </row>
    <row r="361" spans="2:9">
      <c r="B361" s="127" t="str">
        <f>$B$50</f>
        <v>Technology</v>
      </c>
      <c r="C361" s="138">
        <f t="shared" si="33"/>
        <v>14714.34356310608</v>
      </c>
      <c r="D361" s="138">
        <f t="shared" si="33"/>
        <v>23646.561147000877</v>
      </c>
      <c r="E361" s="138">
        <f t="shared" si="30"/>
        <v>14248.562674564026</v>
      </c>
      <c r="F361" s="138">
        <f t="shared" si="31"/>
        <v>0</v>
      </c>
      <c r="G361" s="138">
        <f t="shared" si="32"/>
        <v>0</v>
      </c>
      <c r="H361" s="138">
        <f t="shared" si="29"/>
        <v>19439.672455581447</v>
      </c>
    </row>
    <row r="362" spans="2:9">
      <c r="B362" s="127" t="str">
        <f>$B$51</f>
        <v>Nursing</v>
      </c>
      <c r="C362" s="138">
        <f t="shared" si="33"/>
        <v>21988.088369195237</v>
      </c>
      <c r="D362" s="138">
        <f t="shared" si="33"/>
        <v>32312.016754233075</v>
      </c>
      <c r="E362" s="138">
        <f t="shared" si="30"/>
        <v>71039.45305715609</v>
      </c>
      <c r="F362" s="138">
        <f t="shared" si="31"/>
        <v>134241.74612973136</v>
      </c>
      <c r="G362" s="138">
        <f t="shared" si="32"/>
        <v>0</v>
      </c>
      <c r="H362" s="138">
        <f t="shared" si="29"/>
        <v>37707.883231694286</v>
      </c>
    </row>
    <row r="363" spans="2:9">
      <c r="B363" s="130" t="str">
        <f>$B$52</f>
        <v>Totals</v>
      </c>
      <c r="C363" s="135">
        <f t="shared" si="33"/>
        <v>14135.835951104316</v>
      </c>
      <c r="D363" s="135">
        <f t="shared" si="33"/>
        <v>29252.468318734871</v>
      </c>
      <c r="E363" s="135">
        <f t="shared" si="30"/>
        <v>29126.169279989612</v>
      </c>
      <c r="F363" s="135">
        <f t="shared" si="31"/>
        <v>68161.835633831332</v>
      </c>
      <c r="G363" s="135">
        <f t="shared" si="32"/>
        <v>0</v>
      </c>
      <c r="H363" s="135">
        <f t="shared" si="29"/>
        <v>20042.924297616963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00" priority="6" stopIfTrue="1">
      <formula>C32=0</formula>
    </cfRule>
  </conditionalFormatting>
  <conditionalFormatting sqref="C91:G110">
    <cfRule type="expression" dxfId="199" priority="5" stopIfTrue="1">
      <formula>C32=0</formula>
    </cfRule>
  </conditionalFormatting>
  <conditionalFormatting sqref="C143:H162">
    <cfRule type="expression" dxfId="198" priority="3" stopIfTrue="1">
      <formula>C32=0</formula>
    </cfRule>
  </conditionalFormatting>
  <conditionalFormatting sqref="H143:H162">
    <cfRule type="expression" dxfId="197" priority="1" stopIfTrue="1">
      <formula>OR(AND(#REF!&gt;0,H143&gt;0,H61=0),AND(#REF!&gt;0,H143&gt;0,H32=0))</formula>
    </cfRule>
    <cfRule type="expression" dxfId="196" priority="2" stopIfTrue="1">
      <formula>OR(AND(#REF!&gt;0,H143&gt;0,H61=0),AND(#REF!&gt;0,H143&gt;0,H32=0))</formula>
    </cfRule>
    <cfRule type="expression" dxfId="19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102</v>
      </c>
      <c r="C3" s="119"/>
      <c r="D3" s="119"/>
      <c r="E3" s="119"/>
      <c r="F3" s="119"/>
      <c r="G3" s="119"/>
      <c r="H3" s="119"/>
    </row>
    <row r="4" spans="2:8">
      <c r="B4" s="292" t="s">
        <v>142</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Data!$G13</f>
        <v>54386971</v>
      </c>
    </row>
    <row r="14" spans="2:8">
      <c r="B14" s="478" t="s">
        <v>13</v>
      </c>
      <c r="C14" s="478"/>
      <c r="D14" s="478"/>
      <c r="E14" s="478"/>
      <c r="F14" s="354"/>
      <c r="G14" s="301"/>
      <c r="H14" s="355">
        <f>Data!$H13</f>
        <v>20871966</v>
      </c>
    </row>
    <row r="15" spans="2:8">
      <c r="B15" s="478" t="s">
        <v>14</v>
      </c>
      <c r="C15" s="478"/>
      <c r="D15" s="478"/>
      <c r="E15" s="478"/>
      <c r="F15" s="354"/>
      <c r="G15" s="301"/>
      <c r="H15" s="355">
        <f>Data!$I13</f>
        <v>27280161</v>
      </c>
    </row>
    <row r="16" spans="2:8">
      <c r="B16" s="478" t="s">
        <v>18</v>
      </c>
      <c r="C16" s="478"/>
      <c r="D16" s="478"/>
      <c r="E16" s="478"/>
      <c r="F16" s="354"/>
      <c r="G16" s="301"/>
      <c r="H16" s="355">
        <f>Data!$J13</f>
        <v>19414467</v>
      </c>
    </row>
    <row r="17" spans="2:23">
      <c r="B17" s="478" t="s">
        <v>15</v>
      </c>
      <c r="C17" s="478"/>
      <c r="D17" s="478"/>
      <c r="E17" s="478"/>
      <c r="F17" s="354"/>
      <c r="G17" s="301"/>
      <c r="H17" s="355">
        <f>Data!$K13</f>
        <v>24562748</v>
      </c>
    </row>
    <row r="18" spans="2:23">
      <c r="B18" s="478" t="s">
        <v>1</v>
      </c>
      <c r="C18" s="478"/>
      <c r="D18" s="478"/>
      <c r="E18" s="478"/>
      <c r="F18" s="356"/>
      <c r="G18" s="301"/>
      <c r="H18" s="357">
        <f>SUM(H13:H17)</f>
        <v>146516313</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Data!L13</f>
        <v>Monica Poehl</v>
      </c>
      <c r="E21" s="491"/>
      <c r="F21" s="491"/>
      <c r="G21" s="308" t="str">
        <f>Data!M13</f>
        <v>979-458-6090</v>
      </c>
      <c r="H21" s="309" t="str">
        <f>Data!N13</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Data!O13</f>
        <v>4984</v>
      </c>
      <c r="D25" s="316">
        <f>Data!P13</f>
        <v>7028</v>
      </c>
      <c r="E25" s="316">
        <f>Data!Q13</f>
        <v>1918</v>
      </c>
      <c r="F25" s="316">
        <f>Data!R13</f>
        <v>163</v>
      </c>
      <c r="G25" s="316">
        <f>Data!S13</f>
        <v>0</v>
      </c>
      <c r="H25" s="317">
        <f>SUM(C25:G25)</f>
        <v>14093</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Data!T13</f>
        <v>Milam Hefner</v>
      </c>
      <c r="E28" s="491"/>
      <c r="F28" s="491"/>
      <c r="G28" s="308" t="str">
        <f>Data!U13</f>
        <v>(254) 968-9598</v>
      </c>
      <c r="H28" s="309" t="str">
        <f>Data!V13</f>
        <v>mhefner@tarleton.edu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Data!W13</f>
        <v>76786</v>
      </c>
      <c r="D32" s="140">
        <f>Data!AQ13</f>
        <v>32738</v>
      </c>
      <c r="E32" s="140">
        <f>Data!BK13</f>
        <v>6437</v>
      </c>
      <c r="F32" s="140">
        <f>Data!CE13</f>
        <v>285</v>
      </c>
      <c r="G32" s="140">
        <f>Data!CY13</f>
        <v>0</v>
      </c>
      <c r="H32" s="141">
        <f>SUM(C32:G32)</f>
        <v>116246</v>
      </c>
      <c r="W32" s="144"/>
    </row>
    <row r="33" spans="2:23">
      <c r="B33" s="129" t="s">
        <v>43</v>
      </c>
      <c r="C33" s="140">
        <f>Data!X13</f>
        <v>34400</v>
      </c>
      <c r="D33" s="140">
        <f>Data!AR13</f>
        <v>15076</v>
      </c>
      <c r="E33" s="140">
        <f>Data!BL13</f>
        <v>2533</v>
      </c>
      <c r="F33" s="140">
        <f>Data!CF13</f>
        <v>0</v>
      </c>
      <c r="G33" s="140">
        <f>Data!CZ13</f>
        <v>0</v>
      </c>
      <c r="H33" s="141">
        <f t="shared" ref="H33:H52" si="0">SUM(C33:G33)</f>
        <v>52009</v>
      </c>
      <c r="W33" s="144"/>
    </row>
    <row r="34" spans="2:23">
      <c r="B34" s="129" t="s">
        <v>44</v>
      </c>
      <c r="C34" s="140">
        <f>Data!Y13</f>
        <v>9126</v>
      </c>
      <c r="D34" s="140">
        <f>Data!AS13</f>
        <v>2386</v>
      </c>
      <c r="E34" s="140">
        <f>Data!BM13</f>
        <v>192</v>
      </c>
      <c r="F34" s="140">
        <f>Data!CG13</f>
        <v>0</v>
      </c>
      <c r="G34" s="140">
        <f>Data!DA13</f>
        <v>0</v>
      </c>
      <c r="H34" s="141">
        <f t="shared" si="0"/>
        <v>11704</v>
      </c>
      <c r="W34" s="144"/>
    </row>
    <row r="35" spans="2:23">
      <c r="B35" s="129" t="s">
        <v>45</v>
      </c>
      <c r="C35" s="140">
        <f>Data!Z13</f>
        <v>5858</v>
      </c>
      <c r="D35" s="140">
        <f>Data!AT13</f>
        <v>12939</v>
      </c>
      <c r="E35" s="140">
        <f>Data!BN13</f>
        <v>6177</v>
      </c>
      <c r="F35" s="140">
        <f>Data!CH13</f>
        <v>2016</v>
      </c>
      <c r="G35" s="140">
        <f>Data!DB13</f>
        <v>0</v>
      </c>
      <c r="H35" s="141">
        <f t="shared" si="0"/>
        <v>26990</v>
      </c>
      <c r="W35" s="144"/>
    </row>
    <row r="36" spans="2:23">
      <c r="B36" s="129" t="s">
        <v>46</v>
      </c>
      <c r="C36" s="140">
        <f>Data!AA13</f>
        <v>11659.8</v>
      </c>
      <c r="D36" s="140">
        <f>Data!AU13</f>
        <v>15311</v>
      </c>
      <c r="E36" s="140">
        <f>Data!BO13</f>
        <v>2090</v>
      </c>
      <c r="F36" s="140">
        <f>Data!CI13</f>
        <v>0</v>
      </c>
      <c r="G36" s="140">
        <f>Data!DC13</f>
        <v>0</v>
      </c>
      <c r="H36" s="141">
        <f t="shared" si="0"/>
        <v>29060.799999999999</v>
      </c>
      <c r="W36" s="144"/>
    </row>
    <row r="37" spans="2:23">
      <c r="B37" s="129" t="s">
        <v>47</v>
      </c>
      <c r="C37" s="140">
        <f>Data!AB13</f>
        <v>6734</v>
      </c>
      <c r="D37" s="140">
        <f>Data!AV13</f>
        <v>7974</v>
      </c>
      <c r="E37" s="140">
        <f>Data!BP13</f>
        <v>1317</v>
      </c>
      <c r="F37" s="140">
        <f>Data!CJ13</f>
        <v>0</v>
      </c>
      <c r="G37" s="140">
        <f>Data!DD13</f>
        <v>0</v>
      </c>
      <c r="H37" s="141">
        <f t="shared" si="0"/>
        <v>16025</v>
      </c>
      <c r="W37" s="144"/>
    </row>
    <row r="38" spans="2:23">
      <c r="B38" s="129" t="s">
        <v>48</v>
      </c>
      <c r="C38" s="140">
        <f>Data!AC13</f>
        <v>2361</v>
      </c>
      <c r="D38" s="140">
        <f>Data!AW13</f>
        <v>2547</v>
      </c>
      <c r="E38" s="140">
        <f>Data!BQ13</f>
        <v>525</v>
      </c>
      <c r="F38" s="140">
        <f>Data!CK13</f>
        <v>0</v>
      </c>
      <c r="G38" s="140">
        <f>Data!DE13</f>
        <v>0</v>
      </c>
      <c r="H38" s="141">
        <f t="shared" si="0"/>
        <v>5433</v>
      </c>
      <c r="W38" s="144"/>
    </row>
    <row r="39" spans="2:23">
      <c r="B39" s="129" t="s">
        <v>49</v>
      </c>
      <c r="C39" s="140">
        <f>Data!AD13</f>
        <v>0</v>
      </c>
      <c r="D39" s="140">
        <f>Data!AX13</f>
        <v>0</v>
      </c>
      <c r="E39" s="140">
        <f>Data!BR13</f>
        <v>0</v>
      </c>
      <c r="F39" s="140">
        <f>Data!CL13</f>
        <v>0</v>
      </c>
      <c r="G39" s="140">
        <f>Data!DF13</f>
        <v>0</v>
      </c>
      <c r="H39" s="141">
        <f t="shared" si="0"/>
        <v>0</v>
      </c>
      <c r="W39" s="144"/>
    </row>
    <row r="40" spans="2:23">
      <c r="B40" s="129" t="s">
        <v>50</v>
      </c>
      <c r="C40" s="140">
        <f>Data!AE13</f>
        <v>561</v>
      </c>
      <c r="D40" s="140">
        <f>Data!AY13</f>
        <v>3525</v>
      </c>
      <c r="E40" s="140">
        <f>Data!BS13</f>
        <v>2281</v>
      </c>
      <c r="F40" s="140">
        <f>Data!CM13</f>
        <v>0</v>
      </c>
      <c r="G40" s="140">
        <f>Data!DG13</f>
        <v>0</v>
      </c>
      <c r="H40" s="141">
        <f t="shared" si="0"/>
        <v>6367</v>
      </c>
      <c r="W40" s="144"/>
    </row>
    <row r="41" spans="2:23">
      <c r="B41" s="129" t="s">
        <v>51</v>
      </c>
      <c r="C41" s="140">
        <f>Data!AF13</f>
        <v>0</v>
      </c>
      <c r="D41" s="140">
        <f>Data!AZ13</f>
        <v>0</v>
      </c>
      <c r="E41" s="140">
        <f>Data!BT13</f>
        <v>0</v>
      </c>
      <c r="F41" s="140">
        <f>Data!CN13</f>
        <v>0</v>
      </c>
      <c r="G41" s="140">
        <f>Data!DH13</f>
        <v>0</v>
      </c>
      <c r="H41" s="141">
        <f t="shared" si="0"/>
        <v>0</v>
      </c>
      <c r="W41" s="144"/>
    </row>
    <row r="42" spans="2:23">
      <c r="B42" s="129" t="s">
        <v>52</v>
      </c>
      <c r="C42" s="140">
        <f>Data!AG13</f>
        <v>0</v>
      </c>
      <c r="D42" s="140">
        <f>Data!BA13</f>
        <v>0</v>
      </c>
      <c r="E42" s="140">
        <f>Data!BU13</f>
        <v>0</v>
      </c>
      <c r="F42" s="140">
        <f>Data!CO13</f>
        <v>0</v>
      </c>
      <c r="G42" s="140">
        <f>Data!DI13</f>
        <v>0</v>
      </c>
      <c r="H42" s="141">
        <f t="shared" si="0"/>
        <v>0</v>
      </c>
      <c r="W42" s="144"/>
    </row>
    <row r="43" spans="2:23">
      <c r="B43" s="129" t="s">
        <v>53</v>
      </c>
      <c r="C43" s="140">
        <f>Data!AH13</f>
        <v>0</v>
      </c>
      <c r="D43" s="140">
        <f>Data!BB13</f>
        <v>0</v>
      </c>
      <c r="E43" s="140">
        <f>Data!BV13</f>
        <v>0</v>
      </c>
      <c r="F43" s="140">
        <f>Data!CP13</f>
        <v>0</v>
      </c>
      <c r="G43" s="140">
        <f>Data!DJ13</f>
        <v>0</v>
      </c>
      <c r="H43" s="141">
        <f t="shared" si="0"/>
        <v>0</v>
      </c>
      <c r="W43" s="144"/>
    </row>
    <row r="44" spans="2:23">
      <c r="B44" s="129" t="s">
        <v>54</v>
      </c>
      <c r="C44" s="140">
        <f>Data!AI13</f>
        <v>0</v>
      </c>
      <c r="D44" s="140">
        <f>Data!BC13</f>
        <v>0</v>
      </c>
      <c r="E44" s="140">
        <f>Data!BW13</f>
        <v>0</v>
      </c>
      <c r="F44" s="140">
        <f>Data!CQ13</f>
        <v>0</v>
      </c>
      <c r="G44" s="140">
        <f>Data!DK13</f>
        <v>0</v>
      </c>
      <c r="H44" s="141">
        <f t="shared" si="0"/>
        <v>0</v>
      </c>
      <c r="W44" s="144"/>
    </row>
    <row r="45" spans="2:23">
      <c r="B45" s="129" t="s">
        <v>55</v>
      </c>
      <c r="C45" s="140">
        <f>Data!AJ13</f>
        <v>2469</v>
      </c>
      <c r="D45" s="140">
        <f>Data!BD13</f>
        <v>1559</v>
      </c>
      <c r="E45" s="140">
        <f>Data!BX13</f>
        <v>892</v>
      </c>
      <c r="F45" s="140">
        <f>Data!CR13</f>
        <v>0</v>
      </c>
      <c r="G45" s="140">
        <f>Data!DL13</f>
        <v>0</v>
      </c>
      <c r="H45" s="141">
        <f t="shared" si="0"/>
        <v>4920</v>
      </c>
      <c r="W45" s="144"/>
    </row>
    <row r="46" spans="2:23">
      <c r="B46" s="129" t="s">
        <v>56</v>
      </c>
      <c r="C46" s="140">
        <f>Data!AK13</f>
        <v>0</v>
      </c>
      <c r="D46" s="140">
        <f>Data!BE13</f>
        <v>0</v>
      </c>
      <c r="E46" s="140">
        <f>Data!BY13</f>
        <v>0</v>
      </c>
      <c r="F46" s="140">
        <f>Data!CS13</f>
        <v>0</v>
      </c>
      <c r="G46" s="140">
        <f>Data!DM13</f>
        <v>0</v>
      </c>
      <c r="H46" s="141">
        <f t="shared" si="0"/>
        <v>0</v>
      </c>
      <c r="W46" s="144"/>
    </row>
    <row r="47" spans="2:23">
      <c r="B47" s="129" t="s">
        <v>57</v>
      </c>
      <c r="C47" s="140">
        <f>Data!AL13</f>
        <v>15903</v>
      </c>
      <c r="D47" s="140">
        <f>Data!BF13</f>
        <v>30060</v>
      </c>
      <c r="E47" s="140">
        <f>Data!BZ13</f>
        <v>8819</v>
      </c>
      <c r="F47" s="140">
        <f>Data!CT13</f>
        <v>0</v>
      </c>
      <c r="G47" s="140">
        <f>Data!DN13</f>
        <v>0</v>
      </c>
      <c r="H47" s="141">
        <f t="shared" si="0"/>
        <v>54782</v>
      </c>
      <c r="W47" s="144"/>
    </row>
    <row r="48" spans="2:23">
      <c r="B48" s="129" t="s">
        <v>58</v>
      </c>
      <c r="C48" s="140">
        <f>Data!AM13</f>
        <v>0</v>
      </c>
      <c r="D48" s="140">
        <f>Data!BG13</f>
        <v>0</v>
      </c>
      <c r="E48" s="140">
        <f>Data!CA13</f>
        <v>0</v>
      </c>
      <c r="F48" s="140">
        <f>Data!CU13</f>
        <v>0</v>
      </c>
      <c r="G48" s="140">
        <f>Data!DO13</f>
        <v>0</v>
      </c>
      <c r="H48" s="141">
        <f t="shared" si="0"/>
        <v>0</v>
      </c>
      <c r="W48" s="144"/>
    </row>
    <row r="49" spans="2:23">
      <c r="B49" s="129" t="s">
        <v>59</v>
      </c>
      <c r="C49" s="140">
        <f>Data!AN13</f>
        <v>0</v>
      </c>
      <c r="D49" s="140">
        <f>Data!BH13</f>
        <v>882</v>
      </c>
      <c r="E49" s="140">
        <f>Data!CB13</f>
        <v>0</v>
      </c>
      <c r="F49" s="140">
        <f>Data!CV13</f>
        <v>0</v>
      </c>
      <c r="G49" s="140">
        <f>Data!DP13</f>
        <v>0</v>
      </c>
      <c r="H49" s="141">
        <f t="shared" si="0"/>
        <v>882</v>
      </c>
      <c r="W49" s="144"/>
    </row>
    <row r="50" spans="2:23">
      <c r="B50" s="129" t="s">
        <v>60</v>
      </c>
      <c r="C50" s="140">
        <f>Data!AO13</f>
        <v>2530</v>
      </c>
      <c r="D50" s="140">
        <f>Data!BI13</f>
        <v>4401</v>
      </c>
      <c r="E50" s="140">
        <f>Data!CC13</f>
        <v>585</v>
      </c>
      <c r="F50" s="140">
        <f>Data!CW13</f>
        <v>15</v>
      </c>
      <c r="G50" s="140">
        <f>Data!DQ13</f>
        <v>0</v>
      </c>
      <c r="H50" s="141">
        <f t="shared" si="0"/>
        <v>7531</v>
      </c>
      <c r="W50" s="144"/>
    </row>
    <row r="51" spans="2:23">
      <c r="B51" s="129" t="s">
        <v>0</v>
      </c>
      <c r="C51" s="140">
        <f>Data!AP13</f>
        <v>1258</v>
      </c>
      <c r="D51" s="140">
        <f>Data!BJ13</f>
        <v>9107</v>
      </c>
      <c r="E51" s="140">
        <f>Data!CD13</f>
        <v>663</v>
      </c>
      <c r="F51" s="140">
        <f>Data!CX13</f>
        <v>0</v>
      </c>
      <c r="G51" s="140">
        <f>Data!DR13</f>
        <v>0</v>
      </c>
      <c r="H51" s="141">
        <f t="shared" si="0"/>
        <v>11028</v>
      </c>
      <c r="W51" s="144"/>
    </row>
    <row r="52" spans="2:23">
      <c r="B52" s="142" t="s">
        <v>33</v>
      </c>
      <c r="C52" s="141">
        <f>SUM(C32:C51)</f>
        <v>169645.8</v>
      </c>
      <c r="D52" s="141">
        <f>SUM(D32:D51)</f>
        <v>138505</v>
      </c>
      <c r="E52" s="141">
        <f>SUM(E32:E51)</f>
        <v>32511</v>
      </c>
      <c r="F52" s="141">
        <f>SUM(F32:F51)</f>
        <v>2316</v>
      </c>
      <c r="G52" s="141">
        <f>SUM(G32:G51)</f>
        <v>0</v>
      </c>
      <c r="H52" s="141">
        <f t="shared" si="0"/>
        <v>342977.8</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Data!T13</f>
        <v>Milam Hefner</v>
      </c>
      <c r="E55" s="491"/>
      <c r="F55" s="491"/>
      <c r="G55" s="308" t="str">
        <f>Data!U13</f>
        <v>(254) 968-9598</v>
      </c>
      <c r="H55" s="309" t="str">
        <f>Data!V13</f>
        <v>mhefner@tarleton.edu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Data!DS13</f>
        <v>4627927.0577120893</v>
      </c>
      <c r="D61" s="320">
        <f>Data!EM13</f>
        <v>2907740.051196456</v>
      </c>
      <c r="E61" s="320">
        <f>Data!FG13</f>
        <v>1547560.3584569918</v>
      </c>
      <c r="F61" s="320">
        <f>Data!GA13</f>
        <v>103366.6</v>
      </c>
      <c r="G61" s="320">
        <f>Data!GU13</f>
        <v>0</v>
      </c>
      <c r="H61" s="321">
        <f>SUM(C61:G61)</f>
        <v>9186594.0673655365</v>
      </c>
    </row>
    <row r="62" spans="2:23">
      <c r="B62" s="127" t="str">
        <f>$B$33</f>
        <v>Science</v>
      </c>
      <c r="C62" s="320">
        <f>Data!DT13</f>
        <v>1636996.6237996875</v>
      </c>
      <c r="D62" s="320">
        <f>Data!EN13</f>
        <v>1727609.8862805685</v>
      </c>
      <c r="E62" s="320">
        <f>Data!FH13</f>
        <v>827395.9948463086</v>
      </c>
      <c r="F62" s="320">
        <f>Data!GB13</f>
        <v>0</v>
      </c>
      <c r="G62" s="320">
        <f>Data!GV13</f>
        <v>0</v>
      </c>
      <c r="H62" s="141">
        <f t="shared" ref="H62:H81" si="1">SUM(C62:G62)</f>
        <v>4192002.5049265646</v>
      </c>
    </row>
    <row r="63" spans="2:23">
      <c r="B63" s="127" t="str">
        <f>$B$34</f>
        <v>Fine Arts</v>
      </c>
      <c r="C63" s="320">
        <f>Data!DU13</f>
        <v>814670.24670052947</v>
      </c>
      <c r="D63" s="320">
        <f>Data!EO13</f>
        <v>647315.27136957005</v>
      </c>
      <c r="E63" s="320">
        <f>Data!FI13</f>
        <v>144701.05606909431</v>
      </c>
      <c r="F63" s="320">
        <f>Data!GC13</f>
        <v>0</v>
      </c>
      <c r="G63" s="320">
        <f>Data!GW13</f>
        <v>0</v>
      </c>
      <c r="H63" s="141">
        <f t="shared" si="1"/>
        <v>1606686.5741391936</v>
      </c>
    </row>
    <row r="64" spans="2:23">
      <c r="B64" s="127" t="str">
        <f>$B$35</f>
        <v>Teacher Education</v>
      </c>
      <c r="C64" s="320">
        <f>Data!DV13</f>
        <v>374399.70832944906</v>
      </c>
      <c r="D64" s="320">
        <f>Data!EP13</f>
        <v>1202491.7154839186</v>
      </c>
      <c r="E64" s="320">
        <f>Data!FJ13</f>
        <v>1173072.8098462459</v>
      </c>
      <c r="F64" s="320">
        <f>Data!GD13</f>
        <v>407149.08295238094</v>
      </c>
      <c r="G64" s="320">
        <f>Data!GX13</f>
        <v>0</v>
      </c>
      <c r="H64" s="141">
        <f t="shared" si="1"/>
        <v>3157113.316611995</v>
      </c>
    </row>
    <row r="65" spans="2:8">
      <c r="B65" s="127" t="str">
        <f>$B$36</f>
        <v>Agriculture</v>
      </c>
      <c r="C65" s="320">
        <f>Data!DW13</f>
        <v>518137.09200610232</v>
      </c>
      <c r="D65" s="320">
        <f>Data!EQ13</f>
        <v>1384744.8518092912</v>
      </c>
      <c r="E65" s="320">
        <f>Data!FK13</f>
        <v>636723.60756469949</v>
      </c>
      <c r="F65" s="320">
        <f>Data!GE13</f>
        <v>0</v>
      </c>
      <c r="G65" s="320">
        <f>Data!GY13</f>
        <v>0</v>
      </c>
      <c r="H65" s="141">
        <f t="shared" si="1"/>
        <v>2539605.5513800927</v>
      </c>
    </row>
    <row r="66" spans="2:8">
      <c r="B66" s="127" t="str">
        <f>$B$37</f>
        <v>Engineering</v>
      </c>
      <c r="C66" s="320">
        <f>Data!DX13</f>
        <v>633802.68782042456</v>
      </c>
      <c r="D66" s="320">
        <f>Data!ER13</f>
        <v>979116.79258274229</v>
      </c>
      <c r="E66" s="320">
        <f>Data!FL13</f>
        <v>344575.25374113972</v>
      </c>
      <c r="F66" s="320">
        <f>Data!GF13</f>
        <v>0</v>
      </c>
      <c r="G66" s="320">
        <f>Data!GZ13</f>
        <v>0</v>
      </c>
      <c r="H66" s="141">
        <f t="shared" si="1"/>
        <v>1957494.7341443065</v>
      </c>
    </row>
    <row r="67" spans="2:8">
      <c r="B67" s="127" t="str">
        <f>$B$38</f>
        <v>Home Economics</v>
      </c>
      <c r="C67" s="320">
        <f>Data!DY13</f>
        <v>81230.203837979308</v>
      </c>
      <c r="D67" s="320">
        <f>Data!ES13</f>
        <v>146079.38330487782</v>
      </c>
      <c r="E67" s="320">
        <f>Data!FM13</f>
        <v>48914.356666666659</v>
      </c>
      <c r="F67" s="320">
        <f>Data!GG13</f>
        <v>0</v>
      </c>
      <c r="G67" s="320">
        <f>Data!HA13</f>
        <v>0</v>
      </c>
      <c r="H67" s="141">
        <f t="shared" si="1"/>
        <v>276223.94380952383</v>
      </c>
    </row>
    <row r="68" spans="2:8">
      <c r="B68" s="127" t="str">
        <f>$B$39</f>
        <v>Law</v>
      </c>
      <c r="C68" s="320">
        <f>Data!DZ13</f>
        <v>0</v>
      </c>
      <c r="D68" s="320">
        <f>Data!ET13</f>
        <v>0</v>
      </c>
      <c r="E68" s="320">
        <f>Data!FN13</f>
        <v>0</v>
      </c>
      <c r="F68" s="320">
        <f>Data!GH13</f>
        <v>0</v>
      </c>
      <c r="G68" s="320">
        <f>Data!HB13</f>
        <v>0</v>
      </c>
      <c r="H68" s="141">
        <f t="shared" si="1"/>
        <v>0</v>
      </c>
    </row>
    <row r="69" spans="2:8">
      <c r="B69" s="127" t="str">
        <f>$B$40</f>
        <v>Social Service</v>
      </c>
      <c r="C69" s="320">
        <f>Data!EA13</f>
        <v>50239.472048777381</v>
      </c>
      <c r="D69" s="320">
        <f>Data!EU13</f>
        <v>429549.86753608211</v>
      </c>
      <c r="E69" s="320">
        <f>Data!FO13</f>
        <v>448471.3600732598</v>
      </c>
      <c r="F69" s="320">
        <f>Data!GI13</f>
        <v>0</v>
      </c>
      <c r="G69" s="320">
        <f>Data!HC13</f>
        <v>0</v>
      </c>
      <c r="H69" s="141">
        <f t="shared" si="1"/>
        <v>928260.69965811935</v>
      </c>
    </row>
    <row r="70" spans="2:8">
      <c r="B70" s="127" t="str">
        <f>$B$41</f>
        <v>Library Science</v>
      </c>
      <c r="C70" s="320">
        <f>Data!EB13</f>
        <v>0</v>
      </c>
      <c r="D70" s="320">
        <f>Data!EV13</f>
        <v>0</v>
      </c>
      <c r="E70" s="320">
        <f>Data!FP13</f>
        <v>0</v>
      </c>
      <c r="F70" s="320">
        <f>Data!GJ13</f>
        <v>0</v>
      </c>
      <c r="G70" s="320">
        <f>Data!HD13</f>
        <v>0</v>
      </c>
      <c r="H70" s="141">
        <f t="shared" si="1"/>
        <v>0</v>
      </c>
    </row>
    <row r="71" spans="2:8">
      <c r="B71" s="127" t="str">
        <f>$B$42</f>
        <v>Veterinary Science</v>
      </c>
      <c r="C71" s="320">
        <f>Data!EC13</f>
        <v>0</v>
      </c>
      <c r="D71" s="320">
        <f>Data!EW13</f>
        <v>0</v>
      </c>
      <c r="E71" s="320">
        <f>Data!FQ13</f>
        <v>0</v>
      </c>
      <c r="F71" s="320">
        <f>Data!GK13</f>
        <v>0</v>
      </c>
      <c r="G71" s="320">
        <f>Data!HE13</f>
        <v>0</v>
      </c>
      <c r="H71" s="141">
        <f t="shared" si="1"/>
        <v>0</v>
      </c>
    </row>
    <row r="72" spans="2:8">
      <c r="B72" s="127" t="str">
        <f>$B$43</f>
        <v>Vocational Training</v>
      </c>
      <c r="C72" s="320">
        <f>Data!ED13</f>
        <v>0</v>
      </c>
      <c r="D72" s="320">
        <f>Data!EX13</f>
        <v>0</v>
      </c>
      <c r="E72" s="320">
        <f>Data!FR13</f>
        <v>0</v>
      </c>
      <c r="F72" s="320">
        <f>Data!GL13</f>
        <v>0</v>
      </c>
      <c r="G72" s="320">
        <f>Data!HF13</f>
        <v>0</v>
      </c>
      <c r="H72" s="141">
        <f t="shared" si="1"/>
        <v>0</v>
      </c>
    </row>
    <row r="73" spans="2:8">
      <c r="B73" s="127" t="str">
        <f>$B$44</f>
        <v>Physical Training</v>
      </c>
      <c r="C73" s="320">
        <f>Data!EE13</f>
        <v>0</v>
      </c>
      <c r="D73" s="320">
        <f>Data!EY13</f>
        <v>0</v>
      </c>
      <c r="E73" s="320">
        <f>Data!FS13</f>
        <v>0</v>
      </c>
      <c r="F73" s="320">
        <f>Data!GM13</f>
        <v>0</v>
      </c>
      <c r="G73" s="320">
        <f>Data!HG13</f>
        <v>0</v>
      </c>
      <c r="H73" s="141">
        <f t="shared" si="1"/>
        <v>0</v>
      </c>
    </row>
    <row r="74" spans="2:8">
      <c r="B74" s="127" t="str">
        <f>$B$45</f>
        <v>Health Services</v>
      </c>
      <c r="C74" s="320">
        <f>Data!EF13</f>
        <v>182875.49974437972</v>
      </c>
      <c r="D74" s="320">
        <f>Data!EZ13</f>
        <v>207850.92430692242</v>
      </c>
      <c r="E74" s="320">
        <f>Data!FT13</f>
        <v>174417.05070734813</v>
      </c>
      <c r="F74" s="320">
        <f>Data!GN13</f>
        <v>0</v>
      </c>
      <c r="G74" s="320">
        <f>Data!HH13</f>
        <v>0</v>
      </c>
      <c r="H74" s="141">
        <f t="shared" si="1"/>
        <v>565143.47475865029</v>
      </c>
    </row>
    <row r="75" spans="2:8">
      <c r="B75" s="127" t="str">
        <f>$B$46</f>
        <v>Pharmacy</v>
      </c>
      <c r="C75" s="320">
        <f>Data!EG13</f>
        <v>0</v>
      </c>
      <c r="D75" s="320">
        <f>Data!FA13</f>
        <v>0</v>
      </c>
      <c r="E75" s="320">
        <f>Data!FU13</f>
        <v>0</v>
      </c>
      <c r="F75" s="320">
        <f>Data!GO13</f>
        <v>0</v>
      </c>
      <c r="G75" s="320">
        <f>Data!HI13</f>
        <v>0</v>
      </c>
      <c r="H75" s="141">
        <f t="shared" si="1"/>
        <v>0</v>
      </c>
    </row>
    <row r="76" spans="2:8">
      <c r="B76" s="127" t="str">
        <f>$B$47</f>
        <v>Business Administration</v>
      </c>
      <c r="C76" s="320">
        <f>Data!EH13</f>
        <v>890012.69924905302</v>
      </c>
      <c r="D76" s="320">
        <f>Data!FB13</f>
        <v>2634362.5303278635</v>
      </c>
      <c r="E76" s="320">
        <f>Data!FV13</f>
        <v>1832574.0596360504</v>
      </c>
      <c r="F76" s="320">
        <f>Data!GP13</f>
        <v>0</v>
      </c>
      <c r="G76" s="320">
        <f>Data!HJ13</f>
        <v>0</v>
      </c>
      <c r="H76" s="141">
        <f t="shared" si="1"/>
        <v>5356949.2892129663</v>
      </c>
    </row>
    <row r="77" spans="2:8">
      <c r="B77" s="127" t="str">
        <f>$B$48</f>
        <v>Optometry</v>
      </c>
      <c r="C77" s="320">
        <f>Data!EI13</f>
        <v>0</v>
      </c>
      <c r="D77" s="320">
        <f>Data!FC13</f>
        <v>0</v>
      </c>
      <c r="E77" s="320">
        <f>Data!FW13</f>
        <v>0</v>
      </c>
      <c r="F77" s="320">
        <f>Data!GQ13</f>
        <v>0</v>
      </c>
      <c r="G77" s="320">
        <f>Data!HK13</f>
        <v>0</v>
      </c>
      <c r="H77" s="141">
        <f t="shared" si="1"/>
        <v>0</v>
      </c>
    </row>
    <row r="78" spans="2:8">
      <c r="B78" s="127" t="str">
        <f>$B$49</f>
        <v>Teacher Ed-Practice Teaching</v>
      </c>
      <c r="C78" s="320">
        <f>Data!EJ13</f>
        <v>0</v>
      </c>
      <c r="D78" s="320">
        <f>Data!FD13</f>
        <v>104777.59238095238</v>
      </c>
      <c r="E78" s="320">
        <f>Data!FX13</f>
        <v>0</v>
      </c>
      <c r="F78" s="320">
        <f>Data!GR13</f>
        <v>0</v>
      </c>
      <c r="G78" s="320">
        <f>Data!HL13</f>
        <v>0</v>
      </c>
      <c r="H78" s="141">
        <f t="shared" si="1"/>
        <v>104777.59238095238</v>
      </c>
    </row>
    <row r="79" spans="2:8">
      <c r="B79" s="127" t="str">
        <f>$B$50</f>
        <v>Technology</v>
      </c>
      <c r="C79" s="320">
        <f>Data!EK13</f>
        <v>300639.05965491914</v>
      </c>
      <c r="D79" s="320">
        <f>Data!FE13</f>
        <v>597982.01330600865</v>
      </c>
      <c r="E79" s="320">
        <f>Data!FY13</f>
        <v>156963.13076923083</v>
      </c>
      <c r="F79" s="320">
        <f>Data!GS13</f>
        <v>12245.1</v>
      </c>
      <c r="G79" s="320">
        <f>Data!HM13</f>
        <v>0</v>
      </c>
      <c r="H79" s="141">
        <f t="shared" si="1"/>
        <v>1067829.3037301588</v>
      </c>
    </row>
    <row r="80" spans="2:8">
      <c r="B80" s="127" t="str">
        <f>$B$51</f>
        <v>Nursing</v>
      </c>
      <c r="C80" s="320">
        <f>Data!EL13</f>
        <v>101162.72832839676</v>
      </c>
      <c r="D80" s="320">
        <f>Data!FF13</f>
        <v>951763.54060380103</v>
      </c>
      <c r="E80" s="320">
        <f>Data!FZ13</f>
        <v>328453.29828034615</v>
      </c>
      <c r="F80" s="320">
        <f>Data!GT13</f>
        <v>0</v>
      </c>
      <c r="G80" s="320">
        <f>Data!HN13</f>
        <v>0</v>
      </c>
      <c r="H80" s="141">
        <f t="shared" si="1"/>
        <v>1381379.5672125439</v>
      </c>
    </row>
    <row r="81" spans="2:8">
      <c r="B81" s="130" t="str">
        <f>$B$52</f>
        <v>Totals</v>
      </c>
      <c r="C81" s="321">
        <f>SUM(C61:C80)</f>
        <v>10212093.079231789</v>
      </c>
      <c r="D81" s="321">
        <f>SUM(D61:D80)</f>
        <v>13921384.420489054</v>
      </c>
      <c r="E81" s="321">
        <f>SUM(E61:E80)</f>
        <v>7663822.3366573816</v>
      </c>
      <c r="F81" s="321">
        <f>SUM(F61:F80)</f>
        <v>522760.78295238095</v>
      </c>
      <c r="G81" s="321">
        <f>SUM(G61:G80)</f>
        <v>0</v>
      </c>
      <c r="H81" s="321">
        <f t="shared" si="1"/>
        <v>32320060.619330604</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Data!T13</f>
        <v>Milam Hefner</v>
      </c>
      <c r="E84" s="491"/>
      <c r="F84" s="491"/>
      <c r="G84" s="308" t="str">
        <f>Data!U13</f>
        <v>(254) 968-9598</v>
      </c>
      <c r="H84" s="309" t="str">
        <f>Data!V13</f>
        <v>mhefner@tarleton.edu</v>
      </c>
    </row>
    <row r="85" spans="2:8" ht="13.5" customHeight="1">
      <c r="B85" s="306"/>
      <c r="C85" s="306"/>
      <c r="D85" s="306"/>
      <c r="E85" s="306"/>
      <c r="F85" s="306"/>
      <c r="G85" s="306"/>
      <c r="H85" s="296"/>
    </row>
    <row r="86" spans="2:8">
      <c r="B86" s="120" t="s">
        <v>32</v>
      </c>
      <c r="C86" s="324"/>
      <c r="D86" s="324"/>
      <c r="E86" s="324"/>
      <c r="F86" s="324"/>
      <c r="G86" s="324"/>
      <c r="H86" s="122">
        <f>H13+H14</f>
        <v>75258937</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Data!HR13</f>
        <v>0</v>
      </c>
      <c r="D91" s="327">
        <f>Data!IL13</f>
        <v>0</v>
      </c>
      <c r="E91" s="327">
        <f>Data!JF13</f>
        <v>0</v>
      </c>
      <c r="F91" s="327">
        <f>Data!JZ13</f>
        <v>0</v>
      </c>
      <c r="G91" s="327">
        <f>Data!KT13</f>
        <v>0</v>
      </c>
      <c r="H91" s="133">
        <f t="shared" ref="H91:H111" si="2">SUM(C91:G91)</f>
        <v>0</v>
      </c>
    </row>
    <row r="92" spans="2:8">
      <c r="B92" s="127" t="str">
        <f>$B$33</f>
        <v>Science</v>
      </c>
      <c r="C92" s="327">
        <f>Data!HS13</f>
        <v>0</v>
      </c>
      <c r="D92" s="327">
        <f>Data!IM13</f>
        <v>0</v>
      </c>
      <c r="E92" s="327">
        <f>Data!JG13</f>
        <v>0</v>
      </c>
      <c r="F92" s="327">
        <f>Data!KA13</f>
        <v>0</v>
      </c>
      <c r="G92" s="327">
        <f>Data!KU13</f>
        <v>0</v>
      </c>
      <c r="H92" s="136">
        <f t="shared" si="2"/>
        <v>0</v>
      </c>
    </row>
    <row r="93" spans="2:8">
      <c r="B93" s="127" t="str">
        <f>$B$34</f>
        <v>Fine Arts</v>
      </c>
      <c r="C93" s="327">
        <f>Data!HT13</f>
        <v>0</v>
      </c>
      <c r="D93" s="327">
        <f>Data!IN13</f>
        <v>0</v>
      </c>
      <c r="E93" s="327">
        <f>Data!JH13</f>
        <v>0</v>
      </c>
      <c r="F93" s="327">
        <f>Data!KB13</f>
        <v>0</v>
      </c>
      <c r="G93" s="327">
        <f>Data!KV13</f>
        <v>0</v>
      </c>
      <c r="H93" s="136">
        <f t="shared" si="2"/>
        <v>0</v>
      </c>
    </row>
    <row r="94" spans="2:8">
      <c r="B94" s="127" t="str">
        <f>$B$35</f>
        <v>Teacher Education</v>
      </c>
      <c r="C94" s="327">
        <f>Data!HU13</f>
        <v>0</v>
      </c>
      <c r="D94" s="327">
        <f>Data!IO13</f>
        <v>0</v>
      </c>
      <c r="E94" s="327">
        <f>Data!JI13</f>
        <v>0</v>
      </c>
      <c r="F94" s="327">
        <f>Data!KC13</f>
        <v>0</v>
      </c>
      <c r="G94" s="327">
        <f>Data!KW13</f>
        <v>0</v>
      </c>
      <c r="H94" s="136">
        <f t="shared" si="2"/>
        <v>0</v>
      </c>
    </row>
    <row r="95" spans="2:8">
      <c r="B95" s="127" t="str">
        <f>$B$36</f>
        <v>Agriculture</v>
      </c>
      <c r="C95" s="327">
        <f>Data!HV13</f>
        <v>0</v>
      </c>
      <c r="D95" s="327">
        <f>Data!IP13</f>
        <v>0</v>
      </c>
      <c r="E95" s="327">
        <f>Data!JJ13</f>
        <v>0</v>
      </c>
      <c r="F95" s="327">
        <f>Data!KD13</f>
        <v>0</v>
      </c>
      <c r="G95" s="327">
        <f>Data!KX13</f>
        <v>0</v>
      </c>
      <c r="H95" s="136">
        <f t="shared" si="2"/>
        <v>0</v>
      </c>
    </row>
    <row r="96" spans="2:8">
      <c r="B96" s="127" t="str">
        <f>$B$37</f>
        <v>Engineering</v>
      </c>
      <c r="C96" s="327">
        <f>Data!HW13</f>
        <v>0</v>
      </c>
      <c r="D96" s="327">
        <f>Data!IQ13</f>
        <v>0</v>
      </c>
      <c r="E96" s="327">
        <f>Data!JK13</f>
        <v>0</v>
      </c>
      <c r="F96" s="327">
        <f>Data!KE13</f>
        <v>0</v>
      </c>
      <c r="G96" s="327">
        <f>Data!KY13</f>
        <v>0</v>
      </c>
      <c r="H96" s="136">
        <f t="shared" si="2"/>
        <v>0</v>
      </c>
    </row>
    <row r="97" spans="2:8">
      <c r="B97" s="127" t="str">
        <f>$B$38</f>
        <v>Home Economics</v>
      </c>
      <c r="C97" s="327">
        <f>Data!HX13</f>
        <v>0</v>
      </c>
      <c r="D97" s="327">
        <f>Data!IR13</f>
        <v>0</v>
      </c>
      <c r="E97" s="327">
        <f>Data!JL13</f>
        <v>0</v>
      </c>
      <c r="F97" s="327">
        <f>Data!KF13</f>
        <v>0</v>
      </c>
      <c r="G97" s="327">
        <f>Data!KZ13</f>
        <v>0</v>
      </c>
      <c r="H97" s="136">
        <f t="shared" si="2"/>
        <v>0</v>
      </c>
    </row>
    <row r="98" spans="2:8">
      <c r="B98" s="127" t="str">
        <f>$B$39</f>
        <v>Law</v>
      </c>
      <c r="C98" s="327">
        <f>Data!HY13</f>
        <v>0</v>
      </c>
      <c r="D98" s="327">
        <f>Data!IS13</f>
        <v>0</v>
      </c>
      <c r="E98" s="327">
        <f>Data!JM13</f>
        <v>0</v>
      </c>
      <c r="F98" s="327">
        <f>Data!KG13</f>
        <v>0</v>
      </c>
      <c r="G98" s="327">
        <f>Data!LA13</f>
        <v>0</v>
      </c>
      <c r="H98" s="136">
        <f t="shared" si="2"/>
        <v>0</v>
      </c>
    </row>
    <row r="99" spans="2:8">
      <c r="B99" s="127" t="str">
        <f>$B$40</f>
        <v>Social Service</v>
      </c>
      <c r="C99" s="327">
        <f>Data!HZ13</f>
        <v>0</v>
      </c>
      <c r="D99" s="327">
        <f>Data!IT13</f>
        <v>0</v>
      </c>
      <c r="E99" s="327">
        <f>Data!JN13</f>
        <v>0</v>
      </c>
      <c r="F99" s="327">
        <f>Data!KH13</f>
        <v>0</v>
      </c>
      <c r="G99" s="327">
        <f>Data!LB13</f>
        <v>0</v>
      </c>
      <c r="H99" s="136">
        <f t="shared" si="2"/>
        <v>0</v>
      </c>
    </row>
    <row r="100" spans="2:8">
      <c r="B100" s="127" t="str">
        <f>$B$41</f>
        <v>Library Science</v>
      </c>
      <c r="C100" s="327">
        <f>Data!IA13</f>
        <v>0</v>
      </c>
      <c r="D100" s="327">
        <f>Data!IU13</f>
        <v>0</v>
      </c>
      <c r="E100" s="327">
        <f>Data!JO13</f>
        <v>0</v>
      </c>
      <c r="F100" s="327">
        <f>Data!KI13</f>
        <v>0</v>
      </c>
      <c r="G100" s="327">
        <f>Data!LC13</f>
        <v>0</v>
      </c>
      <c r="H100" s="136">
        <f t="shared" si="2"/>
        <v>0</v>
      </c>
    </row>
    <row r="101" spans="2:8">
      <c r="B101" s="127" t="str">
        <f>$B$42</f>
        <v>Veterinary Science</v>
      </c>
      <c r="C101" s="327">
        <f>Data!IB13</f>
        <v>0</v>
      </c>
      <c r="D101" s="327">
        <f>Data!IV13</f>
        <v>0</v>
      </c>
      <c r="E101" s="327">
        <f>Data!JP13</f>
        <v>0</v>
      </c>
      <c r="F101" s="327">
        <f>Data!KJ13</f>
        <v>0</v>
      </c>
      <c r="G101" s="327">
        <f>Data!LD13</f>
        <v>0</v>
      </c>
      <c r="H101" s="136">
        <f t="shared" si="2"/>
        <v>0</v>
      </c>
    </row>
    <row r="102" spans="2:8">
      <c r="B102" s="127" t="str">
        <f>$B$43</f>
        <v>Vocational Training</v>
      </c>
      <c r="C102" s="327">
        <f>Data!IC13</f>
        <v>0</v>
      </c>
      <c r="D102" s="327">
        <f>Data!IW13</f>
        <v>0</v>
      </c>
      <c r="E102" s="327">
        <f>Data!JQ13</f>
        <v>0</v>
      </c>
      <c r="F102" s="327">
        <f>Data!KK13</f>
        <v>0</v>
      </c>
      <c r="G102" s="327">
        <f>Data!LE13</f>
        <v>0</v>
      </c>
      <c r="H102" s="136">
        <f t="shared" si="2"/>
        <v>0</v>
      </c>
    </row>
    <row r="103" spans="2:8">
      <c r="B103" s="127" t="str">
        <f>$B$44</f>
        <v>Physical Training</v>
      </c>
      <c r="C103" s="327">
        <f>Data!ID13</f>
        <v>0</v>
      </c>
      <c r="D103" s="327">
        <f>Data!IX13</f>
        <v>0</v>
      </c>
      <c r="E103" s="327">
        <f>Data!JR13</f>
        <v>0</v>
      </c>
      <c r="F103" s="327">
        <f>Data!KL13</f>
        <v>0</v>
      </c>
      <c r="G103" s="327">
        <f>Data!LF13</f>
        <v>0</v>
      </c>
      <c r="H103" s="136">
        <f t="shared" si="2"/>
        <v>0</v>
      </c>
    </row>
    <row r="104" spans="2:8">
      <c r="B104" s="127" t="str">
        <f>$B$45</f>
        <v>Health Services</v>
      </c>
      <c r="C104" s="327">
        <f>Data!IE13</f>
        <v>0</v>
      </c>
      <c r="D104" s="327">
        <f>Data!IY13</f>
        <v>0</v>
      </c>
      <c r="E104" s="327">
        <f>Data!JS13</f>
        <v>0</v>
      </c>
      <c r="F104" s="327">
        <f>Data!KM13</f>
        <v>0</v>
      </c>
      <c r="G104" s="327">
        <f>Data!LG13</f>
        <v>0</v>
      </c>
      <c r="H104" s="136">
        <f t="shared" si="2"/>
        <v>0</v>
      </c>
    </row>
    <row r="105" spans="2:8">
      <c r="B105" s="127" t="str">
        <f>$B$46</f>
        <v>Pharmacy</v>
      </c>
      <c r="C105" s="327">
        <f>Data!IF13</f>
        <v>0</v>
      </c>
      <c r="D105" s="327">
        <f>Data!IZ13</f>
        <v>0</v>
      </c>
      <c r="E105" s="327">
        <f>Data!JT13</f>
        <v>0</v>
      </c>
      <c r="F105" s="327">
        <f>Data!KN13</f>
        <v>0</v>
      </c>
      <c r="G105" s="327">
        <f>Data!LH13</f>
        <v>0</v>
      </c>
      <c r="H105" s="136">
        <f t="shared" si="2"/>
        <v>0</v>
      </c>
    </row>
    <row r="106" spans="2:8">
      <c r="B106" s="127" t="str">
        <f>$B$47</f>
        <v>Business Administration</v>
      </c>
      <c r="C106" s="327">
        <f>Data!IG13</f>
        <v>0</v>
      </c>
      <c r="D106" s="327">
        <f>Data!JA13</f>
        <v>0</v>
      </c>
      <c r="E106" s="327">
        <f>Data!JU13</f>
        <v>0</v>
      </c>
      <c r="F106" s="327">
        <f>Data!KO13</f>
        <v>0</v>
      </c>
      <c r="G106" s="327">
        <f>Data!LI13</f>
        <v>0</v>
      </c>
      <c r="H106" s="136">
        <f t="shared" si="2"/>
        <v>0</v>
      </c>
    </row>
    <row r="107" spans="2:8">
      <c r="B107" s="127" t="str">
        <f>$B$48</f>
        <v>Optometry</v>
      </c>
      <c r="C107" s="327">
        <f>Data!IH13</f>
        <v>0</v>
      </c>
      <c r="D107" s="327">
        <f>Data!JB13</f>
        <v>0</v>
      </c>
      <c r="E107" s="327">
        <f>Data!JV13</f>
        <v>0</v>
      </c>
      <c r="F107" s="327">
        <f>Data!KP13</f>
        <v>0</v>
      </c>
      <c r="G107" s="327">
        <f>Data!LJ13</f>
        <v>0</v>
      </c>
      <c r="H107" s="136">
        <f t="shared" si="2"/>
        <v>0</v>
      </c>
    </row>
    <row r="108" spans="2:8">
      <c r="B108" s="127" t="str">
        <f>$B$49</f>
        <v>Teacher Ed-Practice Teaching</v>
      </c>
      <c r="C108" s="327">
        <f>Data!II13</f>
        <v>0</v>
      </c>
      <c r="D108" s="327">
        <f>Data!JC13</f>
        <v>0</v>
      </c>
      <c r="E108" s="327">
        <f>Data!JW13</f>
        <v>0</v>
      </c>
      <c r="F108" s="327">
        <f>Data!KQ13</f>
        <v>0</v>
      </c>
      <c r="G108" s="327">
        <f>Data!LK13</f>
        <v>0</v>
      </c>
      <c r="H108" s="136">
        <f t="shared" si="2"/>
        <v>0</v>
      </c>
    </row>
    <row r="109" spans="2:8">
      <c r="B109" s="127" t="str">
        <f>$B$50</f>
        <v>Technology</v>
      </c>
      <c r="C109" s="327">
        <f>Data!IJ13</f>
        <v>0</v>
      </c>
      <c r="D109" s="327">
        <f>Data!JD13</f>
        <v>0</v>
      </c>
      <c r="E109" s="327">
        <f>Data!JX13</f>
        <v>0</v>
      </c>
      <c r="F109" s="327">
        <f>Data!KR13</f>
        <v>0</v>
      </c>
      <c r="G109" s="327">
        <f>Data!LL13</f>
        <v>0</v>
      </c>
      <c r="H109" s="136">
        <f t="shared" si="2"/>
        <v>0</v>
      </c>
    </row>
    <row r="110" spans="2:8">
      <c r="B110" s="127" t="str">
        <f>$B$51</f>
        <v>Nursing</v>
      </c>
      <c r="C110" s="327">
        <f>Data!IK13</f>
        <v>0</v>
      </c>
      <c r="D110" s="327">
        <f>Data!JE13</f>
        <v>0</v>
      </c>
      <c r="E110" s="327">
        <f>Data!JY13</f>
        <v>0</v>
      </c>
      <c r="F110" s="327">
        <f>Data!KS13</f>
        <v>0</v>
      </c>
      <c r="G110" s="327">
        <f>Data!HPM13</f>
        <v>0</v>
      </c>
      <c r="H110" s="136">
        <f t="shared" si="2"/>
        <v>0</v>
      </c>
    </row>
    <row r="111" spans="2:8">
      <c r="B111" s="130" t="str">
        <f>$B$52</f>
        <v>Totals</v>
      </c>
      <c r="C111" s="133">
        <f>SUM(C91:C110)</f>
        <v>0</v>
      </c>
      <c r="D111" s="133">
        <f>SUM(D91:D110)</f>
        <v>0</v>
      </c>
      <c r="E111" s="133">
        <f>SUM(E91:E110)</f>
        <v>0</v>
      </c>
      <c r="F111" s="133">
        <f>SUM(F91:F110)</f>
        <v>0</v>
      </c>
      <c r="G111" s="133">
        <f>SUM(G91:G110)</f>
        <v>0</v>
      </c>
      <c r="H111" s="133">
        <f t="shared" si="2"/>
        <v>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4627927.0577120893</v>
      </c>
      <c r="D116" s="321">
        <f t="shared" si="3"/>
        <v>2907740.051196456</v>
      </c>
      <c r="E116" s="321">
        <f t="shared" si="3"/>
        <v>1547560.3584569918</v>
      </c>
      <c r="F116" s="321">
        <f t="shared" si="3"/>
        <v>103366.6</v>
      </c>
      <c r="G116" s="321">
        <f t="shared" si="3"/>
        <v>0</v>
      </c>
      <c r="H116" s="133">
        <f t="shared" ref="H116:H136" si="4">SUM(C116:G116)</f>
        <v>9186594.0673655365</v>
      </c>
    </row>
    <row r="117" spans="2:8">
      <c r="B117" s="127" t="str">
        <f>$B$33</f>
        <v>Science</v>
      </c>
      <c r="C117" s="141">
        <f t="shared" si="3"/>
        <v>1636996.6237996875</v>
      </c>
      <c r="D117" s="141">
        <f t="shared" si="3"/>
        <v>1727609.8862805685</v>
      </c>
      <c r="E117" s="141">
        <f t="shared" si="3"/>
        <v>827395.9948463086</v>
      </c>
      <c r="F117" s="141">
        <f t="shared" si="3"/>
        <v>0</v>
      </c>
      <c r="G117" s="141">
        <f t="shared" si="3"/>
        <v>0</v>
      </c>
      <c r="H117" s="136">
        <f t="shared" si="4"/>
        <v>4192002.5049265646</v>
      </c>
    </row>
    <row r="118" spans="2:8">
      <c r="B118" s="127" t="str">
        <f>$B$34</f>
        <v>Fine Arts</v>
      </c>
      <c r="C118" s="141">
        <f t="shared" si="3"/>
        <v>814670.24670052947</v>
      </c>
      <c r="D118" s="141">
        <f t="shared" si="3"/>
        <v>647315.27136957005</v>
      </c>
      <c r="E118" s="141">
        <f t="shared" si="3"/>
        <v>144701.05606909431</v>
      </c>
      <c r="F118" s="141">
        <f t="shared" si="3"/>
        <v>0</v>
      </c>
      <c r="G118" s="141">
        <f t="shared" si="3"/>
        <v>0</v>
      </c>
      <c r="H118" s="136">
        <f t="shared" si="4"/>
        <v>1606686.5741391936</v>
      </c>
    </row>
    <row r="119" spans="2:8">
      <c r="B119" s="127" t="str">
        <f>$B$35</f>
        <v>Teacher Education</v>
      </c>
      <c r="C119" s="141">
        <f t="shared" si="3"/>
        <v>374399.70832944906</v>
      </c>
      <c r="D119" s="141">
        <f t="shared" si="3"/>
        <v>1202491.7154839186</v>
      </c>
      <c r="E119" s="141">
        <f t="shared" si="3"/>
        <v>1173072.8098462459</v>
      </c>
      <c r="F119" s="141">
        <f t="shared" si="3"/>
        <v>407149.08295238094</v>
      </c>
      <c r="G119" s="141">
        <f t="shared" si="3"/>
        <v>0</v>
      </c>
      <c r="H119" s="136">
        <f t="shared" si="4"/>
        <v>3157113.316611995</v>
      </c>
    </row>
    <row r="120" spans="2:8">
      <c r="B120" s="127" t="str">
        <f>$B$36</f>
        <v>Agriculture</v>
      </c>
      <c r="C120" s="141">
        <f t="shared" si="3"/>
        <v>518137.09200610232</v>
      </c>
      <c r="D120" s="141">
        <f t="shared" si="3"/>
        <v>1384744.8518092912</v>
      </c>
      <c r="E120" s="141">
        <f t="shared" si="3"/>
        <v>636723.60756469949</v>
      </c>
      <c r="F120" s="141">
        <f t="shared" si="3"/>
        <v>0</v>
      </c>
      <c r="G120" s="141">
        <f t="shared" si="3"/>
        <v>0</v>
      </c>
      <c r="H120" s="136">
        <f t="shared" si="4"/>
        <v>2539605.5513800927</v>
      </c>
    </row>
    <row r="121" spans="2:8">
      <c r="B121" s="127" t="str">
        <f>$B$37</f>
        <v>Engineering</v>
      </c>
      <c r="C121" s="141">
        <f t="shared" si="3"/>
        <v>633802.68782042456</v>
      </c>
      <c r="D121" s="141">
        <f t="shared" si="3"/>
        <v>979116.79258274229</v>
      </c>
      <c r="E121" s="141">
        <f t="shared" si="3"/>
        <v>344575.25374113972</v>
      </c>
      <c r="F121" s="141">
        <f t="shared" si="3"/>
        <v>0</v>
      </c>
      <c r="G121" s="141">
        <f t="shared" si="3"/>
        <v>0</v>
      </c>
      <c r="H121" s="136">
        <f t="shared" si="4"/>
        <v>1957494.7341443065</v>
      </c>
    </row>
    <row r="122" spans="2:8">
      <c r="B122" s="127" t="str">
        <f>$B$38</f>
        <v>Home Economics</v>
      </c>
      <c r="C122" s="141">
        <f t="shared" si="3"/>
        <v>81230.203837979308</v>
      </c>
      <c r="D122" s="141">
        <f t="shared" si="3"/>
        <v>146079.38330487782</v>
      </c>
      <c r="E122" s="141">
        <f t="shared" si="3"/>
        <v>48914.356666666659</v>
      </c>
      <c r="F122" s="141">
        <f t="shared" si="3"/>
        <v>0</v>
      </c>
      <c r="G122" s="141">
        <f t="shared" si="3"/>
        <v>0</v>
      </c>
      <c r="H122" s="136">
        <f t="shared" si="4"/>
        <v>276223.94380952383</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50239.472048777381</v>
      </c>
      <c r="D124" s="141">
        <f t="shared" si="3"/>
        <v>429549.86753608211</v>
      </c>
      <c r="E124" s="141">
        <f t="shared" si="3"/>
        <v>448471.3600732598</v>
      </c>
      <c r="F124" s="141">
        <f t="shared" si="3"/>
        <v>0</v>
      </c>
      <c r="G124" s="141">
        <f t="shared" si="3"/>
        <v>0</v>
      </c>
      <c r="H124" s="136">
        <f t="shared" si="4"/>
        <v>928260.69965811935</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182875.49974437972</v>
      </c>
      <c r="D129" s="141">
        <f t="shared" si="3"/>
        <v>207850.92430692242</v>
      </c>
      <c r="E129" s="141">
        <f t="shared" si="3"/>
        <v>174417.05070734813</v>
      </c>
      <c r="F129" s="141">
        <f t="shared" si="3"/>
        <v>0</v>
      </c>
      <c r="G129" s="141">
        <f t="shared" si="3"/>
        <v>0</v>
      </c>
      <c r="H129" s="136">
        <f t="shared" si="4"/>
        <v>565143.47475865029</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890012.69924905302</v>
      </c>
      <c r="D131" s="141">
        <f t="shared" si="3"/>
        <v>2634362.5303278635</v>
      </c>
      <c r="E131" s="141">
        <f t="shared" si="3"/>
        <v>1832574.0596360504</v>
      </c>
      <c r="F131" s="141">
        <f t="shared" si="3"/>
        <v>0</v>
      </c>
      <c r="G131" s="141">
        <f t="shared" si="3"/>
        <v>0</v>
      </c>
      <c r="H131" s="136">
        <f t="shared" si="4"/>
        <v>5356949.2892129663</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104777.59238095238</v>
      </c>
      <c r="E133" s="141">
        <f t="shared" si="5"/>
        <v>0</v>
      </c>
      <c r="F133" s="141">
        <f t="shared" si="5"/>
        <v>0</v>
      </c>
      <c r="G133" s="141">
        <f t="shared" si="5"/>
        <v>0</v>
      </c>
      <c r="H133" s="136">
        <f t="shared" si="4"/>
        <v>104777.59238095238</v>
      </c>
    </row>
    <row r="134" spans="2:12">
      <c r="B134" s="127" t="str">
        <f>$B$50</f>
        <v>Technology</v>
      </c>
      <c r="C134" s="141">
        <f t="shared" si="5"/>
        <v>300639.05965491914</v>
      </c>
      <c r="D134" s="141">
        <f t="shared" si="5"/>
        <v>597982.01330600865</v>
      </c>
      <c r="E134" s="141">
        <f t="shared" si="5"/>
        <v>156963.13076923083</v>
      </c>
      <c r="F134" s="141">
        <f t="shared" si="5"/>
        <v>12245.1</v>
      </c>
      <c r="G134" s="141">
        <f t="shared" si="5"/>
        <v>0</v>
      </c>
      <c r="H134" s="136">
        <f t="shared" si="4"/>
        <v>1067829.3037301588</v>
      </c>
    </row>
    <row r="135" spans="2:12">
      <c r="B135" s="127" t="str">
        <f>$B$51</f>
        <v>Nursing</v>
      </c>
      <c r="C135" s="141">
        <f t="shared" si="5"/>
        <v>101162.72832839676</v>
      </c>
      <c r="D135" s="141">
        <f t="shared" si="5"/>
        <v>951763.54060380103</v>
      </c>
      <c r="E135" s="141">
        <f t="shared" si="5"/>
        <v>328453.29828034615</v>
      </c>
      <c r="F135" s="141">
        <f t="shared" si="5"/>
        <v>0</v>
      </c>
      <c r="G135" s="141">
        <f t="shared" si="5"/>
        <v>0</v>
      </c>
      <c r="H135" s="136">
        <f t="shared" si="4"/>
        <v>1381379.5672125439</v>
      </c>
    </row>
    <row r="136" spans="2:12">
      <c r="B136" s="130" t="str">
        <f>$B$52</f>
        <v>Totals</v>
      </c>
      <c r="C136" s="133">
        <f>SUM(C116:C135)</f>
        <v>10212093.079231789</v>
      </c>
      <c r="D136" s="133">
        <f>SUM(D116:D135)</f>
        <v>13921384.420489054</v>
      </c>
      <c r="E136" s="133">
        <f>SUM(E116:E135)</f>
        <v>7663822.3366573816</v>
      </c>
      <c r="F136" s="133">
        <f>SUM(F116:F135)</f>
        <v>522760.78295238095</v>
      </c>
      <c r="G136" s="133">
        <f>SUM(G116:G135)</f>
        <v>0</v>
      </c>
      <c r="H136" s="133">
        <f t="shared" si="4"/>
        <v>32320060.619330604</v>
      </c>
    </row>
    <row r="137" spans="2:12">
      <c r="B137" s="328"/>
      <c r="C137" s="331"/>
      <c r="D137" s="331"/>
      <c r="E137" s="331"/>
      <c r="F137" s="331"/>
      <c r="G137" s="331"/>
      <c r="H137" s="332"/>
    </row>
    <row r="138" spans="2:12">
      <c r="B138" s="120" t="s">
        <v>4</v>
      </c>
      <c r="C138" s="325"/>
      <c r="D138" s="325"/>
      <c r="E138" s="325"/>
      <c r="F138" s="325"/>
      <c r="G138" s="325"/>
      <c r="H138" s="122">
        <f>H86-H81-H111</f>
        <v>42938876.3806694</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Data!LN13</f>
        <v>4627926.5</v>
      </c>
      <c r="D143" s="327">
        <f>Data!MH13</f>
        <v>2907740</v>
      </c>
      <c r="E143" s="327">
        <f>Data!NB13</f>
        <v>1547560</v>
      </c>
      <c r="F143" s="327">
        <f>Data!NV13</f>
        <v>103367</v>
      </c>
      <c r="G143" s="327">
        <f>Data!OP13</f>
        <v>0</v>
      </c>
      <c r="H143" s="341">
        <f>Data!PJ13</f>
        <v>3018272</v>
      </c>
      <c r="I143" s="342">
        <f t="shared" ref="I143:I162" si="6">SUM(C143:H143)</f>
        <v>12204865.5</v>
      </c>
    </row>
    <row r="144" spans="2:12">
      <c r="B144" s="127" t="str">
        <f>$B$33</f>
        <v>Science</v>
      </c>
      <c r="C144" s="327">
        <f>Data!LO13</f>
        <v>1636997</v>
      </c>
      <c r="D144" s="327">
        <f>Data!MI13</f>
        <v>1727610</v>
      </c>
      <c r="E144" s="327">
        <f>Data!NC13</f>
        <v>827396</v>
      </c>
      <c r="F144" s="327">
        <f>Data!NW13</f>
        <v>0</v>
      </c>
      <c r="G144" s="327">
        <f>Data!OQ13</f>
        <v>0</v>
      </c>
      <c r="H144" s="341">
        <f>Data!PK13</f>
        <v>1377290</v>
      </c>
      <c r="I144" s="342">
        <f t="shared" si="6"/>
        <v>5569293</v>
      </c>
    </row>
    <row r="145" spans="2:9">
      <c r="B145" s="127" t="str">
        <f>$B$34</f>
        <v>Fine Arts</v>
      </c>
      <c r="C145" s="327">
        <f>Data!LP13</f>
        <v>814670</v>
      </c>
      <c r="D145" s="327">
        <f>Data!MJ13</f>
        <v>647315</v>
      </c>
      <c r="E145" s="327">
        <f>Data!ND13</f>
        <v>144701</v>
      </c>
      <c r="F145" s="327">
        <f>Data!NX13</f>
        <v>0</v>
      </c>
      <c r="G145" s="327">
        <f>Data!OR13</f>
        <v>0</v>
      </c>
      <c r="H145" s="341">
        <f>Data!PL13</f>
        <v>527880</v>
      </c>
      <c r="I145" s="342">
        <f t="shared" si="6"/>
        <v>2134566</v>
      </c>
    </row>
    <row r="146" spans="2:9">
      <c r="B146" s="127" t="str">
        <f>$B$35</f>
        <v>Teacher Education</v>
      </c>
      <c r="C146" s="327">
        <f>Data!LQ13</f>
        <v>374400</v>
      </c>
      <c r="D146" s="327">
        <f>Data!MK13</f>
        <v>1202492</v>
      </c>
      <c r="E146" s="327">
        <f>Data!NE13</f>
        <v>1173073</v>
      </c>
      <c r="F146" s="327">
        <f>Data!NY13</f>
        <v>407149</v>
      </c>
      <c r="G146" s="327">
        <f>Data!OS13</f>
        <v>0</v>
      </c>
      <c r="H146" s="341">
        <f>Data!PN13</f>
        <v>1037275</v>
      </c>
      <c r="I146" s="342">
        <f t="shared" si="6"/>
        <v>4194389</v>
      </c>
    </row>
    <row r="147" spans="2:9">
      <c r="B147" s="127" t="str">
        <f>$B$36</f>
        <v>Agriculture</v>
      </c>
      <c r="C147" s="327">
        <f>Data!LR13</f>
        <v>518137</v>
      </c>
      <c r="D147" s="327">
        <f>Data!ML13</f>
        <v>1384745</v>
      </c>
      <c r="E147" s="327">
        <f>Data!NF13</f>
        <v>636724</v>
      </c>
      <c r="F147" s="327">
        <f>Data!NZ13</f>
        <v>0</v>
      </c>
      <c r="G147" s="327">
        <f>Data!OT13</f>
        <v>0</v>
      </c>
      <c r="H147" s="341">
        <f>Data!PM13</f>
        <v>834392</v>
      </c>
      <c r="I147" s="342">
        <f t="shared" si="6"/>
        <v>3373998</v>
      </c>
    </row>
    <row r="148" spans="2:9">
      <c r="B148" s="127" t="str">
        <f>$B$37</f>
        <v>Engineering</v>
      </c>
      <c r="C148" s="327">
        <f>Data!LS13</f>
        <v>633803</v>
      </c>
      <c r="D148" s="327">
        <f>Data!MM13</f>
        <v>979117</v>
      </c>
      <c r="E148" s="327">
        <f>Data!NG13</f>
        <v>344575</v>
      </c>
      <c r="F148" s="327">
        <f>Data!OA13</f>
        <v>0</v>
      </c>
      <c r="G148" s="327">
        <f>Data!OU13</f>
        <v>0</v>
      </c>
      <c r="H148" s="341">
        <f>Data!PO13</f>
        <v>643139</v>
      </c>
      <c r="I148" s="342">
        <f t="shared" si="6"/>
        <v>2600634</v>
      </c>
    </row>
    <row r="149" spans="2:9">
      <c r="B149" s="127" t="str">
        <f>$B$38</f>
        <v>Home Economics</v>
      </c>
      <c r="C149" s="327">
        <f>Data!LT13</f>
        <v>81230</v>
      </c>
      <c r="D149" s="327">
        <f>Data!MN13</f>
        <v>146079</v>
      </c>
      <c r="E149" s="327">
        <f>Data!NH13</f>
        <v>48914</v>
      </c>
      <c r="F149" s="327">
        <f>Data!OB13</f>
        <v>0</v>
      </c>
      <c r="G149" s="327">
        <f>Data!OV13</f>
        <v>0</v>
      </c>
      <c r="H149" s="341">
        <f>Data!PP13</f>
        <v>90754</v>
      </c>
      <c r="I149" s="342">
        <f t="shared" si="6"/>
        <v>366977</v>
      </c>
    </row>
    <row r="150" spans="2:9">
      <c r="B150" s="127" t="str">
        <f>$B$39</f>
        <v>Law</v>
      </c>
      <c r="C150" s="327">
        <f>Data!LU13</f>
        <v>0</v>
      </c>
      <c r="D150" s="327">
        <f>Data!MO13</f>
        <v>0</v>
      </c>
      <c r="E150" s="327">
        <f>Data!NI13</f>
        <v>0</v>
      </c>
      <c r="F150" s="327">
        <f>Data!OC13</f>
        <v>0</v>
      </c>
      <c r="G150" s="327">
        <f>Data!OW13</f>
        <v>0</v>
      </c>
      <c r="H150" s="341">
        <f>Data!PQ13</f>
        <v>0</v>
      </c>
      <c r="I150" s="342">
        <f t="shared" si="6"/>
        <v>0</v>
      </c>
    </row>
    <row r="151" spans="2:9">
      <c r="B151" s="127" t="str">
        <f>$B$40</f>
        <v>Social Service</v>
      </c>
      <c r="C151" s="327">
        <f>Data!LV13</f>
        <v>50239</v>
      </c>
      <c r="D151" s="327">
        <f>Data!MP13</f>
        <v>429550</v>
      </c>
      <c r="E151" s="327">
        <f>Data!NJ13</f>
        <v>448471</v>
      </c>
      <c r="F151" s="327">
        <f>Data!OD13</f>
        <v>0</v>
      </c>
      <c r="G151" s="327">
        <f>Data!OX13</f>
        <v>0</v>
      </c>
      <c r="H151" s="341">
        <f>Data!PR13</f>
        <v>304982</v>
      </c>
      <c r="I151" s="342">
        <f t="shared" si="6"/>
        <v>1233242</v>
      </c>
    </row>
    <row r="152" spans="2:9">
      <c r="B152" s="127" t="str">
        <f>$B$41</f>
        <v>Library Science</v>
      </c>
      <c r="C152" s="327">
        <f>Data!LW13</f>
        <v>0</v>
      </c>
      <c r="D152" s="327">
        <f>Data!MQ13</f>
        <v>0</v>
      </c>
      <c r="E152" s="327">
        <f>Data!NK13</f>
        <v>0</v>
      </c>
      <c r="F152" s="327">
        <f>Data!OE13</f>
        <v>0</v>
      </c>
      <c r="G152" s="327">
        <f>Data!OY13</f>
        <v>0</v>
      </c>
      <c r="H152" s="341">
        <f>Data!PS13</f>
        <v>0</v>
      </c>
      <c r="I152" s="342">
        <f t="shared" si="6"/>
        <v>0</v>
      </c>
    </row>
    <row r="153" spans="2:9">
      <c r="B153" s="127" t="str">
        <f>$B$42</f>
        <v>Veterinary Science</v>
      </c>
      <c r="C153" s="327">
        <f>Data!LX13</f>
        <v>0</v>
      </c>
      <c r="D153" s="327">
        <f>Data!MR13</f>
        <v>0</v>
      </c>
      <c r="E153" s="327">
        <f>Data!NL13</f>
        <v>0</v>
      </c>
      <c r="F153" s="327">
        <f>Data!OF13</f>
        <v>0</v>
      </c>
      <c r="G153" s="327">
        <f>Data!OZ13</f>
        <v>0</v>
      </c>
      <c r="H153" s="341">
        <f>Data!PT13</f>
        <v>0</v>
      </c>
      <c r="I153" s="342">
        <f t="shared" si="6"/>
        <v>0</v>
      </c>
    </row>
    <row r="154" spans="2:9">
      <c r="B154" s="127" t="str">
        <f>$B$43</f>
        <v>Vocational Training</v>
      </c>
      <c r="C154" s="327">
        <f>Data!LY13</f>
        <v>0</v>
      </c>
      <c r="D154" s="327">
        <f>Data!MS13</f>
        <v>0</v>
      </c>
      <c r="E154" s="327">
        <f>Data!NM13</f>
        <v>0</v>
      </c>
      <c r="F154" s="327">
        <f>Data!OG13</f>
        <v>0</v>
      </c>
      <c r="G154" s="327">
        <f>Data!PA13</f>
        <v>0</v>
      </c>
      <c r="H154" s="341">
        <f>Data!PU13</f>
        <v>0</v>
      </c>
      <c r="I154" s="342">
        <f t="shared" si="6"/>
        <v>0</v>
      </c>
    </row>
    <row r="155" spans="2:9">
      <c r="B155" s="127" t="str">
        <f>$B$44</f>
        <v>Physical Training</v>
      </c>
      <c r="C155" s="327">
        <f>Data!LZ13</f>
        <v>0</v>
      </c>
      <c r="D155" s="327">
        <f>Data!MT13</f>
        <v>0</v>
      </c>
      <c r="E155" s="327">
        <f>Data!NN13</f>
        <v>0</v>
      </c>
      <c r="F155" s="327">
        <f>Data!OH13</f>
        <v>0</v>
      </c>
      <c r="G155" s="327">
        <f>Data!PB13</f>
        <v>0</v>
      </c>
      <c r="H155" s="341">
        <f>Data!PV13</f>
        <v>0</v>
      </c>
      <c r="I155" s="342">
        <f t="shared" si="6"/>
        <v>0</v>
      </c>
    </row>
    <row r="156" spans="2:9">
      <c r="B156" s="127" t="str">
        <f>$B$45</f>
        <v>Health Services</v>
      </c>
      <c r="C156" s="327">
        <f>Data!MA13</f>
        <v>182875</v>
      </c>
      <c r="D156" s="327">
        <f>Data!MU13</f>
        <v>207851</v>
      </c>
      <c r="E156" s="327">
        <f>Data!NO13</f>
        <v>174417</v>
      </c>
      <c r="F156" s="327">
        <f>Data!OI13</f>
        <v>0</v>
      </c>
      <c r="G156" s="327">
        <f>Data!PC13</f>
        <v>0</v>
      </c>
      <c r="H156" s="341">
        <f>Data!PW13</f>
        <v>185679</v>
      </c>
      <c r="I156" s="342">
        <f t="shared" si="6"/>
        <v>750822</v>
      </c>
    </row>
    <row r="157" spans="2:9">
      <c r="B157" s="127" t="str">
        <f>$B$46</f>
        <v>Pharmacy</v>
      </c>
      <c r="C157" s="327">
        <f>Data!MB13</f>
        <v>0</v>
      </c>
      <c r="D157" s="327">
        <f>Data!MV13</f>
        <v>0</v>
      </c>
      <c r="E157" s="327">
        <f>Data!NP13</f>
        <v>0</v>
      </c>
      <c r="F157" s="327">
        <f>Data!OJ13</f>
        <v>0</v>
      </c>
      <c r="G157" s="327">
        <f>Data!PD13</f>
        <v>0</v>
      </c>
      <c r="H157" s="341">
        <f>Data!PX13</f>
        <v>0</v>
      </c>
      <c r="I157" s="342">
        <f t="shared" si="6"/>
        <v>0</v>
      </c>
    </row>
    <row r="158" spans="2:9">
      <c r="B158" s="127" t="str">
        <f>$B$47</f>
        <v>Business Administration</v>
      </c>
      <c r="C158" s="327">
        <f>Data!MC13</f>
        <v>890013</v>
      </c>
      <c r="D158" s="327">
        <f>Data!MW13</f>
        <v>2634363</v>
      </c>
      <c r="E158" s="327">
        <f>Data!NQ13</f>
        <v>1832574</v>
      </c>
      <c r="F158" s="327">
        <f>Data!OK13</f>
        <v>0</v>
      </c>
      <c r="G158" s="327">
        <f>Data!PE13</f>
        <v>0</v>
      </c>
      <c r="H158" s="341">
        <f>Data!PY13</f>
        <v>1760036</v>
      </c>
      <c r="I158" s="342">
        <f t="shared" si="6"/>
        <v>7116986</v>
      </c>
    </row>
    <row r="159" spans="2:9">
      <c r="B159" s="127" t="str">
        <f>$B$48</f>
        <v>Optometry</v>
      </c>
      <c r="C159" s="327">
        <f>Data!MD13</f>
        <v>0</v>
      </c>
      <c r="D159" s="327">
        <f>Data!MX13</f>
        <v>0</v>
      </c>
      <c r="E159" s="327">
        <f>Data!NR13</f>
        <v>0</v>
      </c>
      <c r="F159" s="327">
        <f>Data!OL13</f>
        <v>0</v>
      </c>
      <c r="G159" s="327">
        <f>Data!PF13</f>
        <v>0</v>
      </c>
      <c r="H159" s="341">
        <f>Data!PZ13</f>
        <v>0</v>
      </c>
      <c r="I159" s="342">
        <f t="shared" si="6"/>
        <v>0</v>
      </c>
    </row>
    <row r="160" spans="2:9">
      <c r="B160" s="127" t="str">
        <f>$B$49</f>
        <v>Teacher Ed-Practice Teaching</v>
      </c>
      <c r="C160" s="327">
        <f>Data!ME13</f>
        <v>0</v>
      </c>
      <c r="D160" s="327">
        <f>Data!MY13</f>
        <v>104778</v>
      </c>
      <c r="E160" s="327">
        <f>Data!NS13</f>
        <v>0</v>
      </c>
      <c r="F160" s="327">
        <f>Data!OM13</f>
        <v>0</v>
      </c>
      <c r="G160" s="327">
        <f>Data!PG13</f>
        <v>0</v>
      </c>
      <c r="H160" s="341">
        <f>Data!QA13</f>
        <v>34425</v>
      </c>
      <c r="I160" s="342">
        <f t="shared" si="6"/>
        <v>139203</v>
      </c>
    </row>
    <row r="161" spans="2:10">
      <c r="B161" s="127" t="str">
        <f>$B$50</f>
        <v>Technology</v>
      </c>
      <c r="C161" s="327">
        <f>Data!MF13</f>
        <v>300639</v>
      </c>
      <c r="D161" s="327">
        <f>Data!MZ13</f>
        <v>597982</v>
      </c>
      <c r="E161" s="327">
        <f>Data!NT13</f>
        <v>156963</v>
      </c>
      <c r="F161" s="327">
        <f>Data!ON13</f>
        <v>12245</v>
      </c>
      <c r="G161" s="327">
        <f>Data!PH13</f>
        <v>0</v>
      </c>
      <c r="H161" s="341">
        <f>Data!QB13</f>
        <v>350837</v>
      </c>
      <c r="I161" s="342">
        <f t="shared" si="6"/>
        <v>1418666</v>
      </c>
    </row>
    <row r="162" spans="2:10">
      <c r="B162" s="127" t="str">
        <f>$B$51</f>
        <v>Nursing</v>
      </c>
      <c r="C162" s="327">
        <f>Data!MG13</f>
        <v>101163</v>
      </c>
      <c r="D162" s="327">
        <f>Data!NA13</f>
        <v>951764</v>
      </c>
      <c r="E162" s="327">
        <f>Data!NU13</f>
        <v>328453</v>
      </c>
      <c r="F162" s="327">
        <f>Data!OO13</f>
        <v>0</v>
      </c>
      <c r="G162" s="327">
        <f>Data!PI13</f>
        <v>0</v>
      </c>
      <c r="H162" s="341">
        <f>Data!QC13</f>
        <v>453855</v>
      </c>
      <c r="I162" s="342">
        <f t="shared" si="6"/>
        <v>1835235</v>
      </c>
    </row>
    <row r="163" spans="2:10" ht="14.4" thickBot="1">
      <c r="B163" s="130" t="str">
        <f>$B$52</f>
        <v>Totals</v>
      </c>
      <c r="C163" s="133">
        <f t="shared" ref="C163:H163" si="7">SUM(C143:C162)</f>
        <v>10212092.5</v>
      </c>
      <c r="D163" s="133">
        <f t="shared" si="7"/>
        <v>13921386</v>
      </c>
      <c r="E163" s="133">
        <f t="shared" si="7"/>
        <v>7663821</v>
      </c>
      <c r="F163" s="133">
        <f t="shared" si="7"/>
        <v>522761</v>
      </c>
      <c r="G163" s="134">
        <f t="shared" si="7"/>
        <v>0</v>
      </c>
      <c r="H163" s="343">
        <f t="shared" si="7"/>
        <v>10618816</v>
      </c>
      <c r="I163" s="342">
        <f>SUM(I143:I162)</f>
        <v>42938876.5</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6148440.2566659153</v>
      </c>
      <c r="D168" s="321">
        <f t="shared" si="8"/>
        <v>3863083.222466087</v>
      </c>
      <c r="E168" s="321">
        <f t="shared" si="8"/>
        <v>2056013.7385660498</v>
      </c>
      <c r="F168" s="321">
        <f t="shared" si="8"/>
        <v>137328.28230194782</v>
      </c>
      <c r="G168" s="321">
        <f t="shared" si="8"/>
        <v>0</v>
      </c>
      <c r="H168" s="133">
        <f t="shared" ref="H168:H188" si="9">SUM(C168:G168)</f>
        <v>12204865.5</v>
      </c>
      <c r="I168" s="347"/>
      <c r="J168" s="288"/>
    </row>
    <row r="169" spans="2:10">
      <c r="B169" s="127" t="str">
        <f>$B$33</f>
        <v>Science</v>
      </c>
      <c r="C169" s="141">
        <f t="shared" si="8"/>
        <v>2174835.1996058868</v>
      </c>
      <c r="D169" s="141">
        <f t="shared" si="8"/>
        <v>2295219.3507766277</v>
      </c>
      <c r="E169" s="141">
        <f t="shared" si="8"/>
        <v>1099238.4496174855</v>
      </c>
      <c r="F169" s="141">
        <f t="shared" si="8"/>
        <v>0</v>
      </c>
      <c r="G169" s="141">
        <f t="shared" si="8"/>
        <v>0</v>
      </c>
      <c r="H169" s="136">
        <f t="shared" si="9"/>
        <v>5569293</v>
      </c>
      <c r="I169" s="347"/>
      <c r="J169" s="288"/>
    </row>
    <row r="170" spans="2:10">
      <c r="B170" s="127" t="str">
        <f>$B$34</f>
        <v>Fine Arts</v>
      </c>
      <c r="C170" s="141">
        <f t="shared" si="8"/>
        <v>1082331.4946251607</v>
      </c>
      <c r="D170" s="141">
        <f t="shared" si="8"/>
        <v>859991.69186421263</v>
      </c>
      <c r="E170" s="141">
        <f t="shared" si="8"/>
        <v>192242.81351062687</v>
      </c>
      <c r="F170" s="141">
        <f t="shared" si="8"/>
        <v>0</v>
      </c>
      <c r="G170" s="141">
        <f t="shared" si="8"/>
        <v>0</v>
      </c>
      <c r="H170" s="136">
        <f t="shared" si="9"/>
        <v>2134566.0000000005</v>
      </c>
      <c r="I170" s="347"/>
      <c r="J170" s="288"/>
    </row>
    <row r="171" spans="2:10">
      <c r="B171" s="127" t="str">
        <f>$B$35</f>
        <v>Teacher Education</v>
      </c>
      <c r="C171" s="141">
        <f t="shared" si="8"/>
        <v>497409.66690488847</v>
      </c>
      <c r="D171" s="141">
        <f t="shared" si="8"/>
        <v>1597572.7174438443</v>
      </c>
      <c r="E171" s="141">
        <f t="shared" si="8"/>
        <v>1558488.0854930519</v>
      </c>
      <c r="F171" s="141">
        <f t="shared" si="8"/>
        <v>540918.5301582152</v>
      </c>
      <c r="G171" s="141">
        <f t="shared" si="8"/>
        <v>0</v>
      </c>
      <c r="H171" s="136">
        <f t="shared" si="9"/>
        <v>4194389</v>
      </c>
      <c r="I171" s="347"/>
      <c r="J171" s="288"/>
    </row>
    <row r="172" spans="2:10">
      <c r="B172" s="127" t="str">
        <f>$B$36</f>
        <v>Agriculture</v>
      </c>
      <c r="C172" s="141">
        <f t="shared" si="8"/>
        <v>688371.87928596465</v>
      </c>
      <c r="D172" s="141">
        <f t="shared" si="8"/>
        <v>1839705.4271273429</v>
      </c>
      <c r="E172" s="141">
        <f t="shared" si="8"/>
        <v>845920.69358669256</v>
      </c>
      <c r="F172" s="141">
        <f t="shared" si="8"/>
        <v>0</v>
      </c>
      <c r="G172" s="141">
        <f t="shared" si="8"/>
        <v>0</v>
      </c>
      <c r="H172" s="136">
        <f t="shared" si="9"/>
        <v>3373998.0000000005</v>
      </c>
      <c r="I172" s="347"/>
      <c r="J172" s="288"/>
    </row>
    <row r="173" spans="2:10">
      <c r="B173" s="127" t="str">
        <f>$B$37</f>
        <v>Engineering</v>
      </c>
      <c r="C173" s="141">
        <f t="shared" si="8"/>
        <v>842040.20224224625</v>
      </c>
      <c r="D173" s="141">
        <f t="shared" si="8"/>
        <v>1300807.8755262329</v>
      </c>
      <c r="E173" s="141">
        <f t="shared" si="8"/>
        <v>457785.92223152093</v>
      </c>
      <c r="F173" s="141">
        <f t="shared" si="8"/>
        <v>0</v>
      </c>
      <c r="G173" s="141">
        <f t="shared" si="8"/>
        <v>0</v>
      </c>
      <c r="H173" s="136">
        <f t="shared" si="9"/>
        <v>2600634</v>
      </c>
      <c r="I173" s="347"/>
      <c r="J173" s="288"/>
    </row>
    <row r="174" spans="2:10">
      <c r="B174" s="127" t="str">
        <f>$B$38</f>
        <v>Home Economics</v>
      </c>
      <c r="C174" s="141">
        <f t="shared" si="8"/>
        <v>107918.36675576348</v>
      </c>
      <c r="D174" s="141">
        <f t="shared" si="8"/>
        <v>194073.71099287731</v>
      </c>
      <c r="E174" s="141">
        <f t="shared" si="8"/>
        <v>64984.922251359189</v>
      </c>
      <c r="F174" s="141">
        <f t="shared" si="8"/>
        <v>0</v>
      </c>
      <c r="G174" s="141">
        <f t="shared" si="8"/>
        <v>0</v>
      </c>
      <c r="H174" s="136">
        <f t="shared" si="9"/>
        <v>366977</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66745.283924358111</v>
      </c>
      <c r="D176" s="141">
        <f t="shared" si="8"/>
        <v>570679.51000633638</v>
      </c>
      <c r="E176" s="141">
        <f t="shared" si="8"/>
        <v>595817.20606930542</v>
      </c>
      <c r="F176" s="141">
        <f t="shared" si="8"/>
        <v>0</v>
      </c>
      <c r="G176" s="141">
        <f t="shared" si="8"/>
        <v>0</v>
      </c>
      <c r="H176" s="136">
        <f t="shared" si="9"/>
        <v>1233242</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242959.1050700231</v>
      </c>
      <c r="D181" s="141">
        <f t="shared" si="8"/>
        <v>276140.82992481114</v>
      </c>
      <c r="E181" s="141">
        <f t="shared" si="8"/>
        <v>231722.06500516573</v>
      </c>
      <c r="F181" s="141">
        <f t="shared" si="8"/>
        <v>0</v>
      </c>
      <c r="G181" s="141">
        <f t="shared" si="8"/>
        <v>0</v>
      </c>
      <c r="H181" s="136">
        <f t="shared" si="9"/>
        <v>750822</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1182428.3854302487</v>
      </c>
      <c r="D183" s="141">
        <f t="shared" si="8"/>
        <v>3499887.8799469834</v>
      </c>
      <c r="E183" s="141">
        <f t="shared" si="8"/>
        <v>2434669.7346227681</v>
      </c>
      <c r="F183" s="141">
        <f t="shared" si="8"/>
        <v>0</v>
      </c>
      <c r="G183" s="141">
        <f t="shared" si="8"/>
        <v>0</v>
      </c>
      <c r="H183" s="136">
        <f t="shared" si="9"/>
        <v>7116986</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139203</v>
      </c>
      <c r="E185" s="141">
        <f t="shared" si="10"/>
        <v>0</v>
      </c>
      <c r="F185" s="141">
        <f t="shared" si="10"/>
        <v>0</v>
      </c>
      <c r="G185" s="141">
        <f t="shared" si="10"/>
        <v>0</v>
      </c>
      <c r="H185" s="136">
        <f t="shared" si="9"/>
        <v>139203</v>
      </c>
      <c r="I185" s="347"/>
      <c r="J185" s="288"/>
    </row>
    <row r="186" spans="2:10">
      <c r="B186" s="127" t="str">
        <f>$B$50</f>
        <v>Technology</v>
      </c>
      <c r="C186" s="141">
        <f t="shared" si="10"/>
        <v>399414.43667672802</v>
      </c>
      <c r="D186" s="141">
        <f t="shared" si="10"/>
        <v>794449.93253320875</v>
      </c>
      <c r="E186" s="141">
        <f t="shared" si="10"/>
        <v>208533.48389411916</v>
      </c>
      <c r="F186" s="141">
        <f t="shared" si="10"/>
        <v>16268.14689594397</v>
      </c>
      <c r="G186" s="141">
        <f t="shared" si="10"/>
        <v>0</v>
      </c>
      <c r="H186" s="136">
        <f t="shared" si="9"/>
        <v>1418665.9999999998</v>
      </c>
      <c r="I186" s="347"/>
      <c r="J186" s="288"/>
    </row>
    <row r="187" spans="2:10">
      <c r="B187" s="127" t="str">
        <f>$B$51</f>
        <v>Nursing</v>
      </c>
      <c r="C187" s="141">
        <f t="shared" si="10"/>
        <v>134400.21528481256</v>
      </c>
      <c r="D187" s="141">
        <f t="shared" si="10"/>
        <v>1264467.8013110228</v>
      </c>
      <c r="E187" s="141">
        <f t="shared" si="10"/>
        <v>436366.98340416455</v>
      </c>
      <c r="F187" s="141">
        <f t="shared" si="10"/>
        <v>0</v>
      </c>
      <c r="G187" s="141">
        <f t="shared" si="10"/>
        <v>0</v>
      </c>
      <c r="H187" s="136">
        <f t="shared" si="9"/>
        <v>1835235</v>
      </c>
      <c r="I187" s="347"/>
      <c r="J187" s="288"/>
    </row>
    <row r="188" spans="2:10">
      <c r="B188" s="130" t="str">
        <f>$B$52</f>
        <v>Totals</v>
      </c>
      <c r="C188" s="133">
        <f>SUM(C168:C187)</f>
        <v>13567294.492471997</v>
      </c>
      <c r="D188" s="133">
        <f>SUM(D168:D187)</f>
        <v>18495282.949919585</v>
      </c>
      <c r="E188" s="133">
        <f>SUM(E168:E187)</f>
        <v>10181784.098252309</v>
      </c>
      <c r="F188" s="133">
        <f>SUM(F168:F187)</f>
        <v>694514.95935610705</v>
      </c>
      <c r="G188" s="133">
        <f>SUM(G168:G187)</f>
        <v>0</v>
      </c>
      <c r="H188" s="133">
        <f t="shared" si="9"/>
        <v>42938876.5</v>
      </c>
      <c r="I188" s="347"/>
      <c r="J188" s="288"/>
    </row>
    <row r="189" spans="2:10">
      <c r="B189" s="328"/>
      <c r="C189" s="329"/>
      <c r="D189" s="329"/>
      <c r="E189" s="329"/>
      <c r="F189" s="329"/>
      <c r="G189" s="329"/>
      <c r="H189" s="344"/>
    </row>
    <row r="190" spans="2:10">
      <c r="B190" s="489" t="s">
        <v>34</v>
      </c>
      <c r="C190" s="489"/>
      <c r="D190" s="489"/>
      <c r="E190" s="489"/>
      <c r="F190" s="489"/>
      <c r="G190" s="489"/>
      <c r="H190" s="122">
        <f>H15</f>
        <v>27280161</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3906261.0902137882</v>
      </c>
      <c r="D193" s="135">
        <f t="shared" si="11"/>
        <v>2454315.2216535192</v>
      </c>
      <c r="E193" s="135">
        <f t="shared" si="11"/>
        <v>1306238.1359109853</v>
      </c>
      <c r="F193" s="135">
        <f t="shared" si="11"/>
        <v>87247.902262164862</v>
      </c>
      <c r="G193" s="135">
        <f t="shared" si="11"/>
        <v>0</v>
      </c>
      <c r="H193" s="135">
        <f>SUM(C193:G193)</f>
        <v>7754062.3500404581</v>
      </c>
    </row>
    <row r="194" spans="2:8">
      <c r="B194" s="127" t="str">
        <f>$B$33</f>
        <v>Science</v>
      </c>
      <c r="C194" s="138">
        <f t="shared" si="11"/>
        <v>1381727.9608381139</v>
      </c>
      <c r="D194" s="138">
        <f t="shared" si="11"/>
        <v>1458211.2452702981</v>
      </c>
      <c r="E194" s="138">
        <f t="shared" si="11"/>
        <v>698374.18363820994</v>
      </c>
      <c r="F194" s="138">
        <f t="shared" si="11"/>
        <v>0</v>
      </c>
      <c r="G194" s="138">
        <f t="shared" si="11"/>
        <v>0</v>
      </c>
      <c r="H194" s="138">
        <f t="shared" ref="H194:H213" si="12">SUM(C194:G194)</f>
        <v>3538313.3897466217</v>
      </c>
    </row>
    <row r="195" spans="2:8">
      <c r="B195" s="127" t="str">
        <f>$B$34</f>
        <v>Fine Arts</v>
      </c>
      <c r="C195" s="138">
        <f t="shared" si="11"/>
        <v>687632.852972058</v>
      </c>
      <c r="D195" s="138">
        <f t="shared" si="11"/>
        <v>546374.74318840879</v>
      </c>
      <c r="E195" s="138">
        <f t="shared" si="11"/>
        <v>122136.77916414372</v>
      </c>
      <c r="F195" s="138">
        <f t="shared" si="11"/>
        <v>0</v>
      </c>
      <c r="G195" s="138">
        <f t="shared" si="11"/>
        <v>0</v>
      </c>
      <c r="H195" s="138">
        <f t="shared" si="12"/>
        <v>1356144.3753246106</v>
      </c>
    </row>
    <row r="196" spans="2:8">
      <c r="B196" s="127" t="str">
        <f>$B$35</f>
        <v>Teacher Education</v>
      </c>
      <c r="C196" s="138">
        <f t="shared" si="11"/>
        <v>316016.86772430164</v>
      </c>
      <c r="D196" s="138">
        <f t="shared" si="11"/>
        <v>1014978.529463133</v>
      </c>
      <c r="E196" s="138">
        <f t="shared" si="11"/>
        <v>990147.1254725256</v>
      </c>
      <c r="F196" s="138">
        <f t="shared" si="11"/>
        <v>343659.3967060867</v>
      </c>
      <c r="G196" s="138">
        <f t="shared" si="11"/>
        <v>0</v>
      </c>
      <c r="H196" s="138">
        <f t="shared" si="12"/>
        <v>2664801.9193660468</v>
      </c>
    </row>
    <row r="197" spans="2:8">
      <c r="B197" s="127" t="str">
        <f>$B$36</f>
        <v>Agriculture</v>
      </c>
      <c r="C197" s="138">
        <f t="shared" si="11"/>
        <v>437340.24686649983</v>
      </c>
      <c r="D197" s="138">
        <f t="shared" si="11"/>
        <v>1168811.6227939487</v>
      </c>
      <c r="E197" s="138">
        <f t="shared" si="11"/>
        <v>537434.71373555786</v>
      </c>
      <c r="F197" s="138">
        <f t="shared" si="11"/>
        <v>0</v>
      </c>
      <c r="G197" s="138">
        <f t="shared" si="11"/>
        <v>0</v>
      </c>
      <c r="H197" s="138">
        <f t="shared" si="12"/>
        <v>2143586.5833960064</v>
      </c>
    </row>
    <row r="198" spans="2:8">
      <c r="B198" s="127" t="str">
        <f>$B$37</f>
        <v>Engineering</v>
      </c>
      <c r="C198" s="138">
        <f t="shared" si="11"/>
        <v>534969.27402520529</v>
      </c>
      <c r="D198" s="138">
        <f t="shared" si="11"/>
        <v>826436.06563922437</v>
      </c>
      <c r="E198" s="138">
        <f t="shared" si="11"/>
        <v>290843.15494915779</v>
      </c>
      <c r="F198" s="138">
        <f t="shared" si="11"/>
        <v>0</v>
      </c>
      <c r="G198" s="138">
        <f t="shared" si="11"/>
        <v>0</v>
      </c>
      <c r="H198" s="138">
        <f t="shared" si="12"/>
        <v>1652248.4946135874</v>
      </c>
    </row>
    <row r="199" spans="2:8">
      <c r="B199" s="127" t="str">
        <f>$B$38</f>
        <v>Home Economics</v>
      </c>
      <c r="C199" s="138">
        <f t="shared" si="11"/>
        <v>68563.393641580042</v>
      </c>
      <c r="D199" s="138">
        <f t="shared" si="11"/>
        <v>123300.17391595831</v>
      </c>
      <c r="E199" s="138">
        <f t="shared" si="11"/>
        <v>41286.789056329653</v>
      </c>
      <c r="F199" s="138">
        <f t="shared" si="11"/>
        <v>0</v>
      </c>
      <c r="G199" s="138">
        <f t="shared" si="11"/>
        <v>0</v>
      </c>
      <c r="H199" s="138">
        <f t="shared" si="12"/>
        <v>233150.35661386797</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42405.269661713675</v>
      </c>
      <c r="D201" s="138">
        <f t="shared" si="11"/>
        <v>362567.06575928739</v>
      </c>
      <c r="E201" s="138">
        <f t="shared" si="11"/>
        <v>378537.99381088198</v>
      </c>
      <c r="F201" s="138">
        <f t="shared" si="11"/>
        <v>0</v>
      </c>
      <c r="G201" s="138">
        <f t="shared" si="11"/>
        <v>0</v>
      </c>
      <c r="H201" s="138">
        <f t="shared" si="12"/>
        <v>783510.32923188305</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154358.40714352796</v>
      </c>
      <c r="D206" s="138">
        <f t="shared" si="11"/>
        <v>175439.23403721311</v>
      </c>
      <c r="E206" s="138">
        <f t="shared" si="11"/>
        <v>147218.94492969452</v>
      </c>
      <c r="F206" s="138">
        <f t="shared" si="11"/>
        <v>0</v>
      </c>
      <c r="G206" s="138">
        <f t="shared" si="11"/>
        <v>0</v>
      </c>
      <c r="H206" s="138">
        <f t="shared" si="12"/>
        <v>477016.5861104356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751226.61474951205</v>
      </c>
      <c r="D208" s="138">
        <f t="shared" si="11"/>
        <v>2223567.4247692656</v>
      </c>
      <c r="E208" s="138">
        <f t="shared" si="11"/>
        <v>1546807.5997788918</v>
      </c>
      <c r="F208" s="138">
        <f t="shared" si="11"/>
        <v>0</v>
      </c>
      <c r="G208" s="138">
        <f t="shared" si="11"/>
        <v>0</v>
      </c>
      <c r="H208" s="138">
        <f t="shared" si="12"/>
        <v>4521601.6392976698</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88438.868448012057</v>
      </c>
      <c r="E210" s="138">
        <f t="shared" si="13"/>
        <v>0</v>
      </c>
      <c r="F210" s="138">
        <f t="shared" si="13"/>
        <v>0</v>
      </c>
      <c r="G210" s="138">
        <f t="shared" si="13"/>
        <v>0</v>
      </c>
      <c r="H210" s="138">
        <f t="shared" si="12"/>
        <v>88438.868448012057</v>
      </c>
    </row>
    <row r="211" spans="2:8">
      <c r="B211" s="127" t="str">
        <f>$B$50</f>
        <v>Technology</v>
      </c>
      <c r="C211" s="138">
        <f t="shared" si="13"/>
        <v>253758.24776051004</v>
      </c>
      <c r="D211" s="138">
        <f t="shared" si="13"/>
        <v>504734.37504431035</v>
      </c>
      <c r="E211" s="138">
        <f t="shared" si="13"/>
        <v>132486.74032150861</v>
      </c>
      <c r="F211" s="138">
        <f t="shared" si="13"/>
        <v>10335.633444366315</v>
      </c>
      <c r="G211" s="138">
        <f t="shared" si="13"/>
        <v>0</v>
      </c>
      <c r="H211" s="138">
        <f t="shared" si="12"/>
        <v>901314.99657069531</v>
      </c>
    </row>
    <row r="212" spans="2:8">
      <c r="B212" s="127" t="str">
        <f>$B$51</f>
        <v>Nursing</v>
      </c>
      <c r="C212" s="138">
        <f t="shared" si="13"/>
        <v>85387.696158816252</v>
      </c>
      <c r="D212" s="138">
        <f t="shared" si="13"/>
        <v>803348.20306842262</v>
      </c>
      <c r="E212" s="138">
        <f t="shared" si="13"/>
        <v>277235.21201286803</v>
      </c>
      <c r="F212" s="138">
        <f t="shared" si="13"/>
        <v>0</v>
      </c>
      <c r="G212" s="138">
        <f t="shared" si="13"/>
        <v>0</v>
      </c>
      <c r="H212" s="138">
        <f t="shared" si="12"/>
        <v>1165971.1112401069</v>
      </c>
    </row>
    <row r="213" spans="2:8">
      <c r="B213" s="130" t="str">
        <f>$B$52</f>
        <v>Totals</v>
      </c>
      <c r="C213" s="135">
        <f>SUM(C193:C212)</f>
        <v>8619647.9217556249</v>
      </c>
      <c r="D213" s="135">
        <f>SUM(D193:D212)</f>
        <v>11750522.773051001</v>
      </c>
      <c r="E213" s="135">
        <f>SUM(E193:E212)</f>
        <v>6468747.3727807552</v>
      </c>
      <c r="F213" s="135">
        <f>SUM(F193:F212)</f>
        <v>441242.9324126179</v>
      </c>
      <c r="G213" s="135">
        <f>SUM(G193:G212)</f>
        <v>0</v>
      </c>
      <c r="H213" s="135">
        <f t="shared" si="12"/>
        <v>27280161</v>
      </c>
    </row>
    <row r="214" spans="2:8">
      <c r="B214" s="143"/>
      <c r="C214" s="144"/>
      <c r="D214" s="144"/>
      <c r="E214" s="144"/>
      <c r="F214" s="144"/>
      <c r="G214" s="144"/>
      <c r="H214" s="144"/>
    </row>
    <row r="215" spans="2:8">
      <c r="B215" s="489" t="s">
        <v>35</v>
      </c>
      <c r="C215" s="489"/>
      <c r="D215" s="489"/>
      <c r="E215" s="489"/>
      <c r="F215" s="489"/>
      <c r="G215" s="489"/>
      <c r="H215" s="122">
        <f>H17</f>
        <v>24562748</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3931791.3856456103</v>
      </c>
      <c r="D218" s="135">
        <f t="shared" si="14"/>
        <v>2895289.1729022874</v>
      </c>
      <c r="E218" s="135">
        <f t="shared" si="14"/>
        <v>661873.94405239727</v>
      </c>
      <c r="F218" s="135">
        <f t="shared" si="14"/>
        <v>34959.676889162256</v>
      </c>
      <c r="G218" s="135">
        <f t="shared" si="14"/>
        <v>0</v>
      </c>
      <c r="H218" s="135">
        <f>SUM(C218:G218)</f>
        <v>7523914.179489457</v>
      </c>
    </row>
    <row r="219" spans="2:8">
      <c r="B219" s="127" t="str">
        <f>$B$33</f>
        <v>Science</v>
      </c>
      <c r="C219" s="138">
        <f t="shared" si="14"/>
        <v>1761435.9865888183</v>
      </c>
      <c r="D219" s="138">
        <f t="shared" si="14"/>
        <v>1333294.0182868496</v>
      </c>
      <c r="E219" s="138">
        <f t="shared" si="14"/>
        <v>260451.56133054566</v>
      </c>
      <c r="F219" s="138">
        <f t="shared" si="14"/>
        <v>0</v>
      </c>
      <c r="G219" s="138">
        <f t="shared" si="14"/>
        <v>0</v>
      </c>
      <c r="H219" s="138">
        <f t="shared" ref="H219:H238" si="15">SUM(C219:G219)</f>
        <v>3355181.5662062136</v>
      </c>
    </row>
    <row r="220" spans="2:8">
      <c r="B220" s="127" t="str">
        <f>$B$34</f>
        <v>Fine Arts</v>
      </c>
      <c r="C220" s="138">
        <f t="shared" si="14"/>
        <v>467292.58179097547</v>
      </c>
      <c r="D220" s="138">
        <f t="shared" si="14"/>
        <v>211013.50010827961</v>
      </c>
      <c r="E220" s="138">
        <f t="shared" si="14"/>
        <v>19742.084396156639</v>
      </c>
      <c r="F220" s="138">
        <f t="shared" si="14"/>
        <v>0</v>
      </c>
      <c r="G220" s="138">
        <f t="shared" si="14"/>
        <v>0</v>
      </c>
      <c r="H220" s="138">
        <f t="shared" si="15"/>
        <v>698048.16629541165</v>
      </c>
    </row>
    <row r="221" spans="2:8">
      <c r="B221" s="127" t="str">
        <f>$B$35</f>
        <v>Teacher Education</v>
      </c>
      <c r="C221" s="138">
        <f t="shared" si="14"/>
        <v>299956.16306503775</v>
      </c>
      <c r="D221" s="138">
        <f t="shared" si="14"/>
        <v>1144301.6252728542</v>
      </c>
      <c r="E221" s="138">
        <f t="shared" si="14"/>
        <v>635139.87143260194</v>
      </c>
      <c r="F221" s="138">
        <f t="shared" si="14"/>
        <v>247293.71441596883</v>
      </c>
      <c r="G221" s="138">
        <f t="shared" si="14"/>
        <v>0</v>
      </c>
      <c r="H221" s="138">
        <f t="shared" si="15"/>
        <v>2326691.3741864627</v>
      </c>
    </row>
    <row r="222" spans="2:8">
      <c r="B222" s="127" t="str">
        <f>$B$36</f>
        <v>Agriculture</v>
      </c>
      <c r="C222" s="138">
        <f t="shared" si="14"/>
        <v>597034.63129152043</v>
      </c>
      <c r="D222" s="138">
        <f t="shared" si="14"/>
        <v>1354076.9908457121</v>
      </c>
      <c r="E222" s="138">
        <f t="shared" si="14"/>
        <v>214900.81452066341</v>
      </c>
      <c r="F222" s="138">
        <f t="shared" si="14"/>
        <v>0</v>
      </c>
      <c r="G222" s="138">
        <f t="shared" si="14"/>
        <v>0</v>
      </c>
      <c r="H222" s="138">
        <f t="shared" si="15"/>
        <v>2166012.4366578963</v>
      </c>
    </row>
    <row r="223" spans="2:8">
      <c r="B223" s="127" t="str">
        <f>$B$37</f>
        <v>Engineering</v>
      </c>
      <c r="C223" s="138">
        <f t="shared" si="14"/>
        <v>344811.33528165997</v>
      </c>
      <c r="D223" s="138">
        <f t="shared" si="14"/>
        <v>705206.05610369728</v>
      </c>
      <c r="E223" s="138">
        <f t="shared" si="14"/>
        <v>135418.36015488693</v>
      </c>
      <c r="F223" s="138">
        <f t="shared" si="14"/>
        <v>0</v>
      </c>
      <c r="G223" s="138">
        <f t="shared" si="14"/>
        <v>0</v>
      </c>
      <c r="H223" s="138">
        <f t="shared" si="15"/>
        <v>1185435.7515402443</v>
      </c>
    </row>
    <row r="224" spans="2:8">
      <c r="B224" s="127" t="str">
        <f>$B$38</f>
        <v>Home Economics</v>
      </c>
      <c r="C224" s="138">
        <f t="shared" si="14"/>
        <v>120893.9059400058</v>
      </c>
      <c r="D224" s="138">
        <f t="shared" si="14"/>
        <v>225252.04726562789</v>
      </c>
      <c r="E224" s="138">
        <f t="shared" si="14"/>
        <v>53982.262020740804</v>
      </c>
      <c r="F224" s="138">
        <f t="shared" si="14"/>
        <v>0</v>
      </c>
      <c r="G224" s="138">
        <f t="shared" si="14"/>
        <v>0</v>
      </c>
      <c r="H224" s="138">
        <f t="shared" si="15"/>
        <v>400128.21522637445</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28725.743851056021</v>
      </c>
      <c r="D226" s="138">
        <f t="shared" si="14"/>
        <v>311744.58838293614</v>
      </c>
      <c r="E226" s="138">
        <f t="shared" si="14"/>
        <v>234540.07556059008</v>
      </c>
      <c r="F226" s="138">
        <f t="shared" si="14"/>
        <v>0</v>
      </c>
      <c r="G226" s="138">
        <f t="shared" si="14"/>
        <v>0</v>
      </c>
      <c r="H226" s="138">
        <f t="shared" si="15"/>
        <v>575010.40779458219</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126423.99566534279</v>
      </c>
      <c r="D231" s="138">
        <f t="shared" si="14"/>
        <v>137875.12433730424</v>
      </c>
      <c r="E231" s="138">
        <f t="shared" si="14"/>
        <v>91718.43375714439</v>
      </c>
      <c r="F231" s="138">
        <f t="shared" si="14"/>
        <v>0</v>
      </c>
      <c r="G231" s="138">
        <f t="shared" si="14"/>
        <v>0</v>
      </c>
      <c r="H231" s="138">
        <f t="shared" si="15"/>
        <v>356017.55375979142</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814305.71205587138</v>
      </c>
      <c r="D233" s="138">
        <f t="shared" si="14"/>
        <v>2658451.7239123574</v>
      </c>
      <c r="E233" s="138">
        <f t="shared" si="14"/>
        <v>906799.17859221576</v>
      </c>
      <c r="F233" s="138">
        <f t="shared" si="14"/>
        <v>0</v>
      </c>
      <c r="G233" s="138">
        <f t="shared" si="14"/>
        <v>0</v>
      </c>
      <c r="H233" s="138">
        <f t="shared" si="15"/>
        <v>4379556.6145604439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78002.475731560189</v>
      </c>
      <c r="E235" s="138">
        <f t="shared" si="16"/>
        <v>0</v>
      </c>
      <c r="F235" s="138">
        <f t="shared" si="16"/>
        <v>0</v>
      </c>
      <c r="G235" s="138">
        <f t="shared" si="16"/>
        <v>0</v>
      </c>
      <c r="H235" s="138">
        <f t="shared" si="15"/>
        <v>78002.475731560189</v>
      </c>
    </row>
    <row r="236" spans="2:10">
      <c r="B236" s="127" t="str">
        <f>$B$50</f>
        <v>Technology</v>
      </c>
      <c r="C236" s="138">
        <f t="shared" si="16"/>
        <v>129547.47226946832</v>
      </c>
      <c r="D236" s="138">
        <f t="shared" si="16"/>
        <v>389216.43502788706</v>
      </c>
      <c r="E236" s="138">
        <f t="shared" si="16"/>
        <v>60151.663394539763</v>
      </c>
      <c r="F236" s="138">
        <f t="shared" si="16"/>
        <v>1839.9829941664345</v>
      </c>
      <c r="G236" s="138">
        <f t="shared" si="16"/>
        <v>0</v>
      </c>
      <c r="H236" s="138">
        <f t="shared" si="15"/>
        <v>580755.55368606152</v>
      </c>
    </row>
    <row r="237" spans="2:10">
      <c r="B237" s="127" t="str">
        <f>$B$51</f>
        <v>Nursing</v>
      </c>
      <c r="C237" s="138">
        <f t="shared" si="16"/>
        <v>64415.304393277132</v>
      </c>
      <c r="D237" s="138">
        <f t="shared" si="16"/>
        <v>805406.51529174461</v>
      </c>
      <c r="E237" s="138">
        <f t="shared" si="16"/>
        <v>68171.885180478392</v>
      </c>
      <c r="F237" s="138">
        <f t="shared" si="16"/>
        <v>0</v>
      </c>
      <c r="G237" s="138">
        <f t="shared" si="16"/>
        <v>0</v>
      </c>
      <c r="H237" s="138">
        <f t="shared" si="15"/>
        <v>937993.7048655001</v>
      </c>
    </row>
    <row r="238" spans="2:10">
      <c r="B238" s="130" t="str">
        <f>$B$52</f>
        <v>Totals</v>
      </c>
      <c r="C238" s="135">
        <f>SUM(C218:C237)</f>
        <v>8686634.2178386431</v>
      </c>
      <c r="D238" s="135">
        <f>SUM(D218:D237)</f>
        <v>12249130.273469098</v>
      </c>
      <c r="E238" s="135">
        <f>SUM(E218:E237)</f>
        <v>3342890.1343929609</v>
      </c>
      <c r="F238" s="135">
        <f>SUM(F218:F237)</f>
        <v>284093.37429929752</v>
      </c>
      <c r="G238" s="135">
        <f>SUM(G218:G237)</f>
        <v>0</v>
      </c>
      <c r="H238" s="135">
        <f t="shared" si="15"/>
        <v>24562748.000000004</v>
      </c>
    </row>
    <row r="239" spans="2:10">
      <c r="B239" s="328"/>
      <c r="C239" s="348"/>
      <c r="D239" s="348"/>
      <c r="E239" s="348"/>
      <c r="F239" s="348"/>
      <c r="G239" s="348"/>
      <c r="H239" s="348"/>
    </row>
    <row r="240" spans="2:10">
      <c r="B240" s="120" t="s">
        <v>11</v>
      </c>
      <c r="C240" s="121"/>
      <c r="D240" s="121"/>
      <c r="E240" s="121"/>
      <c r="F240" s="121"/>
      <c r="G240" s="121"/>
      <c r="H240" s="122">
        <f>H16</f>
        <v>19414467</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3107699.2732043243</v>
      </c>
      <c r="D243" s="135">
        <f t="shared" si="17"/>
        <v>2288444.9289944577</v>
      </c>
      <c r="E243" s="135">
        <f t="shared" si="17"/>
        <v>523147.07804538455</v>
      </c>
      <c r="F243" s="135">
        <f t="shared" si="17"/>
        <v>27632.229638772638</v>
      </c>
      <c r="G243" s="135">
        <f t="shared" si="17"/>
        <v>0</v>
      </c>
      <c r="H243" s="135">
        <f>SUM(C243:G243)</f>
        <v>5946923.50988294</v>
      </c>
    </row>
    <row r="244" spans="2:8">
      <c r="B244" s="127" t="str">
        <f>$B$33</f>
        <v>Science</v>
      </c>
      <c r="C244" s="138">
        <f t="shared" si="17"/>
        <v>1392244.0939523971</v>
      </c>
      <c r="D244" s="138">
        <f t="shared" si="17"/>
        <v>1053839.444972828</v>
      </c>
      <c r="E244" s="138">
        <f t="shared" si="17"/>
        <v>205861.66672191379</v>
      </c>
      <c r="F244" s="138">
        <f t="shared" si="17"/>
        <v>0</v>
      </c>
      <c r="G244" s="138">
        <f t="shared" si="17"/>
        <v>0</v>
      </c>
      <c r="H244" s="138">
        <f t="shared" ref="H244:H263" si="18">SUM(C244:G244)</f>
        <v>2651945.2056471389</v>
      </c>
    </row>
    <row r="245" spans="2:8">
      <c r="B245" s="127" t="str">
        <f>$B$34</f>
        <v>Fine Arts</v>
      </c>
      <c r="C245" s="138">
        <f t="shared" si="17"/>
        <v>369349.40701772022</v>
      </c>
      <c r="D245" s="138">
        <f t="shared" si="17"/>
        <v>166785.68026699175</v>
      </c>
      <c r="E245" s="138">
        <f t="shared" si="17"/>
        <v>15604.200556892005</v>
      </c>
      <c r="F245" s="138">
        <f t="shared" si="17"/>
        <v>0</v>
      </c>
      <c r="G245" s="138">
        <f t="shared" si="17"/>
        <v>0</v>
      </c>
      <c r="H245" s="138">
        <f t="shared" si="18"/>
        <v>551739.28784160397</v>
      </c>
    </row>
    <row r="246" spans="2:8">
      <c r="B246" s="127" t="str">
        <f>$B$35</f>
        <v>Teacher Education</v>
      </c>
      <c r="C246" s="138">
        <f t="shared" si="17"/>
        <v>237086.21809224252</v>
      </c>
      <c r="D246" s="138">
        <f t="shared" si="17"/>
        <v>904459.31138918968</v>
      </c>
      <c r="E246" s="138">
        <f t="shared" si="17"/>
        <v>502016.38979126001</v>
      </c>
      <c r="F246" s="138">
        <f t="shared" si="17"/>
        <v>195461.66649742331</v>
      </c>
      <c r="G246" s="138">
        <f t="shared" si="17"/>
        <v>0</v>
      </c>
      <c r="H246" s="138">
        <f t="shared" si="18"/>
        <v>1839023.5857701155</v>
      </c>
    </row>
    <row r="247" spans="2:8">
      <c r="B247" s="127" t="str">
        <f>$B$36</f>
        <v>Agriculture</v>
      </c>
      <c r="C247" s="138">
        <f t="shared" si="17"/>
        <v>471897.89786820224</v>
      </c>
      <c r="D247" s="138">
        <f t="shared" si="17"/>
        <v>1070266.3665414548</v>
      </c>
      <c r="E247" s="138">
        <f t="shared" si="17"/>
        <v>169858.22481200148</v>
      </c>
      <c r="F247" s="138">
        <f t="shared" si="17"/>
        <v>0</v>
      </c>
      <c r="G247" s="138">
        <f t="shared" si="17"/>
        <v>0</v>
      </c>
      <c r="H247" s="138">
        <f t="shared" si="18"/>
        <v>1712022.4892216586</v>
      </c>
    </row>
    <row r="248" spans="2:8">
      <c r="B248" s="127" t="str">
        <f>$B$37</f>
        <v>Engineering</v>
      </c>
      <c r="C248" s="138">
        <f t="shared" si="17"/>
        <v>272539.87583358842</v>
      </c>
      <c r="D248" s="138">
        <f t="shared" si="17"/>
        <v>557396.90463075961</v>
      </c>
      <c r="E248" s="138">
        <f t="shared" si="17"/>
        <v>107035.06319493109</v>
      </c>
      <c r="F248" s="138">
        <f t="shared" si="17"/>
        <v>0</v>
      </c>
      <c r="G248" s="138">
        <f t="shared" si="17"/>
        <v>0</v>
      </c>
      <c r="H248" s="138">
        <f t="shared" si="18"/>
        <v>936971.84365927917</v>
      </c>
    </row>
    <row r="249" spans="2:8">
      <c r="B249" s="127" t="str">
        <f>$B$38</f>
        <v>Home Economics</v>
      </c>
      <c r="C249" s="138">
        <f t="shared" si="17"/>
        <v>95554.892611093295</v>
      </c>
      <c r="D249" s="138">
        <f t="shared" si="17"/>
        <v>178039.86908634868</v>
      </c>
      <c r="E249" s="138">
        <f t="shared" si="17"/>
        <v>42667.735897751576</v>
      </c>
      <c r="F249" s="138">
        <f t="shared" si="17"/>
        <v>0</v>
      </c>
      <c r="G249" s="138">
        <f t="shared" si="17"/>
        <v>0</v>
      </c>
      <c r="H249" s="138">
        <f t="shared" si="18"/>
        <v>316262.49759519356</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22704.910950793452</v>
      </c>
      <c r="D251" s="138">
        <f t="shared" si="17"/>
        <v>246403.823529399</v>
      </c>
      <c r="E251" s="138">
        <f t="shared" si="17"/>
        <v>185381.15349099302</v>
      </c>
      <c r="F251" s="138">
        <f t="shared" si="17"/>
        <v>0</v>
      </c>
      <c r="G251" s="138">
        <f t="shared" si="17"/>
        <v>0</v>
      </c>
      <c r="H251" s="138">
        <f t="shared" si="18"/>
        <v>454489.8879711855</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99925.891510711284</v>
      </c>
      <c r="D256" s="138">
        <f t="shared" si="17"/>
        <v>108976.89670420795</v>
      </c>
      <c r="E256" s="138">
        <f t="shared" si="17"/>
        <v>72494.515087227439</v>
      </c>
      <c r="F256" s="138">
        <f t="shared" si="17"/>
        <v>0</v>
      </c>
      <c r="G256" s="138">
        <f t="shared" si="17"/>
        <v>0</v>
      </c>
      <c r="H256" s="138">
        <f t="shared" si="18"/>
        <v>281397.30330214667</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643629.58796874911</v>
      </c>
      <c r="D258" s="138">
        <f t="shared" si="17"/>
        <v>2101247.9249060233</v>
      </c>
      <c r="E258" s="138">
        <f t="shared" si="17"/>
        <v>716736.69120432599</v>
      </c>
      <c r="F258" s="138">
        <f t="shared" si="17"/>
        <v>0</v>
      </c>
      <c r="G258" s="138">
        <f t="shared" si="17"/>
        <v>0</v>
      </c>
      <c r="H258" s="138">
        <f t="shared" si="18"/>
        <v>3461614.2040790981</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61653.382227781527</v>
      </c>
      <c r="E260" s="138">
        <f t="shared" si="19"/>
        <v>0</v>
      </c>
      <c r="F260" s="138">
        <f t="shared" si="19"/>
        <v>0</v>
      </c>
      <c r="G260" s="138">
        <f t="shared" si="19"/>
        <v>0</v>
      </c>
      <c r="H260" s="138">
        <f t="shared" si="18"/>
        <v>61653.382227781527</v>
      </c>
    </row>
    <row r="261" spans="2:10">
      <c r="B261" s="127" t="str">
        <f>$B$50</f>
        <v>Technology</v>
      </c>
      <c r="C261" s="138">
        <f t="shared" si="19"/>
        <v>102394.69644475478</v>
      </c>
      <c r="D261" s="138">
        <f t="shared" si="19"/>
        <v>307637.79499372619</v>
      </c>
      <c r="E261" s="138">
        <f t="shared" si="19"/>
        <v>47544.048571780331</v>
      </c>
      <c r="F261" s="138">
        <f t="shared" si="19"/>
        <v>1454.3278757248756</v>
      </c>
      <c r="G261" s="138">
        <f t="shared" si="19"/>
        <v>0</v>
      </c>
      <c r="H261" s="138">
        <f t="shared" si="18"/>
        <v>459030.86788598617</v>
      </c>
    </row>
    <row r="262" spans="2:10">
      <c r="B262" s="127" t="str">
        <f>$B$51</f>
        <v>Nursing</v>
      </c>
      <c r="C262" s="138">
        <f t="shared" si="19"/>
        <v>50914.042738142896</v>
      </c>
      <c r="D262" s="138">
        <f t="shared" si="19"/>
        <v>636595.6371297125</v>
      </c>
      <c r="E262" s="138">
        <f t="shared" si="19"/>
        <v>53883.255048017701</v>
      </c>
      <c r="F262" s="138">
        <f t="shared" si="19"/>
        <v>0</v>
      </c>
      <c r="G262" s="138">
        <f t="shared" si="19"/>
        <v>0</v>
      </c>
      <c r="H262" s="138">
        <f t="shared" si="18"/>
        <v>741392.93491587311</v>
      </c>
    </row>
    <row r="263" spans="2:10">
      <c r="B263" s="130" t="str">
        <f>$B$52</f>
        <v>Totals</v>
      </c>
      <c r="C263" s="135">
        <f>SUM(C243:C262)</f>
        <v>6865940.7881927192</v>
      </c>
      <c r="D263" s="135">
        <f>SUM(D243:D262)</f>
        <v>9681747.9653728809</v>
      </c>
      <c r="E263" s="135">
        <f>SUM(E243:E262)</f>
        <v>2642230.0224224785</v>
      </c>
      <c r="F263" s="135">
        <f>SUM(F243:F262)</f>
        <v>224548.22401192083</v>
      </c>
      <c r="G263" s="135">
        <f>SUM(G243:G262)</f>
        <v>0</v>
      </c>
      <c r="H263" s="135">
        <f t="shared" si="18"/>
        <v>19414467</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21722119.063441727</v>
      </c>
      <c r="D268" s="135">
        <f t="shared" si="20"/>
        <v>14408872.597212806</v>
      </c>
      <c r="E268" s="135">
        <f t="shared" si="20"/>
        <v>6094833.2550318092</v>
      </c>
      <c r="F268" s="135">
        <f t="shared" si="20"/>
        <v>390534.69109204761</v>
      </c>
      <c r="G268" s="135">
        <f t="shared" si="20"/>
        <v>0</v>
      </c>
      <c r="H268" s="135">
        <f>SUM(C268:G268)</f>
        <v>42616359.606778383</v>
      </c>
    </row>
    <row r="269" spans="2:10">
      <c r="B269" s="127" t="str">
        <f>$B$33</f>
        <v>Science</v>
      </c>
      <c r="C269" s="138">
        <f t="shared" si="20"/>
        <v>8347239.8647849029</v>
      </c>
      <c r="D269" s="138">
        <f t="shared" si="20"/>
        <v>7868173.9455871712</v>
      </c>
      <c r="E269" s="138">
        <f t="shared" si="20"/>
        <v>3091321.8561544633</v>
      </c>
      <c r="F269" s="138">
        <f t="shared" si="20"/>
        <v>0</v>
      </c>
      <c r="G269" s="138">
        <f t="shared" si="20"/>
        <v>0</v>
      </c>
      <c r="H269" s="138">
        <f t="shared" ref="H269:H288" si="21">SUM(C269:G269)</f>
        <v>19306735.666526537</v>
      </c>
    </row>
    <row r="270" spans="2:10">
      <c r="B270" s="127" t="str">
        <f>$B$34</f>
        <v>Fine Arts</v>
      </c>
      <c r="C270" s="138">
        <f t="shared" si="20"/>
        <v>3421276.5831064438</v>
      </c>
      <c r="D270" s="138">
        <f t="shared" si="20"/>
        <v>2431480.8867974626</v>
      </c>
      <c r="E270" s="138">
        <f t="shared" si="20"/>
        <v>494426.93369691353</v>
      </c>
      <c r="F270" s="138">
        <f t="shared" si="20"/>
        <v>0</v>
      </c>
      <c r="G270" s="138">
        <f t="shared" si="20"/>
        <v>0</v>
      </c>
      <c r="H270" s="138">
        <f t="shared" si="21"/>
        <v>6347184.4036008203</v>
      </c>
    </row>
    <row r="271" spans="2:10">
      <c r="B271" s="127" t="str">
        <f>$B$35</f>
        <v>Teacher Education</v>
      </c>
      <c r="C271" s="138">
        <f t="shared" si="20"/>
        <v>1724868.6241159192</v>
      </c>
      <c r="D271" s="138">
        <f t="shared" si="20"/>
        <v>5863803.8990529403</v>
      </c>
      <c r="E271" s="138">
        <f t="shared" si="20"/>
        <v>4858864.2820356851</v>
      </c>
      <c r="F271" s="138">
        <f t="shared" si="20"/>
        <v>1734482.3907300748</v>
      </c>
      <c r="G271" s="138">
        <f t="shared" si="20"/>
        <v>0</v>
      </c>
      <c r="H271" s="138">
        <f t="shared" si="21"/>
        <v>14182019.19593462</v>
      </c>
    </row>
    <row r="272" spans="2:10">
      <c r="B272" s="127" t="str">
        <f>$B$36</f>
        <v>Agriculture</v>
      </c>
      <c r="C272" s="138">
        <f t="shared" si="20"/>
        <v>2712781.7473182892</v>
      </c>
      <c r="D272" s="138">
        <f t="shared" si="20"/>
        <v>6817605.2591177495</v>
      </c>
      <c r="E272" s="138">
        <f t="shared" si="20"/>
        <v>2404838.0542196147</v>
      </c>
      <c r="F272" s="138">
        <f t="shared" si="20"/>
        <v>0</v>
      </c>
      <c r="G272" s="138">
        <f t="shared" si="20"/>
        <v>0</v>
      </c>
      <c r="H272" s="138">
        <f t="shared" si="21"/>
        <v>11935225.060655653</v>
      </c>
    </row>
    <row r="273" spans="2:10">
      <c r="B273" s="127" t="str">
        <f>$B$37</f>
        <v>Engineering</v>
      </c>
      <c r="C273" s="138">
        <f t="shared" si="20"/>
        <v>2628163.3752031242</v>
      </c>
      <c r="D273" s="138">
        <f t="shared" si="20"/>
        <v>4368963.6944826562</v>
      </c>
      <c r="E273" s="138">
        <f t="shared" si="20"/>
        <v>1335657.7542716365</v>
      </c>
      <c r="F273" s="138">
        <f t="shared" si="20"/>
        <v>0</v>
      </c>
      <c r="G273" s="138">
        <f t="shared" si="20"/>
        <v>0</v>
      </c>
      <c r="H273" s="138">
        <f t="shared" si="21"/>
        <v>8332784.8239574172</v>
      </c>
    </row>
    <row r="274" spans="2:10">
      <c r="B274" s="127" t="str">
        <f>$B$38</f>
        <v>Home Economics</v>
      </c>
      <c r="C274" s="138">
        <f t="shared" si="20"/>
        <v>474160.76278642192</v>
      </c>
      <c r="D274" s="138">
        <f t="shared" si="20"/>
        <v>866745.18456569</v>
      </c>
      <c r="E274" s="138">
        <f t="shared" si="20"/>
        <v>251836.0658928479</v>
      </c>
      <c r="F274" s="138">
        <f t="shared" si="20"/>
        <v>0</v>
      </c>
      <c r="G274" s="138">
        <f t="shared" si="20"/>
        <v>0</v>
      </c>
      <c r="H274" s="138">
        <f t="shared" si="21"/>
        <v>1592742.0132449598</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210820.68043669866</v>
      </c>
      <c r="D276" s="138">
        <f t="shared" si="20"/>
        <v>1920944.855214041</v>
      </c>
      <c r="E276" s="138">
        <f t="shared" si="20"/>
        <v>1842747.7890050302</v>
      </c>
      <c r="F276" s="138">
        <f t="shared" si="20"/>
        <v>0</v>
      </c>
      <c r="G276" s="138">
        <f t="shared" si="20"/>
        <v>0</v>
      </c>
      <c r="H276" s="138">
        <f t="shared" si="21"/>
        <v>3974513.3246557694</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806542.89913398493</v>
      </c>
      <c r="D281" s="138">
        <f t="shared" si="20"/>
        <v>906283.00931045879</v>
      </c>
      <c r="E281" s="138">
        <f t="shared" si="20"/>
        <v>717571.00948658027</v>
      </c>
      <c r="F281" s="138">
        <f t="shared" si="20"/>
        <v>0</v>
      </c>
      <c r="G281" s="138">
        <f t="shared" si="20"/>
        <v>0</v>
      </c>
      <c r="H281" s="138">
        <f t="shared" si="21"/>
        <v>2430396.917931024</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4281602.9994534347</v>
      </c>
      <c r="D283" s="138">
        <f t="shared" si="20"/>
        <v>13117517.483862493</v>
      </c>
      <c r="E283" s="138">
        <f t="shared" si="20"/>
        <v>7437587.263834253</v>
      </c>
      <c r="F283" s="138">
        <f t="shared" si="20"/>
        <v>0</v>
      </c>
      <c r="G283" s="138">
        <f t="shared" si="20"/>
        <v>0</v>
      </c>
      <c r="H283" s="138">
        <f t="shared" si="21"/>
        <v>24836707.747150183</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472075.31878830615</v>
      </c>
      <c r="E285" s="138">
        <f t="shared" si="22"/>
        <v>0</v>
      </c>
      <c r="F285" s="138">
        <f t="shared" si="22"/>
        <v>0</v>
      </c>
      <c r="G285" s="138">
        <f t="shared" si="22"/>
        <v>0</v>
      </c>
      <c r="H285" s="138">
        <f t="shared" si="21"/>
        <v>472075.31878830615</v>
      </c>
    </row>
    <row r="286" spans="2:10">
      <c r="B286" s="127" t="str">
        <f>$B$50</f>
        <v>Technology</v>
      </c>
      <c r="C286" s="138">
        <f t="shared" si="22"/>
        <v>1185753.9128063803</v>
      </c>
      <c r="D286" s="138">
        <f t="shared" si="22"/>
        <v>2594020.550905141</v>
      </c>
      <c r="E286" s="138">
        <f t="shared" si="22"/>
        <v>605679.06695117871</v>
      </c>
      <c r="F286" s="138">
        <f t="shared" si="22"/>
        <v>42143.191210201592</v>
      </c>
      <c r="G286" s="138">
        <f t="shared" si="22"/>
        <v>0</v>
      </c>
      <c r="H286" s="138">
        <f t="shared" si="21"/>
        <v>4427596.7218729025</v>
      </c>
    </row>
    <row r="287" spans="2:10">
      <c r="B287" s="127" t="str">
        <f>$B$51</f>
        <v>Nursing</v>
      </c>
      <c r="C287" s="138">
        <f t="shared" si="22"/>
        <v>436279.98690344556</v>
      </c>
      <c r="D287" s="138">
        <f t="shared" si="22"/>
        <v>4461581.6974047031</v>
      </c>
      <c r="E287" s="138">
        <f t="shared" si="22"/>
        <v>1164110.633925875</v>
      </c>
      <c r="F287" s="138">
        <f t="shared" si="22"/>
        <v>0</v>
      </c>
      <c r="G287" s="138">
        <f t="shared" si="22"/>
        <v>0</v>
      </c>
      <c r="H287" s="138">
        <f t="shared" si="21"/>
        <v>6061972.3182340236</v>
      </c>
    </row>
    <row r="288" spans="2:10">
      <c r="B288" s="130" t="str">
        <f>$B$52</f>
        <v>Totals</v>
      </c>
      <c r="C288" s="135">
        <f>SUM(C268:C287)</f>
        <v>47951610.499490768</v>
      </c>
      <c r="D288" s="135">
        <f>SUM(D268:D287)</f>
        <v>66098068.382301621</v>
      </c>
      <c r="E288" s="135">
        <f>SUM(E268:E287)</f>
        <v>30299473.964505892</v>
      </c>
      <c r="F288" s="135">
        <f>SUM(F268:F287)</f>
        <v>2167160.2730323239</v>
      </c>
      <c r="G288" s="135">
        <f>SUM(G268:G287)</f>
        <v>0</v>
      </c>
      <c r="H288" s="135">
        <f t="shared" si="21"/>
        <v>146516313.11933061</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282.8916607642243</v>
      </c>
      <c r="D293" s="133">
        <f t="shared" si="23"/>
        <v>440.12684333840815</v>
      </c>
      <c r="E293" s="133">
        <f t="shared" si="23"/>
        <v>946.84375563644699</v>
      </c>
      <c r="F293" s="133">
        <f t="shared" si="23"/>
        <v>1370.2971617264827</v>
      </c>
      <c r="G293" s="134">
        <f t="shared" si="23"/>
        <v>0</v>
      </c>
      <c r="H293" s="135">
        <f t="shared" si="23"/>
        <v>366.60495506751528</v>
      </c>
    </row>
    <row r="294" spans="2:10">
      <c r="B294" s="127" t="str">
        <f>$B$33</f>
        <v>Science</v>
      </c>
      <c r="C294" s="136">
        <f t="shared" si="23"/>
        <v>242.65232165072393</v>
      </c>
      <c r="D294" s="136">
        <f t="shared" si="23"/>
        <v>521.90063316444491</v>
      </c>
      <c r="E294" s="136">
        <f t="shared" si="23"/>
        <v>1220.4192089042492</v>
      </c>
      <c r="F294" s="136">
        <f t="shared" si="23"/>
        <v>0</v>
      </c>
      <c r="G294" s="137">
        <f t="shared" si="23"/>
        <v>0</v>
      </c>
      <c r="H294" s="138">
        <f t="shared" si="23"/>
        <v>371.21912873784419</v>
      </c>
    </row>
    <row r="295" spans="2:10">
      <c r="B295" s="127" t="str">
        <f>$B$34</f>
        <v>Fine Arts</v>
      </c>
      <c r="C295" s="136">
        <f t="shared" si="23"/>
        <v>374.89333586526885</v>
      </c>
      <c r="D295" s="136">
        <f t="shared" si="23"/>
        <v>1019.0615619436138</v>
      </c>
      <c r="E295" s="136">
        <f t="shared" si="23"/>
        <v>2575.1402796714247</v>
      </c>
      <c r="F295" s="136">
        <f t="shared" si="23"/>
        <v>0</v>
      </c>
      <c r="G295" s="137">
        <f t="shared" si="23"/>
        <v>0</v>
      </c>
      <c r="H295" s="138">
        <f t="shared" si="23"/>
        <v>542.30898868769827</v>
      </c>
    </row>
    <row r="296" spans="2:10">
      <c r="B296" s="127" t="str">
        <f>$B$35</f>
        <v>Teacher Education</v>
      </c>
      <c r="C296" s="136">
        <f t="shared" si="23"/>
        <v>294.44667533559561</v>
      </c>
      <c r="D296" s="136">
        <f t="shared" si="23"/>
        <v>453.18833751085401</v>
      </c>
      <c r="E296" s="136">
        <f t="shared" si="23"/>
        <v>786.60584135270926</v>
      </c>
      <c r="F296" s="136">
        <f t="shared" si="23"/>
        <v>860.35832873515619</v>
      </c>
      <c r="G296" s="137">
        <f t="shared" si="23"/>
        <v>0</v>
      </c>
      <c r="H296" s="138">
        <f t="shared" si="23"/>
        <v>525.45458302832969</v>
      </c>
    </row>
    <row r="297" spans="2:10">
      <c r="B297" s="127" t="str">
        <f>$B$36</f>
        <v>Agriculture</v>
      </c>
      <c r="C297" s="136">
        <f t="shared" si="23"/>
        <v>232.66108743874591</v>
      </c>
      <c r="D297" s="136">
        <f t="shared" si="23"/>
        <v>445.2749826345601</v>
      </c>
      <c r="E297" s="136">
        <f t="shared" si="23"/>
        <v>1150.6402173299591</v>
      </c>
      <c r="F297" s="136">
        <f t="shared" si="23"/>
        <v>0</v>
      </c>
      <c r="G297" s="137">
        <f t="shared" si="23"/>
        <v>0</v>
      </c>
      <c r="H297" s="138">
        <f t="shared" si="23"/>
        <v>410.69843433957959</v>
      </c>
    </row>
    <row r="298" spans="2:10">
      <c r="B298" s="127" t="str">
        <f>$B$37</f>
        <v>Engineering</v>
      </c>
      <c r="C298" s="136">
        <f t="shared" si="23"/>
        <v>390.28265150031547</v>
      </c>
      <c r="D298" s="136">
        <f t="shared" si="23"/>
        <v>547.90114051701232</v>
      </c>
      <c r="E298" s="136">
        <f t="shared" si="23"/>
        <v>1014.166859735487</v>
      </c>
      <c r="F298" s="136">
        <f t="shared" si="23"/>
        <v>0</v>
      </c>
      <c r="G298" s="137">
        <f t="shared" si="23"/>
        <v>0</v>
      </c>
      <c r="H298" s="138">
        <f t="shared" si="23"/>
        <v>519.98657247784195</v>
      </c>
    </row>
    <row r="299" spans="2:10">
      <c r="B299" s="127" t="str">
        <f>$B$38</f>
        <v>Home Economics</v>
      </c>
      <c r="C299" s="136">
        <f t="shared" si="23"/>
        <v>200.83047979094533</v>
      </c>
      <c r="D299" s="136">
        <f t="shared" si="23"/>
        <v>340.30042582084411</v>
      </c>
      <c r="E299" s="136">
        <f t="shared" si="23"/>
        <v>479.6877445578055</v>
      </c>
      <c r="F299" s="136">
        <f t="shared" si="23"/>
        <v>0</v>
      </c>
      <c r="G299" s="137">
        <f t="shared" si="23"/>
        <v>0</v>
      </c>
      <c r="H299" s="138">
        <f t="shared" si="23"/>
        <v>293.16068714245534</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375.79443928110277</v>
      </c>
      <c r="D301" s="136">
        <f t="shared" si="23"/>
        <v>544.94889509618179</v>
      </c>
      <c r="E301" s="136">
        <f t="shared" si="23"/>
        <v>807.86838623631309</v>
      </c>
      <c r="F301" s="136">
        <f t="shared" si="23"/>
        <v>0</v>
      </c>
      <c r="G301" s="137">
        <f t="shared" si="23"/>
        <v>0</v>
      </c>
      <c r="H301" s="138">
        <f t="shared" si="23"/>
        <v>624.23642604928057</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326.6678408805123</v>
      </c>
      <c r="D306" s="136">
        <f t="shared" si="23"/>
        <v>581.32329012858168</v>
      </c>
      <c r="E306" s="136">
        <f t="shared" si="23"/>
        <v>804.45180435715281</v>
      </c>
      <c r="F306" s="136">
        <f t="shared" si="23"/>
        <v>0</v>
      </c>
      <c r="G306" s="137">
        <f t="shared" si="23"/>
        <v>0</v>
      </c>
      <c r="H306" s="138">
        <f t="shared" si="23"/>
        <v>493.98311340061463</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269.23240894506915</v>
      </c>
      <c r="D308" s="136">
        <f t="shared" si="23"/>
        <v>436.37782714113416</v>
      </c>
      <c r="E308" s="136">
        <f t="shared" si="23"/>
        <v>843.35948110151412</v>
      </c>
      <c r="F308" s="136">
        <f t="shared" si="23"/>
        <v>0</v>
      </c>
      <c r="G308" s="137">
        <f t="shared" si="23"/>
        <v>0</v>
      </c>
      <c r="H308" s="138">
        <f t="shared" si="23"/>
        <v>453.37351223303608</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535.23278774184371</v>
      </c>
      <c r="E310" s="136">
        <f t="shared" si="24"/>
        <v>0</v>
      </c>
      <c r="F310" s="136">
        <f t="shared" si="24"/>
        <v>0</v>
      </c>
      <c r="G310" s="137">
        <f t="shared" si="24"/>
        <v>0</v>
      </c>
      <c r="H310" s="138">
        <f t="shared" si="24"/>
        <v>535.23278774184371</v>
      </c>
    </row>
    <row r="311" spans="2:10">
      <c r="B311" s="127" t="str">
        <f>$B$50</f>
        <v>Technology</v>
      </c>
      <c r="C311" s="136">
        <f t="shared" si="24"/>
        <v>468.67743589184994</v>
      </c>
      <c r="D311" s="136">
        <f t="shared" si="24"/>
        <v>589.4161669859443</v>
      </c>
      <c r="E311" s="136">
        <f t="shared" si="24"/>
        <v>1035.3488323951774</v>
      </c>
      <c r="F311" s="136">
        <f t="shared" si="24"/>
        <v>2809.5460806801061</v>
      </c>
      <c r="G311" s="137">
        <f t="shared" si="24"/>
        <v>0</v>
      </c>
      <c r="H311" s="138">
        <f t="shared" si="24"/>
        <v>587.91617605535816</v>
      </c>
    </row>
    <row r="312" spans="2:10">
      <c r="B312" s="127" t="str">
        <f>$B$51</f>
        <v>Nursing</v>
      </c>
      <c r="C312" s="136">
        <f t="shared" si="24"/>
        <v>346.80444109971825</v>
      </c>
      <c r="D312" s="136">
        <f t="shared" si="24"/>
        <v>489.906851587208</v>
      </c>
      <c r="E312" s="136">
        <f t="shared" si="24"/>
        <v>1755.8229772637631</v>
      </c>
      <c r="F312" s="136">
        <f t="shared" si="24"/>
        <v>0</v>
      </c>
      <c r="G312" s="137">
        <f t="shared" si="24"/>
        <v>0</v>
      </c>
      <c r="H312" s="138">
        <f t="shared" si="24"/>
        <v>549.68918373540293</v>
      </c>
    </row>
    <row r="313" spans="2:10">
      <c r="B313" s="130" t="str">
        <f>$B$52</f>
        <v>Totals</v>
      </c>
      <c r="C313" s="135">
        <f t="shared" si="24"/>
        <v>282.65722169066828</v>
      </c>
      <c r="D313" s="135">
        <f t="shared" si="24"/>
        <v>477.22514264684759</v>
      </c>
      <c r="E313" s="135">
        <f t="shared" si="24"/>
        <v>931.97606854621176</v>
      </c>
      <c r="F313" s="135">
        <f t="shared" si="24"/>
        <v>935.7341420692245</v>
      </c>
      <c r="G313" s="135">
        <f t="shared" si="24"/>
        <v>0</v>
      </c>
      <c r="H313" s="135">
        <f t="shared" si="24"/>
        <v>427.18891170020515</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1.5558141309270737</v>
      </c>
      <c r="E318" s="128">
        <f t="shared" si="25"/>
        <v>3.347018972134328</v>
      </c>
      <c r="F318" s="128">
        <f t="shared" si="25"/>
        <v>4.8438938002790941</v>
      </c>
      <c r="G318" s="128">
        <f t="shared" si="25"/>
        <v>0</v>
      </c>
      <c r="H318" s="128">
        <f t="shared" si="25"/>
        <v>1.2959199789670071</v>
      </c>
    </row>
    <row r="319" spans="2:10">
      <c r="B319" s="127" t="str">
        <f>$B$33</f>
        <v>Science</v>
      </c>
      <c r="C319" s="128">
        <f t="shared" ref="C319:H334" si="26">IF($C$293=0,"",C294/$C$293)</f>
        <v>0.8577570685371394</v>
      </c>
      <c r="D319" s="128">
        <f t="shared" si="26"/>
        <v>1.8448781125415441</v>
      </c>
      <c r="E319" s="128">
        <f t="shared" si="26"/>
        <v>4.3140869038250163</v>
      </c>
      <c r="F319" s="128">
        <f t="shared" si="26"/>
        <v>0</v>
      </c>
      <c r="G319" s="128">
        <f t="shared" si="26"/>
        <v>0</v>
      </c>
      <c r="H319" s="128">
        <f t="shared" si="26"/>
        <v>1.312230723715947</v>
      </c>
    </row>
    <row r="320" spans="2:10">
      <c r="B320" s="127" t="str">
        <f>$B$34</f>
        <v>Fine Arts</v>
      </c>
      <c r="C320" s="128">
        <f t="shared" si="26"/>
        <v>1.3252187599044258</v>
      </c>
      <c r="D320" s="128">
        <f t="shared" si="26"/>
        <v>3.6023032958647354</v>
      </c>
      <c r="E320" s="128">
        <f t="shared" si="26"/>
        <v>9.1029204350342159</v>
      </c>
      <c r="F320" s="128">
        <f t="shared" si="26"/>
        <v>0</v>
      </c>
      <c r="G320" s="128">
        <f t="shared" si="26"/>
        <v>0</v>
      </c>
      <c r="H320" s="128">
        <f t="shared" si="26"/>
        <v>1.9170200606927223</v>
      </c>
    </row>
    <row r="321" spans="2:8">
      <c r="B321" s="127" t="str">
        <f>$B$35</f>
        <v>Teacher Education</v>
      </c>
      <c r="C321" s="128">
        <f t="shared" si="26"/>
        <v>1.0408460770464416</v>
      </c>
      <c r="D321" s="128">
        <f t="shared" si="26"/>
        <v>1.6019854960962008</v>
      </c>
      <c r="E321" s="128">
        <f t="shared" si="26"/>
        <v>2.7805904183520807</v>
      </c>
      <c r="F321" s="128">
        <f t="shared" si="26"/>
        <v>3.041299720221236</v>
      </c>
      <c r="G321" s="128">
        <f t="shared" si="26"/>
        <v>0</v>
      </c>
      <c r="H321" s="128">
        <f t="shared" si="26"/>
        <v>1.8574410486644537</v>
      </c>
    </row>
    <row r="322" spans="2:8">
      <c r="B322" s="127" t="str">
        <f>$B$36</f>
        <v>Agriculture</v>
      </c>
      <c r="C322" s="128">
        <f t="shared" si="26"/>
        <v>0.82243883333364498</v>
      </c>
      <c r="D322" s="128">
        <f t="shared" si="26"/>
        <v>1.5740124025984421</v>
      </c>
      <c r="E322" s="128">
        <f t="shared" si="26"/>
        <v>4.0674236003335524</v>
      </c>
      <c r="F322" s="128">
        <f t="shared" si="26"/>
        <v>0</v>
      </c>
      <c r="G322" s="128">
        <f t="shared" si="26"/>
        <v>0</v>
      </c>
      <c r="H322" s="128">
        <f t="shared" si="26"/>
        <v>1.4517869958771097</v>
      </c>
    </row>
    <row r="323" spans="2:8">
      <c r="B323" s="127" t="str">
        <f>$B$37</f>
        <v>Engineering</v>
      </c>
      <c r="C323" s="128">
        <f t="shared" si="26"/>
        <v>1.3796187927419892</v>
      </c>
      <c r="D323" s="128">
        <f t="shared" si="26"/>
        <v>1.9367878821060753</v>
      </c>
      <c r="E323" s="128">
        <f t="shared" si="26"/>
        <v>3.5850009045715319</v>
      </c>
      <c r="F323" s="128">
        <f t="shared" si="26"/>
        <v>0</v>
      </c>
      <c r="G323" s="128">
        <f t="shared" si="26"/>
        <v>0</v>
      </c>
      <c r="H323" s="128">
        <f t="shared" si="26"/>
        <v>1.8381120570083687</v>
      </c>
    </row>
    <row r="324" spans="2:8">
      <c r="B324" s="127" t="str">
        <f>$B$38</f>
        <v>Home Economics</v>
      </c>
      <c r="C324" s="128">
        <f t="shared" si="26"/>
        <v>0.70992011305107805</v>
      </c>
      <c r="D324" s="128">
        <f t="shared" si="26"/>
        <v>1.2029355156724364</v>
      </c>
      <c r="E324" s="128">
        <f t="shared" si="26"/>
        <v>1.69565883724512</v>
      </c>
      <c r="F324" s="128">
        <f t="shared" si="26"/>
        <v>0</v>
      </c>
      <c r="G324" s="128">
        <f t="shared" si="26"/>
        <v>0</v>
      </c>
      <c r="H324" s="128">
        <f t="shared" si="26"/>
        <v>1.0363002088873512</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1.3284040903358696</v>
      </c>
      <c r="D326" s="128">
        <f t="shared" si="26"/>
        <v>1.9263519243515939</v>
      </c>
      <c r="E326" s="128">
        <f t="shared" si="26"/>
        <v>2.8557518594004438</v>
      </c>
      <c r="F326" s="128">
        <f t="shared" si="26"/>
        <v>0</v>
      </c>
      <c r="G326" s="128">
        <f t="shared" si="26"/>
        <v>0</v>
      </c>
      <c r="H326" s="128">
        <f t="shared" si="26"/>
        <v>2.2066271743851424</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1.1547453890935768</v>
      </c>
      <c r="D331" s="128">
        <f t="shared" si="26"/>
        <v>2.0549325793420432</v>
      </c>
      <c r="E331" s="128">
        <f t="shared" si="26"/>
        <v>2.8436745084105612</v>
      </c>
      <c r="F331" s="128">
        <f t="shared" si="26"/>
        <v>0</v>
      </c>
      <c r="G331" s="128">
        <f t="shared" si="26"/>
        <v>0</v>
      </c>
      <c r="H331" s="128">
        <f t="shared" si="26"/>
        <v>1.7461918533269323</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0.9517156080802982</v>
      </c>
      <c r="D333" s="128">
        <f t="shared" si="26"/>
        <v>1.5425616504999513</v>
      </c>
      <c r="E333" s="128">
        <f t="shared" si="26"/>
        <v>2.9812101170575369</v>
      </c>
      <c r="F333" s="128">
        <f t="shared" si="26"/>
        <v>0</v>
      </c>
      <c r="G333" s="128">
        <f t="shared" si="26"/>
        <v>0</v>
      </c>
      <c r="H333" s="128">
        <f t="shared" si="26"/>
        <v>1.6026400743247773</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1.8920062411734817</v>
      </c>
      <c r="E335" s="128">
        <f t="shared" si="27"/>
        <v>0</v>
      </c>
      <c r="F335" s="128">
        <f t="shared" si="27"/>
        <v>0</v>
      </c>
      <c r="G335" s="128">
        <f t="shared" si="27"/>
        <v>0</v>
      </c>
      <c r="H335" s="128">
        <f t="shared" si="27"/>
        <v>1.8920062411734817</v>
      </c>
    </row>
    <row r="336" spans="2:8">
      <c r="B336" s="127" t="str">
        <f>$B$50</f>
        <v>Technology</v>
      </c>
      <c r="C336" s="128">
        <f t="shared" si="27"/>
        <v>1.6567382531734245</v>
      </c>
      <c r="D336" s="128">
        <f t="shared" si="27"/>
        <v>2.0835402690685623</v>
      </c>
      <c r="E336" s="128">
        <f t="shared" si="27"/>
        <v>3.6598775290802497</v>
      </c>
      <c r="F336" s="128">
        <f t="shared" si="27"/>
        <v>9.9315266950259051</v>
      </c>
      <c r="G336" s="128">
        <f t="shared" si="27"/>
        <v>0</v>
      </c>
      <c r="H336" s="128">
        <f t="shared" si="27"/>
        <v>2.0782379178909629</v>
      </c>
    </row>
    <row r="337" spans="2:10">
      <c r="B337" s="127" t="str">
        <f>$B$51</f>
        <v>Nursing</v>
      </c>
      <c r="C337" s="128">
        <f t="shared" si="27"/>
        <v>1.2259267033988746</v>
      </c>
      <c r="D337" s="128">
        <f t="shared" si="27"/>
        <v>1.7317825851201751</v>
      </c>
      <c r="E337" s="128">
        <f t="shared" si="27"/>
        <v>6.2066975481725191</v>
      </c>
      <c r="F337" s="128">
        <f t="shared" si="27"/>
        <v>0</v>
      </c>
      <c r="G337" s="128">
        <f t="shared" si="27"/>
        <v>0</v>
      </c>
      <c r="H337" s="128">
        <f t="shared" si="27"/>
        <v>1.9431084756985491</v>
      </c>
    </row>
    <row r="338" spans="2:10">
      <c r="B338" s="130" t="str">
        <f>$B$52</f>
        <v>Totals</v>
      </c>
      <c r="C338" s="128">
        <f t="shared" si="27"/>
        <v>0.99917127612414347</v>
      </c>
      <c r="D338" s="128">
        <f t="shared" si="27"/>
        <v>1.6869537311832967</v>
      </c>
      <c r="E338" s="128">
        <f t="shared" si="27"/>
        <v>3.2944628555981579</v>
      </c>
      <c r="F338" s="128">
        <f t="shared" si="27"/>
        <v>3.3077473529667278</v>
      </c>
      <c r="G338" s="128">
        <f t="shared" si="27"/>
        <v>0</v>
      </c>
      <c r="H338" s="128">
        <f t="shared" si="27"/>
        <v>1.5100795496981625</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8486.7498229267294</v>
      </c>
      <c r="D343" s="135">
        <f t="shared" si="28"/>
        <v>13203.805300152244</v>
      </c>
      <c r="E343" s="135">
        <f>E293*24</f>
        <v>22724.250135274728</v>
      </c>
      <c r="F343" s="135">
        <f>F293*18</f>
        <v>24665.34891107669</v>
      </c>
      <c r="G343" s="135">
        <f>G293*24</f>
        <v>0</v>
      </c>
      <c r="H343" s="135">
        <f>IF((C32/30+D32/30+E32/24+F32/18+G32/24)=0,0,H268/(C32/30+D32/30+E32/24+F32/18+G32/24))</f>
        <v>10830.514469691507</v>
      </c>
    </row>
    <row r="344" spans="2:10">
      <c r="B344" s="127" t="str">
        <f>$B$33</f>
        <v>Science</v>
      </c>
      <c r="C344" s="138">
        <f t="shared" si="28"/>
        <v>7279.569649521718</v>
      </c>
      <c r="D344" s="138">
        <f t="shared" si="28"/>
        <v>15657.018994933347</v>
      </c>
      <c r="E344" s="138">
        <f>E294*24</f>
        <v>29290.061013701983</v>
      </c>
      <c r="F344" s="138">
        <f>F294*18</f>
        <v>0</v>
      </c>
      <c r="G344" s="138">
        <f>G294*24</f>
        <v>0</v>
      </c>
      <c r="H344" s="138">
        <f t="shared" ref="H344:H363" si="29">IF((C33/30+D33/30+E33/24+F33/18+G33/24)=0,0,H269/(C33/30+D33/30+E33/24+F33/18+G33/24))</f>
        <v>11002.608551036403</v>
      </c>
    </row>
    <row r="345" spans="2:10">
      <c r="B345" s="127" t="str">
        <f>$B$34</f>
        <v>Fine Arts</v>
      </c>
      <c r="C345" s="138">
        <f t="shared" si="28"/>
        <v>11246.800075958066</v>
      </c>
      <c r="D345" s="138">
        <f t="shared" si="28"/>
        <v>30571.846858308414</v>
      </c>
      <c r="E345" s="138">
        <f t="shared" ref="E345:E363" si="30">E295*24</f>
        <v>61803.366712114192</v>
      </c>
      <c r="F345" s="138">
        <f t="shared" ref="F345:F363" si="31">F295*18</f>
        <v>0</v>
      </c>
      <c r="G345" s="138">
        <f t="shared" ref="G345:G363" si="32">G295*24</f>
        <v>0</v>
      </c>
      <c r="H345" s="138">
        <f t="shared" si="29"/>
        <v>16202.81927399801</v>
      </c>
    </row>
    <row r="346" spans="2:10">
      <c r="B346" s="127" t="str">
        <f>$B$35</f>
        <v>Teacher Education</v>
      </c>
      <c r="C346" s="138">
        <f t="shared" si="28"/>
        <v>8833.4002600678687</v>
      </c>
      <c r="D346" s="138">
        <f t="shared" si="28"/>
        <v>13595.650125325621</v>
      </c>
      <c r="E346" s="138">
        <f t="shared" si="30"/>
        <v>18878.540192465021</v>
      </c>
      <c r="F346" s="138">
        <f t="shared" si="31"/>
        <v>15486.449917232811</v>
      </c>
      <c r="G346" s="138">
        <f t="shared" si="32"/>
        <v>0</v>
      </c>
      <c r="H346" s="138">
        <f t="shared" si="29"/>
        <v>14239.809087816006</v>
      </c>
    </row>
    <row r="347" spans="2:10">
      <c r="B347" s="127" t="str">
        <f>$B$36</f>
        <v>Agriculture</v>
      </c>
      <c r="C347" s="138">
        <f t="shared" si="28"/>
        <v>6979.8326231623769</v>
      </c>
      <c r="D347" s="138">
        <f t="shared" si="28"/>
        <v>13358.249479036804</v>
      </c>
      <c r="E347" s="138">
        <f t="shared" si="30"/>
        <v>27615.365215919017</v>
      </c>
      <c r="F347" s="138">
        <f t="shared" si="31"/>
        <v>0</v>
      </c>
      <c r="G347" s="138">
        <f t="shared" si="32"/>
        <v>0</v>
      </c>
      <c r="H347" s="138">
        <f t="shared" si="29"/>
        <v>12103.340459640054</v>
      </c>
    </row>
    <row r="348" spans="2:10">
      <c r="B348" s="127" t="str">
        <f>$B$37</f>
        <v>Engineering</v>
      </c>
      <c r="C348" s="138">
        <f t="shared" si="28"/>
        <v>11708.479545009464</v>
      </c>
      <c r="D348" s="138">
        <f t="shared" si="28"/>
        <v>16437.034215510368</v>
      </c>
      <c r="E348" s="138">
        <f t="shared" si="30"/>
        <v>24340.00463365169</v>
      </c>
      <c r="F348" s="138">
        <f t="shared" si="31"/>
        <v>0</v>
      </c>
      <c r="G348" s="138">
        <f t="shared" si="32"/>
        <v>0</v>
      </c>
      <c r="H348" s="138">
        <f t="shared" si="29"/>
        <v>15285.540132914841</v>
      </c>
    </row>
    <row r="349" spans="2:10">
      <c r="B349" s="127" t="str">
        <f>$B$38</f>
        <v>Home Economics</v>
      </c>
      <c r="C349" s="138">
        <f t="shared" si="28"/>
        <v>6024.9143937283598</v>
      </c>
      <c r="D349" s="138">
        <f t="shared" si="28"/>
        <v>10209.012774625324</v>
      </c>
      <c r="E349" s="138">
        <f t="shared" si="30"/>
        <v>11512.505869387332</v>
      </c>
      <c r="F349" s="138">
        <f t="shared" si="31"/>
        <v>0</v>
      </c>
      <c r="G349" s="138">
        <f t="shared" si="32"/>
        <v>0</v>
      </c>
      <c r="H349" s="138">
        <f t="shared" si="29"/>
        <v>8587.3676411643592</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11273.833178433084</v>
      </c>
      <c r="D351" s="138">
        <f t="shared" si="28"/>
        <v>16348.466852885453</v>
      </c>
      <c r="E351" s="138">
        <f t="shared" si="30"/>
        <v>19388.841269671513</v>
      </c>
      <c r="F351" s="138">
        <f t="shared" si="31"/>
        <v>0</v>
      </c>
      <c r="G351" s="138">
        <f t="shared" si="32"/>
        <v>0</v>
      </c>
      <c r="H351" s="138">
        <f t="shared" si="29"/>
        <v>17187.704023881666</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9800.0352264153698</v>
      </c>
      <c r="D356" s="138">
        <f t="shared" si="28"/>
        <v>17439.698703857452</v>
      </c>
      <c r="E356" s="138">
        <f t="shared" si="30"/>
        <v>19306.843304571667</v>
      </c>
      <c r="F356" s="138">
        <f t="shared" si="31"/>
        <v>0</v>
      </c>
      <c r="G356" s="138">
        <f t="shared" si="32"/>
        <v>0</v>
      </c>
      <c r="H356" s="138">
        <f t="shared" si="29"/>
        <v>14176.921551221219</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8076.9722683520749</v>
      </c>
      <c r="D358" s="138">
        <f t="shared" si="28"/>
        <v>13091.334814234026</v>
      </c>
      <c r="E358" s="138">
        <f t="shared" si="30"/>
        <v>20240.627546436339</v>
      </c>
      <c r="F358" s="138">
        <f t="shared" si="31"/>
        <v>0</v>
      </c>
      <c r="G358" s="138">
        <f t="shared" si="32"/>
        <v>0</v>
      </c>
      <c r="H358" s="138">
        <f t="shared" si="29"/>
        <v>13074.990807766815</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16056.983632255311</v>
      </c>
      <c r="E360" s="138">
        <f t="shared" si="30"/>
        <v>0</v>
      </c>
      <c r="F360" s="138">
        <f t="shared" si="31"/>
        <v>0</v>
      </c>
      <c r="G360" s="138">
        <f t="shared" si="32"/>
        <v>0</v>
      </c>
      <c r="H360" s="138">
        <f t="shared" si="29"/>
        <v>16056.983632255311</v>
      </c>
    </row>
    <row r="361" spans="2:9">
      <c r="B361" s="127" t="str">
        <f>$B$50</f>
        <v>Technology</v>
      </c>
      <c r="C361" s="138">
        <f t="shared" si="33"/>
        <v>14060.323076755498</v>
      </c>
      <c r="D361" s="138">
        <f t="shared" si="33"/>
        <v>17682.485009578329</v>
      </c>
      <c r="E361" s="138">
        <f t="shared" si="30"/>
        <v>24848.371977484258</v>
      </c>
      <c r="F361" s="138">
        <f t="shared" si="31"/>
        <v>50571.829452241909</v>
      </c>
      <c r="G361" s="138">
        <f t="shared" si="32"/>
        <v>0</v>
      </c>
      <c r="H361" s="138">
        <f t="shared" si="29"/>
        <v>17278.988150012956</v>
      </c>
    </row>
    <row r="362" spans="2:9">
      <c r="B362" s="127" t="str">
        <f>$B$51</f>
        <v>Nursing</v>
      </c>
      <c r="C362" s="138">
        <f t="shared" si="33"/>
        <v>10404.133232991548</v>
      </c>
      <c r="D362" s="138">
        <f t="shared" si="33"/>
        <v>14697.20554761624</v>
      </c>
      <c r="E362" s="138">
        <f t="shared" si="30"/>
        <v>42139.751454330311</v>
      </c>
      <c r="F362" s="138">
        <f t="shared" si="31"/>
        <v>0</v>
      </c>
      <c r="G362" s="138">
        <f t="shared" si="32"/>
        <v>0</v>
      </c>
      <c r="H362" s="138">
        <f t="shared" si="29"/>
        <v>16246.491975166562</v>
      </c>
    </row>
    <row r="363" spans="2:9">
      <c r="B363" s="130" t="str">
        <f>$B$52</f>
        <v>Totals</v>
      </c>
      <c r="C363" s="135">
        <f t="shared" si="33"/>
        <v>8479.7166507200491</v>
      </c>
      <c r="D363" s="135">
        <f t="shared" si="33"/>
        <v>14316.754279405428</v>
      </c>
      <c r="E363" s="135">
        <f t="shared" si="30"/>
        <v>22367.425645109084</v>
      </c>
      <c r="F363" s="135">
        <f t="shared" si="31"/>
        <v>16843.214557246039</v>
      </c>
      <c r="G363" s="135">
        <f t="shared" si="32"/>
        <v>0</v>
      </c>
      <c r="H363" s="135">
        <f t="shared" si="29"/>
        <v>12464.185459984052</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94" priority="6" stopIfTrue="1">
      <formula>C32=0</formula>
    </cfRule>
  </conditionalFormatting>
  <conditionalFormatting sqref="C91:G110">
    <cfRule type="expression" dxfId="193" priority="5" stopIfTrue="1">
      <formula>C32=0</formula>
    </cfRule>
  </conditionalFormatting>
  <conditionalFormatting sqref="C143:H162">
    <cfRule type="expression" dxfId="192" priority="3" stopIfTrue="1">
      <formula>C32=0</formula>
    </cfRule>
  </conditionalFormatting>
  <conditionalFormatting sqref="H143:H162">
    <cfRule type="expression" dxfId="191" priority="1" stopIfTrue="1">
      <formula>OR(AND(#REF!&gt;0,H143&gt;0,H61=0),AND(#REF!&gt;0,H143&gt;0,H32=0))</formula>
    </cfRule>
    <cfRule type="expression" dxfId="190" priority="2" stopIfTrue="1">
      <formula>OR(AND(#REF!&gt;0,H143&gt;0,H61=0),AND(#REF!&gt;0,H143&gt;0,H32=0))</formula>
    </cfRule>
    <cfRule type="expression" dxfId="189"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2.88671875" style="107"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678</v>
      </c>
      <c r="C3" s="119"/>
      <c r="D3" s="119"/>
      <c r="E3" s="119"/>
      <c r="F3" s="119"/>
      <c r="G3" s="119"/>
      <c r="H3" s="119"/>
    </row>
    <row r="4" spans="2:8">
      <c r="B4" s="292" t="s">
        <v>808</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Data!$G14</f>
        <v>11858577</v>
      </c>
    </row>
    <row r="14" spans="2:8">
      <c r="B14" s="478" t="s">
        <v>13</v>
      </c>
      <c r="C14" s="478"/>
      <c r="D14" s="478"/>
      <c r="E14" s="478"/>
      <c r="F14" s="354"/>
      <c r="G14" s="301"/>
      <c r="H14" s="355">
        <f>Data!$H14</f>
        <v>1599710</v>
      </c>
    </row>
    <row r="15" spans="2:8">
      <c r="B15" s="478" t="s">
        <v>14</v>
      </c>
      <c r="C15" s="478"/>
      <c r="D15" s="478"/>
      <c r="E15" s="478"/>
      <c r="F15" s="354"/>
      <c r="G15" s="301"/>
      <c r="H15" s="355">
        <f>Data!$I14</f>
        <v>7465919</v>
      </c>
    </row>
    <row r="16" spans="2:8">
      <c r="B16" s="478" t="s">
        <v>18</v>
      </c>
      <c r="C16" s="478"/>
      <c r="D16" s="478"/>
      <c r="E16" s="478"/>
      <c r="F16" s="354"/>
      <c r="G16" s="301"/>
      <c r="H16" s="355">
        <f>Data!$J14</f>
        <v>6227887</v>
      </c>
    </row>
    <row r="17" spans="2:23">
      <c r="B17" s="478" t="s">
        <v>15</v>
      </c>
      <c r="C17" s="478"/>
      <c r="D17" s="478"/>
      <c r="E17" s="478"/>
      <c r="F17" s="354"/>
      <c r="G17" s="301"/>
      <c r="H17" s="355">
        <f>Data!$K14</f>
        <v>6296850</v>
      </c>
    </row>
    <row r="18" spans="2:23">
      <c r="B18" s="478" t="s">
        <v>1</v>
      </c>
      <c r="C18" s="478"/>
      <c r="D18" s="478"/>
      <c r="E18" s="478"/>
      <c r="F18" s="356"/>
      <c r="G18" s="301"/>
      <c r="H18" s="357">
        <f>SUM(H13:H17)</f>
        <v>33448943</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Data!L13</f>
        <v>Monica Poehl</v>
      </c>
      <c r="E21" s="491"/>
      <c r="F21" s="491"/>
      <c r="G21" s="308" t="str">
        <f>Data!M13</f>
        <v>979-458-6090</v>
      </c>
      <c r="H21" s="309" t="str">
        <f>Data!N13</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Data!O14</f>
        <v>199</v>
      </c>
      <c r="D25" s="316">
        <f>Data!P14</f>
        <v>1510</v>
      </c>
      <c r="E25" s="316">
        <f>Data!Q14</f>
        <v>485</v>
      </c>
      <c r="F25" s="316">
        <f>Data!R14</f>
        <v>0</v>
      </c>
      <c r="G25" s="316">
        <f>Data!S14</f>
        <v>0</v>
      </c>
      <c r="H25" s="317">
        <f>SUM(C25:G25)</f>
        <v>2194</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Data!T14</f>
        <v>Carroll, John</v>
      </c>
      <c r="E28" s="491"/>
      <c r="F28" s="491"/>
      <c r="G28" s="308" t="str">
        <f>Data!U14</f>
        <v>(254) 501-5922</v>
      </c>
      <c r="H28" s="309" t="str">
        <f>Data!V14</f>
        <v>j.carroll@tamuct.edu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Data!W14</f>
        <v>1356</v>
      </c>
      <c r="D32" s="140">
        <f>Data!AQ14</f>
        <v>10830</v>
      </c>
      <c r="E32" s="140">
        <f>Data!BK14</f>
        <v>3126</v>
      </c>
      <c r="F32" s="140">
        <f>Data!CE14</f>
        <v>0</v>
      </c>
      <c r="G32" s="140">
        <f>Data!CY14</f>
        <v>0</v>
      </c>
      <c r="H32" s="141">
        <f>SUM(C32:G32)</f>
        <v>15312</v>
      </c>
      <c r="W32" s="144"/>
    </row>
    <row r="33" spans="2:23">
      <c r="B33" s="129" t="s">
        <v>43</v>
      </c>
      <c r="C33" s="140">
        <f>Data!X14</f>
        <v>106</v>
      </c>
      <c r="D33" s="140">
        <f>Data!AR14</f>
        <v>1869</v>
      </c>
      <c r="E33" s="140">
        <f>Data!BL14</f>
        <v>57</v>
      </c>
      <c r="F33" s="140">
        <f>Data!CF14</f>
        <v>0</v>
      </c>
      <c r="G33" s="140">
        <f>Data!CZ14</f>
        <v>0</v>
      </c>
      <c r="H33" s="141">
        <f t="shared" ref="H33:H52" si="0">SUM(C33:G33)</f>
        <v>2032</v>
      </c>
      <c r="W33" s="144"/>
    </row>
    <row r="34" spans="2:23">
      <c r="B34" s="129" t="s">
        <v>44</v>
      </c>
      <c r="C34" s="140">
        <f>Data!Y14</f>
        <v>51</v>
      </c>
      <c r="D34" s="140">
        <f>Data!AS14</f>
        <v>526</v>
      </c>
      <c r="E34" s="140">
        <f>Data!BM14</f>
        <v>0</v>
      </c>
      <c r="F34" s="140">
        <f>Data!CG14</f>
        <v>0</v>
      </c>
      <c r="G34" s="140">
        <f>Data!DA14</f>
        <v>0</v>
      </c>
      <c r="H34" s="141">
        <f t="shared" si="0"/>
        <v>577</v>
      </c>
      <c r="W34" s="144"/>
    </row>
    <row r="35" spans="2:23">
      <c r="B35" s="129" t="s">
        <v>45</v>
      </c>
      <c r="C35" s="140">
        <f>Data!Z14</f>
        <v>117</v>
      </c>
      <c r="D35" s="140">
        <f>Data!AT14</f>
        <v>1530</v>
      </c>
      <c r="E35" s="140">
        <f>Data!BN14</f>
        <v>1560</v>
      </c>
      <c r="F35" s="140">
        <f>Data!CH14</f>
        <v>0</v>
      </c>
      <c r="G35" s="140">
        <f>Data!DB14</f>
        <v>0</v>
      </c>
      <c r="H35" s="141">
        <f t="shared" si="0"/>
        <v>3207</v>
      </c>
      <c r="W35" s="144"/>
    </row>
    <row r="36" spans="2:23">
      <c r="B36" s="129" t="s">
        <v>46</v>
      </c>
      <c r="C36" s="140">
        <f>Data!AA14</f>
        <v>0</v>
      </c>
      <c r="D36" s="140">
        <f>Data!AU14</f>
        <v>0</v>
      </c>
      <c r="E36" s="140">
        <f>Data!BO14</f>
        <v>0</v>
      </c>
      <c r="F36" s="140">
        <f>Data!CI14</f>
        <v>0</v>
      </c>
      <c r="G36" s="140">
        <f>Data!DC14</f>
        <v>0</v>
      </c>
      <c r="H36" s="141">
        <f t="shared" si="0"/>
        <v>0</v>
      </c>
      <c r="W36" s="144"/>
    </row>
    <row r="37" spans="2:23">
      <c r="B37" s="129" t="s">
        <v>47</v>
      </c>
      <c r="C37" s="140">
        <f>Data!AB14</f>
        <v>375</v>
      </c>
      <c r="D37" s="140">
        <f>Data!AV14</f>
        <v>4076</v>
      </c>
      <c r="E37" s="140">
        <f>Data!BP14</f>
        <v>1359</v>
      </c>
      <c r="F37" s="140">
        <f>Data!CJ14</f>
        <v>0</v>
      </c>
      <c r="G37" s="140">
        <f>Data!DD14</f>
        <v>0</v>
      </c>
      <c r="H37" s="141">
        <f t="shared" si="0"/>
        <v>5810</v>
      </c>
      <c r="W37" s="144"/>
    </row>
    <row r="38" spans="2:23">
      <c r="B38" s="129" t="s">
        <v>48</v>
      </c>
      <c r="C38" s="140">
        <f>Data!AC14</f>
        <v>0</v>
      </c>
      <c r="D38" s="140">
        <f>Data!AW14</f>
        <v>0</v>
      </c>
      <c r="E38" s="140">
        <f>Data!BQ14</f>
        <v>0</v>
      </c>
      <c r="F38" s="140">
        <f>Data!CK14</f>
        <v>0</v>
      </c>
      <c r="G38" s="140">
        <f>Data!DE14</f>
        <v>0</v>
      </c>
      <c r="H38" s="141">
        <f t="shared" si="0"/>
        <v>0</v>
      </c>
      <c r="W38" s="144"/>
    </row>
    <row r="39" spans="2:23">
      <c r="B39" s="129" t="s">
        <v>49</v>
      </c>
      <c r="C39" s="140">
        <f>Data!AD14</f>
        <v>0</v>
      </c>
      <c r="D39" s="140">
        <f>Data!AX14</f>
        <v>0</v>
      </c>
      <c r="E39" s="140">
        <f>Data!BR14</f>
        <v>0</v>
      </c>
      <c r="F39" s="140">
        <f>Data!CL14</f>
        <v>0</v>
      </c>
      <c r="G39" s="140">
        <f>Data!DF14</f>
        <v>0</v>
      </c>
      <c r="H39" s="141">
        <f t="shared" si="0"/>
        <v>0</v>
      </c>
      <c r="W39" s="144"/>
    </row>
    <row r="40" spans="2:23">
      <c r="B40" s="129" t="s">
        <v>50</v>
      </c>
      <c r="C40" s="140">
        <f>Data!AE14</f>
        <v>99</v>
      </c>
      <c r="D40" s="140">
        <f>Data!AY14</f>
        <v>1251</v>
      </c>
      <c r="E40" s="140">
        <f>Data!BS14</f>
        <v>0</v>
      </c>
      <c r="F40" s="140">
        <f>Data!CM14</f>
        <v>0</v>
      </c>
      <c r="G40" s="140">
        <f>Data!DG14</f>
        <v>0</v>
      </c>
      <c r="H40" s="141">
        <f t="shared" si="0"/>
        <v>1350</v>
      </c>
      <c r="W40" s="144"/>
    </row>
    <row r="41" spans="2:23">
      <c r="B41" s="129" t="s">
        <v>51</v>
      </c>
      <c r="C41" s="140">
        <f>Data!AF14</f>
        <v>0</v>
      </c>
      <c r="D41" s="140">
        <f>Data!AZ14</f>
        <v>0</v>
      </c>
      <c r="E41" s="140">
        <f>Data!BT14</f>
        <v>0</v>
      </c>
      <c r="F41" s="140">
        <f>Data!CN14</f>
        <v>0</v>
      </c>
      <c r="G41" s="140">
        <f>Data!DH14</f>
        <v>0</v>
      </c>
      <c r="H41" s="141">
        <f t="shared" si="0"/>
        <v>0</v>
      </c>
      <c r="W41" s="144"/>
    </row>
    <row r="42" spans="2:23">
      <c r="B42" s="129" t="s">
        <v>52</v>
      </c>
      <c r="C42" s="140">
        <f>Data!AG14</f>
        <v>0</v>
      </c>
      <c r="D42" s="140">
        <f>Data!BA14</f>
        <v>0</v>
      </c>
      <c r="E42" s="140">
        <f>Data!BU14</f>
        <v>0</v>
      </c>
      <c r="F42" s="140">
        <f>Data!CO14</f>
        <v>0</v>
      </c>
      <c r="G42" s="140">
        <f>Data!DI14</f>
        <v>0</v>
      </c>
      <c r="H42" s="141">
        <f t="shared" si="0"/>
        <v>0</v>
      </c>
      <c r="W42" s="144"/>
    </row>
    <row r="43" spans="2:23">
      <c r="B43" s="129" t="s">
        <v>53</v>
      </c>
      <c r="C43" s="140">
        <f>Data!AH14</f>
        <v>0</v>
      </c>
      <c r="D43" s="140">
        <f>Data!BB14</f>
        <v>0</v>
      </c>
      <c r="E43" s="140">
        <f>Data!BV14</f>
        <v>0</v>
      </c>
      <c r="F43" s="140">
        <f>Data!CP14</f>
        <v>0</v>
      </c>
      <c r="G43" s="140">
        <f>Data!DJ14</f>
        <v>0</v>
      </c>
      <c r="H43" s="141">
        <f t="shared" si="0"/>
        <v>0</v>
      </c>
      <c r="W43" s="144"/>
    </row>
    <row r="44" spans="2:23">
      <c r="B44" s="129" t="s">
        <v>54</v>
      </c>
      <c r="C44" s="140">
        <f>Data!AI14</f>
        <v>0</v>
      </c>
      <c r="D44" s="140">
        <f>Data!BC14</f>
        <v>0</v>
      </c>
      <c r="E44" s="140">
        <f>Data!BW14</f>
        <v>0</v>
      </c>
      <c r="F44" s="140">
        <f>Data!CQ14</f>
        <v>0</v>
      </c>
      <c r="G44" s="140">
        <f>Data!DK14</f>
        <v>0</v>
      </c>
      <c r="H44" s="141">
        <f t="shared" si="0"/>
        <v>0</v>
      </c>
      <c r="W44" s="144"/>
    </row>
    <row r="45" spans="2:23">
      <c r="B45" s="129" t="s">
        <v>55</v>
      </c>
      <c r="C45" s="140">
        <f>Data!AJ14</f>
        <v>0</v>
      </c>
      <c r="D45" s="140">
        <f>Data!BD14</f>
        <v>0</v>
      </c>
      <c r="E45" s="140">
        <f>Data!BX14</f>
        <v>909</v>
      </c>
      <c r="F45" s="140">
        <f>Data!CR14</f>
        <v>0</v>
      </c>
      <c r="G45" s="140">
        <f>Data!DL14</f>
        <v>0</v>
      </c>
      <c r="H45" s="141">
        <f t="shared" si="0"/>
        <v>909</v>
      </c>
      <c r="W45" s="144"/>
    </row>
    <row r="46" spans="2:23">
      <c r="B46" s="129" t="s">
        <v>56</v>
      </c>
      <c r="C46" s="140">
        <f>Data!AK14</f>
        <v>0</v>
      </c>
      <c r="D46" s="140">
        <f>Data!BE14</f>
        <v>0</v>
      </c>
      <c r="E46" s="140">
        <f>Data!BY14</f>
        <v>0</v>
      </c>
      <c r="F46" s="140">
        <f>Data!CS14</f>
        <v>0</v>
      </c>
      <c r="G46" s="140">
        <f>Data!DM14</f>
        <v>0</v>
      </c>
      <c r="H46" s="141">
        <f t="shared" si="0"/>
        <v>0</v>
      </c>
      <c r="W46" s="144"/>
    </row>
    <row r="47" spans="2:23">
      <c r="B47" s="129" t="s">
        <v>57</v>
      </c>
      <c r="C47" s="140">
        <f>Data!AL14</f>
        <v>723</v>
      </c>
      <c r="D47" s="140">
        <f>Data!BF14</f>
        <v>8022</v>
      </c>
      <c r="E47" s="140">
        <f>Data!BZ14</f>
        <v>2070</v>
      </c>
      <c r="F47" s="140">
        <f>Data!CT14</f>
        <v>0</v>
      </c>
      <c r="G47" s="140">
        <f>Data!DN14</f>
        <v>0</v>
      </c>
      <c r="H47" s="141">
        <f t="shared" si="0"/>
        <v>10815</v>
      </c>
      <c r="W47" s="144"/>
    </row>
    <row r="48" spans="2:23">
      <c r="B48" s="129" t="s">
        <v>58</v>
      </c>
      <c r="C48" s="140">
        <f>Data!AM14</f>
        <v>0</v>
      </c>
      <c r="D48" s="140">
        <f>Data!BG14</f>
        <v>0</v>
      </c>
      <c r="E48" s="140">
        <f>Data!CA14</f>
        <v>0</v>
      </c>
      <c r="F48" s="140">
        <f>Data!CU14</f>
        <v>0</v>
      </c>
      <c r="G48" s="140">
        <f>Data!DO14</f>
        <v>0</v>
      </c>
      <c r="H48" s="141">
        <f t="shared" si="0"/>
        <v>0</v>
      </c>
      <c r="W48" s="144"/>
    </row>
    <row r="49" spans="2:23">
      <c r="B49" s="129" t="s">
        <v>59</v>
      </c>
      <c r="C49" s="140">
        <f>Data!AN14</f>
        <v>0</v>
      </c>
      <c r="D49" s="140">
        <f>Data!BH14</f>
        <v>204</v>
      </c>
      <c r="E49" s="140">
        <f>Data!CB14</f>
        <v>0</v>
      </c>
      <c r="F49" s="140">
        <f>Data!CV14</f>
        <v>0</v>
      </c>
      <c r="G49" s="140">
        <f>Data!DP14</f>
        <v>0</v>
      </c>
      <c r="H49" s="141">
        <f t="shared" si="0"/>
        <v>204</v>
      </c>
      <c r="W49" s="144"/>
    </row>
    <row r="50" spans="2:23">
      <c r="B50" s="129" t="s">
        <v>60</v>
      </c>
      <c r="C50" s="140">
        <f>Data!AO14</f>
        <v>303</v>
      </c>
      <c r="D50" s="140">
        <f>Data!BI14</f>
        <v>1405</v>
      </c>
      <c r="E50" s="140">
        <f>Data!CC14</f>
        <v>144</v>
      </c>
      <c r="F50" s="140">
        <f>Data!CW14</f>
        <v>0</v>
      </c>
      <c r="G50" s="140">
        <f>Data!DQ14</f>
        <v>0</v>
      </c>
      <c r="H50" s="141">
        <f t="shared" si="0"/>
        <v>1852</v>
      </c>
      <c r="W50" s="144"/>
    </row>
    <row r="51" spans="2:23">
      <c r="B51" s="129" t="s">
        <v>0</v>
      </c>
      <c r="C51" s="140">
        <f>Data!AP14</f>
        <v>36</v>
      </c>
      <c r="D51" s="140">
        <f>Data!BJ14</f>
        <v>397</v>
      </c>
      <c r="E51" s="140">
        <f>Data!CD14</f>
        <v>0</v>
      </c>
      <c r="F51" s="140">
        <f>Data!CX14</f>
        <v>0</v>
      </c>
      <c r="G51" s="140">
        <f>Data!DR14</f>
        <v>0</v>
      </c>
      <c r="H51" s="141">
        <f t="shared" si="0"/>
        <v>433</v>
      </c>
      <c r="W51" s="144"/>
    </row>
    <row r="52" spans="2:23">
      <c r="B52" s="142" t="s">
        <v>33</v>
      </c>
      <c r="C52" s="141">
        <f>SUM(C32:C51)</f>
        <v>3166</v>
      </c>
      <c r="D52" s="141">
        <f>SUM(D32:D51)</f>
        <v>30110</v>
      </c>
      <c r="E52" s="141">
        <f>SUM(E32:E51)</f>
        <v>9225</v>
      </c>
      <c r="F52" s="141">
        <f>SUM(F32:F51)</f>
        <v>0</v>
      </c>
      <c r="G52" s="141">
        <f>SUM(G32:G51)</f>
        <v>0</v>
      </c>
      <c r="H52" s="141">
        <f t="shared" si="0"/>
        <v>42501</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Data!T14</f>
        <v>Carroll, John</v>
      </c>
      <c r="E55" s="491"/>
      <c r="F55" s="491"/>
      <c r="G55" s="308" t="str">
        <f>Data!U14</f>
        <v>(254) 501-5922</v>
      </c>
      <c r="H55" s="309" t="str">
        <f>Data!V14</f>
        <v>j.carroll@tamuct.edu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Data!DS14</f>
        <v>145999.96001891789</v>
      </c>
      <c r="D61" s="320">
        <f>Data!EM14</f>
        <v>1237488.5940880401</v>
      </c>
      <c r="E61" s="320">
        <f>Data!FG14</f>
        <v>1123377.8654037451</v>
      </c>
      <c r="F61" s="320">
        <f>Data!GA14</f>
        <v>0</v>
      </c>
      <c r="G61" s="320">
        <f>Data!GU14</f>
        <v>0</v>
      </c>
      <c r="H61" s="321">
        <f>SUM(C61:G61)</f>
        <v>2506866.4195107031</v>
      </c>
    </row>
    <row r="62" spans="2:23">
      <c r="B62" s="127" t="str">
        <f>$B$33</f>
        <v>Science</v>
      </c>
      <c r="C62" s="320">
        <f>Data!DT14</f>
        <v>28116.66345878553</v>
      </c>
      <c r="D62" s="320">
        <f>Data!EN14</f>
        <v>531361.20256841322</v>
      </c>
      <c r="E62" s="320">
        <f>Data!FH14</f>
        <v>35487.567685589522</v>
      </c>
      <c r="F62" s="320">
        <f>Data!GB14</f>
        <v>0</v>
      </c>
      <c r="G62" s="320">
        <f>Data!GV14</f>
        <v>0</v>
      </c>
      <c r="H62" s="141">
        <f t="shared" ref="H62:H81" si="1">SUM(C62:G62)</f>
        <v>594965.43371278828</v>
      </c>
    </row>
    <row r="63" spans="2:23">
      <c r="B63" s="127" t="str">
        <f>$B$34</f>
        <v>Fine Arts</v>
      </c>
      <c r="C63" s="320">
        <f>Data!DU14</f>
        <v>12231.823457837565</v>
      </c>
      <c r="D63" s="320">
        <f>Data!EO14</f>
        <v>129685.43704636415</v>
      </c>
      <c r="E63" s="320">
        <f>Data!FI14</f>
        <v>0</v>
      </c>
      <c r="F63" s="320">
        <f>Data!GC14</f>
        <v>0</v>
      </c>
      <c r="G63" s="320">
        <f>Data!GW14</f>
        <v>0</v>
      </c>
      <c r="H63" s="141">
        <f t="shared" si="1"/>
        <v>141917.26050420172</v>
      </c>
    </row>
    <row r="64" spans="2:23">
      <c r="B64" s="127" t="str">
        <f>$B$35</f>
        <v>Teacher Education</v>
      </c>
      <c r="C64" s="320">
        <f>Data!DV14</f>
        <v>9802.391957168802</v>
      </c>
      <c r="D64" s="320">
        <f>Data!EP14</f>
        <v>256320.87980906878</v>
      </c>
      <c r="E64" s="320">
        <f>Data!FJ14</f>
        <v>481676.94490042923</v>
      </c>
      <c r="F64" s="320">
        <f>Data!GD14</f>
        <v>0</v>
      </c>
      <c r="G64" s="320">
        <f>Data!GX14</f>
        <v>0</v>
      </c>
      <c r="H64" s="141">
        <f t="shared" si="1"/>
        <v>747800.21666666679</v>
      </c>
    </row>
    <row r="65" spans="2:8">
      <c r="B65" s="127" t="str">
        <f>$B$36</f>
        <v>Agriculture</v>
      </c>
      <c r="C65" s="320">
        <f>Data!DW14</f>
        <v>0</v>
      </c>
      <c r="D65" s="320">
        <f>Data!EQ14</f>
        <v>0</v>
      </c>
      <c r="E65" s="320">
        <f>Data!FK14</f>
        <v>0</v>
      </c>
      <c r="F65" s="320">
        <f>Data!GE14</f>
        <v>0</v>
      </c>
      <c r="G65" s="320">
        <f>Data!GY14</f>
        <v>0</v>
      </c>
      <c r="H65" s="141">
        <f t="shared" si="1"/>
        <v>0</v>
      </c>
    </row>
    <row r="66" spans="2:8">
      <c r="B66" s="127" t="str">
        <f>$B$37</f>
        <v>Engineering</v>
      </c>
      <c r="C66" s="320">
        <f>Data!DX14</f>
        <v>41301.172851448406</v>
      </c>
      <c r="D66" s="320">
        <f>Data!ER14</f>
        <v>455594.88043562067</v>
      </c>
      <c r="E66" s="320">
        <f>Data!FL14</f>
        <v>278802.17359785811</v>
      </c>
      <c r="F66" s="320">
        <f>Data!GF14</f>
        <v>0</v>
      </c>
      <c r="G66" s="320">
        <f>Data!GZ14</f>
        <v>0</v>
      </c>
      <c r="H66" s="141">
        <f t="shared" si="1"/>
        <v>775698.22688492713</v>
      </c>
    </row>
    <row r="67" spans="2:8">
      <c r="B67" s="127" t="str">
        <f>$B$38</f>
        <v>Home Economics</v>
      </c>
      <c r="C67" s="320">
        <f>Data!DY14</f>
        <v>0</v>
      </c>
      <c r="D67" s="320">
        <f>Data!ES14</f>
        <v>0</v>
      </c>
      <c r="E67" s="320">
        <f>Data!FM14</f>
        <v>0</v>
      </c>
      <c r="F67" s="320">
        <f>Data!GG14</f>
        <v>0</v>
      </c>
      <c r="G67" s="320">
        <f>Data!HA14</f>
        <v>0</v>
      </c>
      <c r="H67" s="141">
        <f t="shared" si="1"/>
        <v>0</v>
      </c>
    </row>
    <row r="68" spans="2:8">
      <c r="B68" s="127" t="str">
        <f>$B$39</f>
        <v>Law</v>
      </c>
      <c r="C68" s="320">
        <f>Data!DZ14</f>
        <v>0</v>
      </c>
      <c r="D68" s="320">
        <f>Data!ET14</f>
        <v>0</v>
      </c>
      <c r="E68" s="320">
        <f>Data!FN14</f>
        <v>0</v>
      </c>
      <c r="F68" s="320">
        <f>Data!GH14</f>
        <v>0</v>
      </c>
      <c r="G68" s="320">
        <f>Data!HB14</f>
        <v>0</v>
      </c>
      <c r="H68" s="141">
        <f t="shared" si="1"/>
        <v>0</v>
      </c>
    </row>
    <row r="69" spans="2:8">
      <c r="B69" s="127" t="str">
        <f>$B$40</f>
        <v>Social Service</v>
      </c>
      <c r="C69" s="320">
        <f>Data!EA14</f>
        <v>22085.235617452723</v>
      </c>
      <c r="D69" s="320">
        <f>Data!EU14</f>
        <v>301388.57183596352</v>
      </c>
      <c r="E69" s="320">
        <f>Data!FO14</f>
        <v>0</v>
      </c>
      <c r="F69" s="320">
        <f>Data!GI14</f>
        <v>0</v>
      </c>
      <c r="G69" s="320">
        <f>Data!HC14</f>
        <v>0</v>
      </c>
      <c r="H69" s="141">
        <f t="shared" si="1"/>
        <v>323473.80745341623</v>
      </c>
    </row>
    <row r="70" spans="2:8">
      <c r="B70" s="127" t="str">
        <f>$B$41</f>
        <v>Library Science</v>
      </c>
      <c r="C70" s="320">
        <f>Data!EB14</f>
        <v>0</v>
      </c>
      <c r="D70" s="320">
        <f>Data!EV14</f>
        <v>0</v>
      </c>
      <c r="E70" s="320">
        <f>Data!FP14</f>
        <v>0</v>
      </c>
      <c r="F70" s="320">
        <f>Data!GJ14</f>
        <v>0</v>
      </c>
      <c r="G70" s="320">
        <f>Data!HD14</f>
        <v>0</v>
      </c>
      <c r="H70" s="141">
        <f t="shared" si="1"/>
        <v>0</v>
      </c>
    </row>
    <row r="71" spans="2:8">
      <c r="B71" s="127" t="str">
        <f>$B$42</f>
        <v>Veterinary Science</v>
      </c>
      <c r="C71" s="320">
        <f>Data!EC14</f>
        <v>0</v>
      </c>
      <c r="D71" s="320">
        <f>Data!EW14</f>
        <v>0</v>
      </c>
      <c r="E71" s="320">
        <f>Data!FQ14</f>
        <v>0</v>
      </c>
      <c r="F71" s="320">
        <f>Data!GK14</f>
        <v>0</v>
      </c>
      <c r="G71" s="320">
        <f>Data!HE14</f>
        <v>0</v>
      </c>
      <c r="H71" s="141">
        <f t="shared" si="1"/>
        <v>0</v>
      </c>
    </row>
    <row r="72" spans="2:8">
      <c r="B72" s="127" t="str">
        <f>$B$43</f>
        <v>Vocational Training</v>
      </c>
      <c r="C72" s="320">
        <f>Data!ED14</f>
        <v>0</v>
      </c>
      <c r="D72" s="320">
        <f>Data!EX14</f>
        <v>0</v>
      </c>
      <c r="E72" s="320">
        <f>Data!FR14</f>
        <v>0</v>
      </c>
      <c r="F72" s="320">
        <f>Data!GL14</f>
        <v>0</v>
      </c>
      <c r="G72" s="320">
        <f>Data!HF14</f>
        <v>0</v>
      </c>
      <c r="H72" s="141">
        <f t="shared" si="1"/>
        <v>0</v>
      </c>
    </row>
    <row r="73" spans="2:8">
      <c r="B73" s="127" t="str">
        <f>$B$44</f>
        <v>Physical Training</v>
      </c>
      <c r="C73" s="320">
        <f>Data!EE14</f>
        <v>0</v>
      </c>
      <c r="D73" s="320">
        <f>Data!EY14</f>
        <v>0</v>
      </c>
      <c r="E73" s="320">
        <f>Data!FS14</f>
        <v>0</v>
      </c>
      <c r="F73" s="320">
        <f>Data!GM14</f>
        <v>0</v>
      </c>
      <c r="G73" s="320">
        <f>Data!HG14</f>
        <v>0</v>
      </c>
      <c r="H73" s="141">
        <f t="shared" si="1"/>
        <v>0</v>
      </c>
    </row>
    <row r="74" spans="2:8">
      <c r="B74" s="127" t="str">
        <f>$B$45</f>
        <v>Health Services</v>
      </c>
      <c r="C74" s="320">
        <f>Data!EF14</f>
        <v>0</v>
      </c>
      <c r="D74" s="320">
        <f>Data!EZ14</f>
        <v>0</v>
      </c>
      <c r="E74" s="320">
        <f>Data!FT14</f>
        <v>219396.00000000003</v>
      </c>
      <c r="F74" s="320">
        <f>Data!GN14</f>
        <v>0</v>
      </c>
      <c r="G74" s="320">
        <f>Data!HH14</f>
        <v>0</v>
      </c>
      <c r="H74" s="141">
        <f t="shared" si="1"/>
        <v>219396.00000000003</v>
      </c>
    </row>
    <row r="75" spans="2:8">
      <c r="B75" s="127" t="str">
        <f>$B$46</f>
        <v>Pharmacy</v>
      </c>
      <c r="C75" s="320">
        <f>Data!EG14</f>
        <v>0</v>
      </c>
      <c r="D75" s="320">
        <f>Data!FA14</f>
        <v>0</v>
      </c>
      <c r="E75" s="320">
        <f>Data!FU14</f>
        <v>0</v>
      </c>
      <c r="F75" s="320">
        <f>Data!GO14</f>
        <v>0</v>
      </c>
      <c r="G75" s="320">
        <f>Data!HI14</f>
        <v>0</v>
      </c>
      <c r="H75" s="141">
        <f t="shared" si="1"/>
        <v>0</v>
      </c>
    </row>
    <row r="76" spans="2:8">
      <c r="B76" s="127" t="str">
        <f>$B$47</f>
        <v>Business Administration</v>
      </c>
      <c r="C76" s="320">
        <f>Data!EH14</f>
        <v>94771.825827348774</v>
      </c>
      <c r="D76" s="320">
        <f>Data!FB14</f>
        <v>1535283.050045087</v>
      </c>
      <c r="E76" s="320">
        <f>Data!FV14</f>
        <v>596822.34526466124</v>
      </c>
      <c r="F76" s="320">
        <f>Data!GP14</f>
        <v>0</v>
      </c>
      <c r="G76" s="320">
        <f>Data!HJ14</f>
        <v>0</v>
      </c>
      <c r="H76" s="141">
        <f t="shared" si="1"/>
        <v>2226877.2211370971</v>
      </c>
    </row>
    <row r="77" spans="2:8">
      <c r="B77" s="127" t="str">
        <f>$B$48</f>
        <v>Optometry</v>
      </c>
      <c r="C77" s="320">
        <f>Data!EI14</f>
        <v>0</v>
      </c>
      <c r="D77" s="320">
        <f>Data!FC14</f>
        <v>0</v>
      </c>
      <c r="E77" s="320">
        <f>Data!FW14</f>
        <v>0</v>
      </c>
      <c r="F77" s="320">
        <f>Data!GQ14</f>
        <v>0</v>
      </c>
      <c r="G77" s="320">
        <f>Data!HK14</f>
        <v>0</v>
      </c>
      <c r="H77" s="141">
        <f t="shared" si="1"/>
        <v>0</v>
      </c>
    </row>
    <row r="78" spans="2:8">
      <c r="B78" s="127" t="str">
        <f>$B$49</f>
        <v>Teacher Ed-Practice Teaching</v>
      </c>
      <c r="C78" s="320">
        <f>Data!EJ14</f>
        <v>0</v>
      </c>
      <c r="D78" s="320">
        <f>Data!FD14</f>
        <v>36144</v>
      </c>
      <c r="E78" s="320">
        <f>Data!FX14</f>
        <v>0</v>
      </c>
      <c r="F78" s="320">
        <f>Data!GR14</f>
        <v>0</v>
      </c>
      <c r="G78" s="320">
        <f>Data!HL14</f>
        <v>0</v>
      </c>
      <c r="H78" s="141">
        <f t="shared" si="1"/>
        <v>36144</v>
      </c>
    </row>
    <row r="79" spans="2:8">
      <c r="B79" s="127" t="str">
        <f>$B$50</f>
        <v>Technology</v>
      </c>
      <c r="C79" s="320">
        <f>Data!EK14</f>
        <v>45647.578418662262</v>
      </c>
      <c r="D79" s="320">
        <f>Data!FE14</f>
        <v>272158.71671313595</v>
      </c>
      <c r="E79" s="320">
        <f>Data!FY14</f>
        <v>17092.492036257448</v>
      </c>
      <c r="F79" s="320">
        <f>Data!GS14</f>
        <v>0</v>
      </c>
      <c r="G79" s="320">
        <f>Data!HM14</f>
        <v>0</v>
      </c>
      <c r="H79" s="141">
        <f t="shared" si="1"/>
        <v>334898.78716805566</v>
      </c>
    </row>
    <row r="80" spans="2:8">
      <c r="B80" s="127" t="str">
        <f>$B$51</f>
        <v>Nursing</v>
      </c>
      <c r="C80" s="320">
        <f>Data!EL14</f>
        <v>13517.131425810836</v>
      </c>
      <c r="D80" s="320">
        <f>Data!FF14</f>
        <v>166895.86857418914</v>
      </c>
      <c r="E80" s="320">
        <f>Data!FZ14</f>
        <v>0</v>
      </c>
      <c r="F80" s="320">
        <f>Data!GT14</f>
        <v>0</v>
      </c>
      <c r="G80" s="320">
        <f>Data!HN14</f>
        <v>0</v>
      </c>
      <c r="H80" s="141">
        <f t="shared" si="1"/>
        <v>180412.99999999997</v>
      </c>
    </row>
    <row r="81" spans="2:8">
      <c r="B81" s="130" t="str">
        <f>$B$52</f>
        <v>Totals</v>
      </c>
      <c r="C81" s="321">
        <f>SUM(C61:C80)</f>
        <v>413473.78303343285</v>
      </c>
      <c r="D81" s="321">
        <f>SUM(D61:D80)</f>
        <v>4922321.201115882</v>
      </c>
      <c r="E81" s="321">
        <f>SUM(E61:E80)</f>
        <v>2752655.3888885407</v>
      </c>
      <c r="F81" s="321">
        <f>SUM(F61:F80)</f>
        <v>0</v>
      </c>
      <c r="G81" s="321">
        <f>SUM(G61:G80)</f>
        <v>0</v>
      </c>
      <c r="H81" s="321">
        <f t="shared" si="1"/>
        <v>8088450.3730378551</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Data!T14</f>
        <v>Carroll, John</v>
      </c>
      <c r="E84" s="491"/>
      <c r="F84" s="491"/>
      <c r="G84" s="308" t="str">
        <f>Data!U14</f>
        <v>(254) 501-5922</v>
      </c>
      <c r="H84" s="309" t="str">
        <f>Data!V14</f>
        <v>j.carroll@tamuct.edu</v>
      </c>
    </row>
    <row r="85" spans="2:8" ht="13.5" customHeight="1">
      <c r="B85" s="306"/>
      <c r="C85" s="306"/>
      <c r="D85" s="306"/>
      <c r="E85" s="306"/>
      <c r="F85" s="306"/>
      <c r="G85" s="306"/>
      <c r="H85" s="296"/>
    </row>
    <row r="86" spans="2:8">
      <c r="B86" s="120" t="s">
        <v>32</v>
      </c>
      <c r="C86" s="324"/>
      <c r="D86" s="324"/>
      <c r="E86" s="324"/>
      <c r="F86" s="324"/>
      <c r="G86" s="324"/>
      <c r="H86" s="122">
        <f>H13+H14</f>
        <v>13458287</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Data!HR14</f>
        <v>0</v>
      </c>
      <c r="D91" s="327">
        <f>Data!IL14</f>
        <v>0</v>
      </c>
      <c r="E91" s="327">
        <f>Data!JF14</f>
        <v>0</v>
      </c>
      <c r="F91" s="327">
        <f>Data!JZ14</f>
        <v>0</v>
      </c>
      <c r="G91" s="327">
        <f>Data!KT14</f>
        <v>0</v>
      </c>
      <c r="H91" s="133">
        <f t="shared" ref="H91:H111" si="2">SUM(C91:G91)</f>
        <v>0</v>
      </c>
    </row>
    <row r="92" spans="2:8">
      <c r="B92" s="127" t="str">
        <f>$B$33</f>
        <v>Science</v>
      </c>
      <c r="C92" s="327">
        <f>Data!HS14</f>
        <v>0</v>
      </c>
      <c r="D92" s="327">
        <f>Data!IM14</f>
        <v>0</v>
      </c>
      <c r="E92" s="327">
        <f>Data!JG14</f>
        <v>0</v>
      </c>
      <c r="F92" s="327">
        <f>Data!KA14</f>
        <v>0</v>
      </c>
      <c r="G92" s="327">
        <f>Data!KU14</f>
        <v>0</v>
      </c>
      <c r="H92" s="136">
        <f t="shared" si="2"/>
        <v>0</v>
      </c>
    </row>
    <row r="93" spans="2:8">
      <c r="B93" s="127" t="str">
        <f>$B$34</f>
        <v>Fine Arts</v>
      </c>
      <c r="C93" s="327">
        <f>Data!HT14</f>
        <v>0</v>
      </c>
      <c r="D93" s="327">
        <f>Data!IN14</f>
        <v>0</v>
      </c>
      <c r="E93" s="327">
        <f>Data!JH14</f>
        <v>0</v>
      </c>
      <c r="F93" s="327">
        <f>Data!KB14</f>
        <v>0</v>
      </c>
      <c r="G93" s="327">
        <f>Data!KV14</f>
        <v>0</v>
      </c>
      <c r="H93" s="136">
        <f t="shared" si="2"/>
        <v>0</v>
      </c>
    </row>
    <row r="94" spans="2:8">
      <c r="B94" s="127" t="str">
        <f>$B$35</f>
        <v>Teacher Education</v>
      </c>
      <c r="C94" s="327">
        <f>Data!HU14</f>
        <v>0</v>
      </c>
      <c r="D94" s="327">
        <f>Data!IO14</f>
        <v>0</v>
      </c>
      <c r="E94" s="327">
        <f>Data!JI14</f>
        <v>0</v>
      </c>
      <c r="F94" s="327">
        <f>Data!KC14</f>
        <v>0</v>
      </c>
      <c r="G94" s="327">
        <f>Data!KW14</f>
        <v>0</v>
      </c>
      <c r="H94" s="136">
        <f t="shared" si="2"/>
        <v>0</v>
      </c>
    </row>
    <row r="95" spans="2:8">
      <c r="B95" s="127" t="str">
        <f>$B$36</f>
        <v>Agriculture</v>
      </c>
      <c r="C95" s="327">
        <f>Data!HV14</f>
        <v>0</v>
      </c>
      <c r="D95" s="327">
        <f>Data!IP14</f>
        <v>0</v>
      </c>
      <c r="E95" s="327">
        <f>Data!JJ14</f>
        <v>0</v>
      </c>
      <c r="F95" s="327">
        <f>Data!KD14</f>
        <v>0</v>
      </c>
      <c r="G95" s="327">
        <f>Data!KX14</f>
        <v>0</v>
      </c>
      <c r="H95" s="136">
        <f t="shared" si="2"/>
        <v>0</v>
      </c>
    </row>
    <row r="96" spans="2:8">
      <c r="B96" s="127" t="str">
        <f>$B$37</f>
        <v>Engineering</v>
      </c>
      <c r="C96" s="327">
        <f>Data!HW14</f>
        <v>0</v>
      </c>
      <c r="D96" s="327">
        <f>Data!IQ14</f>
        <v>0</v>
      </c>
      <c r="E96" s="327">
        <f>Data!JK14</f>
        <v>0</v>
      </c>
      <c r="F96" s="327">
        <f>Data!KE14</f>
        <v>0</v>
      </c>
      <c r="G96" s="327">
        <f>Data!KY14</f>
        <v>0</v>
      </c>
      <c r="H96" s="136">
        <f t="shared" si="2"/>
        <v>0</v>
      </c>
    </row>
    <row r="97" spans="2:8">
      <c r="B97" s="127" t="str">
        <f>$B$38</f>
        <v>Home Economics</v>
      </c>
      <c r="C97" s="327">
        <f>Data!HX14</f>
        <v>0</v>
      </c>
      <c r="D97" s="327">
        <f>Data!IR14</f>
        <v>0</v>
      </c>
      <c r="E97" s="327">
        <f>Data!JL14</f>
        <v>0</v>
      </c>
      <c r="F97" s="327">
        <f>Data!KF14</f>
        <v>0</v>
      </c>
      <c r="G97" s="327">
        <f>Data!KZ14</f>
        <v>0</v>
      </c>
      <c r="H97" s="136">
        <f t="shared" si="2"/>
        <v>0</v>
      </c>
    </row>
    <row r="98" spans="2:8">
      <c r="B98" s="127" t="str">
        <f>$B$39</f>
        <v>Law</v>
      </c>
      <c r="C98" s="327">
        <f>Data!HY14</f>
        <v>0</v>
      </c>
      <c r="D98" s="327">
        <f>Data!IS14</f>
        <v>0</v>
      </c>
      <c r="E98" s="327">
        <f>Data!JM14</f>
        <v>0</v>
      </c>
      <c r="F98" s="327">
        <f>Data!KG14</f>
        <v>0</v>
      </c>
      <c r="G98" s="327">
        <f>Data!LA14</f>
        <v>0</v>
      </c>
      <c r="H98" s="136">
        <f t="shared" si="2"/>
        <v>0</v>
      </c>
    </row>
    <row r="99" spans="2:8">
      <c r="B99" s="127" t="str">
        <f>$B$40</f>
        <v>Social Service</v>
      </c>
      <c r="C99" s="327">
        <f>Data!HZ14</f>
        <v>0</v>
      </c>
      <c r="D99" s="327">
        <f>Data!IT14</f>
        <v>0</v>
      </c>
      <c r="E99" s="327">
        <f>Data!JN14</f>
        <v>0</v>
      </c>
      <c r="F99" s="327">
        <f>Data!KH14</f>
        <v>0</v>
      </c>
      <c r="G99" s="327">
        <f>Data!LB14</f>
        <v>0</v>
      </c>
      <c r="H99" s="136">
        <f t="shared" si="2"/>
        <v>0</v>
      </c>
    </row>
    <row r="100" spans="2:8">
      <c r="B100" s="127" t="str">
        <f>$B$41</f>
        <v>Library Science</v>
      </c>
      <c r="C100" s="327">
        <f>Data!IA14</f>
        <v>0</v>
      </c>
      <c r="D100" s="327">
        <f>Data!IU14</f>
        <v>0</v>
      </c>
      <c r="E100" s="327">
        <f>Data!JO14</f>
        <v>0</v>
      </c>
      <c r="F100" s="327">
        <f>Data!KI14</f>
        <v>0</v>
      </c>
      <c r="G100" s="327">
        <f>Data!LC14</f>
        <v>0</v>
      </c>
      <c r="H100" s="136">
        <f t="shared" si="2"/>
        <v>0</v>
      </c>
    </row>
    <row r="101" spans="2:8">
      <c r="B101" s="127" t="str">
        <f>$B$42</f>
        <v>Veterinary Science</v>
      </c>
      <c r="C101" s="327">
        <f>Data!IB14</f>
        <v>0</v>
      </c>
      <c r="D101" s="327">
        <f>Data!IV14</f>
        <v>0</v>
      </c>
      <c r="E101" s="327">
        <f>Data!JP14</f>
        <v>0</v>
      </c>
      <c r="F101" s="327">
        <f>Data!KJ14</f>
        <v>0</v>
      </c>
      <c r="G101" s="327">
        <f>Data!LD14</f>
        <v>0</v>
      </c>
      <c r="H101" s="136">
        <f t="shared" si="2"/>
        <v>0</v>
      </c>
    </row>
    <row r="102" spans="2:8">
      <c r="B102" s="127" t="str">
        <f>$B$43</f>
        <v>Vocational Training</v>
      </c>
      <c r="C102" s="327">
        <f>Data!IC14</f>
        <v>0</v>
      </c>
      <c r="D102" s="327">
        <f>Data!IW14</f>
        <v>0</v>
      </c>
      <c r="E102" s="327">
        <f>Data!JQ14</f>
        <v>0</v>
      </c>
      <c r="F102" s="327">
        <f>Data!KK14</f>
        <v>0</v>
      </c>
      <c r="G102" s="327">
        <f>Data!LE14</f>
        <v>0</v>
      </c>
      <c r="H102" s="136">
        <f t="shared" si="2"/>
        <v>0</v>
      </c>
    </row>
    <row r="103" spans="2:8">
      <c r="B103" s="127" t="str">
        <f>$B$44</f>
        <v>Physical Training</v>
      </c>
      <c r="C103" s="327">
        <f>Data!ID14</f>
        <v>0</v>
      </c>
      <c r="D103" s="327">
        <f>Data!IX14</f>
        <v>0</v>
      </c>
      <c r="E103" s="327">
        <f>Data!JR14</f>
        <v>0</v>
      </c>
      <c r="F103" s="327">
        <f>Data!KL14</f>
        <v>0</v>
      </c>
      <c r="G103" s="327">
        <f>Data!LF14</f>
        <v>0</v>
      </c>
      <c r="H103" s="136">
        <f t="shared" si="2"/>
        <v>0</v>
      </c>
    </row>
    <row r="104" spans="2:8">
      <c r="B104" s="127" t="str">
        <f>$B$45</f>
        <v>Health Services</v>
      </c>
      <c r="C104" s="327">
        <f>Data!IE14</f>
        <v>0</v>
      </c>
      <c r="D104" s="327">
        <f>Data!IY14</f>
        <v>0</v>
      </c>
      <c r="E104" s="327">
        <f>Data!JS14</f>
        <v>0</v>
      </c>
      <c r="F104" s="327">
        <f>Data!KM14</f>
        <v>0</v>
      </c>
      <c r="G104" s="327">
        <f>Data!LG14</f>
        <v>0</v>
      </c>
      <c r="H104" s="136">
        <f t="shared" si="2"/>
        <v>0</v>
      </c>
    </row>
    <row r="105" spans="2:8">
      <c r="B105" s="127" t="str">
        <f>$B$46</f>
        <v>Pharmacy</v>
      </c>
      <c r="C105" s="327">
        <f>Data!IF14</f>
        <v>0</v>
      </c>
      <c r="D105" s="327">
        <f>Data!IZ14</f>
        <v>0</v>
      </c>
      <c r="E105" s="327">
        <f>Data!JT14</f>
        <v>0</v>
      </c>
      <c r="F105" s="327">
        <f>Data!KN14</f>
        <v>0</v>
      </c>
      <c r="G105" s="327">
        <f>Data!LH14</f>
        <v>0</v>
      </c>
      <c r="H105" s="136">
        <f t="shared" si="2"/>
        <v>0</v>
      </c>
    </row>
    <row r="106" spans="2:8">
      <c r="B106" s="127" t="str">
        <f>$B$47</f>
        <v>Business Administration</v>
      </c>
      <c r="C106" s="327">
        <f>Data!IG14</f>
        <v>0</v>
      </c>
      <c r="D106" s="327">
        <f>Data!JA14</f>
        <v>0</v>
      </c>
      <c r="E106" s="327">
        <f>Data!JU14</f>
        <v>0</v>
      </c>
      <c r="F106" s="327">
        <f>Data!KO14</f>
        <v>0</v>
      </c>
      <c r="G106" s="327">
        <f>Data!LI14</f>
        <v>0</v>
      </c>
      <c r="H106" s="136">
        <f t="shared" si="2"/>
        <v>0</v>
      </c>
    </row>
    <row r="107" spans="2:8">
      <c r="B107" s="127" t="str">
        <f>$B$48</f>
        <v>Optometry</v>
      </c>
      <c r="C107" s="327">
        <f>Data!IH14</f>
        <v>0</v>
      </c>
      <c r="D107" s="327">
        <f>Data!JB14</f>
        <v>0</v>
      </c>
      <c r="E107" s="327">
        <f>Data!JV14</f>
        <v>0</v>
      </c>
      <c r="F107" s="327">
        <f>Data!KP14</f>
        <v>0</v>
      </c>
      <c r="G107" s="327">
        <f>Data!LJ14</f>
        <v>0</v>
      </c>
      <c r="H107" s="136">
        <f t="shared" si="2"/>
        <v>0</v>
      </c>
    </row>
    <row r="108" spans="2:8">
      <c r="B108" s="127" t="str">
        <f>$B$49</f>
        <v>Teacher Ed-Practice Teaching</v>
      </c>
      <c r="C108" s="327">
        <f>Data!II14</f>
        <v>0</v>
      </c>
      <c r="D108" s="327">
        <f>Data!JC14</f>
        <v>0</v>
      </c>
      <c r="E108" s="327">
        <f>Data!JW14</f>
        <v>0</v>
      </c>
      <c r="F108" s="327">
        <f>Data!KQ14</f>
        <v>0</v>
      </c>
      <c r="G108" s="327">
        <f>Data!LK14</f>
        <v>0</v>
      </c>
      <c r="H108" s="136">
        <f t="shared" si="2"/>
        <v>0</v>
      </c>
    </row>
    <row r="109" spans="2:8">
      <c r="B109" s="127" t="str">
        <f>$B$50</f>
        <v>Technology</v>
      </c>
      <c r="C109" s="327">
        <f>Data!IJ14</f>
        <v>0</v>
      </c>
      <c r="D109" s="327">
        <f>Data!JD14</f>
        <v>0</v>
      </c>
      <c r="E109" s="327">
        <f>Data!JX14</f>
        <v>0</v>
      </c>
      <c r="F109" s="327">
        <f>Data!KR14</f>
        <v>0</v>
      </c>
      <c r="G109" s="327">
        <f>Data!LL14</f>
        <v>0</v>
      </c>
      <c r="H109" s="136">
        <f t="shared" si="2"/>
        <v>0</v>
      </c>
    </row>
    <row r="110" spans="2:8">
      <c r="B110" s="127" t="str">
        <f>$B$51</f>
        <v>Nursing</v>
      </c>
      <c r="C110" s="327">
        <f>Data!IK14</f>
        <v>0</v>
      </c>
      <c r="D110" s="327">
        <f>Data!JE14</f>
        <v>0</v>
      </c>
      <c r="E110" s="327">
        <f>Data!JY14</f>
        <v>0</v>
      </c>
      <c r="F110" s="327">
        <f>Data!KS14</f>
        <v>0</v>
      </c>
      <c r="G110" s="327">
        <f>Data!HPM14</f>
        <v>0</v>
      </c>
      <c r="H110" s="136">
        <f t="shared" si="2"/>
        <v>0</v>
      </c>
    </row>
    <row r="111" spans="2:8">
      <c r="B111" s="130" t="str">
        <f>$B$52</f>
        <v>Totals</v>
      </c>
      <c r="C111" s="133">
        <f>SUM(C91:C110)</f>
        <v>0</v>
      </c>
      <c r="D111" s="133">
        <f>SUM(D91:D110)</f>
        <v>0</v>
      </c>
      <c r="E111" s="133">
        <f>SUM(E91:E110)</f>
        <v>0</v>
      </c>
      <c r="F111" s="133">
        <f>SUM(F91:F110)</f>
        <v>0</v>
      </c>
      <c r="G111" s="133">
        <f>SUM(G91:G110)</f>
        <v>0</v>
      </c>
      <c r="H111" s="133">
        <f t="shared" si="2"/>
        <v>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145999.96001891789</v>
      </c>
      <c r="D116" s="321">
        <f t="shared" si="3"/>
        <v>1237488.5940880401</v>
      </c>
      <c r="E116" s="321">
        <f t="shared" si="3"/>
        <v>1123377.8654037451</v>
      </c>
      <c r="F116" s="321">
        <f t="shared" si="3"/>
        <v>0</v>
      </c>
      <c r="G116" s="321">
        <f t="shared" si="3"/>
        <v>0</v>
      </c>
      <c r="H116" s="133">
        <f t="shared" ref="H116:H136" si="4">SUM(C116:G116)</f>
        <v>2506866.4195107031</v>
      </c>
    </row>
    <row r="117" spans="2:8">
      <c r="B117" s="127" t="str">
        <f>$B$33</f>
        <v>Science</v>
      </c>
      <c r="C117" s="141">
        <f t="shared" si="3"/>
        <v>28116.66345878553</v>
      </c>
      <c r="D117" s="141">
        <f t="shared" si="3"/>
        <v>531361.20256841322</v>
      </c>
      <c r="E117" s="141">
        <f t="shared" si="3"/>
        <v>35487.567685589522</v>
      </c>
      <c r="F117" s="141">
        <f t="shared" si="3"/>
        <v>0</v>
      </c>
      <c r="G117" s="141">
        <f t="shared" si="3"/>
        <v>0</v>
      </c>
      <c r="H117" s="136">
        <f t="shared" si="4"/>
        <v>594965.43371278828</v>
      </c>
    </row>
    <row r="118" spans="2:8">
      <c r="B118" s="127" t="str">
        <f>$B$34</f>
        <v>Fine Arts</v>
      </c>
      <c r="C118" s="141">
        <f t="shared" si="3"/>
        <v>12231.823457837565</v>
      </c>
      <c r="D118" s="141">
        <f t="shared" si="3"/>
        <v>129685.43704636415</v>
      </c>
      <c r="E118" s="141">
        <f t="shared" si="3"/>
        <v>0</v>
      </c>
      <c r="F118" s="141">
        <f t="shared" si="3"/>
        <v>0</v>
      </c>
      <c r="G118" s="141">
        <f t="shared" si="3"/>
        <v>0</v>
      </c>
      <c r="H118" s="136">
        <f t="shared" si="4"/>
        <v>141917.26050420172</v>
      </c>
    </row>
    <row r="119" spans="2:8">
      <c r="B119" s="127" t="str">
        <f>$B$35</f>
        <v>Teacher Education</v>
      </c>
      <c r="C119" s="141">
        <f t="shared" si="3"/>
        <v>9802.391957168802</v>
      </c>
      <c r="D119" s="141">
        <f t="shared" si="3"/>
        <v>256320.87980906878</v>
      </c>
      <c r="E119" s="141">
        <f t="shared" si="3"/>
        <v>481676.94490042923</v>
      </c>
      <c r="F119" s="141">
        <f t="shared" si="3"/>
        <v>0</v>
      </c>
      <c r="G119" s="141">
        <f t="shared" si="3"/>
        <v>0</v>
      </c>
      <c r="H119" s="136">
        <f t="shared" si="4"/>
        <v>747800.21666666679</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41301.172851448406</v>
      </c>
      <c r="D121" s="141">
        <f t="shared" si="3"/>
        <v>455594.88043562067</v>
      </c>
      <c r="E121" s="141">
        <f t="shared" si="3"/>
        <v>278802.17359785811</v>
      </c>
      <c r="F121" s="141">
        <f t="shared" si="3"/>
        <v>0</v>
      </c>
      <c r="G121" s="141">
        <f t="shared" si="3"/>
        <v>0</v>
      </c>
      <c r="H121" s="136">
        <f t="shared" si="4"/>
        <v>775698.22688492713</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22085.235617452723</v>
      </c>
      <c r="D124" s="141">
        <f t="shared" si="3"/>
        <v>301388.57183596352</v>
      </c>
      <c r="E124" s="141">
        <f t="shared" si="3"/>
        <v>0</v>
      </c>
      <c r="F124" s="141">
        <f t="shared" si="3"/>
        <v>0</v>
      </c>
      <c r="G124" s="141">
        <f t="shared" si="3"/>
        <v>0</v>
      </c>
      <c r="H124" s="136">
        <f t="shared" si="4"/>
        <v>323473.80745341623</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0</v>
      </c>
      <c r="D129" s="141">
        <f t="shared" si="3"/>
        <v>0</v>
      </c>
      <c r="E129" s="141">
        <f t="shared" si="3"/>
        <v>219396.00000000003</v>
      </c>
      <c r="F129" s="141">
        <f t="shared" si="3"/>
        <v>0</v>
      </c>
      <c r="G129" s="141">
        <f t="shared" si="3"/>
        <v>0</v>
      </c>
      <c r="H129" s="136">
        <f t="shared" si="4"/>
        <v>219396.00000000003</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94771.825827348774</v>
      </c>
      <c r="D131" s="141">
        <f t="shared" si="3"/>
        <v>1535283.050045087</v>
      </c>
      <c r="E131" s="141">
        <f t="shared" si="3"/>
        <v>596822.34526466124</v>
      </c>
      <c r="F131" s="141">
        <f t="shared" si="3"/>
        <v>0</v>
      </c>
      <c r="G131" s="141">
        <f t="shared" si="3"/>
        <v>0</v>
      </c>
      <c r="H131" s="136">
        <f t="shared" si="4"/>
        <v>2226877.2211370971</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36144</v>
      </c>
      <c r="E133" s="141">
        <f t="shared" si="5"/>
        <v>0</v>
      </c>
      <c r="F133" s="141">
        <f t="shared" si="5"/>
        <v>0</v>
      </c>
      <c r="G133" s="141">
        <f t="shared" si="5"/>
        <v>0</v>
      </c>
      <c r="H133" s="136">
        <f t="shared" si="4"/>
        <v>36144</v>
      </c>
    </row>
    <row r="134" spans="2:12">
      <c r="B134" s="127" t="str">
        <f>$B$50</f>
        <v>Technology</v>
      </c>
      <c r="C134" s="141">
        <f t="shared" si="5"/>
        <v>45647.578418662262</v>
      </c>
      <c r="D134" s="141">
        <f t="shared" si="5"/>
        <v>272158.71671313595</v>
      </c>
      <c r="E134" s="141">
        <f t="shared" si="5"/>
        <v>17092.492036257448</v>
      </c>
      <c r="F134" s="141">
        <f t="shared" si="5"/>
        <v>0</v>
      </c>
      <c r="G134" s="141">
        <f t="shared" si="5"/>
        <v>0</v>
      </c>
      <c r="H134" s="136">
        <f t="shared" si="4"/>
        <v>334898.78716805566</v>
      </c>
    </row>
    <row r="135" spans="2:12">
      <c r="B135" s="127" t="str">
        <f>$B$51</f>
        <v>Nursing</v>
      </c>
      <c r="C135" s="141">
        <f t="shared" si="5"/>
        <v>13517.131425810836</v>
      </c>
      <c r="D135" s="141">
        <f t="shared" si="5"/>
        <v>166895.86857418914</v>
      </c>
      <c r="E135" s="141">
        <f t="shared" si="5"/>
        <v>0</v>
      </c>
      <c r="F135" s="141">
        <f t="shared" si="5"/>
        <v>0</v>
      </c>
      <c r="G135" s="141">
        <f t="shared" si="5"/>
        <v>0</v>
      </c>
      <c r="H135" s="136">
        <f t="shared" si="4"/>
        <v>180412.99999999997</v>
      </c>
    </row>
    <row r="136" spans="2:12">
      <c r="B136" s="130" t="str">
        <f>$B$52</f>
        <v>Totals</v>
      </c>
      <c r="C136" s="133">
        <f>SUM(C116:C135)</f>
        <v>413473.78303343285</v>
      </c>
      <c r="D136" s="133">
        <f>SUM(D116:D135)</f>
        <v>4922321.201115882</v>
      </c>
      <c r="E136" s="133">
        <f>SUM(E116:E135)</f>
        <v>2752655.3888885407</v>
      </c>
      <c r="F136" s="133">
        <f>SUM(F116:F135)</f>
        <v>0</v>
      </c>
      <c r="G136" s="133">
        <f>SUM(G116:G135)</f>
        <v>0</v>
      </c>
      <c r="H136" s="133">
        <f t="shared" si="4"/>
        <v>8088450.3730378551</v>
      </c>
    </row>
    <row r="137" spans="2:12">
      <c r="B137" s="328"/>
      <c r="C137" s="331"/>
      <c r="D137" s="331"/>
      <c r="E137" s="331"/>
      <c r="F137" s="331"/>
      <c r="G137" s="331"/>
      <c r="H137" s="332"/>
    </row>
    <row r="138" spans="2:12">
      <c r="B138" s="120" t="s">
        <v>4</v>
      </c>
      <c r="C138" s="325"/>
      <c r="D138" s="325"/>
      <c r="E138" s="325"/>
      <c r="F138" s="325"/>
      <c r="G138" s="325"/>
      <c r="H138" s="122">
        <f>H86-H81-H111</f>
        <v>5369836.6269621449</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Data!LN14</f>
        <v>0</v>
      </c>
      <c r="D143" s="327">
        <f>Data!MH14</f>
        <v>0</v>
      </c>
      <c r="E143" s="327">
        <f>Data!NB14</f>
        <v>0</v>
      </c>
      <c r="F143" s="327">
        <f>Data!NV14</f>
        <v>0</v>
      </c>
      <c r="G143" s="327">
        <f>Data!OP14</f>
        <v>0</v>
      </c>
      <c r="H143" s="341">
        <f>Data!PJ14</f>
        <v>1664282.21</v>
      </c>
      <c r="I143" s="342">
        <f t="shared" ref="I143:I162" si="6">SUM(C143:H143)</f>
        <v>1664282.21</v>
      </c>
    </row>
    <row r="144" spans="2:12">
      <c r="B144" s="127" t="str">
        <f>$B$33</f>
        <v>Science</v>
      </c>
      <c r="C144" s="327">
        <f>Data!LO14</f>
        <v>0</v>
      </c>
      <c r="D144" s="327">
        <f>Data!MI14</f>
        <v>0</v>
      </c>
      <c r="E144" s="327">
        <f>Data!NC14</f>
        <v>0</v>
      </c>
      <c r="F144" s="327">
        <f>Data!NW14</f>
        <v>0</v>
      </c>
      <c r="G144" s="327">
        <f>Data!OQ14</f>
        <v>0</v>
      </c>
      <c r="H144" s="341">
        <f>Data!PK14</f>
        <v>394991.28</v>
      </c>
      <c r="I144" s="342">
        <f t="shared" si="6"/>
        <v>394991.28</v>
      </c>
    </row>
    <row r="145" spans="2:9">
      <c r="B145" s="127" t="str">
        <f>$B$34</f>
        <v>Fine Arts</v>
      </c>
      <c r="C145" s="327">
        <f>Data!LP14</f>
        <v>0</v>
      </c>
      <c r="D145" s="327">
        <f>Data!MJ14</f>
        <v>0</v>
      </c>
      <c r="E145" s="327">
        <f>Data!ND14</f>
        <v>0</v>
      </c>
      <c r="F145" s="327">
        <f>Data!NX14</f>
        <v>0</v>
      </c>
      <c r="G145" s="327">
        <f>Data!OR14</f>
        <v>0</v>
      </c>
      <c r="H145" s="341">
        <f>Data!PL14</f>
        <v>94217.37</v>
      </c>
      <c r="I145" s="342">
        <f t="shared" si="6"/>
        <v>94217.37</v>
      </c>
    </row>
    <row r="146" spans="2:9">
      <c r="B146" s="127" t="str">
        <f>$B$35</f>
        <v>Teacher Education</v>
      </c>
      <c r="C146" s="327">
        <f>Data!LQ14</f>
        <v>0</v>
      </c>
      <c r="D146" s="327">
        <f>Data!MK14</f>
        <v>0</v>
      </c>
      <c r="E146" s="327">
        <f>Data!NE14</f>
        <v>0</v>
      </c>
      <c r="F146" s="327">
        <f>Data!NY14</f>
        <v>0</v>
      </c>
      <c r="G146" s="327">
        <f>Data!OS14</f>
        <v>0</v>
      </c>
      <c r="H146" s="341">
        <f>Data!PN14</f>
        <v>496456.69</v>
      </c>
      <c r="I146" s="342">
        <f t="shared" si="6"/>
        <v>496456.69</v>
      </c>
    </row>
    <row r="147" spans="2:9">
      <c r="B147" s="127" t="str">
        <f>$B$36</f>
        <v>Agriculture</v>
      </c>
      <c r="C147" s="327">
        <f>Data!LR14</f>
        <v>0</v>
      </c>
      <c r="D147" s="327">
        <f>Data!ML14</f>
        <v>0</v>
      </c>
      <c r="E147" s="327">
        <f>Data!NF14</f>
        <v>0</v>
      </c>
      <c r="F147" s="327">
        <f>Data!NZ14</f>
        <v>0</v>
      </c>
      <c r="G147" s="327">
        <f>Data!OT14</f>
        <v>0</v>
      </c>
      <c r="H147" s="341">
        <f>Data!PM14</f>
        <v>0</v>
      </c>
      <c r="I147" s="342">
        <f t="shared" si="6"/>
        <v>0</v>
      </c>
    </row>
    <row r="148" spans="2:9">
      <c r="B148" s="127" t="str">
        <f>$B$37</f>
        <v>Engineering</v>
      </c>
      <c r="C148" s="327">
        <f>Data!LS14</f>
        <v>0</v>
      </c>
      <c r="D148" s="327">
        <f>Data!MM14</f>
        <v>0</v>
      </c>
      <c r="E148" s="327">
        <f>Data!NG14</f>
        <v>0</v>
      </c>
      <c r="F148" s="327">
        <f>Data!OA14</f>
        <v>0</v>
      </c>
      <c r="G148" s="327">
        <f>Data!OU14</f>
        <v>0</v>
      </c>
      <c r="H148" s="341">
        <f>Data!PO14</f>
        <v>514977.88</v>
      </c>
      <c r="I148" s="342">
        <f t="shared" si="6"/>
        <v>514977.88</v>
      </c>
    </row>
    <row r="149" spans="2:9">
      <c r="B149" s="127" t="str">
        <f>$B$38</f>
        <v>Home Economics</v>
      </c>
      <c r="C149" s="327">
        <f>Data!LT14</f>
        <v>0</v>
      </c>
      <c r="D149" s="327">
        <f>Data!MN14</f>
        <v>0</v>
      </c>
      <c r="E149" s="327">
        <f>Data!NH14</f>
        <v>0</v>
      </c>
      <c r="F149" s="327">
        <f>Data!OB14</f>
        <v>0</v>
      </c>
      <c r="G149" s="327">
        <f>Data!OV14</f>
        <v>0</v>
      </c>
      <c r="H149" s="341">
        <f>Data!PP14</f>
        <v>0</v>
      </c>
      <c r="I149" s="342">
        <f t="shared" si="6"/>
        <v>0</v>
      </c>
    </row>
    <row r="150" spans="2:9">
      <c r="B150" s="127" t="str">
        <f>$B$39</f>
        <v>Law</v>
      </c>
      <c r="C150" s="327">
        <f>Data!LU14</f>
        <v>0</v>
      </c>
      <c r="D150" s="327">
        <f>Data!MO14</f>
        <v>0</v>
      </c>
      <c r="E150" s="327">
        <f>Data!NI14</f>
        <v>0</v>
      </c>
      <c r="F150" s="327">
        <f>Data!OC14</f>
        <v>0</v>
      </c>
      <c r="G150" s="327">
        <f>Data!OW14</f>
        <v>0</v>
      </c>
      <c r="H150" s="341">
        <f>Data!PQ14</f>
        <v>0</v>
      </c>
      <c r="I150" s="342">
        <f t="shared" si="6"/>
        <v>0</v>
      </c>
    </row>
    <row r="151" spans="2:9">
      <c r="B151" s="127" t="str">
        <f>$B$40</f>
        <v>Social Service</v>
      </c>
      <c r="C151" s="327">
        <f>Data!LV14</f>
        <v>0</v>
      </c>
      <c r="D151" s="327">
        <f>Data!MP14</f>
        <v>0</v>
      </c>
      <c r="E151" s="327">
        <f>Data!NJ14</f>
        <v>0</v>
      </c>
      <c r="F151" s="327">
        <f>Data!OD14</f>
        <v>0</v>
      </c>
      <c r="G151" s="327">
        <f>Data!OX14</f>
        <v>0</v>
      </c>
      <c r="H151" s="341">
        <f>Data!PR14</f>
        <v>214750.85</v>
      </c>
      <c r="I151" s="342">
        <f t="shared" si="6"/>
        <v>214750.85</v>
      </c>
    </row>
    <row r="152" spans="2:9">
      <c r="B152" s="127" t="str">
        <f>$B$41</f>
        <v>Library Science</v>
      </c>
      <c r="C152" s="327">
        <f>Data!LW14</f>
        <v>0</v>
      </c>
      <c r="D152" s="327">
        <f>Data!MQ14</f>
        <v>0</v>
      </c>
      <c r="E152" s="327">
        <f>Data!NK14</f>
        <v>0</v>
      </c>
      <c r="F152" s="327">
        <f>Data!OE14</f>
        <v>0</v>
      </c>
      <c r="G152" s="327">
        <f>Data!OY14</f>
        <v>0</v>
      </c>
      <c r="H152" s="341">
        <f>Data!PS14</f>
        <v>0</v>
      </c>
      <c r="I152" s="342">
        <f t="shared" si="6"/>
        <v>0</v>
      </c>
    </row>
    <row r="153" spans="2:9">
      <c r="B153" s="127" t="str">
        <f>$B$42</f>
        <v>Veterinary Science</v>
      </c>
      <c r="C153" s="327">
        <f>Data!LX14</f>
        <v>0</v>
      </c>
      <c r="D153" s="327">
        <f>Data!MR14</f>
        <v>0</v>
      </c>
      <c r="E153" s="327">
        <f>Data!NL14</f>
        <v>0</v>
      </c>
      <c r="F153" s="327">
        <f>Data!OF14</f>
        <v>0</v>
      </c>
      <c r="G153" s="327">
        <f>Data!OZ14</f>
        <v>0</v>
      </c>
      <c r="H153" s="341">
        <f>Data!PT14</f>
        <v>0</v>
      </c>
      <c r="I153" s="342">
        <f t="shared" si="6"/>
        <v>0</v>
      </c>
    </row>
    <row r="154" spans="2:9">
      <c r="B154" s="127" t="str">
        <f>$B$43</f>
        <v>Vocational Training</v>
      </c>
      <c r="C154" s="327">
        <f>Data!LY14</f>
        <v>0</v>
      </c>
      <c r="D154" s="327">
        <f>Data!MS14</f>
        <v>0</v>
      </c>
      <c r="E154" s="327">
        <f>Data!NM14</f>
        <v>0</v>
      </c>
      <c r="F154" s="327">
        <f>Data!OG14</f>
        <v>0</v>
      </c>
      <c r="G154" s="327">
        <f>Data!PA14</f>
        <v>0</v>
      </c>
      <c r="H154" s="341">
        <f>Data!PU14</f>
        <v>0</v>
      </c>
      <c r="I154" s="342">
        <f t="shared" si="6"/>
        <v>0</v>
      </c>
    </row>
    <row r="155" spans="2:9">
      <c r="B155" s="127" t="str">
        <f>$B$44</f>
        <v>Physical Training</v>
      </c>
      <c r="C155" s="327">
        <f>Data!LZ14</f>
        <v>0</v>
      </c>
      <c r="D155" s="327">
        <f>Data!MT14</f>
        <v>0</v>
      </c>
      <c r="E155" s="327">
        <f>Data!NN14</f>
        <v>0</v>
      </c>
      <c r="F155" s="327">
        <f>Data!OH14</f>
        <v>0</v>
      </c>
      <c r="G155" s="327">
        <f>Data!PB14</f>
        <v>0</v>
      </c>
      <c r="H155" s="341">
        <f>Data!PV14</f>
        <v>0</v>
      </c>
      <c r="I155" s="342">
        <f t="shared" si="6"/>
        <v>0</v>
      </c>
    </row>
    <row r="156" spans="2:9">
      <c r="B156" s="127" t="str">
        <f>$B$45</f>
        <v>Health Services</v>
      </c>
      <c r="C156" s="327">
        <f>Data!MA14</f>
        <v>0</v>
      </c>
      <c r="D156" s="327">
        <f>Data!MU14</f>
        <v>0</v>
      </c>
      <c r="E156" s="327">
        <f>Data!NO14</f>
        <v>0</v>
      </c>
      <c r="F156" s="327">
        <f>Data!OI14</f>
        <v>0</v>
      </c>
      <c r="G156" s="327">
        <f>Data!PC14</f>
        <v>0</v>
      </c>
      <c r="H156" s="341">
        <f>Data!PW14</f>
        <v>145654.69</v>
      </c>
      <c r="I156" s="342">
        <f t="shared" si="6"/>
        <v>145654.69</v>
      </c>
    </row>
    <row r="157" spans="2:9">
      <c r="B157" s="127" t="str">
        <f>$B$46</f>
        <v>Pharmacy</v>
      </c>
      <c r="C157" s="327">
        <f>Data!MB14</f>
        <v>0</v>
      </c>
      <c r="D157" s="327">
        <f>Data!MV14</f>
        <v>0</v>
      </c>
      <c r="E157" s="327">
        <f>Data!NP14</f>
        <v>0</v>
      </c>
      <c r="F157" s="327">
        <f>Data!OJ14</f>
        <v>0</v>
      </c>
      <c r="G157" s="327">
        <f>Data!PD14</f>
        <v>0</v>
      </c>
      <c r="H157" s="341">
        <f>Data!PX14</f>
        <v>0</v>
      </c>
      <c r="I157" s="342">
        <f t="shared" si="6"/>
        <v>0</v>
      </c>
    </row>
    <row r="158" spans="2:9">
      <c r="B158" s="127" t="str">
        <f>$B$47</f>
        <v>Business Administration</v>
      </c>
      <c r="C158" s="327">
        <f>Data!MC14</f>
        <v>0</v>
      </c>
      <c r="D158" s="327">
        <f>Data!MW14</f>
        <v>0</v>
      </c>
      <c r="E158" s="327">
        <f>Data!NQ14</f>
        <v>0</v>
      </c>
      <c r="F158" s="327">
        <f>Data!OK14</f>
        <v>0</v>
      </c>
      <c r="G158" s="327">
        <f>Data!PE14</f>
        <v>0</v>
      </c>
      <c r="H158" s="341">
        <f>Data!PY14</f>
        <v>1478400.33</v>
      </c>
      <c r="I158" s="342">
        <f t="shared" si="6"/>
        <v>1478400.33</v>
      </c>
    </row>
    <row r="159" spans="2:9">
      <c r="B159" s="127" t="str">
        <f>$B$48</f>
        <v>Optometry</v>
      </c>
      <c r="C159" s="327">
        <f>Data!MD14</f>
        <v>0</v>
      </c>
      <c r="D159" s="327">
        <f>Data!MX14</f>
        <v>0</v>
      </c>
      <c r="E159" s="327">
        <f>Data!NR14</f>
        <v>0</v>
      </c>
      <c r="F159" s="327">
        <f>Data!OL14</f>
        <v>0</v>
      </c>
      <c r="G159" s="327">
        <f>Data!PF14</f>
        <v>0</v>
      </c>
      <c r="H159" s="341">
        <f>Data!PZ14</f>
        <v>0</v>
      </c>
      <c r="I159" s="342">
        <f t="shared" si="6"/>
        <v>0</v>
      </c>
    </row>
    <row r="160" spans="2:9">
      <c r="B160" s="127" t="str">
        <f>$B$49</f>
        <v>Teacher Ed-Practice Teaching</v>
      </c>
      <c r="C160" s="327">
        <f>Data!ME14</f>
        <v>0</v>
      </c>
      <c r="D160" s="327">
        <f>Data!MY14</f>
        <v>0</v>
      </c>
      <c r="E160" s="327">
        <f>Data!NS14</f>
        <v>0</v>
      </c>
      <c r="F160" s="327">
        <f>Data!OM14</f>
        <v>0</v>
      </c>
      <c r="G160" s="327">
        <f>Data!PG14</f>
        <v>0</v>
      </c>
      <c r="H160" s="341">
        <f>Data!QA14</f>
        <v>23995.62</v>
      </c>
      <c r="I160" s="342">
        <f t="shared" si="6"/>
        <v>23995.62</v>
      </c>
    </row>
    <row r="161" spans="2:10">
      <c r="B161" s="127" t="str">
        <f>$B$50</f>
        <v>Technology</v>
      </c>
      <c r="C161" s="327">
        <f>Data!MF14</f>
        <v>0</v>
      </c>
      <c r="D161" s="327">
        <f>Data!MZ14</f>
        <v>0</v>
      </c>
      <c r="E161" s="327">
        <f>Data!NT14</f>
        <v>0</v>
      </c>
      <c r="F161" s="327">
        <f>Data!ON14</f>
        <v>0</v>
      </c>
      <c r="G161" s="327">
        <f>Data!PH14</f>
        <v>0</v>
      </c>
      <c r="H161" s="341">
        <f>Data!QB14</f>
        <v>222335.78</v>
      </c>
      <c r="I161" s="342">
        <f t="shared" si="6"/>
        <v>222335.78</v>
      </c>
    </row>
    <row r="162" spans="2:10">
      <c r="B162" s="127" t="str">
        <f>$B$51</f>
        <v>Nursing</v>
      </c>
      <c r="C162" s="327">
        <f>Data!MG14</f>
        <v>0</v>
      </c>
      <c r="D162" s="327">
        <f>Data!NA14</f>
        <v>0</v>
      </c>
      <c r="E162" s="327">
        <f>Data!NU14</f>
        <v>0</v>
      </c>
      <c r="F162" s="327">
        <f>Data!OO14</f>
        <v>0</v>
      </c>
      <c r="G162" s="327">
        <f>Data!PI14</f>
        <v>0</v>
      </c>
      <c r="H162" s="341">
        <f>Data!QC14</f>
        <v>119774.29</v>
      </c>
      <c r="I162" s="342">
        <f t="shared" si="6"/>
        <v>119774.29</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5369836.9900000002</v>
      </c>
      <c r="I163" s="342">
        <f>SUM(I143:I162)</f>
        <v>5369836.9900000002</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96927.835575548044</v>
      </c>
      <c r="D168" s="321">
        <f t="shared" si="8"/>
        <v>821555.64261003619</v>
      </c>
      <c r="E168" s="321">
        <f t="shared" si="8"/>
        <v>745798.73181441566</v>
      </c>
      <c r="F168" s="321">
        <f t="shared" si="8"/>
        <v>0</v>
      </c>
      <c r="G168" s="321">
        <f t="shared" si="8"/>
        <v>0</v>
      </c>
      <c r="H168" s="133">
        <f t="shared" ref="H168:H188" si="9">SUM(C168:G168)</f>
        <v>1664282.21</v>
      </c>
      <c r="I168" s="347"/>
      <c r="J168" s="288"/>
    </row>
    <row r="169" spans="2:10">
      <c r="B169" s="127" t="str">
        <f>$B$33</f>
        <v>Science</v>
      </c>
      <c r="C169" s="141">
        <f t="shared" si="8"/>
        <v>18666.356496730736</v>
      </c>
      <c r="D169" s="141">
        <f t="shared" si="8"/>
        <v>352765.10138596577</v>
      </c>
      <c r="E169" s="141">
        <f t="shared" si="8"/>
        <v>23559.822117303542</v>
      </c>
      <c r="F169" s="141">
        <f t="shared" si="8"/>
        <v>0</v>
      </c>
      <c r="G169" s="141">
        <f t="shared" si="8"/>
        <v>0</v>
      </c>
      <c r="H169" s="136">
        <f t="shared" si="9"/>
        <v>394991.28000000009</v>
      </c>
      <c r="I169" s="347"/>
      <c r="J169" s="288"/>
    </row>
    <row r="170" spans="2:10">
      <c r="B170" s="127" t="str">
        <f>$B$34</f>
        <v>Fine Arts</v>
      </c>
      <c r="C170" s="141">
        <f t="shared" si="8"/>
        <v>8120.5783736759822</v>
      </c>
      <c r="D170" s="141">
        <f t="shared" si="8"/>
        <v>86096.791626324004</v>
      </c>
      <c r="E170" s="141">
        <f t="shared" si="8"/>
        <v>0</v>
      </c>
      <c r="F170" s="141">
        <f t="shared" si="8"/>
        <v>0</v>
      </c>
      <c r="G170" s="141">
        <f t="shared" si="8"/>
        <v>0</v>
      </c>
      <c r="H170" s="136">
        <f t="shared" si="9"/>
        <v>94217.369999999981</v>
      </c>
      <c r="I170" s="347"/>
      <c r="J170" s="288"/>
    </row>
    <row r="171" spans="2:10">
      <c r="B171" s="127" t="str">
        <f>$B$35</f>
        <v>Teacher Education</v>
      </c>
      <c r="C171" s="141">
        <f t="shared" si="8"/>
        <v>6507.704807616924</v>
      </c>
      <c r="D171" s="141">
        <f t="shared" si="8"/>
        <v>170168.7332147712</v>
      </c>
      <c r="E171" s="141">
        <f t="shared" si="8"/>
        <v>319780.25197761186</v>
      </c>
      <c r="F171" s="141">
        <f t="shared" si="8"/>
        <v>0</v>
      </c>
      <c r="G171" s="141">
        <f t="shared" si="8"/>
        <v>0</v>
      </c>
      <c r="H171" s="136">
        <f t="shared" si="9"/>
        <v>496456.68999999994</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27419.413503065396</v>
      </c>
      <c r="D173" s="141">
        <f t="shared" si="8"/>
        <v>302464.64093103423</v>
      </c>
      <c r="E173" s="141">
        <f t="shared" si="8"/>
        <v>185093.82556590042</v>
      </c>
      <c r="F173" s="141">
        <f t="shared" si="8"/>
        <v>0</v>
      </c>
      <c r="G173" s="141">
        <f t="shared" si="8"/>
        <v>0</v>
      </c>
      <c r="H173" s="136">
        <f t="shared" si="9"/>
        <v>514977.88000000006</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14662.155055572051</v>
      </c>
      <c r="D176" s="141">
        <f t="shared" si="8"/>
        <v>200088.69494442796</v>
      </c>
      <c r="E176" s="141">
        <f t="shared" si="8"/>
        <v>0</v>
      </c>
      <c r="F176" s="141">
        <f t="shared" si="8"/>
        <v>0</v>
      </c>
      <c r="G176" s="141">
        <f t="shared" si="8"/>
        <v>0</v>
      </c>
      <c r="H176" s="136">
        <f t="shared" si="9"/>
        <v>214750.85</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0</v>
      </c>
      <c r="D181" s="141">
        <f t="shared" si="8"/>
        <v>0</v>
      </c>
      <c r="E181" s="141">
        <f t="shared" si="8"/>
        <v>145654.69</v>
      </c>
      <c r="F181" s="141">
        <f t="shared" si="8"/>
        <v>0</v>
      </c>
      <c r="G181" s="141">
        <f t="shared" si="8"/>
        <v>0</v>
      </c>
      <c r="H181" s="136">
        <f t="shared" si="9"/>
        <v>145654.69</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62918.016874909277</v>
      </c>
      <c r="D183" s="141">
        <f t="shared" si="8"/>
        <v>1019258.244812917</v>
      </c>
      <c r="E183" s="141">
        <f t="shared" si="8"/>
        <v>396224.06831217388</v>
      </c>
      <c r="F183" s="141">
        <f t="shared" si="8"/>
        <v>0</v>
      </c>
      <c r="G183" s="141">
        <f t="shared" si="8"/>
        <v>0</v>
      </c>
      <c r="H183" s="136">
        <f t="shared" si="9"/>
        <v>1478400.33</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23995.62</v>
      </c>
      <c r="E185" s="141">
        <f t="shared" si="10"/>
        <v>0</v>
      </c>
      <c r="F185" s="141">
        <f t="shared" si="10"/>
        <v>0</v>
      </c>
      <c r="G185" s="141">
        <f t="shared" si="10"/>
        <v>0</v>
      </c>
      <c r="H185" s="136">
        <f t="shared" si="9"/>
        <v>23995.62</v>
      </c>
      <c r="I185" s="347"/>
      <c r="J185" s="288"/>
    </row>
    <row r="186" spans="2:10">
      <c r="B186" s="127" t="str">
        <f>$B$50</f>
        <v>Technology</v>
      </c>
      <c r="C186" s="141">
        <f t="shared" si="10"/>
        <v>30304.946872595039</v>
      </c>
      <c r="D186" s="141">
        <f t="shared" si="10"/>
        <v>180683.30756255999</v>
      </c>
      <c r="E186" s="141">
        <f t="shared" si="10"/>
        <v>11347.525564844975</v>
      </c>
      <c r="F186" s="141">
        <f t="shared" si="10"/>
        <v>0</v>
      </c>
      <c r="G186" s="141">
        <f t="shared" si="10"/>
        <v>0</v>
      </c>
      <c r="H186" s="136">
        <f t="shared" si="9"/>
        <v>222335.78</v>
      </c>
      <c r="I186" s="347"/>
      <c r="J186" s="288"/>
    </row>
    <row r="187" spans="2:10">
      <c r="B187" s="127" t="str">
        <f>$B$51</f>
        <v>Nursing</v>
      </c>
      <c r="C187" s="141">
        <f t="shared" si="10"/>
        <v>8973.8811469416323</v>
      </c>
      <c r="D187" s="141">
        <f t="shared" si="10"/>
        <v>110800.40885305835</v>
      </c>
      <c r="E187" s="141">
        <f t="shared" si="10"/>
        <v>0</v>
      </c>
      <c r="F187" s="141">
        <f t="shared" si="10"/>
        <v>0</v>
      </c>
      <c r="G187" s="141">
        <f t="shared" si="10"/>
        <v>0</v>
      </c>
      <c r="H187" s="136">
        <f t="shared" si="9"/>
        <v>119774.28999999998</v>
      </c>
      <c r="I187" s="347"/>
      <c r="J187" s="288"/>
    </row>
    <row r="188" spans="2:10">
      <c r="B188" s="130" t="str">
        <f>$B$52</f>
        <v>Totals</v>
      </c>
      <c r="C188" s="133">
        <f>SUM(C168:C187)</f>
        <v>274500.88870665507</v>
      </c>
      <c r="D188" s="133">
        <f>SUM(D168:D187)</f>
        <v>3267877.1859410945</v>
      </c>
      <c r="E188" s="133">
        <f>SUM(E168:E187)</f>
        <v>1827458.9153522502</v>
      </c>
      <c r="F188" s="133">
        <f>SUM(F168:F187)</f>
        <v>0</v>
      </c>
      <c r="G188" s="133">
        <f>SUM(G168:G187)</f>
        <v>0</v>
      </c>
      <c r="H188" s="133">
        <f t="shared" si="9"/>
        <v>5369836.9900000002</v>
      </c>
      <c r="I188" s="347"/>
      <c r="J188" s="288"/>
    </row>
    <row r="189" spans="2:10">
      <c r="B189" s="328"/>
      <c r="C189" s="329"/>
      <c r="D189" s="329"/>
      <c r="E189" s="329"/>
      <c r="F189" s="329"/>
      <c r="G189" s="329"/>
      <c r="H189" s="344"/>
    </row>
    <row r="190" spans="2:10">
      <c r="B190" s="489" t="s">
        <v>34</v>
      </c>
      <c r="C190" s="489"/>
      <c r="D190" s="489"/>
      <c r="E190" s="489"/>
      <c r="F190" s="489"/>
      <c r="G190" s="489"/>
      <c r="H190" s="122">
        <f>H15</f>
        <v>7465919</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134763.00468356448</v>
      </c>
      <c r="D193" s="135">
        <f t="shared" si="11"/>
        <v>1142244.7045830376</v>
      </c>
      <c r="E193" s="135">
        <f t="shared" si="11"/>
        <v>1036916.5616018065</v>
      </c>
      <c r="F193" s="135">
        <f t="shared" si="11"/>
        <v>0</v>
      </c>
      <c r="G193" s="135">
        <f t="shared" si="11"/>
        <v>0</v>
      </c>
      <c r="H193" s="135">
        <f>SUM(C193:G193)</f>
        <v>2313924.2708684085</v>
      </c>
    </row>
    <row r="194" spans="2:8">
      <c r="B194" s="127" t="str">
        <f>$B$33</f>
        <v>Science</v>
      </c>
      <c r="C194" s="138">
        <f t="shared" si="11"/>
        <v>25952.651280805498</v>
      </c>
      <c r="D194" s="138">
        <f t="shared" si="11"/>
        <v>490464.73862809944</v>
      </c>
      <c r="E194" s="138">
        <f t="shared" si="11"/>
        <v>32756.250409943488</v>
      </c>
      <c r="F194" s="138">
        <f t="shared" si="11"/>
        <v>0</v>
      </c>
      <c r="G194" s="138">
        <f t="shared" si="11"/>
        <v>0</v>
      </c>
      <c r="H194" s="138">
        <f t="shared" ref="H194:H213" si="12">SUM(C194:G194)</f>
        <v>549173.64031884843</v>
      </c>
    </row>
    <row r="195" spans="2:8">
      <c r="B195" s="127" t="str">
        <f>$B$34</f>
        <v>Fine Arts</v>
      </c>
      <c r="C195" s="138">
        <f t="shared" si="11"/>
        <v>11290.395433830992</v>
      </c>
      <c r="D195" s="138">
        <f t="shared" si="11"/>
        <v>119704.13661623423</v>
      </c>
      <c r="E195" s="138">
        <f t="shared" si="11"/>
        <v>0</v>
      </c>
      <c r="F195" s="138">
        <f t="shared" si="11"/>
        <v>0</v>
      </c>
      <c r="G195" s="138">
        <f t="shared" si="11"/>
        <v>0</v>
      </c>
      <c r="H195" s="138">
        <f t="shared" si="12"/>
        <v>130994.53205006523</v>
      </c>
    </row>
    <row r="196" spans="2:8">
      <c r="B196" s="127" t="str">
        <f>$B$35</f>
        <v>Teacher Education</v>
      </c>
      <c r="C196" s="138">
        <f t="shared" si="11"/>
        <v>9047.9462669914865</v>
      </c>
      <c r="D196" s="138">
        <f t="shared" si="11"/>
        <v>236593.02318801367</v>
      </c>
      <c r="E196" s="138">
        <f t="shared" si="11"/>
        <v>444604.45313252555</v>
      </c>
      <c r="F196" s="138">
        <f t="shared" si="11"/>
        <v>0</v>
      </c>
      <c r="G196" s="138">
        <f t="shared" si="11"/>
        <v>0</v>
      </c>
      <c r="H196" s="138">
        <f t="shared" si="12"/>
        <v>690245.42258753069</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38122.408730079464</v>
      </c>
      <c r="D198" s="138">
        <f t="shared" si="11"/>
        <v>420529.80698075541</v>
      </c>
      <c r="E198" s="138">
        <f t="shared" si="11"/>
        <v>257344.03366608941</v>
      </c>
      <c r="F198" s="138">
        <f t="shared" si="11"/>
        <v>0</v>
      </c>
      <c r="G198" s="138">
        <f t="shared" si="11"/>
        <v>0</v>
      </c>
      <c r="H198" s="138">
        <f t="shared" si="12"/>
        <v>715996.24937692424</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20385.435109480561</v>
      </c>
      <c r="D201" s="138">
        <f t="shared" si="11"/>
        <v>278192.05918028991</v>
      </c>
      <c r="E201" s="138">
        <f t="shared" si="11"/>
        <v>0</v>
      </c>
      <c r="F201" s="138">
        <f t="shared" si="11"/>
        <v>0</v>
      </c>
      <c r="G201" s="138">
        <f t="shared" si="11"/>
        <v>0</v>
      </c>
      <c r="H201" s="138">
        <f t="shared" si="12"/>
        <v>298577.49428977049</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0</v>
      </c>
      <c r="D206" s="138">
        <f t="shared" si="11"/>
        <v>0</v>
      </c>
      <c r="E206" s="138">
        <f t="shared" si="11"/>
        <v>202510.08405566862</v>
      </c>
      <c r="F206" s="138">
        <f t="shared" si="11"/>
        <v>0</v>
      </c>
      <c r="G206" s="138">
        <f t="shared" si="11"/>
        <v>0</v>
      </c>
      <c r="H206" s="138">
        <f t="shared" si="12"/>
        <v>202510.08405566862</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87477.6678444711</v>
      </c>
      <c r="D208" s="138">
        <f t="shared" si="11"/>
        <v>1417119.2706971585</v>
      </c>
      <c r="E208" s="138">
        <f t="shared" si="11"/>
        <v>550887.63380302198</v>
      </c>
      <c r="F208" s="138">
        <f t="shared" si="11"/>
        <v>0</v>
      </c>
      <c r="G208" s="138">
        <f t="shared" si="11"/>
        <v>0</v>
      </c>
      <c r="H208" s="138">
        <f t="shared" si="12"/>
        <v>2055484.5723446514</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33362.160103685048</v>
      </c>
      <c r="E210" s="138">
        <f t="shared" si="13"/>
        <v>0</v>
      </c>
      <c r="F210" s="138">
        <f t="shared" si="13"/>
        <v>0</v>
      </c>
      <c r="G210" s="138">
        <f t="shared" si="13"/>
        <v>0</v>
      </c>
      <c r="H210" s="138">
        <f t="shared" si="12"/>
        <v>33362.160103685048</v>
      </c>
    </row>
    <row r="211" spans="2:8">
      <c r="B211" s="127" t="str">
        <f>$B$50</f>
        <v>Technology</v>
      </c>
      <c r="C211" s="138">
        <f t="shared" si="13"/>
        <v>42134.291156178864</v>
      </c>
      <c r="D211" s="138">
        <f t="shared" si="13"/>
        <v>251211.89355348345</v>
      </c>
      <c r="E211" s="138">
        <f t="shared" si="13"/>
        <v>15776.960377506161</v>
      </c>
      <c r="F211" s="138">
        <f t="shared" si="13"/>
        <v>0</v>
      </c>
      <c r="G211" s="138">
        <f t="shared" si="13"/>
        <v>0</v>
      </c>
      <c r="H211" s="138">
        <f t="shared" si="12"/>
        <v>309123.14508716849</v>
      </c>
    </row>
    <row r="212" spans="2:8">
      <c r="B212" s="127" t="str">
        <f>$B$51</f>
        <v>Nursing</v>
      </c>
      <c r="C212" s="138">
        <f t="shared" si="13"/>
        <v>12476.779071781035</v>
      </c>
      <c r="D212" s="138">
        <f t="shared" si="13"/>
        <v>154050.64984549792</v>
      </c>
      <c r="E212" s="138">
        <f t="shared" si="13"/>
        <v>0</v>
      </c>
      <c r="F212" s="138">
        <f t="shared" si="13"/>
        <v>0</v>
      </c>
      <c r="G212" s="138">
        <f t="shared" si="13"/>
        <v>0</v>
      </c>
      <c r="H212" s="138">
        <f t="shared" si="12"/>
        <v>166527.42891727894</v>
      </c>
    </row>
    <row r="213" spans="2:8">
      <c r="B213" s="130" t="str">
        <f>$B$52</f>
        <v>Totals</v>
      </c>
      <c r="C213" s="135">
        <f>SUM(C193:C212)</f>
        <v>381650.57957718353</v>
      </c>
      <c r="D213" s="135">
        <f>SUM(D193:D212)</f>
        <v>4543472.4433762552</v>
      </c>
      <c r="E213" s="135">
        <f>SUM(E193:E212)</f>
        <v>2540795.9770465614</v>
      </c>
      <c r="F213" s="135">
        <f>SUM(F193:F212)</f>
        <v>0</v>
      </c>
      <c r="G213" s="135">
        <f>SUM(G193:G212)</f>
        <v>0</v>
      </c>
      <c r="H213" s="135">
        <f t="shared" si="12"/>
        <v>7465919</v>
      </c>
    </row>
    <row r="214" spans="2:8">
      <c r="B214" s="143"/>
      <c r="C214" s="144"/>
      <c r="D214" s="144"/>
      <c r="E214" s="144"/>
      <c r="F214" s="144"/>
      <c r="G214" s="144"/>
      <c r="H214" s="144"/>
    </row>
    <row r="215" spans="2:8">
      <c r="B215" s="489" t="s">
        <v>35</v>
      </c>
      <c r="C215" s="489"/>
      <c r="D215" s="489"/>
      <c r="E215" s="489"/>
      <c r="F215" s="489"/>
      <c r="G215" s="489"/>
      <c r="H215" s="122">
        <f>H17</f>
        <v>6296850</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244618.09520710882</v>
      </c>
      <c r="D218" s="135">
        <f t="shared" si="14"/>
        <v>1558767.6106025097</v>
      </c>
      <c r="E218" s="135">
        <f t="shared" si="14"/>
        <v>471683.91022077948</v>
      </c>
      <c r="F218" s="135">
        <f t="shared" si="14"/>
        <v>0</v>
      </c>
      <c r="G218" s="135">
        <f t="shared" si="14"/>
        <v>0</v>
      </c>
      <c r="H218" s="135">
        <f>SUM(C218:G218)</f>
        <v>2275069.6160303978</v>
      </c>
    </row>
    <row r="219" spans="2:8">
      <c r="B219" s="127" t="str">
        <f>$B$33</f>
        <v>Science</v>
      </c>
      <c r="C219" s="138">
        <f t="shared" si="14"/>
        <v>19122.063489641252</v>
      </c>
      <c r="D219" s="138">
        <f t="shared" si="14"/>
        <v>269006.15551395109</v>
      </c>
      <c r="E219" s="138">
        <f t="shared" si="14"/>
        <v>8600.7622784978976</v>
      </c>
      <c r="F219" s="138">
        <f t="shared" si="14"/>
        <v>0</v>
      </c>
      <c r="G219" s="138">
        <f t="shared" si="14"/>
        <v>0</v>
      </c>
      <c r="H219" s="138">
        <f t="shared" ref="H219:H238" si="15">SUM(C219:G219)</f>
        <v>296728.98128209024</v>
      </c>
    </row>
    <row r="220" spans="2:8">
      <c r="B220" s="127" t="str">
        <f>$B$34</f>
        <v>Fine Arts</v>
      </c>
      <c r="C220" s="138">
        <f t="shared" si="14"/>
        <v>9200.2380940726762</v>
      </c>
      <c r="D220" s="138">
        <f t="shared" si="14"/>
        <v>75707.457357056337</v>
      </c>
      <c r="E220" s="138">
        <f t="shared" si="14"/>
        <v>0</v>
      </c>
      <c r="F220" s="138">
        <f t="shared" si="14"/>
        <v>0</v>
      </c>
      <c r="G220" s="138">
        <f t="shared" si="14"/>
        <v>0</v>
      </c>
      <c r="H220" s="138">
        <f t="shared" si="15"/>
        <v>84907.69545112901</v>
      </c>
    </row>
    <row r="221" spans="2:8">
      <c r="B221" s="127" t="str">
        <f>$B$35</f>
        <v>Teacher Education</v>
      </c>
      <c r="C221" s="138">
        <f t="shared" si="14"/>
        <v>21106.428568754964</v>
      </c>
      <c r="D221" s="138">
        <f t="shared" si="14"/>
        <v>220213.70676101939</v>
      </c>
      <c r="E221" s="138">
        <f t="shared" si="14"/>
        <v>235389.28341152141</v>
      </c>
      <c r="F221" s="138">
        <f t="shared" si="14"/>
        <v>0</v>
      </c>
      <c r="G221" s="138">
        <f t="shared" si="14"/>
        <v>0</v>
      </c>
      <c r="H221" s="138">
        <f t="shared" si="15"/>
        <v>476709.41874129575</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67648.809515240282</v>
      </c>
      <c r="D223" s="138">
        <f t="shared" si="14"/>
        <v>586660.82925353921</v>
      </c>
      <c r="E223" s="138">
        <f t="shared" si="14"/>
        <v>205060.27958734462</v>
      </c>
      <c r="F223" s="138">
        <f t="shared" si="14"/>
        <v>0</v>
      </c>
      <c r="G223" s="138">
        <f t="shared" si="14"/>
        <v>0</v>
      </c>
      <c r="H223" s="138">
        <f t="shared" si="15"/>
        <v>859369.91835612408</v>
      </c>
    </row>
    <row r="224" spans="2:8">
      <c r="B224" s="127" t="str">
        <f>$B$38</f>
        <v>Home Economics</v>
      </c>
      <c r="C224" s="138">
        <f t="shared" si="14"/>
        <v>0</v>
      </c>
      <c r="D224" s="138">
        <f t="shared" si="14"/>
        <v>0</v>
      </c>
      <c r="E224" s="138">
        <f t="shared" si="14"/>
        <v>0</v>
      </c>
      <c r="F224" s="138">
        <f t="shared" si="14"/>
        <v>0</v>
      </c>
      <c r="G224" s="138">
        <f t="shared" si="14"/>
        <v>0</v>
      </c>
      <c r="H224" s="138">
        <f t="shared" si="15"/>
        <v>0</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17859.285712023433</v>
      </c>
      <c r="D226" s="138">
        <f t="shared" si="14"/>
        <v>180057.08964577466</v>
      </c>
      <c r="E226" s="138">
        <f t="shared" si="14"/>
        <v>0</v>
      </c>
      <c r="F226" s="138">
        <f t="shared" si="14"/>
        <v>0</v>
      </c>
      <c r="G226" s="138">
        <f t="shared" si="14"/>
        <v>0</v>
      </c>
      <c r="H226" s="138">
        <f t="shared" si="15"/>
        <v>197916.3753577981</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0</v>
      </c>
      <c r="D231" s="138">
        <f t="shared" si="14"/>
        <v>0</v>
      </c>
      <c r="E231" s="138">
        <f t="shared" si="14"/>
        <v>137159.52475709806</v>
      </c>
      <c r="F231" s="138">
        <f t="shared" si="14"/>
        <v>0</v>
      </c>
      <c r="G231" s="138">
        <f t="shared" si="14"/>
        <v>0</v>
      </c>
      <c r="H231" s="138">
        <f t="shared" si="15"/>
        <v>137159.52475709806</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130426.90474538325</v>
      </c>
      <c r="D233" s="138">
        <f t="shared" si="14"/>
        <v>1154610.6899587566</v>
      </c>
      <c r="E233" s="138">
        <f t="shared" si="14"/>
        <v>312343.47221913422</v>
      </c>
      <c r="F233" s="138">
        <f t="shared" si="14"/>
        <v>0</v>
      </c>
      <c r="G233" s="138">
        <f t="shared" si="14"/>
        <v>0</v>
      </c>
      <c r="H233" s="138">
        <f t="shared" si="15"/>
        <v>1597381.066923274</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29361.827568135919</v>
      </c>
      <c r="E235" s="138">
        <f t="shared" si="16"/>
        <v>0</v>
      </c>
      <c r="F235" s="138">
        <f t="shared" si="16"/>
        <v>0</v>
      </c>
      <c r="G235" s="138">
        <f t="shared" si="16"/>
        <v>0</v>
      </c>
      <c r="H235" s="138">
        <f t="shared" si="15"/>
        <v>29361.827568135919</v>
      </c>
    </row>
    <row r="236" spans="2:10">
      <c r="B236" s="127" t="str">
        <f>$B$50</f>
        <v>Technology</v>
      </c>
      <c r="C236" s="138">
        <f t="shared" si="16"/>
        <v>54660.238088314138</v>
      </c>
      <c r="D236" s="138">
        <f t="shared" si="16"/>
        <v>202222.39084917141</v>
      </c>
      <c r="E236" s="138">
        <f t="shared" si="16"/>
        <v>21728.241545678902</v>
      </c>
      <c r="F236" s="138">
        <f t="shared" si="16"/>
        <v>0</v>
      </c>
      <c r="G236" s="138">
        <f t="shared" si="16"/>
        <v>0</v>
      </c>
      <c r="H236" s="138">
        <f t="shared" si="15"/>
        <v>278610.87048316444</v>
      </c>
    </row>
    <row r="237" spans="2:10">
      <c r="B237" s="127" t="str">
        <f>$B$51</f>
        <v>Nursing</v>
      </c>
      <c r="C237" s="138">
        <f t="shared" si="16"/>
        <v>6494.2857134630658</v>
      </c>
      <c r="D237" s="138">
        <f t="shared" si="16"/>
        <v>57140.419336029212</v>
      </c>
      <c r="E237" s="138">
        <f t="shared" si="16"/>
        <v>0</v>
      </c>
      <c r="F237" s="138">
        <f t="shared" si="16"/>
        <v>0</v>
      </c>
      <c r="G237" s="138">
        <f t="shared" si="16"/>
        <v>0</v>
      </c>
      <c r="H237" s="138">
        <f t="shared" si="15"/>
        <v>63634.705049492281</v>
      </c>
    </row>
    <row r="238" spans="2:10">
      <c r="B238" s="130" t="str">
        <f>$B$52</f>
        <v>Totals</v>
      </c>
      <c r="C238" s="135">
        <f>SUM(C218:C237)</f>
        <v>571136.349134002</v>
      </c>
      <c r="D238" s="135">
        <f>SUM(D218:D237)</f>
        <v>4333748.1768459436</v>
      </c>
      <c r="E238" s="135">
        <f>SUM(E218:E237)</f>
        <v>1391965.4740200546</v>
      </c>
      <c r="F238" s="135">
        <f>SUM(F218:F237)</f>
        <v>0</v>
      </c>
      <c r="G238" s="135">
        <f>SUM(G218:G237)</f>
        <v>0</v>
      </c>
      <c r="H238" s="135">
        <f t="shared" si="15"/>
        <v>6296850</v>
      </c>
    </row>
    <row r="239" spans="2:10">
      <c r="B239" s="328"/>
      <c r="C239" s="348"/>
      <c r="D239" s="348"/>
      <c r="E239" s="348"/>
      <c r="F239" s="348"/>
      <c r="G239" s="348"/>
      <c r="H239" s="348"/>
    </row>
    <row r="240" spans="2:10">
      <c r="B240" s="120" t="s">
        <v>11</v>
      </c>
      <c r="C240" s="121"/>
      <c r="D240" s="121"/>
      <c r="E240" s="121"/>
      <c r="F240" s="121"/>
      <c r="G240" s="121"/>
      <c r="H240" s="122">
        <f>H16</f>
        <v>6227887</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241939.04175978707</v>
      </c>
      <c r="D243" s="135">
        <f t="shared" si="17"/>
        <v>1541696.0127829683</v>
      </c>
      <c r="E243" s="135">
        <f t="shared" si="17"/>
        <v>466518.0356167226</v>
      </c>
      <c r="F243" s="135">
        <f t="shared" si="17"/>
        <v>0</v>
      </c>
      <c r="G243" s="135">
        <f t="shared" si="17"/>
        <v>0</v>
      </c>
      <c r="H243" s="135">
        <f>SUM(C243:G243)</f>
        <v>2250153.0901594781</v>
      </c>
    </row>
    <row r="244" spans="2:8">
      <c r="B244" s="127" t="str">
        <f>$B$33</f>
        <v>Science</v>
      </c>
      <c r="C244" s="138">
        <f t="shared" si="17"/>
        <v>18912.638957623476</v>
      </c>
      <c r="D244" s="138">
        <f t="shared" si="17"/>
        <v>266060.0044221023</v>
      </c>
      <c r="E244" s="138">
        <f t="shared" si="17"/>
        <v>8506.5668682511787</v>
      </c>
      <c r="F244" s="138">
        <f t="shared" si="17"/>
        <v>0</v>
      </c>
      <c r="G244" s="138">
        <f t="shared" si="17"/>
        <v>0</v>
      </c>
      <c r="H244" s="138">
        <f t="shared" ref="H244:H263" si="18">SUM(C244:G244)</f>
        <v>293479.21024797694</v>
      </c>
    </row>
    <row r="245" spans="2:8">
      <c r="B245" s="127" t="str">
        <f>$B$34</f>
        <v>Fine Arts</v>
      </c>
      <c r="C245" s="138">
        <f t="shared" si="17"/>
        <v>9099.4772343282748</v>
      </c>
      <c r="D245" s="138">
        <f t="shared" si="17"/>
        <v>74878.310500816369</v>
      </c>
      <c r="E245" s="138">
        <f t="shared" si="17"/>
        <v>0</v>
      </c>
      <c r="F245" s="138">
        <f t="shared" si="17"/>
        <v>0</v>
      </c>
      <c r="G245" s="138">
        <f t="shared" si="17"/>
        <v>0</v>
      </c>
      <c r="H245" s="138">
        <f t="shared" si="18"/>
        <v>83977.787735144637</v>
      </c>
    </row>
    <row r="246" spans="2:8">
      <c r="B246" s="127" t="str">
        <f>$B$35</f>
        <v>Teacher Education</v>
      </c>
      <c r="C246" s="138">
        <f t="shared" si="17"/>
        <v>20875.271302282512</v>
      </c>
      <c r="D246" s="138">
        <f t="shared" si="17"/>
        <v>217801.92978374346</v>
      </c>
      <c r="E246" s="138">
        <f t="shared" si="17"/>
        <v>232811.30376266385</v>
      </c>
      <c r="F246" s="138">
        <f t="shared" si="17"/>
        <v>0</v>
      </c>
      <c r="G246" s="138">
        <f t="shared" si="17"/>
        <v>0</v>
      </c>
      <c r="H246" s="138">
        <f t="shared" si="18"/>
        <v>471488.50484868983</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66907.92084064908</v>
      </c>
      <c r="D248" s="138">
        <f t="shared" si="17"/>
        <v>580235.72928009043</v>
      </c>
      <c r="E248" s="138">
        <f t="shared" si="17"/>
        <v>202814.46270093601</v>
      </c>
      <c r="F248" s="138">
        <f t="shared" si="17"/>
        <v>0</v>
      </c>
      <c r="G248" s="138">
        <f t="shared" si="17"/>
        <v>0</v>
      </c>
      <c r="H248" s="138">
        <f t="shared" si="18"/>
        <v>849958.11282167549</v>
      </c>
    </row>
    <row r="249" spans="2:8">
      <c r="B249" s="127" t="str">
        <f>$B$38</f>
        <v>Home Economics</v>
      </c>
      <c r="C249" s="138">
        <f t="shared" si="17"/>
        <v>0</v>
      </c>
      <c r="D249" s="138">
        <f t="shared" si="17"/>
        <v>0</v>
      </c>
      <c r="E249" s="138">
        <f t="shared" si="17"/>
        <v>0</v>
      </c>
      <c r="F249" s="138">
        <f t="shared" si="17"/>
        <v>0</v>
      </c>
      <c r="G249" s="138">
        <f t="shared" si="17"/>
        <v>0</v>
      </c>
      <c r="H249" s="138">
        <f t="shared" si="18"/>
        <v>0</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17663.691101931359</v>
      </c>
      <c r="D251" s="138">
        <f t="shared" si="17"/>
        <v>178085.10729376669</v>
      </c>
      <c r="E251" s="138">
        <f t="shared" si="17"/>
        <v>0</v>
      </c>
      <c r="F251" s="138">
        <f t="shared" si="17"/>
        <v>0</v>
      </c>
      <c r="G251" s="138">
        <f t="shared" si="17"/>
        <v>0</v>
      </c>
      <c r="H251" s="138">
        <f t="shared" si="18"/>
        <v>195748.79839569805</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0</v>
      </c>
      <c r="D256" s="138">
        <f t="shared" si="17"/>
        <v>0</v>
      </c>
      <c r="E256" s="138">
        <f t="shared" si="17"/>
        <v>135657.35584632144</v>
      </c>
      <c r="F256" s="138">
        <f t="shared" si="17"/>
        <v>0</v>
      </c>
      <c r="G256" s="138">
        <f t="shared" si="17"/>
        <v>0</v>
      </c>
      <c r="H256" s="138">
        <f t="shared" si="18"/>
        <v>135657.35584632144</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128998.47138077143</v>
      </c>
      <c r="D258" s="138">
        <f t="shared" si="17"/>
        <v>1141965.4122386861</v>
      </c>
      <c r="E258" s="138">
        <f t="shared" si="17"/>
        <v>308922.69153122703</v>
      </c>
      <c r="F258" s="138">
        <f t="shared" si="17"/>
        <v>0</v>
      </c>
      <c r="G258" s="138">
        <f t="shared" si="17"/>
        <v>0</v>
      </c>
      <c r="H258" s="138">
        <f t="shared" si="18"/>
        <v>1579886.5751506845</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29040.257304499126</v>
      </c>
      <c r="E260" s="138">
        <f t="shared" si="19"/>
        <v>0</v>
      </c>
      <c r="F260" s="138">
        <f t="shared" si="19"/>
        <v>0</v>
      </c>
      <c r="G260" s="138">
        <f t="shared" si="19"/>
        <v>0</v>
      </c>
      <c r="H260" s="138">
        <f t="shared" si="18"/>
        <v>29040.257304499126</v>
      </c>
    </row>
    <row r="261" spans="2:10">
      <c r="B261" s="127" t="str">
        <f>$B$50</f>
        <v>Technology</v>
      </c>
      <c r="C261" s="138">
        <f t="shared" si="19"/>
        <v>54061.600039244455</v>
      </c>
      <c r="D261" s="138">
        <f t="shared" si="19"/>
        <v>200007.6544746141</v>
      </c>
      <c r="E261" s="138">
        <f t="shared" si="19"/>
        <v>21490.274193476664</v>
      </c>
      <c r="F261" s="138">
        <f t="shared" si="19"/>
        <v>0</v>
      </c>
      <c r="G261" s="138">
        <f t="shared" si="19"/>
        <v>0</v>
      </c>
      <c r="H261" s="138">
        <f t="shared" si="18"/>
        <v>275559.52870733524</v>
      </c>
    </row>
    <row r="262" spans="2:10">
      <c r="B262" s="127" t="str">
        <f>$B$51</f>
        <v>Nursing</v>
      </c>
      <c r="C262" s="138">
        <f t="shared" si="19"/>
        <v>6423.1604007023116</v>
      </c>
      <c r="D262" s="138">
        <f t="shared" si="19"/>
        <v>56514.618381794862</v>
      </c>
      <c r="E262" s="138">
        <f t="shared" si="19"/>
        <v>0</v>
      </c>
      <c r="F262" s="138">
        <f t="shared" si="19"/>
        <v>0</v>
      </c>
      <c r="G262" s="138">
        <f t="shared" si="19"/>
        <v>0</v>
      </c>
      <c r="H262" s="138">
        <f t="shared" si="18"/>
        <v>62937.778782497175</v>
      </c>
    </row>
    <row r="263" spans="2:10">
      <c r="B263" s="130" t="str">
        <f>$B$52</f>
        <v>Totals</v>
      </c>
      <c r="C263" s="135">
        <f>SUM(C243:C262)</f>
        <v>564881.27301731997</v>
      </c>
      <c r="D263" s="135">
        <f>SUM(D243:D262)</f>
        <v>4286285.0364630818</v>
      </c>
      <c r="E263" s="135">
        <f>SUM(E243:E262)</f>
        <v>1376720.6905195988</v>
      </c>
      <c r="F263" s="135">
        <f>SUM(F243:F262)</f>
        <v>0</v>
      </c>
      <c r="G263" s="135">
        <f>SUM(G243:G262)</f>
        <v>0</v>
      </c>
      <c r="H263" s="135">
        <f t="shared" si="18"/>
        <v>6227887</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864247.93724492635</v>
      </c>
      <c r="D268" s="135">
        <f t="shared" si="20"/>
        <v>6301752.5646665916</v>
      </c>
      <c r="E268" s="135">
        <f t="shared" si="20"/>
        <v>3844295.1046574693</v>
      </c>
      <c r="F268" s="135">
        <f t="shared" si="20"/>
        <v>0</v>
      </c>
      <c r="G268" s="135">
        <f t="shared" si="20"/>
        <v>0</v>
      </c>
      <c r="H268" s="135">
        <f>SUM(C268:G268)</f>
        <v>11010295.606568988</v>
      </c>
    </row>
    <row r="269" spans="2:10">
      <c r="B269" s="127" t="str">
        <f>$B$33</f>
        <v>Science</v>
      </c>
      <c r="C269" s="138">
        <f t="shared" si="20"/>
        <v>110770.37368358648</v>
      </c>
      <c r="D269" s="138">
        <f t="shared" si="20"/>
        <v>1909657.2025185318</v>
      </c>
      <c r="E269" s="138">
        <f t="shared" si="20"/>
        <v>108910.96935958564</v>
      </c>
      <c r="F269" s="138">
        <f t="shared" si="20"/>
        <v>0</v>
      </c>
      <c r="G269" s="138">
        <f t="shared" si="20"/>
        <v>0</v>
      </c>
      <c r="H269" s="138">
        <f t="shared" ref="H269:H288" si="21">SUM(C269:G269)</f>
        <v>2129338.5455617039</v>
      </c>
    </row>
    <row r="270" spans="2:10">
      <c r="B270" s="127" t="str">
        <f>$B$34</f>
        <v>Fine Arts</v>
      </c>
      <c r="C270" s="138">
        <f t="shared" si="20"/>
        <v>49942.512593745487</v>
      </c>
      <c r="D270" s="138">
        <f t="shared" si="20"/>
        <v>486072.13314679509</v>
      </c>
      <c r="E270" s="138">
        <f t="shared" si="20"/>
        <v>0</v>
      </c>
      <c r="F270" s="138">
        <f t="shared" si="20"/>
        <v>0</v>
      </c>
      <c r="G270" s="138">
        <f t="shared" si="20"/>
        <v>0</v>
      </c>
      <c r="H270" s="138">
        <f t="shared" si="21"/>
        <v>536014.64574054058</v>
      </c>
    </row>
    <row r="271" spans="2:10">
      <c r="B271" s="127" t="str">
        <f>$B$35</f>
        <v>Teacher Education</v>
      </c>
      <c r="C271" s="138">
        <f t="shared" si="20"/>
        <v>67339.742902814687</v>
      </c>
      <c r="D271" s="138">
        <f t="shared" si="20"/>
        <v>1101098.2727566166</v>
      </c>
      <c r="E271" s="138">
        <f t="shared" si="20"/>
        <v>1714262.2371847518</v>
      </c>
      <c r="F271" s="138">
        <f t="shared" si="20"/>
        <v>0</v>
      </c>
      <c r="G271" s="138">
        <f t="shared" si="20"/>
        <v>0</v>
      </c>
      <c r="H271" s="138">
        <f t="shared" si="21"/>
        <v>2882700.2528441828</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241399.72544048264</v>
      </c>
      <c r="D273" s="138">
        <f t="shared" si="20"/>
        <v>2345485.8868810399</v>
      </c>
      <c r="E273" s="138">
        <f t="shared" si="20"/>
        <v>1129114.7751181286</v>
      </c>
      <c r="F273" s="138">
        <f t="shared" si="20"/>
        <v>0</v>
      </c>
      <c r="G273" s="138">
        <f t="shared" si="20"/>
        <v>0</v>
      </c>
      <c r="H273" s="138">
        <f t="shared" si="21"/>
        <v>3716000.3874396514</v>
      </c>
    </row>
    <row r="274" spans="2:10">
      <c r="B274" s="127" t="str">
        <f>$B$38</f>
        <v>Home Economics</v>
      </c>
      <c r="C274" s="138">
        <f t="shared" si="20"/>
        <v>0</v>
      </c>
      <c r="D274" s="138">
        <f t="shared" si="20"/>
        <v>0</v>
      </c>
      <c r="E274" s="138">
        <f t="shared" si="20"/>
        <v>0</v>
      </c>
      <c r="F274" s="138">
        <f t="shared" si="20"/>
        <v>0</v>
      </c>
      <c r="G274" s="138">
        <f t="shared" si="20"/>
        <v>0</v>
      </c>
      <c r="H274" s="138">
        <f t="shared" si="21"/>
        <v>0</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92655.802596460126</v>
      </c>
      <c r="D276" s="138">
        <f t="shared" si="20"/>
        <v>1137811.5229002228</v>
      </c>
      <c r="E276" s="138">
        <f t="shared" si="20"/>
        <v>0</v>
      </c>
      <c r="F276" s="138">
        <f t="shared" si="20"/>
        <v>0</v>
      </c>
      <c r="G276" s="138">
        <f t="shared" si="20"/>
        <v>0</v>
      </c>
      <c r="H276" s="138">
        <f t="shared" si="21"/>
        <v>1230467.3254966829</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0</v>
      </c>
      <c r="D281" s="138">
        <f t="shared" si="20"/>
        <v>0</v>
      </c>
      <c r="E281" s="138">
        <f t="shared" si="20"/>
        <v>840377.65465908812</v>
      </c>
      <c r="F281" s="138">
        <f t="shared" si="20"/>
        <v>0</v>
      </c>
      <c r="G281" s="138">
        <f t="shared" si="20"/>
        <v>0</v>
      </c>
      <c r="H281" s="138">
        <f t="shared" si="21"/>
        <v>840377.65465908812</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504592.88667288388</v>
      </c>
      <c r="D283" s="138">
        <f t="shared" si="20"/>
        <v>6268236.6677526049</v>
      </c>
      <c r="E283" s="138">
        <f t="shared" si="20"/>
        <v>2165200.2111302186</v>
      </c>
      <c r="F283" s="138">
        <f t="shared" si="20"/>
        <v>0</v>
      </c>
      <c r="G283" s="138">
        <f t="shared" si="20"/>
        <v>0</v>
      </c>
      <c r="H283" s="138">
        <f t="shared" si="21"/>
        <v>8938029.7655557077</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151903.8649763201</v>
      </c>
      <c r="E285" s="138">
        <f t="shared" si="22"/>
        <v>0</v>
      </c>
      <c r="F285" s="138">
        <f t="shared" si="22"/>
        <v>0</v>
      </c>
      <c r="G285" s="138">
        <f t="shared" si="22"/>
        <v>0</v>
      </c>
      <c r="H285" s="138">
        <f t="shared" si="21"/>
        <v>151903.8649763201</v>
      </c>
    </row>
    <row r="286" spans="2:10">
      <c r="B286" s="127" t="str">
        <f>$B$50</f>
        <v>Technology</v>
      </c>
      <c r="C286" s="138">
        <f t="shared" si="22"/>
        <v>226808.65457499475</v>
      </c>
      <c r="D286" s="138">
        <f t="shared" si="22"/>
        <v>1106283.9631529648</v>
      </c>
      <c r="E286" s="138">
        <f t="shared" si="22"/>
        <v>87435.493717764155</v>
      </c>
      <c r="F286" s="138">
        <f t="shared" si="22"/>
        <v>0</v>
      </c>
      <c r="G286" s="138">
        <f t="shared" si="22"/>
        <v>0</v>
      </c>
      <c r="H286" s="138">
        <f t="shared" si="21"/>
        <v>1420528.1114457236</v>
      </c>
    </row>
    <row r="287" spans="2:10">
      <c r="B287" s="127" t="str">
        <f>$B$51</f>
        <v>Nursing</v>
      </c>
      <c r="C287" s="138">
        <f t="shared" si="22"/>
        <v>47885.237758698873</v>
      </c>
      <c r="D287" s="138">
        <f t="shared" si="22"/>
        <v>545401.96499056951</v>
      </c>
      <c r="E287" s="138">
        <f t="shared" si="22"/>
        <v>0</v>
      </c>
      <c r="F287" s="138">
        <f t="shared" si="22"/>
        <v>0</v>
      </c>
      <c r="G287" s="138">
        <f t="shared" si="22"/>
        <v>0</v>
      </c>
      <c r="H287" s="138">
        <f t="shared" si="21"/>
        <v>593287.20274926838</v>
      </c>
    </row>
    <row r="288" spans="2:10">
      <c r="B288" s="130" t="str">
        <f>$B$52</f>
        <v>Totals</v>
      </c>
      <c r="C288" s="135">
        <f>SUM(C268:C287)</f>
        <v>2205642.8734685932</v>
      </c>
      <c r="D288" s="135">
        <f>SUM(D268:D287)</f>
        <v>21353704.043742258</v>
      </c>
      <c r="E288" s="135">
        <f>SUM(E268:E287)</f>
        <v>9889596.4458270054</v>
      </c>
      <c r="F288" s="135">
        <f>SUM(F268:F287)</f>
        <v>0</v>
      </c>
      <c r="G288" s="135">
        <f>SUM(G268:G287)</f>
        <v>0</v>
      </c>
      <c r="H288" s="135">
        <f t="shared" si="21"/>
        <v>33448943.363037854</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637.35098616882476</v>
      </c>
      <c r="D293" s="133">
        <f t="shared" si="23"/>
        <v>581.87927651584414</v>
      </c>
      <c r="E293" s="133">
        <f t="shared" si="23"/>
        <v>1229.7809036012377</v>
      </c>
      <c r="F293" s="133">
        <f t="shared" si="23"/>
        <v>0</v>
      </c>
      <c r="G293" s="134">
        <f t="shared" si="23"/>
        <v>0</v>
      </c>
      <c r="H293" s="135">
        <f t="shared" si="23"/>
        <v>719.06319269651181</v>
      </c>
    </row>
    <row r="294" spans="2:10">
      <c r="B294" s="127" t="str">
        <f>$B$33</f>
        <v>Science</v>
      </c>
      <c r="C294" s="136">
        <f t="shared" si="23"/>
        <v>1045.0035253168537</v>
      </c>
      <c r="D294" s="136">
        <f t="shared" si="23"/>
        <v>1021.7534523908678</v>
      </c>
      <c r="E294" s="136">
        <f t="shared" si="23"/>
        <v>1910.7187606944849</v>
      </c>
      <c r="F294" s="136">
        <f t="shared" si="23"/>
        <v>0</v>
      </c>
      <c r="G294" s="137">
        <f t="shared" si="23"/>
        <v>0</v>
      </c>
      <c r="H294" s="138">
        <f t="shared" si="23"/>
        <v>1047.9028275402086</v>
      </c>
    </row>
    <row r="295" spans="2:10">
      <c r="B295" s="127" t="str">
        <f>$B$34</f>
        <v>Fine Arts</v>
      </c>
      <c r="C295" s="136">
        <f t="shared" si="23"/>
        <v>979.26495281853897</v>
      </c>
      <c r="D295" s="136">
        <f t="shared" si="23"/>
        <v>924.09150788364082</v>
      </c>
      <c r="E295" s="136">
        <f t="shared" si="23"/>
        <v>0</v>
      </c>
      <c r="F295" s="136">
        <f t="shared" si="23"/>
        <v>0</v>
      </c>
      <c r="G295" s="137">
        <f t="shared" si="23"/>
        <v>0</v>
      </c>
      <c r="H295" s="138">
        <f t="shared" si="23"/>
        <v>928.96819019157817</v>
      </c>
    </row>
    <row r="296" spans="2:10">
      <c r="B296" s="127" t="str">
        <f>$B$35</f>
        <v>Teacher Education</v>
      </c>
      <c r="C296" s="136">
        <f t="shared" si="23"/>
        <v>575.55335814371529</v>
      </c>
      <c r="D296" s="136">
        <f t="shared" si="23"/>
        <v>719.67207369713503</v>
      </c>
      <c r="E296" s="136">
        <f t="shared" si="23"/>
        <v>1098.8860494774051</v>
      </c>
      <c r="F296" s="136">
        <f t="shared" si="23"/>
        <v>0</v>
      </c>
      <c r="G296" s="137">
        <f t="shared" si="23"/>
        <v>0</v>
      </c>
      <c r="H296" s="138">
        <f t="shared" si="23"/>
        <v>898.87753440729114</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643.73260117462041</v>
      </c>
      <c r="D298" s="136">
        <f t="shared" si="23"/>
        <v>575.43814692861622</v>
      </c>
      <c r="E298" s="136">
        <f t="shared" si="23"/>
        <v>830.84236579700416</v>
      </c>
      <c r="F298" s="136">
        <f t="shared" si="23"/>
        <v>0</v>
      </c>
      <c r="G298" s="137">
        <f t="shared" si="23"/>
        <v>0</v>
      </c>
      <c r="H298" s="138">
        <f t="shared" si="23"/>
        <v>639.58698578995723</v>
      </c>
    </row>
    <row r="299" spans="2:10">
      <c r="B299" s="127" t="str">
        <f>$B$38</f>
        <v>Home Economics</v>
      </c>
      <c r="C299" s="136">
        <f t="shared" si="23"/>
        <v>0</v>
      </c>
      <c r="D299" s="136">
        <f t="shared" si="23"/>
        <v>0</v>
      </c>
      <c r="E299" s="136">
        <f t="shared" si="23"/>
        <v>0</v>
      </c>
      <c r="F299" s="136">
        <f t="shared" si="23"/>
        <v>0</v>
      </c>
      <c r="G299" s="137">
        <f t="shared" si="23"/>
        <v>0</v>
      </c>
      <c r="H299" s="138">
        <f t="shared" si="23"/>
        <v>0</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935.91719794404162</v>
      </c>
      <c r="D301" s="136">
        <f t="shared" si="23"/>
        <v>909.52160103934682</v>
      </c>
      <c r="E301" s="136">
        <f t="shared" si="23"/>
        <v>0</v>
      </c>
      <c r="F301" s="136">
        <f t="shared" si="23"/>
        <v>0</v>
      </c>
      <c r="G301" s="137">
        <f t="shared" si="23"/>
        <v>0</v>
      </c>
      <c r="H301" s="138">
        <f t="shared" si="23"/>
        <v>911.45727814569102</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0</v>
      </c>
      <c r="D306" s="136">
        <f t="shared" si="23"/>
        <v>0</v>
      </c>
      <c r="E306" s="136">
        <f t="shared" si="23"/>
        <v>924.50787091208815</v>
      </c>
      <c r="F306" s="136">
        <f t="shared" si="23"/>
        <v>0</v>
      </c>
      <c r="G306" s="137">
        <f t="shared" si="23"/>
        <v>0</v>
      </c>
      <c r="H306" s="138">
        <f t="shared" si="23"/>
        <v>924.50787091208815</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697.91547257660284</v>
      </c>
      <c r="D308" s="136">
        <f t="shared" si="23"/>
        <v>781.38078630673215</v>
      </c>
      <c r="E308" s="136">
        <f t="shared" si="23"/>
        <v>1045.9904401595259</v>
      </c>
      <c r="F308" s="136">
        <f t="shared" si="23"/>
        <v>0</v>
      </c>
      <c r="G308" s="137">
        <f t="shared" si="23"/>
        <v>0</v>
      </c>
      <c r="H308" s="138">
        <f t="shared" si="23"/>
        <v>826.447504905752</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744.62678909960835</v>
      </c>
      <c r="E310" s="136">
        <f t="shared" si="24"/>
        <v>0</v>
      </c>
      <c r="F310" s="136">
        <f t="shared" si="24"/>
        <v>0</v>
      </c>
      <c r="G310" s="137">
        <f t="shared" si="24"/>
        <v>0</v>
      </c>
      <c r="H310" s="138">
        <f t="shared" si="24"/>
        <v>744.62678909960835</v>
      </c>
    </row>
    <row r="311" spans="2:10">
      <c r="B311" s="127" t="str">
        <f>$B$50</f>
        <v>Technology</v>
      </c>
      <c r="C311" s="136">
        <f t="shared" si="24"/>
        <v>748.54341443892656</v>
      </c>
      <c r="D311" s="136">
        <f t="shared" si="24"/>
        <v>787.39072110531299</v>
      </c>
      <c r="E311" s="136">
        <f t="shared" si="24"/>
        <v>607.19092859558441</v>
      </c>
      <c r="F311" s="136">
        <f t="shared" si="24"/>
        <v>0</v>
      </c>
      <c r="G311" s="137">
        <f t="shared" si="24"/>
        <v>0</v>
      </c>
      <c r="H311" s="138">
        <f t="shared" si="24"/>
        <v>767.02381827522868</v>
      </c>
    </row>
    <row r="312" spans="2:10">
      <c r="B312" s="127" t="str">
        <f>$B$51</f>
        <v>Nursing</v>
      </c>
      <c r="C312" s="136">
        <f t="shared" si="24"/>
        <v>1330.145493297191</v>
      </c>
      <c r="D312" s="136">
        <f t="shared" si="24"/>
        <v>1373.8084760467746</v>
      </c>
      <c r="E312" s="136">
        <f t="shared" si="24"/>
        <v>0</v>
      </c>
      <c r="F312" s="136">
        <f t="shared" si="24"/>
        <v>0</v>
      </c>
      <c r="G312" s="137">
        <f t="shared" si="24"/>
        <v>0</v>
      </c>
      <c r="H312" s="138">
        <f t="shared" si="24"/>
        <v>1370.1782973424213</v>
      </c>
    </row>
    <row r="313" spans="2:10">
      <c r="B313" s="130" t="str">
        <f>$B$52</f>
        <v>Totals</v>
      </c>
      <c r="C313" s="135">
        <f t="shared" si="24"/>
        <v>696.66546856241098</v>
      </c>
      <c r="D313" s="135">
        <f t="shared" si="24"/>
        <v>709.18977229300094</v>
      </c>
      <c r="E313" s="135">
        <f t="shared" si="24"/>
        <v>1072.042975157399</v>
      </c>
      <c r="F313" s="135">
        <f t="shared" si="24"/>
        <v>0</v>
      </c>
      <c r="G313" s="135">
        <f t="shared" si="24"/>
        <v>0</v>
      </c>
      <c r="H313" s="135">
        <f t="shared" si="24"/>
        <v>787.01544347280901</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33" si="25">IF($C$293=0,"",C293/$C$293)</f>
        <v>1</v>
      </c>
      <c r="D318" s="128">
        <f t="shared" si="25"/>
        <v>0.91296520934810788</v>
      </c>
      <c r="E318" s="128">
        <f t="shared" si="25"/>
        <v>1.9295191037415091</v>
      </c>
      <c r="F318" s="128">
        <f t="shared" si="25"/>
        <v>0</v>
      </c>
      <c r="G318" s="128">
        <f t="shared" si="25"/>
        <v>0</v>
      </c>
      <c r="H318" s="128">
        <f t="shared" si="25"/>
        <v>1.1282059780261213</v>
      </c>
    </row>
    <row r="319" spans="2:10">
      <c r="B319" s="127" t="str">
        <f>$B$33</f>
        <v>Science</v>
      </c>
      <c r="C319" s="128">
        <f t="shared" si="25"/>
        <v>1.6396044691143663</v>
      </c>
      <c r="D319" s="128">
        <f t="shared" si="25"/>
        <v>1.603125239568109</v>
      </c>
      <c r="E319" s="128">
        <f t="shared" si="25"/>
        <v>2.9979066513727242</v>
      </c>
      <c r="F319" s="128">
        <f t="shared" si="25"/>
        <v>0</v>
      </c>
      <c r="G319" s="128">
        <f t="shared" si="25"/>
        <v>0</v>
      </c>
      <c r="H319" s="128">
        <f t="shared" si="25"/>
        <v>1.6441534574838403</v>
      </c>
    </row>
    <row r="320" spans="2:10">
      <c r="B320" s="127" t="str">
        <f>$B$34</f>
        <v>Fine Arts</v>
      </c>
      <c r="C320" s="128">
        <f t="shared" si="25"/>
        <v>1.5364610302166322</v>
      </c>
      <c r="D320" s="128">
        <f t="shared" si="25"/>
        <v>1.4498942151771659</v>
      </c>
      <c r="E320" s="128">
        <f t="shared" si="25"/>
        <v>0</v>
      </c>
      <c r="F320" s="128">
        <f t="shared" si="25"/>
        <v>0</v>
      </c>
      <c r="G320" s="128">
        <f t="shared" si="25"/>
        <v>0</v>
      </c>
      <c r="H320" s="128">
        <f t="shared" si="25"/>
        <v>1.4575457014284878</v>
      </c>
    </row>
    <row r="321" spans="2:8">
      <c r="B321" s="127" t="str">
        <f>$B$35</f>
        <v>Teacher Education</v>
      </c>
      <c r="C321" s="128">
        <f t="shared" si="25"/>
        <v>0.90303988011914649</v>
      </c>
      <c r="D321" s="128">
        <f t="shared" si="25"/>
        <v>1.1291613087839558</v>
      </c>
      <c r="E321" s="128">
        <f t="shared" si="25"/>
        <v>1.7241458369475662</v>
      </c>
      <c r="F321" s="128">
        <f t="shared" si="25"/>
        <v>0</v>
      </c>
      <c r="G321" s="128">
        <f t="shared" si="25"/>
        <v>0</v>
      </c>
      <c r="H321" s="128">
        <f t="shared" si="25"/>
        <v>1.4103336370600545</v>
      </c>
    </row>
    <row r="322" spans="2:8">
      <c r="B322" s="127" t="str">
        <f>$B$36</f>
        <v>Agriculture</v>
      </c>
      <c r="C322" s="128">
        <f t="shared" si="25"/>
        <v>0</v>
      </c>
      <c r="D322" s="128">
        <f t="shared" si="25"/>
        <v>0</v>
      </c>
      <c r="E322" s="128">
        <f t="shared" si="25"/>
        <v>0</v>
      </c>
      <c r="F322" s="128">
        <f t="shared" si="25"/>
        <v>0</v>
      </c>
      <c r="G322" s="128">
        <f t="shared" si="25"/>
        <v>0</v>
      </c>
      <c r="H322" s="128">
        <f t="shared" si="25"/>
        <v>0</v>
      </c>
    </row>
    <row r="323" spans="2:8">
      <c r="B323" s="127" t="str">
        <f>$B$37</f>
        <v>Engineering</v>
      </c>
      <c r="C323" s="128">
        <f t="shared" si="25"/>
        <v>1.0100127169240862</v>
      </c>
      <c r="D323" s="128">
        <f t="shared" si="25"/>
        <v>0.90285911439100097</v>
      </c>
      <c r="E323" s="128">
        <f t="shared" si="25"/>
        <v>1.3035868521852831</v>
      </c>
      <c r="F323" s="128">
        <f t="shared" si="25"/>
        <v>0</v>
      </c>
      <c r="G323" s="128">
        <f t="shared" si="25"/>
        <v>0</v>
      </c>
      <c r="H323" s="128">
        <f t="shared" si="25"/>
        <v>1.0035082704344325</v>
      </c>
    </row>
    <row r="324" spans="2:8">
      <c r="B324" s="127" t="str">
        <f>$B$38</f>
        <v>Home Economics</v>
      </c>
      <c r="C324" s="128">
        <f t="shared" si="25"/>
        <v>0</v>
      </c>
      <c r="D324" s="128">
        <f t="shared" si="25"/>
        <v>0</v>
      </c>
      <c r="E324" s="128">
        <f t="shared" si="25"/>
        <v>0</v>
      </c>
      <c r="F324" s="128">
        <f t="shared" si="25"/>
        <v>0</v>
      </c>
      <c r="G324" s="128">
        <f t="shared" si="25"/>
        <v>0</v>
      </c>
      <c r="H324" s="128">
        <f t="shared" si="25"/>
        <v>0</v>
      </c>
    </row>
    <row r="325" spans="2:8">
      <c r="B325" s="127" t="str">
        <f>$B$39</f>
        <v>Law</v>
      </c>
      <c r="C325" s="128">
        <f t="shared" si="25"/>
        <v>0</v>
      </c>
      <c r="D325" s="128">
        <f t="shared" si="25"/>
        <v>0</v>
      </c>
      <c r="E325" s="128">
        <f t="shared" si="25"/>
        <v>0</v>
      </c>
      <c r="F325" s="128">
        <f t="shared" si="25"/>
        <v>0</v>
      </c>
      <c r="G325" s="128">
        <f t="shared" si="25"/>
        <v>0</v>
      </c>
      <c r="H325" s="128">
        <f t="shared" si="25"/>
        <v>0</v>
      </c>
    </row>
    <row r="326" spans="2:8">
      <c r="B326" s="127" t="str">
        <f>$B$40</f>
        <v>Social Service</v>
      </c>
      <c r="C326" s="128">
        <f t="shared" si="25"/>
        <v>1.4684486542806277</v>
      </c>
      <c r="D326" s="128">
        <f t="shared" si="25"/>
        <v>1.4270341158590882</v>
      </c>
      <c r="E326" s="128">
        <f t="shared" si="25"/>
        <v>0</v>
      </c>
      <c r="F326" s="128">
        <f t="shared" si="25"/>
        <v>0</v>
      </c>
      <c r="G326" s="128">
        <f t="shared" si="25"/>
        <v>0</v>
      </c>
      <c r="H326" s="128">
        <f t="shared" si="25"/>
        <v>1.4300711820100009</v>
      </c>
    </row>
    <row r="327" spans="2:8">
      <c r="B327" s="127" t="str">
        <f>$B$41</f>
        <v>Library Science</v>
      </c>
      <c r="C327" s="128">
        <f t="shared" si="25"/>
        <v>0</v>
      </c>
      <c r="D327" s="128">
        <f t="shared" si="25"/>
        <v>0</v>
      </c>
      <c r="E327" s="128">
        <f t="shared" si="25"/>
        <v>0</v>
      </c>
      <c r="F327" s="128">
        <f t="shared" si="25"/>
        <v>0</v>
      </c>
      <c r="G327" s="128">
        <f t="shared" si="25"/>
        <v>0</v>
      </c>
      <c r="H327" s="128">
        <f t="shared" si="25"/>
        <v>0</v>
      </c>
    </row>
    <row r="328" spans="2:8">
      <c r="B328" s="127" t="str">
        <f>$B$42</f>
        <v>Veterinary Science</v>
      </c>
      <c r="C328" s="128">
        <f t="shared" si="25"/>
        <v>0</v>
      </c>
      <c r="D328" s="128">
        <f t="shared" si="25"/>
        <v>0</v>
      </c>
      <c r="E328" s="128">
        <f t="shared" si="25"/>
        <v>0</v>
      </c>
      <c r="F328" s="128">
        <f t="shared" si="25"/>
        <v>0</v>
      </c>
      <c r="G328" s="128">
        <f t="shared" si="25"/>
        <v>0</v>
      </c>
      <c r="H328" s="128">
        <f t="shared" si="25"/>
        <v>0</v>
      </c>
    </row>
    <row r="329" spans="2:8">
      <c r="B329" s="127" t="str">
        <f>$B$43</f>
        <v>Vocational Training</v>
      </c>
      <c r="C329" s="128">
        <f t="shared" si="25"/>
        <v>0</v>
      </c>
      <c r="D329" s="128">
        <f t="shared" si="25"/>
        <v>0</v>
      </c>
      <c r="E329" s="128">
        <f t="shared" si="25"/>
        <v>0</v>
      </c>
      <c r="F329" s="128">
        <f t="shared" si="25"/>
        <v>0</v>
      </c>
      <c r="G329" s="128">
        <f t="shared" si="25"/>
        <v>0</v>
      </c>
      <c r="H329" s="128">
        <f t="shared" si="25"/>
        <v>0</v>
      </c>
    </row>
    <row r="330" spans="2:8">
      <c r="B330" s="127" t="str">
        <f>$B$44</f>
        <v>Physical Training</v>
      </c>
      <c r="C330" s="128">
        <f t="shared" si="25"/>
        <v>0</v>
      </c>
      <c r="D330" s="128">
        <f t="shared" si="25"/>
        <v>0</v>
      </c>
      <c r="E330" s="128">
        <f t="shared" si="25"/>
        <v>0</v>
      </c>
      <c r="F330" s="128">
        <f t="shared" si="25"/>
        <v>0</v>
      </c>
      <c r="G330" s="128">
        <f t="shared" si="25"/>
        <v>0</v>
      </c>
      <c r="H330" s="128">
        <f t="shared" si="25"/>
        <v>0</v>
      </c>
    </row>
    <row r="331" spans="2:8">
      <c r="B331" s="127" t="str">
        <f>$B$45</f>
        <v>Health Services</v>
      </c>
      <c r="C331" s="128">
        <f t="shared" si="25"/>
        <v>0</v>
      </c>
      <c r="D331" s="128">
        <f t="shared" si="25"/>
        <v>0</v>
      </c>
      <c r="E331" s="128">
        <f t="shared" si="25"/>
        <v>1.4505474863534609</v>
      </c>
      <c r="F331" s="128">
        <f t="shared" si="25"/>
        <v>0</v>
      </c>
      <c r="G331" s="128">
        <f t="shared" si="25"/>
        <v>0</v>
      </c>
      <c r="H331" s="128">
        <f t="shared" si="25"/>
        <v>1.4505474863534609</v>
      </c>
    </row>
    <row r="332" spans="2:8">
      <c r="B332" s="127" t="str">
        <f>$B$46</f>
        <v>Pharmacy</v>
      </c>
      <c r="C332" s="128">
        <f t="shared" si="25"/>
        <v>0</v>
      </c>
      <c r="D332" s="128">
        <f t="shared" si="25"/>
        <v>0</v>
      </c>
      <c r="E332" s="128">
        <f t="shared" si="25"/>
        <v>0</v>
      </c>
      <c r="F332" s="128">
        <f t="shared" si="25"/>
        <v>0</v>
      </c>
      <c r="G332" s="128">
        <f t="shared" si="25"/>
        <v>0</v>
      </c>
      <c r="H332" s="128">
        <f t="shared" si="25"/>
        <v>0</v>
      </c>
    </row>
    <row r="333" spans="2:8">
      <c r="B333" s="127" t="str">
        <f>$B$47</f>
        <v>Business Administration</v>
      </c>
      <c r="C333" s="128">
        <f t="shared" si="25"/>
        <v>1.095025327836765</v>
      </c>
      <c r="D333" s="128">
        <f t="shared" si="25"/>
        <v>1.2259819208936722</v>
      </c>
      <c r="E333" s="128">
        <f t="shared" si="25"/>
        <v>1.6411529327773859</v>
      </c>
      <c r="F333" s="128">
        <f t="shared" si="25"/>
        <v>0</v>
      </c>
      <c r="G333" s="128">
        <f t="shared" si="25"/>
        <v>0</v>
      </c>
      <c r="H333" s="128">
        <f t="shared" si="25"/>
        <v>1.2966913409416745</v>
      </c>
    </row>
    <row r="334" spans="2:8">
      <c r="B334" s="127" t="str">
        <f>$B$48</f>
        <v>Optometry</v>
      </c>
      <c r="C334" s="128">
        <f t="shared" ref="C334:H338" si="26">IF($C$293=0,"",C309/$C$293)</f>
        <v>0</v>
      </c>
      <c r="D334" s="128">
        <f t="shared" si="26"/>
        <v>0</v>
      </c>
      <c r="E334" s="128">
        <f t="shared" si="26"/>
        <v>0</v>
      </c>
      <c r="F334" s="128">
        <f t="shared" si="26"/>
        <v>0</v>
      </c>
      <c r="G334" s="128">
        <f t="shared" si="26"/>
        <v>0</v>
      </c>
      <c r="H334" s="128">
        <f t="shared" si="26"/>
        <v>0</v>
      </c>
    </row>
    <row r="335" spans="2:8">
      <c r="B335" s="127" t="str">
        <f>$B$49</f>
        <v>Teacher Ed-Practice Teaching</v>
      </c>
      <c r="C335" s="128">
        <f t="shared" si="26"/>
        <v>0</v>
      </c>
      <c r="D335" s="128">
        <f t="shared" si="26"/>
        <v>1.1683151124871216</v>
      </c>
      <c r="E335" s="128">
        <f t="shared" si="26"/>
        <v>0</v>
      </c>
      <c r="F335" s="128">
        <f t="shared" si="26"/>
        <v>0</v>
      </c>
      <c r="G335" s="128">
        <f t="shared" si="26"/>
        <v>0</v>
      </c>
      <c r="H335" s="128">
        <f t="shared" si="26"/>
        <v>1.1683151124871216</v>
      </c>
    </row>
    <row r="336" spans="2:8">
      <c r="B336" s="127" t="str">
        <f>$B$50</f>
        <v>Technology</v>
      </c>
      <c r="C336" s="128">
        <f t="shared" si="26"/>
        <v>1.1744602749240096</v>
      </c>
      <c r="D336" s="128">
        <f t="shared" si="26"/>
        <v>1.2354114737287705</v>
      </c>
      <c r="E336" s="128">
        <f t="shared" si="26"/>
        <v>0.95267904462730146</v>
      </c>
      <c r="F336" s="128">
        <f t="shared" si="26"/>
        <v>0</v>
      </c>
      <c r="G336" s="128">
        <f t="shared" si="26"/>
        <v>0</v>
      </c>
      <c r="H336" s="128">
        <f t="shared" si="26"/>
        <v>1.2034559213375964</v>
      </c>
    </row>
    <row r="337" spans="2:10">
      <c r="B337" s="127" t="str">
        <f>$B$51</f>
        <v>Nursing</v>
      </c>
      <c r="C337" s="128">
        <f t="shared" si="26"/>
        <v>2.08699056275541</v>
      </c>
      <c r="D337" s="128">
        <f t="shared" si="26"/>
        <v>2.155497529398775</v>
      </c>
      <c r="E337" s="128">
        <f t="shared" si="26"/>
        <v>0</v>
      </c>
      <c r="F337" s="128">
        <f t="shared" si="26"/>
        <v>0</v>
      </c>
      <c r="G337" s="128">
        <f t="shared" si="26"/>
        <v>0</v>
      </c>
      <c r="H337" s="128">
        <f t="shared" si="26"/>
        <v>2.1498018000704584</v>
      </c>
    </row>
    <row r="338" spans="2:10">
      <c r="B338" s="130" t="str">
        <f>$B$52</f>
        <v>Totals</v>
      </c>
      <c r="C338" s="128">
        <f t="shared" si="26"/>
        <v>1.093064078789822</v>
      </c>
      <c r="D338" s="128">
        <f t="shared" si="26"/>
        <v>1.1127146386891245</v>
      </c>
      <c r="E338" s="128">
        <f t="shared" si="26"/>
        <v>1.6820292090572382</v>
      </c>
      <c r="F338" s="128">
        <f t="shared" si="26"/>
        <v>0</v>
      </c>
      <c r="G338" s="128">
        <f t="shared" si="26"/>
        <v>0</v>
      </c>
      <c r="H338" s="128">
        <f t="shared" si="26"/>
        <v>1.2348226653003724</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7">C293*30</f>
        <v>19120.529585064742</v>
      </c>
      <c r="D343" s="135">
        <f t="shared" si="27"/>
        <v>17456.378295475326</v>
      </c>
      <c r="E343" s="135">
        <f>E293*24</f>
        <v>29514.741686429705</v>
      </c>
      <c r="F343" s="135">
        <f>F293*18</f>
        <v>0</v>
      </c>
      <c r="G343" s="135">
        <f>G293*24</f>
        <v>0</v>
      </c>
      <c r="H343" s="135">
        <f>IF((C32/30+D32/30+E32/24+F32/18+G32/24)=0,0,H268/(C32/30+D32/30+E32/24+F32/18+G32/24))</f>
        <v>20524.365004322841</v>
      </c>
    </row>
    <row r="344" spans="2:10">
      <c r="B344" s="127" t="str">
        <f>$B$33</f>
        <v>Science</v>
      </c>
      <c r="C344" s="138">
        <f t="shared" si="27"/>
        <v>31350.105759505612</v>
      </c>
      <c r="D344" s="138">
        <f t="shared" si="27"/>
        <v>30652.603571726035</v>
      </c>
      <c r="E344" s="138">
        <f>E294*24</f>
        <v>45857.250256667641</v>
      </c>
      <c r="F344" s="138">
        <f>F294*18</f>
        <v>0</v>
      </c>
      <c r="G344" s="138">
        <f>G294*24</f>
        <v>0</v>
      </c>
      <c r="H344" s="138">
        <f t="shared" ref="H344:H363" si="28">IF((C33/30+D33/30+E33/24+F33/18+G33/24)=0,0,H269/(C33/30+D33/30+E33/24+F33/18+G33/24))</f>
        <v>31218.158273354242</v>
      </c>
    </row>
    <row r="345" spans="2:10">
      <c r="B345" s="127" t="str">
        <f>$B$34</f>
        <v>Fine Arts</v>
      </c>
      <c r="C345" s="138">
        <f t="shared" si="27"/>
        <v>29377.948584556168</v>
      </c>
      <c r="D345" s="138">
        <f t="shared" si="27"/>
        <v>27722.745236509225</v>
      </c>
      <c r="E345" s="138">
        <f t="shared" ref="E345:E363" si="29">E295*24</f>
        <v>0</v>
      </c>
      <c r="F345" s="138">
        <f t="shared" ref="F345:F363" si="30">F295*18</f>
        <v>0</v>
      </c>
      <c r="G345" s="138">
        <f t="shared" ref="G345:G363" si="31">G295*24</f>
        <v>0</v>
      </c>
      <c r="H345" s="138">
        <f t="shared" si="28"/>
        <v>27869.045705747343</v>
      </c>
    </row>
    <row r="346" spans="2:10">
      <c r="B346" s="127" t="str">
        <f>$B$35</f>
        <v>Teacher Education</v>
      </c>
      <c r="C346" s="138">
        <f t="shared" si="27"/>
        <v>17266.600744311458</v>
      </c>
      <c r="D346" s="138">
        <f t="shared" si="27"/>
        <v>21590.162210914052</v>
      </c>
      <c r="E346" s="138">
        <f t="shared" si="29"/>
        <v>26373.26518745772</v>
      </c>
      <c r="F346" s="138">
        <f t="shared" si="30"/>
        <v>0</v>
      </c>
      <c r="G346" s="138">
        <f t="shared" si="31"/>
        <v>0</v>
      </c>
      <c r="H346" s="138">
        <f t="shared" si="28"/>
        <v>24042.537554997354</v>
      </c>
    </row>
    <row r="347" spans="2:10">
      <c r="B347" s="127" t="str">
        <f>$B$36</f>
        <v>Agriculture</v>
      </c>
      <c r="C347" s="138">
        <f t="shared" si="27"/>
        <v>0</v>
      </c>
      <c r="D347" s="138">
        <f t="shared" si="27"/>
        <v>0</v>
      </c>
      <c r="E347" s="138">
        <f t="shared" si="29"/>
        <v>0</v>
      </c>
      <c r="F347" s="138">
        <f t="shared" si="30"/>
        <v>0</v>
      </c>
      <c r="G347" s="138">
        <f t="shared" si="31"/>
        <v>0</v>
      </c>
      <c r="H347" s="138">
        <f t="shared" si="28"/>
        <v>0</v>
      </c>
    </row>
    <row r="348" spans="2:10">
      <c r="B348" s="127" t="str">
        <f>$B$37</f>
        <v>Engineering</v>
      </c>
      <c r="C348" s="138">
        <f t="shared" si="27"/>
        <v>19311.978035238611</v>
      </c>
      <c r="D348" s="138">
        <f t="shared" si="27"/>
        <v>17263.144407858486</v>
      </c>
      <c r="E348" s="138">
        <f t="shared" si="29"/>
        <v>19940.216779128099</v>
      </c>
      <c r="F348" s="138">
        <f t="shared" si="30"/>
        <v>0</v>
      </c>
      <c r="G348" s="138">
        <f t="shared" si="31"/>
        <v>0</v>
      </c>
      <c r="H348" s="138">
        <f t="shared" si="28"/>
        <v>18127.568051252416</v>
      </c>
    </row>
    <row r="349" spans="2:10">
      <c r="B349" s="127" t="str">
        <f>$B$38</f>
        <v>Home Economics</v>
      </c>
      <c r="C349" s="138">
        <f t="shared" si="27"/>
        <v>0</v>
      </c>
      <c r="D349" s="138">
        <f t="shared" si="27"/>
        <v>0</v>
      </c>
      <c r="E349" s="138">
        <f t="shared" si="29"/>
        <v>0</v>
      </c>
      <c r="F349" s="138">
        <f t="shared" si="30"/>
        <v>0</v>
      </c>
      <c r="G349" s="138">
        <f t="shared" si="31"/>
        <v>0</v>
      </c>
      <c r="H349" s="138">
        <f t="shared" si="28"/>
        <v>0</v>
      </c>
    </row>
    <row r="350" spans="2:10">
      <c r="B350" s="127" t="str">
        <f>$B$39</f>
        <v>Law</v>
      </c>
      <c r="C350" s="138">
        <f t="shared" si="27"/>
        <v>0</v>
      </c>
      <c r="D350" s="138">
        <f t="shared" si="27"/>
        <v>0</v>
      </c>
      <c r="E350" s="138">
        <f t="shared" si="29"/>
        <v>0</v>
      </c>
      <c r="F350" s="138">
        <f t="shared" si="30"/>
        <v>0</v>
      </c>
      <c r="G350" s="138">
        <f t="shared" si="31"/>
        <v>0</v>
      </c>
      <c r="H350" s="138">
        <f t="shared" si="28"/>
        <v>0</v>
      </c>
    </row>
    <row r="351" spans="2:10">
      <c r="B351" s="127" t="str">
        <f>$B$40</f>
        <v>Social Service</v>
      </c>
      <c r="C351" s="138">
        <f t="shared" si="27"/>
        <v>28077.515938321249</v>
      </c>
      <c r="D351" s="138">
        <f t="shared" si="27"/>
        <v>27285.648031180404</v>
      </c>
      <c r="E351" s="138">
        <f t="shared" si="29"/>
        <v>0</v>
      </c>
      <c r="F351" s="138">
        <f t="shared" si="30"/>
        <v>0</v>
      </c>
      <c r="G351" s="138">
        <f t="shared" si="31"/>
        <v>0</v>
      </c>
      <c r="H351" s="138">
        <f t="shared" si="28"/>
        <v>27343.718344370733</v>
      </c>
    </row>
    <row r="352" spans="2:10">
      <c r="B352" s="127" t="str">
        <f>$B$41</f>
        <v>Library Science</v>
      </c>
      <c r="C352" s="138">
        <f t="shared" si="27"/>
        <v>0</v>
      </c>
      <c r="D352" s="138">
        <f t="shared" si="27"/>
        <v>0</v>
      </c>
      <c r="E352" s="138">
        <f t="shared" si="29"/>
        <v>0</v>
      </c>
      <c r="F352" s="138">
        <f t="shared" si="30"/>
        <v>0</v>
      </c>
      <c r="G352" s="138">
        <f t="shared" si="31"/>
        <v>0</v>
      </c>
      <c r="H352" s="138">
        <f t="shared" si="28"/>
        <v>0</v>
      </c>
    </row>
    <row r="353" spans="2:9">
      <c r="B353" s="127" t="str">
        <f>$B$42</f>
        <v>Veterinary Science</v>
      </c>
      <c r="C353" s="138">
        <f t="shared" si="27"/>
        <v>0</v>
      </c>
      <c r="D353" s="138">
        <f t="shared" si="27"/>
        <v>0</v>
      </c>
      <c r="E353" s="138">
        <f t="shared" si="29"/>
        <v>0</v>
      </c>
      <c r="F353" s="138">
        <f t="shared" si="30"/>
        <v>0</v>
      </c>
      <c r="G353" s="138">
        <f t="shared" si="31"/>
        <v>0</v>
      </c>
      <c r="H353" s="138">
        <f t="shared" si="28"/>
        <v>0</v>
      </c>
    </row>
    <row r="354" spans="2:9">
      <c r="B354" s="127" t="str">
        <f>$B$43</f>
        <v>Vocational Training</v>
      </c>
      <c r="C354" s="138">
        <f t="shared" si="27"/>
        <v>0</v>
      </c>
      <c r="D354" s="138">
        <f t="shared" si="27"/>
        <v>0</v>
      </c>
      <c r="E354" s="138">
        <f t="shared" si="29"/>
        <v>0</v>
      </c>
      <c r="F354" s="138">
        <f t="shared" si="30"/>
        <v>0</v>
      </c>
      <c r="G354" s="138">
        <f t="shared" si="31"/>
        <v>0</v>
      </c>
      <c r="H354" s="138">
        <f t="shared" si="28"/>
        <v>0</v>
      </c>
    </row>
    <row r="355" spans="2:9">
      <c r="B355" s="127" t="str">
        <f>$B$44</f>
        <v>Physical Training</v>
      </c>
      <c r="C355" s="138">
        <f t="shared" si="27"/>
        <v>0</v>
      </c>
      <c r="D355" s="138">
        <f t="shared" si="27"/>
        <v>0</v>
      </c>
      <c r="E355" s="138">
        <f t="shared" si="29"/>
        <v>0</v>
      </c>
      <c r="F355" s="138">
        <f t="shared" si="30"/>
        <v>0</v>
      </c>
      <c r="G355" s="138">
        <f t="shared" si="31"/>
        <v>0</v>
      </c>
      <c r="H355" s="138">
        <f t="shared" si="28"/>
        <v>0</v>
      </c>
    </row>
    <row r="356" spans="2:9">
      <c r="B356" s="127" t="str">
        <f>$B$45</f>
        <v>Health Services</v>
      </c>
      <c r="C356" s="138">
        <f t="shared" si="27"/>
        <v>0</v>
      </c>
      <c r="D356" s="138">
        <f t="shared" si="27"/>
        <v>0</v>
      </c>
      <c r="E356" s="138">
        <f t="shared" si="29"/>
        <v>22188.188901890117</v>
      </c>
      <c r="F356" s="138">
        <f t="shared" si="30"/>
        <v>0</v>
      </c>
      <c r="G356" s="138">
        <f t="shared" si="31"/>
        <v>0</v>
      </c>
      <c r="H356" s="138">
        <f t="shared" si="28"/>
        <v>22188.188901890117</v>
      </c>
    </row>
    <row r="357" spans="2:9">
      <c r="B357" s="127" t="str">
        <f>$B$46</f>
        <v>Pharmacy</v>
      </c>
      <c r="C357" s="138">
        <f t="shared" si="27"/>
        <v>0</v>
      </c>
      <c r="D357" s="138">
        <f t="shared" si="27"/>
        <v>0</v>
      </c>
      <c r="E357" s="138">
        <f t="shared" si="29"/>
        <v>0</v>
      </c>
      <c r="F357" s="138">
        <f t="shared" si="30"/>
        <v>0</v>
      </c>
      <c r="G357" s="138">
        <f t="shared" si="31"/>
        <v>0</v>
      </c>
      <c r="H357" s="138">
        <f t="shared" si="28"/>
        <v>0</v>
      </c>
    </row>
    <row r="358" spans="2:9">
      <c r="B358" s="127" t="str">
        <f>$B$47</f>
        <v>Business Administration</v>
      </c>
      <c r="C358" s="138">
        <f t="shared" si="27"/>
        <v>20937.464177298087</v>
      </c>
      <c r="D358" s="138">
        <f t="shared" si="27"/>
        <v>23441.423589201964</v>
      </c>
      <c r="E358" s="138">
        <f t="shared" si="29"/>
        <v>25103.770563828621</v>
      </c>
      <c r="F358" s="138">
        <f t="shared" si="30"/>
        <v>0</v>
      </c>
      <c r="G358" s="138">
        <f t="shared" si="31"/>
        <v>0</v>
      </c>
      <c r="H358" s="138">
        <f t="shared" si="28"/>
        <v>23661.230352232185</v>
      </c>
    </row>
    <row r="359" spans="2:9">
      <c r="B359" s="127" t="str">
        <f>$B$48</f>
        <v>Optometry</v>
      </c>
      <c r="C359" s="138">
        <f t="shared" ref="C359:D363" si="32">C309*30</f>
        <v>0</v>
      </c>
      <c r="D359" s="138">
        <f t="shared" si="32"/>
        <v>0</v>
      </c>
      <c r="E359" s="138">
        <f t="shared" si="29"/>
        <v>0</v>
      </c>
      <c r="F359" s="138">
        <f t="shared" si="30"/>
        <v>0</v>
      </c>
      <c r="G359" s="138">
        <f t="shared" si="31"/>
        <v>0</v>
      </c>
      <c r="H359" s="138">
        <f t="shared" si="28"/>
        <v>0</v>
      </c>
    </row>
    <row r="360" spans="2:9">
      <c r="B360" s="127" t="str">
        <f>$B$49</f>
        <v>Teacher Ed-Practice Teaching</v>
      </c>
      <c r="C360" s="138">
        <f t="shared" si="32"/>
        <v>0</v>
      </c>
      <c r="D360" s="138">
        <f t="shared" si="32"/>
        <v>22338.803672988251</v>
      </c>
      <c r="E360" s="138">
        <f t="shared" si="29"/>
        <v>0</v>
      </c>
      <c r="F360" s="138">
        <f t="shared" si="30"/>
        <v>0</v>
      </c>
      <c r="G360" s="138">
        <f t="shared" si="31"/>
        <v>0</v>
      </c>
      <c r="H360" s="138">
        <f t="shared" si="28"/>
        <v>22338.803672988251</v>
      </c>
    </row>
    <row r="361" spans="2:9">
      <c r="B361" s="127" t="str">
        <f>$B$50</f>
        <v>Technology</v>
      </c>
      <c r="C361" s="138">
        <f t="shared" si="32"/>
        <v>22456.302433167795</v>
      </c>
      <c r="D361" s="138">
        <f t="shared" si="32"/>
        <v>23621.721633159388</v>
      </c>
      <c r="E361" s="138">
        <f t="shared" si="29"/>
        <v>14572.582286294026</v>
      </c>
      <c r="F361" s="138">
        <f t="shared" si="30"/>
        <v>0</v>
      </c>
      <c r="G361" s="138">
        <f t="shared" si="31"/>
        <v>0</v>
      </c>
      <c r="H361" s="138">
        <f t="shared" si="28"/>
        <v>22571.950923396031</v>
      </c>
    </row>
    <row r="362" spans="2:9">
      <c r="B362" s="127" t="str">
        <f>$B$51</f>
        <v>Nursing</v>
      </c>
      <c r="C362" s="138">
        <f t="shared" si="32"/>
        <v>39904.364798915733</v>
      </c>
      <c r="D362" s="138">
        <f t="shared" si="32"/>
        <v>41214.254281403235</v>
      </c>
      <c r="E362" s="138">
        <f t="shared" si="29"/>
        <v>0</v>
      </c>
      <c r="F362" s="138">
        <f t="shared" si="30"/>
        <v>0</v>
      </c>
      <c r="G362" s="138">
        <f t="shared" si="31"/>
        <v>0</v>
      </c>
      <c r="H362" s="138">
        <f t="shared" si="28"/>
        <v>41105.348920272641</v>
      </c>
    </row>
    <row r="363" spans="2:9">
      <c r="B363" s="130" t="str">
        <f>$B$52</f>
        <v>Totals</v>
      </c>
      <c r="C363" s="135">
        <f t="shared" si="32"/>
        <v>20899.96405687233</v>
      </c>
      <c r="D363" s="135">
        <f t="shared" si="32"/>
        <v>21275.693168790029</v>
      </c>
      <c r="E363" s="135">
        <f t="shared" si="29"/>
        <v>25729.031403777575</v>
      </c>
      <c r="F363" s="135">
        <f t="shared" si="30"/>
        <v>0</v>
      </c>
      <c r="G363" s="135">
        <f t="shared" si="31"/>
        <v>0</v>
      </c>
      <c r="H363" s="135">
        <f t="shared" si="28"/>
        <v>22395.221775296086</v>
      </c>
      <c r="I363" s="349"/>
    </row>
  </sheetData>
  <mergeCells count="45">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87:G87"/>
    <mergeCell ref="B89:G89"/>
    <mergeCell ref="B113:H113"/>
    <mergeCell ref="B114:G114"/>
    <mergeCell ref="B139:G139"/>
    <mergeCell ref="I140:I141"/>
    <mergeCell ref="B165:G165"/>
    <mergeCell ref="B166:G166"/>
    <mergeCell ref="B190:G190"/>
    <mergeCell ref="B316:H316"/>
    <mergeCell ref="B191:H191"/>
    <mergeCell ref="B140:F141"/>
    <mergeCell ref="B341:H341"/>
    <mergeCell ref="B215:G215"/>
    <mergeCell ref="B216:H216"/>
    <mergeCell ref="B241:G241"/>
    <mergeCell ref="B264:H264"/>
    <mergeCell ref="B266:H266"/>
    <mergeCell ref="B291:H291"/>
  </mergeCells>
  <conditionalFormatting sqref="C61:G80">
    <cfRule type="expression" dxfId="188" priority="6" stopIfTrue="1">
      <formula>C32=0</formula>
    </cfRule>
  </conditionalFormatting>
  <conditionalFormatting sqref="C91:G110">
    <cfRule type="expression" dxfId="187" priority="5" stopIfTrue="1">
      <formula>C32=0</formula>
    </cfRule>
  </conditionalFormatting>
  <conditionalFormatting sqref="C143:H162">
    <cfRule type="expression" dxfId="186" priority="3" stopIfTrue="1">
      <formula>C32=0</formula>
    </cfRule>
  </conditionalFormatting>
  <conditionalFormatting sqref="H143:H162">
    <cfRule type="expression" dxfId="185" priority="1" stopIfTrue="1">
      <formula>OR(AND(#REF!&gt;0,H143&gt;0,H61=0),AND(#REF!&gt;0,H143&gt;0,H32=0))</formula>
    </cfRule>
    <cfRule type="expression" dxfId="184" priority="2" stopIfTrue="1">
      <formula>OR(AND(#REF!&gt;0,H143&gt;0,H61=0),AND(#REF!&gt;0,H143&gt;0,H32=0))</formula>
    </cfRule>
    <cfRule type="expression" dxfId="183" priority="4"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T262"/>
  <sheetViews>
    <sheetView showGridLines="0" showZeros="0" tabSelected="1" zoomScale="70" zoomScaleNormal="70" zoomScaleSheetLayoutView="100" workbookViewId="0">
      <selection activeCell="A3" sqref="A3:H4"/>
    </sheetView>
  </sheetViews>
  <sheetFormatPr defaultColWidth="9.109375" defaultRowHeight="13.8"/>
  <cols>
    <col min="1" max="1" width="7.5546875" style="107" customWidth="1"/>
    <col min="2" max="2" width="32" style="107" customWidth="1"/>
    <col min="3" max="3" width="17.6640625" style="107" bestFit="1" customWidth="1"/>
    <col min="4" max="4" width="19.33203125" style="107" customWidth="1"/>
    <col min="5" max="6" width="17.6640625" style="107" bestFit="1" customWidth="1"/>
    <col min="7" max="7" width="18" style="107" customWidth="1"/>
    <col min="8" max="8" width="18.88671875" style="107" bestFit="1" customWidth="1"/>
    <col min="9" max="9" width="3.44140625" style="107" customWidth="1"/>
    <col min="10" max="10" width="8.5546875" style="107" customWidth="1"/>
    <col min="11" max="11" width="16.88671875" style="107" customWidth="1"/>
    <col min="12" max="12" width="17" style="107" customWidth="1"/>
    <col min="13" max="13" width="9.44140625" style="107" customWidth="1"/>
    <col min="14" max="14" width="30.109375" style="107" customWidth="1"/>
    <col min="15" max="15" width="12" style="107" customWidth="1"/>
    <col min="16" max="16" width="11.44140625" style="107" customWidth="1"/>
    <col min="17" max="17" width="12.5546875" style="107" customWidth="1"/>
    <col min="18" max="18" width="12.33203125" style="107" customWidth="1"/>
    <col min="19" max="19" width="12.44140625" style="107" customWidth="1"/>
    <col min="20" max="20" width="13" style="107" customWidth="1"/>
    <col min="21" max="16384" width="9.109375" style="107"/>
  </cols>
  <sheetData>
    <row r="1" spans="1:20" ht="19.2">
      <c r="A1" s="429" t="str">
        <f>"THECB Texas Public University Expenditure Study - Fiscal Year "&amp;H1</f>
        <v>THECB Texas Public University Expenditure Study - Fiscal Year 2023</v>
      </c>
      <c r="C1" s="117"/>
      <c r="D1" s="117"/>
      <c r="E1" s="117"/>
      <c r="F1" s="117"/>
      <c r="G1" s="117"/>
      <c r="H1" s="118">
        <v>2023</v>
      </c>
    </row>
    <row r="2" spans="1:20" ht="24.75" customHeight="1" thickBot="1">
      <c r="A2" s="430" t="str">
        <f>"Institution Survey for the Year Ended August 31, "&amp;H1</f>
        <v>Institution Survey for the Year Ended August 31, 2023</v>
      </c>
      <c r="B2" s="119"/>
      <c r="C2" s="119"/>
      <c r="D2" s="119"/>
      <c r="E2" s="119"/>
      <c r="F2" s="119"/>
      <c r="G2" s="119"/>
    </row>
    <row r="3" spans="1:20" ht="12" customHeight="1" thickTop="1">
      <c r="A3" s="441" t="s">
        <v>960</v>
      </c>
      <c r="B3" s="442"/>
      <c r="C3" s="442"/>
      <c r="D3" s="442"/>
      <c r="E3" s="442"/>
      <c r="F3" s="442"/>
      <c r="G3" s="442"/>
      <c r="H3" s="443"/>
      <c r="I3" s="431"/>
      <c r="J3" s="457" t="s">
        <v>966</v>
      </c>
      <c r="K3" s="458"/>
      <c r="L3" s="458"/>
      <c r="M3" s="458"/>
      <c r="N3" s="458"/>
      <c r="O3" s="458"/>
      <c r="P3" s="458"/>
      <c r="Q3" s="458"/>
      <c r="R3" s="458"/>
      <c r="S3" s="458"/>
      <c r="T3" s="459"/>
    </row>
    <row r="4" spans="1:20" ht="14.4" thickBot="1">
      <c r="A4" s="444"/>
      <c r="B4" s="445"/>
      <c r="C4" s="445"/>
      <c r="D4" s="445"/>
      <c r="E4" s="445"/>
      <c r="F4" s="445"/>
      <c r="G4" s="445"/>
      <c r="H4" s="446"/>
      <c r="I4" s="431"/>
      <c r="J4" s="460"/>
      <c r="K4" s="461"/>
      <c r="L4" s="461"/>
      <c r="M4" s="461"/>
      <c r="N4" s="461"/>
      <c r="O4" s="461"/>
      <c r="P4" s="461"/>
      <c r="Q4" s="461"/>
      <c r="R4" s="461"/>
      <c r="S4" s="461"/>
      <c r="T4" s="462"/>
    </row>
    <row r="5" spans="1:20" ht="45.75" customHeight="1" thickTop="1" thickBot="1">
      <c r="A5" s="377" t="s">
        <v>850</v>
      </c>
      <c r="B5" s="378" t="s">
        <v>31</v>
      </c>
      <c r="C5" s="379" t="s">
        <v>25</v>
      </c>
      <c r="D5" s="379" t="s">
        <v>26</v>
      </c>
      <c r="E5" s="379" t="s">
        <v>27</v>
      </c>
      <c r="F5" s="379" t="s">
        <v>28</v>
      </c>
      <c r="G5" s="379" t="s">
        <v>29</v>
      </c>
      <c r="H5" s="380" t="s">
        <v>1</v>
      </c>
      <c r="J5" s="422" t="s">
        <v>956</v>
      </c>
      <c r="K5" s="312" t="s">
        <v>957</v>
      </c>
      <c r="M5" s="312" t="s">
        <v>850</v>
      </c>
      <c r="N5" s="312" t="s">
        <v>31</v>
      </c>
      <c r="O5" s="312" t="s">
        <v>25</v>
      </c>
      <c r="P5" s="312" t="s">
        <v>26</v>
      </c>
      <c r="Q5" s="312" t="s">
        <v>27</v>
      </c>
      <c r="R5" s="312" t="s">
        <v>28</v>
      </c>
      <c r="S5" s="312" t="s">
        <v>29</v>
      </c>
      <c r="T5" s="423" t="s">
        <v>1</v>
      </c>
    </row>
    <row r="6" spans="1:20">
      <c r="A6" s="381">
        <v>1</v>
      </c>
      <c r="B6" s="127" t="str">
        <f>$B$104</f>
        <v>Liberal Arts</v>
      </c>
      <c r="C6" s="128">
        <f t="shared" ref="C6:H6" si="0">ROUND(IF($C$31=0,"",C31/$C$31),2)</f>
        <v>1</v>
      </c>
      <c r="D6" s="128">
        <f t="shared" si="0"/>
        <v>1.85</v>
      </c>
      <c r="E6" s="128">
        <f t="shared" si="0"/>
        <v>4.3600000000000003</v>
      </c>
      <c r="F6" s="128">
        <f t="shared" si="0"/>
        <v>14.53</v>
      </c>
      <c r="G6" s="128">
        <f t="shared" si="0"/>
        <v>0</v>
      </c>
      <c r="H6" s="382">
        <f t="shared" si="0"/>
        <v>1.62</v>
      </c>
      <c r="J6" s="424">
        <v>2018</v>
      </c>
      <c r="K6" s="371">
        <f>L72</f>
        <v>244.03661330848379</v>
      </c>
      <c r="M6" s="372">
        <v>1</v>
      </c>
      <c r="N6" s="373" t="str">
        <f>$B$104</f>
        <v>Liberal Arts</v>
      </c>
      <c r="O6" s="374">
        <f>ROUND(IF($N$28=0,"",C31/$N$28),2)</f>
        <v>1.1000000000000001</v>
      </c>
      <c r="P6" s="374">
        <f>ROUND(IF($N$28=0,"",D31/$N$28),2)</f>
        <v>2.0299999999999998</v>
      </c>
      <c r="Q6" s="374">
        <f t="shared" ref="Q6:T21" si="1">ROUND(IF($N$28=0,"",E31/$N$28),2)</f>
        <v>4.79</v>
      </c>
      <c r="R6" s="374">
        <f t="shared" si="1"/>
        <v>15.95</v>
      </c>
      <c r="S6" s="374">
        <f t="shared" si="1"/>
        <v>0</v>
      </c>
      <c r="T6" s="425">
        <f t="shared" si="1"/>
        <v>1.78</v>
      </c>
    </row>
    <row r="7" spans="1:20">
      <c r="A7" s="381">
        <v>2</v>
      </c>
      <c r="B7" s="127" t="str">
        <f>$B$105</f>
        <v>Science</v>
      </c>
      <c r="C7" s="128">
        <f t="shared" ref="C7:H7" si="2">ROUND(IF($C$31=0,"",C32/$C$31),2)</f>
        <v>1.34</v>
      </c>
      <c r="D7" s="128">
        <f t="shared" si="2"/>
        <v>2.61</v>
      </c>
      <c r="E7" s="128">
        <f t="shared" si="2"/>
        <v>6.04</v>
      </c>
      <c r="F7" s="128">
        <f t="shared" si="2"/>
        <v>21.64</v>
      </c>
      <c r="G7" s="128">
        <f t="shared" si="2"/>
        <v>0</v>
      </c>
      <c r="H7" s="382">
        <f t="shared" si="2"/>
        <v>2.69</v>
      </c>
      <c r="J7" s="424">
        <v>2019</v>
      </c>
      <c r="K7" s="371">
        <f>L68</f>
        <v>251.89951659896431</v>
      </c>
      <c r="M7" s="372">
        <v>2</v>
      </c>
      <c r="N7" s="373" t="str">
        <f>$B$105</f>
        <v>Science</v>
      </c>
      <c r="O7" s="374">
        <f>ROUND(IF($N$28=0,"",C32/$N$28),2)</f>
        <v>1.47</v>
      </c>
      <c r="P7" s="374">
        <f t="shared" ref="P7:T26" si="3">ROUND(IF($N$28=0,"",D32/$N$28),2)</f>
        <v>2.86</v>
      </c>
      <c r="Q7" s="374">
        <f t="shared" si="1"/>
        <v>6.63</v>
      </c>
      <c r="R7" s="374">
        <f t="shared" si="1"/>
        <v>23.74</v>
      </c>
      <c r="S7" s="374">
        <f t="shared" si="1"/>
        <v>0</v>
      </c>
      <c r="T7" s="425">
        <f t="shared" si="1"/>
        <v>2.96</v>
      </c>
    </row>
    <row r="8" spans="1:20">
      <c r="A8" s="381">
        <v>3</v>
      </c>
      <c r="B8" s="127" t="str">
        <f>$B$106</f>
        <v>Fine Arts</v>
      </c>
      <c r="C8" s="128">
        <f t="shared" ref="C8:H8" si="4">ROUND(IF($C$31=0,"",C33/$C$31),2)</f>
        <v>1.37</v>
      </c>
      <c r="D8" s="128">
        <f t="shared" si="4"/>
        <v>2.63</v>
      </c>
      <c r="E8" s="128">
        <f t="shared" si="4"/>
        <v>7.49</v>
      </c>
      <c r="F8" s="128">
        <f t="shared" si="4"/>
        <v>10.75</v>
      </c>
      <c r="G8" s="128">
        <f t="shared" si="4"/>
        <v>0</v>
      </c>
      <c r="H8" s="382">
        <f t="shared" si="4"/>
        <v>2.11</v>
      </c>
      <c r="J8" s="424">
        <v>2020</v>
      </c>
      <c r="K8" s="371">
        <f>L64</f>
        <v>253.83055314020069</v>
      </c>
      <c r="M8" s="372">
        <v>3</v>
      </c>
      <c r="N8" s="373" t="str">
        <f>$B$106</f>
        <v>Fine Arts</v>
      </c>
      <c r="O8" s="374">
        <f t="shared" ref="O8:O26" si="5">ROUND(IF($N$28=0,"",C33/$N$28),2)</f>
        <v>1.51</v>
      </c>
      <c r="P8" s="374">
        <f t="shared" si="3"/>
        <v>2.89</v>
      </c>
      <c r="Q8" s="374">
        <f t="shared" si="1"/>
        <v>8.2200000000000006</v>
      </c>
      <c r="R8" s="374">
        <f t="shared" si="1"/>
        <v>11.79</v>
      </c>
      <c r="S8" s="374">
        <f t="shared" si="1"/>
        <v>0</v>
      </c>
      <c r="T8" s="425">
        <f t="shared" si="1"/>
        <v>2.3199999999999998</v>
      </c>
    </row>
    <row r="9" spans="1:20">
      <c r="A9" s="381">
        <v>4</v>
      </c>
      <c r="B9" s="127" t="str">
        <f>$B$107</f>
        <v>Teacher Education</v>
      </c>
      <c r="C9" s="128">
        <f t="shared" ref="C9:H9" si="6">ROUND(IF($C$31=0,"",C34/$C$31),2)</f>
        <v>1.22</v>
      </c>
      <c r="D9" s="128">
        <f t="shared" si="6"/>
        <v>1.9</v>
      </c>
      <c r="E9" s="128">
        <f t="shared" si="6"/>
        <v>2.2599999999999998</v>
      </c>
      <c r="F9" s="128">
        <f t="shared" si="6"/>
        <v>7.52</v>
      </c>
      <c r="G9" s="128">
        <f t="shared" si="6"/>
        <v>0</v>
      </c>
      <c r="H9" s="382">
        <f t="shared" si="6"/>
        <v>2.41</v>
      </c>
      <c r="J9" s="424">
        <v>2021</v>
      </c>
      <c r="K9" s="371">
        <f>C224/C152</f>
        <v>259.0726997000632</v>
      </c>
      <c r="M9" s="372">
        <v>4</v>
      </c>
      <c r="N9" s="373" t="str">
        <f>$B$107</f>
        <v>Teacher Education</v>
      </c>
      <c r="O9" s="374">
        <f t="shared" si="5"/>
        <v>1.34</v>
      </c>
      <c r="P9" s="374">
        <f t="shared" si="3"/>
        <v>2.08</v>
      </c>
      <c r="Q9" s="374">
        <f t="shared" si="1"/>
        <v>2.48</v>
      </c>
      <c r="R9" s="374">
        <f t="shared" si="1"/>
        <v>8.25</v>
      </c>
      <c r="S9" s="374">
        <f t="shared" si="1"/>
        <v>0</v>
      </c>
      <c r="T9" s="425">
        <f t="shared" si="1"/>
        <v>2.64</v>
      </c>
    </row>
    <row r="10" spans="1:20">
      <c r="A10" s="381">
        <v>5</v>
      </c>
      <c r="B10" s="127" t="str">
        <f>$B$108</f>
        <v>Agriculture</v>
      </c>
      <c r="C10" s="128">
        <f t="shared" ref="C10:H10" si="7">ROUND(IF($C$31=0,"",C35/$C$31),2)</f>
        <v>1.41</v>
      </c>
      <c r="D10" s="128">
        <f t="shared" si="7"/>
        <v>2.21</v>
      </c>
      <c r="E10" s="128">
        <f t="shared" si="7"/>
        <v>9.07</v>
      </c>
      <c r="F10" s="128">
        <f t="shared" si="7"/>
        <v>14.21</v>
      </c>
      <c r="G10" s="128">
        <f t="shared" si="7"/>
        <v>0</v>
      </c>
      <c r="H10" s="382">
        <f t="shared" si="7"/>
        <v>2.83</v>
      </c>
      <c r="J10" s="424">
        <v>2022</v>
      </c>
      <c r="K10" s="371">
        <f>C200/C128</f>
        <v>282.62409228479072</v>
      </c>
      <c r="M10" s="372">
        <v>5</v>
      </c>
      <c r="N10" s="373" t="str">
        <f>$B$108</f>
        <v>Agriculture</v>
      </c>
      <c r="O10" s="374">
        <f t="shared" si="5"/>
        <v>1.55</v>
      </c>
      <c r="P10" s="374">
        <f t="shared" si="3"/>
        <v>2.42</v>
      </c>
      <c r="Q10" s="374">
        <f t="shared" si="1"/>
        <v>9.9600000000000009</v>
      </c>
      <c r="R10" s="374">
        <f t="shared" si="1"/>
        <v>15.59</v>
      </c>
      <c r="S10" s="374">
        <f t="shared" si="1"/>
        <v>0</v>
      </c>
      <c r="T10" s="425">
        <f t="shared" si="1"/>
        <v>3.11</v>
      </c>
    </row>
    <row r="11" spans="1:20">
      <c r="A11" s="381">
        <v>6</v>
      </c>
      <c r="B11" s="127" t="str">
        <f>$B$109</f>
        <v>Engineering</v>
      </c>
      <c r="C11" s="128">
        <f t="shared" ref="C11:H11" si="8">ROUND(IF($C$31=0,"",C36/$C$31),2)</f>
        <v>1.73</v>
      </c>
      <c r="D11" s="128">
        <f t="shared" si="8"/>
        <v>2.77</v>
      </c>
      <c r="E11" s="128">
        <f t="shared" si="8"/>
        <v>5.92</v>
      </c>
      <c r="F11" s="128">
        <f t="shared" si="8"/>
        <v>18.760000000000002</v>
      </c>
      <c r="G11" s="128">
        <f t="shared" si="8"/>
        <v>0</v>
      </c>
      <c r="H11" s="382">
        <f t="shared" si="8"/>
        <v>3.97</v>
      </c>
      <c r="J11" s="407" t="s">
        <v>885</v>
      </c>
      <c r="M11" s="372">
        <v>6</v>
      </c>
      <c r="N11" s="373" t="str">
        <f>$B$109</f>
        <v>Engineering</v>
      </c>
      <c r="O11" s="374">
        <f t="shared" si="5"/>
        <v>1.9</v>
      </c>
      <c r="P11" s="374">
        <f t="shared" si="3"/>
        <v>3.04</v>
      </c>
      <c r="Q11" s="374">
        <f t="shared" si="1"/>
        <v>6.49</v>
      </c>
      <c r="R11" s="374">
        <f t="shared" si="1"/>
        <v>20.59</v>
      </c>
      <c r="S11" s="374">
        <f t="shared" si="1"/>
        <v>0</v>
      </c>
      <c r="T11" s="425">
        <f t="shared" si="1"/>
        <v>4.3600000000000003</v>
      </c>
    </row>
    <row r="12" spans="1:20">
      <c r="A12" s="381">
        <v>7</v>
      </c>
      <c r="B12" s="127" t="str">
        <f>$B$110</f>
        <v>Home Economics</v>
      </c>
      <c r="C12" s="128">
        <f t="shared" ref="C12:H12" si="9">ROUND(IF($C$31=0,"",C37/$C$31),2)</f>
        <v>0.92</v>
      </c>
      <c r="D12" s="128">
        <f t="shared" si="9"/>
        <v>1.78</v>
      </c>
      <c r="E12" s="128">
        <f t="shared" si="9"/>
        <v>3.16</v>
      </c>
      <c r="F12" s="128">
        <f t="shared" si="9"/>
        <v>14.31</v>
      </c>
      <c r="G12" s="128">
        <f t="shared" si="9"/>
        <v>0</v>
      </c>
      <c r="H12" s="382">
        <f t="shared" si="9"/>
        <v>1.57</v>
      </c>
      <c r="J12" s="407"/>
      <c r="K12" s="403">
        <f>AVERAGE(K6:K10)</f>
        <v>258.29269500650059</v>
      </c>
      <c r="M12" s="372">
        <v>7</v>
      </c>
      <c r="N12" s="373" t="str">
        <f>$B$110</f>
        <v>Home Economics</v>
      </c>
      <c r="O12" s="374">
        <f t="shared" si="5"/>
        <v>1.01</v>
      </c>
      <c r="P12" s="374">
        <f t="shared" si="3"/>
        <v>1.95</v>
      </c>
      <c r="Q12" s="374">
        <f t="shared" si="1"/>
        <v>3.47</v>
      </c>
      <c r="R12" s="374">
        <f t="shared" si="1"/>
        <v>15.7</v>
      </c>
      <c r="S12" s="374">
        <f t="shared" si="1"/>
        <v>0</v>
      </c>
      <c r="T12" s="425">
        <f t="shared" si="1"/>
        <v>1.72</v>
      </c>
    </row>
    <row r="13" spans="1:20">
      <c r="A13" s="381">
        <v>8</v>
      </c>
      <c r="B13" s="127" t="str">
        <f>$B$111</f>
        <v>Law</v>
      </c>
      <c r="C13" s="128">
        <f t="shared" ref="C13:H13" si="10">ROUND(IF($C$31=0,"",C38/$C$31),2)</f>
        <v>0</v>
      </c>
      <c r="D13" s="128">
        <f t="shared" si="10"/>
        <v>0</v>
      </c>
      <c r="E13" s="128">
        <f t="shared" si="10"/>
        <v>0</v>
      </c>
      <c r="F13" s="128">
        <f t="shared" si="10"/>
        <v>0</v>
      </c>
      <c r="G13" s="128">
        <f t="shared" si="10"/>
        <v>5.22</v>
      </c>
      <c r="H13" s="382">
        <f t="shared" si="10"/>
        <v>5.22</v>
      </c>
      <c r="J13" s="407"/>
      <c r="K13" s="216" t="s">
        <v>959</v>
      </c>
      <c r="M13" s="372">
        <v>8</v>
      </c>
      <c r="N13" s="373" t="str">
        <f>$B$111</f>
        <v>Law</v>
      </c>
      <c r="O13" s="374">
        <f t="shared" si="5"/>
        <v>0</v>
      </c>
      <c r="P13" s="374">
        <f t="shared" si="3"/>
        <v>0</v>
      </c>
      <c r="Q13" s="374">
        <f t="shared" si="1"/>
        <v>0</v>
      </c>
      <c r="R13" s="374">
        <f t="shared" si="1"/>
        <v>0</v>
      </c>
      <c r="S13" s="374">
        <f t="shared" si="1"/>
        <v>5.73</v>
      </c>
      <c r="T13" s="425">
        <f t="shared" si="1"/>
        <v>5.73</v>
      </c>
    </row>
    <row r="14" spans="1:20">
      <c r="A14" s="381">
        <v>9</v>
      </c>
      <c r="B14" s="127" t="str">
        <f>$B$112</f>
        <v>Social Service</v>
      </c>
      <c r="C14" s="128">
        <f t="shared" ref="C14:H14" si="11">ROUND(IF($C$31=0,"",C39/$C$31),2)</f>
        <v>1.55</v>
      </c>
      <c r="D14" s="128">
        <f t="shared" si="11"/>
        <v>1.89</v>
      </c>
      <c r="E14" s="128">
        <f t="shared" si="11"/>
        <v>2.5</v>
      </c>
      <c r="F14" s="128">
        <f t="shared" si="11"/>
        <v>27.99</v>
      </c>
      <c r="G14" s="128">
        <f t="shared" si="11"/>
        <v>0</v>
      </c>
      <c r="H14" s="382">
        <f t="shared" si="11"/>
        <v>2.37</v>
      </c>
      <c r="J14" s="407"/>
      <c r="M14" s="372">
        <v>9</v>
      </c>
      <c r="N14" s="373" t="str">
        <f>$B$112</f>
        <v>Social Service</v>
      </c>
      <c r="O14" s="374">
        <f t="shared" si="5"/>
        <v>1.71</v>
      </c>
      <c r="P14" s="374">
        <f t="shared" si="3"/>
        <v>2.0699999999999998</v>
      </c>
      <c r="Q14" s="374">
        <f t="shared" si="1"/>
        <v>2.75</v>
      </c>
      <c r="R14" s="374">
        <f t="shared" si="1"/>
        <v>30.72</v>
      </c>
      <c r="S14" s="374">
        <f t="shared" si="1"/>
        <v>0</v>
      </c>
      <c r="T14" s="425">
        <f t="shared" si="1"/>
        <v>2.6</v>
      </c>
    </row>
    <row r="15" spans="1:20">
      <c r="A15" s="381">
        <v>10</v>
      </c>
      <c r="B15" s="127" t="str">
        <f>$B$113</f>
        <v>Library Science</v>
      </c>
      <c r="C15" s="128">
        <f t="shared" ref="C15:H15" si="12">ROUND(IF($C$31=0,"",C40/$C$31),2)</f>
        <v>2.64</v>
      </c>
      <c r="D15" s="128">
        <f t="shared" si="12"/>
        <v>1.67</v>
      </c>
      <c r="E15" s="128">
        <f t="shared" si="12"/>
        <v>3.51</v>
      </c>
      <c r="F15" s="128">
        <f t="shared" si="12"/>
        <v>25.57</v>
      </c>
      <c r="G15" s="128">
        <f t="shared" si="12"/>
        <v>0</v>
      </c>
      <c r="H15" s="382">
        <f t="shared" si="12"/>
        <v>3.93</v>
      </c>
      <c r="J15" s="407"/>
      <c r="M15" s="372">
        <v>10</v>
      </c>
      <c r="N15" s="373" t="str">
        <f>$B$113</f>
        <v>Library Science</v>
      </c>
      <c r="O15" s="374">
        <f t="shared" si="5"/>
        <v>2.89</v>
      </c>
      <c r="P15" s="374">
        <f t="shared" si="3"/>
        <v>1.83</v>
      </c>
      <c r="Q15" s="374">
        <f t="shared" si="1"/>
        <v>3.85</v>
      </c>
      <c r="R15" s="374">
        <f t="shared" si="1"/>
        <v>28.06</v>
      </c>
      <c r="S15" s="374">
        <f t="shared" si="1"/>
        <v>0</v>
      </c>
      <c r="T15" s="425">
        <f t="shared" si="1"/>
        <v>4.32</v>
      </c>
    </row>
    <row r="16" spans="1:20">
      <c r="A16" s="381">
        <v>11</v>
      </c>
      <c r="B16" s="127" t="str">
        <f>$B$114</f>
        <v>Veterinary Science</v>
      </c>
      <c r="C16" s="128">
        <f t="shared" ref="C16:H16" si="13">ROUND(IF($C$31=0,"",C41/$C$31),2)</f>
        <v>0</v>
      </c>
      <c r="D16" s="128">
        <f t="shared" si="13"/>
        <v>0</v>
      </c>
      <c r="E16" s="128">
        <f t="shared" si="13"/>
        <v>0</v>
      </c>
      <c r="F16" s="128">
        <f t="shared" si="13"/>
        <v>0</v>
      </c>
      <c r="G16" s="128">
        <f t="shared" si="13"/>
        <v>20.71</v>
      </c>
      <c r="H16" s="382">
        <f t="shared" si="13"/>
        <v>20.71</v>
      </c>
      <c r="J16" s="407"/>
      <c r="M16" s="372">
        <v>11</v>
      </c>
      <c r="N16" s="373" t="str">
        <f>$B$114</f>
        <v>Veterinary Science</v>
      </c>
      <c r="O16" s="374">
        <f t="shared" si="5"/>
        <v>0</v>
      </c>
      <c r="P16" s="374">
        <f t="shared" si="3"/>
        <v>0</v>
      </c>
      <c r="Q16" s="374">
        <f t="shared" si="1"/>
        <v>0</v>
      </c>
      <c r="R16" s="374">
        <f t="shared" si="1"/>
        <v>0</v>
      </c>
      <c r="S16" s="374">
        <f t="shared" si="1"/>
        <v>22.73</v>
      </c>
      <c r="T16" s="425">
        <f t="shared" si="1"/>
        <v>22.73</v>
      </c>
    </row>
    <row r="17" spans="1:20">
      <c r="A17" s="381">
        <v>12</v>
      </c>
      <c r="B17" s="127" t="str">
        <f>$B$115</f>
        <v>Vocational Training</v>
      </c>
      <c r="C17" s="128">
        <f t="shared" ref="C17:H17" si="14">ROUND(IF($C$31=0,"",C42/$C$31),2)</f>
        <v>1.45</v>
      </c>
      <c r="D17" s="128">
        <f t="shared" si="14"/>
        <v>3.18</v>
      </c>
      <c r="E17" s="128">
        <f t="shared" si="14"/>
        <v>0</v>
      </c>
      <c r="F17" s="128">
        <f t="shared" si="14"/>
        <v>0</v>
      </c>
      <c r="G17" s="128">
        <f t="shared" si="14"/>
        <v>0</v>
      </c>
      <c r="H17" s="382">
        <f t="shared" si="14"/>
        <v>1.85</v>
      </c>
      <c r="J17" s="407"/>
      <c r="M17" s="372">
        <v>12</v>
      </c>
      <c r="N17" s="373" t="str">
        <f>$B$115</f>
        <v>Vocational Training</v>
      </c>
      <c r="O17" s="374">
        <f t="shared" si="5"/>
        <v>1.59</v>
      </c>
      <c r="P17" s="374">
        <f t="shared" si="3"/>
        <v>3.49</v>
      </c>
      <c r="Q17" s="374">
        <f t="shared" si="1"/>
        <v>0</v>
      </c>
      <c r="R17" s="374">
        <f t="shared" si="1"/>
        <v>0</v>
      </c>
      <c r="S17" s="374">
        <f t="shared" si="1"/>
        <v>0</v>
      </c>
      <c r="T17" s="425">
        <f t="shared" si="1"/>
        <v>2.0299999999999998</v>
      </c>
    </row>
    <row r="18" spans="1:20">
      <c r="A18" s="381">
        <v>13</v>
      </c>
      <c r="B18" s="127" t="str">
        <f>$B$116</f>
        <v>Physical Training</v>
      </c>
      <c r="C18" s="128">
        <f t="shared" ref="C18:H18" si="15">ROUND(IF($C$31=0,"",C43/$C$31),2)</f>
        <v>3.65</v>
      </c>
      <c r="D18" s="128">
        <f t="shared" si="15"/>
        <v>8.36</v>
      </c>
      <c r="E18" s="128">
        <f t="shared" si="15"/>
        <v>0</v>
      </c>
      <c r="F18" s="128">
        <f t="shared" si="15"/>
        <v>0</v>
      </c>
      <c r="G18" s="128">
        <f t="shared" si="15"/>
        <v>0</v>
      </c>
      <c r="H18" s="382">
        <f t="shared" si="15"/>
        <v>7.18</v>
      </c>
      <c r="J18" s="407"/>
      <c r="M18" s="372">
        <v>13</v>
      </c>
      <c r="N18" s="373" t="str">
        <f>$B$116</f>
        <v>Physical Training</v>
      </c>
      <c r="O18" s="374">
        <f t="shared" si="5"/>
        <v>4.01</v>
      </c>
      <c r="P18" s="374">
        <f t="shared" si="3"/>
        <v>9.18</v>
      </c>
      <c r="Q18" s="374">
        <f t="shared" si="1"/>
        <v>0</v>
      </c>
      <c r="R18" s="374">
        <f t="shared" si="1"/>
        <v>0</v>
      </c>
      <c r="S18" s="374">
        <f t="shared" si="1"/>
        <v>0</v>
      </c>
      <c r="T18" s="425">
        <f t="shared" si="1"/>
        <v>7.87</v>
      </c>
    </row>
    <row r="19" spans="1:20">
      <c r="A19" s="381">
        <v>14</v>
      </c>
      <c r="B19" s="127" t="str">
        <f>$B$117</f>
        <v>Health Services</v>
      </c>
      <c r="C19" s="128">
        <f t="shared" ref="C19:H19" si="16">ROUND(IF($C$31=0,"",C44/$C$31),2)</f>
        <v>0.97</v>
      </c>
      <c r="D19" s="128">
        <f t="shared" si="16"/>
        <v>1.59</v>
      </c>
      <c r="E19" s="128">
        <f t="shared" si="16"/>
        <v>2.59</v>
      </c>
      <c r="F19" s="128">
        <f t="shared" si="16"/>
        <v>8.1199999999999992</v>
      </c>
      <c r="G19" s="128">
        <f t="shared" si="16"/>
        <v>3.31</v>
      </c>
      <c r="H19" s="382">
        <f t="shared" si="16"/>
        <v>1.82</v>
      </c>
      <c r="J19" s="407"/>
      <c r="M19" s="372">
        <v>14</v>
      </c>
      <c r="N19" s="373" t="str">
        <f>$B$117</f>
        <v>Health Services</v>
      </c>
      <c r="O19" s="374">
        <f t="shared" si="5"/>
        <v>1.07</v>
      </c>
      <c r="P19" s="374">
        <f t="shared" si="3"/>
        <v>1.75</v>
      </c>
      <c r="Q19" s="374">
        <f t="shared" si="1"/>
        <v>2.84</v>
      </c>
      <c r="R19" s="374">
        <f t="shared" si="1"/>
        <v>8.91</v>
      </c>
      <c r="S19" s="374">
        <f t="shared" si="1"/>
        <v>3.63</v>
      </c>
      <c r="T19" s="425">
        <f t="shared" si="1"/>
        <v>1.99</v>
      </c>
    </row>
    <row r="20" spans="1:20">
      <c r="A20" s="381">
        <v>15</v>
      </c>
      <c r="B20" s="127" t="str">
        <f>$B$118</f>
        <v>Pharmacy</v>
      </c>
      <c r="C20" s="128">
        <f t="shared" ref="C20:H20" si="17">ROUND(IF($C$31=0,"",C45/$C$31),2)</f>
        <v>11.28</v>
      </c>
      <c r="D20" s="128">
        <f t="shared" si="17"/>
        <v>4.25</v>
      </c>
      <c r="E20" s="128">
        <f t="shared" si="17"/>
        <v>41.02</v>
      </c>
      <c r="F20" s="128">
        <f t="shared" si="17"/>
        <v>48.77</v>
      </c>
      <c r="G20" s="128">
        <f t="shared" si="17"/>
        <v>4.66</v>
      </c>
      <c r="H20" s="382">
        <f t="shared" si="17"/>
        <v>7.44</v>
      </c>
      <c r="J20" s="407"/>
      <c r="M20" s="372">
        <v>15</v>
      </c>
      <c r="N20" s="373" t="str">
        <f>$B$118</f>
        <v>Pharmacy</v>
      </c>
      <c r="O20" s="374">
        <f t="shared" si="5"/>
        <v>12.38</v>
      </c>
      <c r="P20" s="374">
        <f t="shared" si="3"/>
        <v>4.67</v>
      </c>
      <c r="Q20" s="374">
        <f t="shared" si="1"/>
        <v>45.01</v>
      </c>
      <c r="R20" s="374">
        <f t="shared" si="1"/>
        <v>53.52</v>
      </c>
      <c r="S20" s="374">
        <f t="shared" si="1"/>
        <v>5.12</v>
      </c>
      <c r="T20" s="425">
        <f t="shared" si="1"/>
        <v>8.16</v>
      </c>
    </row>
    <row r="21" spans="1:20">
      <c r="A21" s="381">
        <v>16</v>
      </c>
      <c r="B21" s="127" t="str">
        <f>$B$119</f>
        <v>Business Administration</v>
      </c>
      <c r="C21" s="128">
        <f t="shared" ref="C21:H22" si="18">ROUND(IF($C$31=0,"",C46/$C$31),2)</f>
        <v>1.08</v>
      </c>
      <c r="D21" s="128">
        <f t="shared" si="18"/>
        <v>1.87</v>
      </c>
      <c r="E21" s="128">
        <f t="shared" si="18"/>
        <v>2.99</v>
      </c>
      <c r="F21" s="128">
        <f t="shared" si="18"/>
        <v>38.130000000000003</v>
      </c>
      <c r="G21" s="128">
        <f t="shared" si="18"/>
        <v>0</v>
      </c>
      <c r="H21" s="382">
        <f t="shared" si="18"/>
        <v>2.15</v>
      </c>
      <c r="J21" s="407"/>
      <c r="M21" s="372">
        <v>16</v>
      </c>
      <c r="N21" s="373" t="str">
        <f>$B$119</f>
        <v>Business Administration</v>
      </c>
      <c r="O21" s="374">
        <f t="shared" si="5"/>
        <v>1.19</v>
      </c>
      <c r="P21" s="374">
        <f t="shared" si="3"/>
        <v>2.0499999999999998</v>
      </c>
      <c r="Q21" s="374">
        <f t="shared" si="1"/>
        <v>3.28</v>
      </c>
      <c r="R21" s="374">
        <f t="shared" si="1"/>
        <v>41.85</v>
      </c>
      <c r="S21" s="374">
        <f t="shared" si="1"/>
        <v>0</v>
      </c>
      <c r="T21" s="425">
        <f t="shared" si="1"/>
        <v>2.36</v>
      </c>
    </row>
    <row r="22" spans="1:20">
      <c r="A22" s="381">
        <v>17</v>
      </c>
      <c r="B22" s="127" t="str">
        <f>$B$120</f>
        <v>Optometry</v>
      </c>
      <c r="C22" s="128">
        <f t="shared" ref="C22:H22" si="19">ROUND(IF($C$31=0,"",C47/$C$31),2)</f>
        <v>0</v>
      </c>
      <c r="D22" s="128">
        <f t="shared" si="19"/>
        <v>0</v>
      </c>
      <c r="E22" s="128">
        <f t="shared" si="18"/>
        <v>0</v>
      </c>
      <c r="F22" s="128">
        <f t="shared" si="18"/>
        <v>0</v>
      </c>
      <c r="G22" s="128">
        <f t="shared" si="18"/>
        <v>5.19</v>
      </c>
      <c r="H22" s="382">
        <f t="shared" si="19"/>
        <v>5.19</v>
      </c>
      <c r="J22" s="407"/>
      <c r="M22" s="372">
        <v>17</v>
      </c>
      <c r="N22" s="373" t="str">
        <f>$B$120</f>
        <v>Optometry</v>
      </c>
      <c r="O22" s="374">
        <f t="shared" si="5"/>
        <v>0</v>
      </c>
      <c r="P22" s="374">
        <f t="shared" si="3"/>
        <v>0</v>
      </c>
      <c r="Q22" s="374">
        <f t="shared" si="3"/>
        <v>0</v>
      </c>
      <c r="R22" s="374">
        <f t="shared" si="3"/>
        <v>0</v>
      </c>
      <c r="S22" s="374">
        <f t="shared" si="3"/>
        <v>5.7</v>
      </c>
      <c r="T22" s="425">
        <f t="shared" si="3"/>
        <v>5.7</v>
      </c>
    </row>
    <row r="23" spans="1:20">
      <c r="A23" s="381">
        <v>18</v>
      </c>
      <c r="B23" s="127" t="str">
        <f>$B$121</f>
        <v>Teacher Ed-Practice Teaching</v>
      </c>
      <c r="C23" s="128">
        <f t="shared" ref="C23:H23" si="20">ROUND(IF($C$31=0,"",C48/$C$31),2)</f>
        <v>1.3</v>
      </c>
      <c r="D23" s="128">
        <f t="shared" si="20"/>
        <v>2.2799999999999998</v>
      </c>
      <c r="E23" s="128">
        <f t="shared" si="20"/>
        <v>0</v>
      </c>
      <c r="F23" s="128">
        <f t="shared" si="20"/>
        <v>0</v>
      </c>
      <c r="G23" s="128">
        <f t="shared" si="20"/>
        <v>0</v>
      </c>
      <c r="H23" s="382">
        <f t="shared" si="20"/>
        <v>2.2799999999999998</v>
      </c>
      <c r="J23" s="407"/>
      <c r="M23" s="372">
        <v>18</v>
      </c>
      <c r="N23" s="373" t="str">
        <f>$B$121</f>
        <v>Teacher Ed-Practice Teaching</v>
      </c>
      <c r="O23" s="374">
        <f t="shared" si="5"/>
        <v>1.43</v>
      </c>
      <c r="P23" s="374">
        <f t="shared" si="3"/>
        <v>2.5099999999999998</v>
      </c>
      <c r="Q23" s="374">
        <f t="shared" si="3"/>
        <v>0</v>
      </c>
      <c r="R23" s="374">
        <f t="shared" si="3"/>
        <v>0</v>
      </c>
      <c r="S23" s="374">
        <f t="shared" si="3"/>
        <v>0</v>
      </c>
      <c r="T23" s="425">
        <f t="shared" si="3"/>
        <v>2.5</v>
      </c>
    </row>
    <row r="24" spans="1:20">
      <c r="A24" s="381">
        <v>19</v>
      </c>
      <c r="B24" s="127" t="str">
        <f>$B$122</f>
        <v>Technology</v>
      </c>
      <c r="C24" s="128">
        <f t="shared" ref="C24:H24" si="21">ROUND(IF($C$31=0,"",C49/$C$31),2)</f>
        <v>1.61</v>
      </c>
      <c r="D24" s="128">
        <f t="shared" si="21"/>
        <v>2.2599999999999998</v>
      </c>
      <c r="E24" s="128">
        <f t="shared" si="21"/>
        <v>5.04</v>
      </c>
      <c r="F24" s="128">
        <f t="shared" si="21"/>
        <v>8</v>
      </c>
      <c r="G24" s="128">
        <f t="shared" si="21"/>
        <v>0</v>
      </c>
      <c r="H24" s="382">
        <f t="shared" si="21"/>
        <v>2.3199999999999998</v>
      </c>
      <c r="J24" s="407"/>
      <c r="M24" s="372">
        <v>19</v>
      </c>
      <c r="N24" s="373" t="str">
        <f>$B$122</f>
        <v>Technology</v>
      </c>
      <c r="O24" s="374">
        <f t="shared" si="5"/>
        <v>1.76</v>
      </c>
      <c r="P24" s="374">
        <f t="shared" si="3"/>
        <v>2.48</v>
      </c>
      <c r="Q24" s="374">
        <f t="shared" si="3"/>
        <v>5.53</v>
      </c>
      <c r="R24" s="374">
        <f t="shared" si="3"/>
        <v>8.7799999999999994</v>
      </c>
      <c r="S24" s="374">
        <f t="shared" si="3"/>
        <v>0</v>
      </c>
      <c r="T24" s="425">
        <f t="shared" si="3"/>
        <v>2.5499999999999998</v>
      </c>
    </row>
    <row r="25" spans="1:20">
      <c r="A25" s="381">
        <v>20</v>
      </c>
      <c r="B25" s="127" t="str">
        <f>$B$123</f>
        <v>Nursing</v>
      </c>
      <c r="C25" s="128">
        <f t="shared" ref="C25:H25" si="22">ROUND(IF($C$31=0,"",C50/$C$31),2)</f>
        <v>1.58</v>
      </c>
      <c r="D25" s="128">
        <f t="shared" si="22"/>
        <v>2.0499999999999998</v>
      </c>
      <c r="E25" s="128">
        <f t="shared" si="22"/>
        <v>2.71</v>
      </c>
      <c r="F25" s="128">
        <f t="shared" si="22"/>
        <v>9.33</v>
      </c>
      <c r="G25" s="128">
        <f t="shared" si="22"/>
        <v>0</v>
      </c>
      <c r="H25" s="382">
        <f t="shared" si="22"/>
        <v>2.29</v>
      </c>
      <c r="J25" s="407"/>
      <c r="M25" s="372">
        <v>20</v>
      </c>
      <c r="N25" s="373" t="str">
        <f>$B$123</f>
        <v>Nursing</v>
      </c>
      <c r="O25" s="374">
        <f t="shared" si="5"/>
        <v>1.73</v>
      </c>
      <c r="P25" s="374">
        <f t="shared" si="3"/>
        <v>2.25</v>
      </c>
      <c r="Q25" s="374">
        <f t="shared" si="3"/>
        <v>2.97</v>
      </c>
      <c r="R25" s="374">
        <f t="shared" si="3"/>
        <v>10.23</v>
      </c>
      <c r="S25" s="374">
        <f t="shared" si="3"/>
        <v>0</v>
      </c>
      <c r="T25" s="425">
        <f t="shared" si="3"/>
        <v>2.52</v>
      </c>
    </row>
    <row r="26" spans="1:20">
      <c r="A26" s="383"/>
      <c r="B26" s="130" t="str">
        <f>$B$124</f>
        <v>Totals</v>
      </c>
      <c r="C26" s="128">
        <f t="shared" ref="C26:H26" si="23">ROUND(IF($C$31=0,"",C51/$C$31),2)</f>
        <v>1.27</v>
      </c>
      <c r="D26" s="128">
        <f t="shared" si="23"/>
        <v>2.33</v>
      </c>
      <c r="E26" s="128">
        <f t="shared" si="23"/>
        <v>4.16</v>
      </c>
      <c r="F26" s="128">
        <f t="shared" si="23"/>
        <v>18.46</v>
      </c>
      <c r="G26" s="128">
        <f t="shared" si="23"/>
        <v>6.6</v>
      </c>
      <c r="H26" s="382">
        <f t="shared" si="23"/>
        <v>2.3199999999999998</v>
      </c>
      <c r="J26" s="407"/>
      <c r="M26" s="375"/>
      <c r="N26" s="376" t="str">
        <f>$B$124</f>
        <v>Totals</v>
      </c>
      <c r="O26" s="374">
        <f t="shared" si="5"/>
        <v>1.39</v>
      </c>
      <c r="P26" s="374">
        <f t="shared" si="3"/>
        <v>2.5499999999999998</v>
      </c>
      <c r="Q26" s="374">
        <f t="shared" si="3"/>
        <v>4.5599999999999996</v>
      </c>
      <c r="R26" s="374">
        <f t="shared" si="3"/>
        <v>20.25</v>
      </c>
      <c r="S26" s="374">
        <f t="shared" si="3"/>
        <v>7.24</v>
      </c>
      <c r="T26" s="425">
        <f t="shared" si="3"/>
        <v>2.54</v>
      </c>
    </row>
    <row r="27" spans="1:20">
      <c r="A27" s="384" t="s">
        <v>722</v>
      </c>
      <c r="C27" s="132"/>
      <c r="D27" s="132"/>
      <c r="E27" s="132"/>
      <c r="F27" s="132"/>
      <c r="G27" s="132"/>
      <c r="H27" s="385"/>
      <c r="J27" s="407"/>
      <c r="T27" s="408"/>
    </row>
    <row r="28" spans="1:20">
      <c r="A28" s="384"/>
      <c r="C28" s="132"/>
      <c r="D28" s="132"/>
      <c r="E28" s="132"/>
      <c r="F28" s="132"/>
      <c r="G28" s="132"/>
      <c r="H28" s="385"/>
      <c r="J28" s="407"/>
      <c r="M28" s="216" t="s">
        <v>955</v>
      </c>
      <c r="N28" s="403">
        <f>K12</f>
        <v>258.29269500650059</v>
      </c>
      <c r="T28" s="408"/>
    </row>
    <row r="29" spans="1:20" ht="14.4" thickBot="1">
      <c r="A29" s="386" t="s">
        <v>222</v>
      </c>
      <c r="C29" s="121"/>
      <c r="D29" s="121"/>
      <c r="E29" s="121"/>
      <c r="F29" s="121"/>
      <c r="G29" s="121"/>
      <c r="H29" s="387"/>
      <c r="J29" s="407"/>
      <c r="M29" s="107" t="s">
        <v>885</v>
      </c>
      <c r="T29" s="408"/>
    </row>
    <row r="30" spans="1:20" ht="30.75" customHeight="1" thickBot="1">
      <c r="A30" s="388" t="s">
        <v>850</v>
      </c>
      <c r="B30" s="124" t="s">
        <v>31</v>
      </c>
      <c r="C30" s="125" t="s">
        <v>25</v>
      </c>
      <c r="D30" s="125" t="s">
        <v>26</v>
      </c>
      <c r="E30" s="125" t="s">
        <v>27</v>
      </c>
      <c r="F30" s="125" t="s">
        <v>28</v>
      </c>
      <c r="G30" s="125" t="s">
        <v>29</v>
      </c>
      <c r="H30" s="389" t="s">
        <v>1</v>
      </c>
      <c r="J30" s="447" t="s">
        <v>967</v>
      </c>
      <c r="K30" s="448"/>
      <c r="L30" s="448"/>
      <c r="M30" s="448"/>
      <c r="N30" s="448"/>
      <c r="O30" s="448"/>
      <c r="P30" s="448"/>
      <c r="Q30" s="448"/>
      <c r="R30" s="448"/>
      <c r="S30" s="448"/>
      <c r="T30" s="449"/>
    </row>
    <row r="31" spans="1:20" ht="14.25" customHeight="1">
      <c r="A31" s="381">
        <v>1</v>
      </c>
      <c r="B31" s="127" t="str">
        <f>$B$104</f>
        <v>Liberal Arts</v>
      </c>
      <c r="C31" s="133">
        <f t="shared" ref="C31:H44" si="24">IF(C80=0,0,C55/C80)</f>
        <v>283.43043279450046</v>
      </c>
      <c r="D31" s="133">
        <f t="shared" si="24"/>
        <v>525.42628493351333</v>
      </c>
      <c r="E31" s="133">
        <f t="shared" si="24"/>
        <v>1236.1099277479402</v>
      </c>
      <c r="F31" s="133">
        <f t="shared" si="24"/>
        <v>4118.9961698613397</v>
      </c>
      <c r="G31" s="134">
        <f t="shared" si="24"/>
        <v>0</v>
      </c>
      <c r="H31" s="390">
        <f t="shared" si="24"/>
        <v>458.58843312358931</v>
      </c>
      <c r="J31" s="450"/>
      <c r="K31" s="448"/>
      <c r="L31" s="448"/>
      <c r="M31" s="448"/>
      <c r="N31" s="448"/>
      <c r="O31" s="448"/>
      <c r="P31" s="448"/>
      <c r="Q31" s="448"/>
      <c r="R31" s="448"/>
      <c r="S31" s="448"/>
      <c r="T31" s="449"/>
    </row>
    <row r="32" spans="1:20" ht="14.25" customHeight="1">
      <c r="A32" s="381">
        <v>2</v>
      </c>
      <c r="B32" s="127" t="str">
        <f>$B$105</f>
        <v>Science</v>
      </c>
      <c r="C32" s="136">
        <f t="shared" si="24"/>
        <v>379.279640847645</v>
      </c>
      <c r="D32" s="136">
        <f t="shared" si="24"/>
        <v>739.67684993138096</v>
      </c>
      <c r="E32" s="136">
        <f t="shared" si="24"/>
        <v>1711.9385787302651</v>
      </c>
      <c r="F32" s="136">
        <f t="shared" si="24"/>
        <v>6132.600564883307</v>
      </c>
      <c r="G32" s="137">
        <f t="shared" si="24"/>
        <v>0</v>
      </c>
      <c r="H32" s="391">
        <f t="shared" si="24"/>
        <v>763.3595946221792</v>
      </c>
      <c r="J32" s="450"/>
      <c r="K32" s="448"/>
      <c r="L32" s="448"/>
      <c r="M32" s="448"/>
      <c r="N32" s="448"/>
      <c r="O32" s="448"/>
      <c r="P32" s="448"/>
      <c r="Q32" s="448"/>
      <c r="R32" s="448"/>
      <c r="S32" s="448"/>
      <c r="T32" s="449"/>
    </row>
    <row r="33" spans="1:20" ht="14.25" customHeight="1">
      <c r="A33" s="381">
        <v>3</v>
      </c>
      <c r="B33" s="127" t="str">
        <f>$B$106</f>
        <v>Fine Arts</v>
      </c>
      <c r="C33" s="136">
        <f t="shared" si="24"/>
        <v>389.41541161925363</v>
      </c>
      <c r="D33" s="136">
        <f t="shared" si="24"/>
        <v>746.06976661876001</v>
      </c>
      <c r="E33" s="136">
        <f t="shared" si="24"/>
        <v>2122.6006932207438</v>
      </c>
      <c r="F33" s="136">
        <f t="shared" si="24"/>
        <v>3046.3206369323343</v>
      </c>
      <c r="G33" s="137">
        <f t="shared" si="24"/>
        <v>0</v>
      </c>
      <c r="H33" s="391">
        <f t="shared" si="24"/>
        <v>599.36681132462729</v>
      </c>
      <c r="J33" s="450"/>
      <c r="K33" s="448"/>
      <c r="L33" s="448"/>
      <c r="M33" s="448"/>
      <c r="N33" s="448"/>
      <c r="O33" s="448"/>
      <c r="P33" s="448"/>
      <c r="Q33" s="448"/>
      <c r="R33" s="448"/>
      <c r="S33" s="448"/>
      <c r="T33" s="449"/>
    </row>
    <row r="34" spans="1:20" ht="14.25" customHeight="1">
      <c r="A34" s="381">
        <v>4</v>
      </c>
      <c r="B34" s="127" t="str">
        <f>$B$107</f>
        <v>Teacher Education</v>
      </c>
      <c r="C34" s="136">
        <f t="shared" si="24"/>
        <v>345.98054872307682</v>
      </c>
      <c r="D34" s="136">
        <f t="shared" si="24"/>
        <v>537.26734741262464</v>
      </c>
      <c r="E34" s="136">
        <f t="shared" si="24"/>
        <v>639.49040506257791</v>
      </c>
      <c r="F34" s="136">
        <f t="shared" si="24"/>
        <v>2131.4809673340096</v>
      </c>
      <c r="G34" s="137">
        <f t="shared" si="24"/>
        <v>0</v>
      </c>
      <c r="H34" s="391">
        <f t="shared" si="24"/>
        <v>682.92276328540595</v>
      </c>
      <c r="J34" s="450"/>
      <c r="K34" s="448"/>
      <c r="L34" s="448"/>
      <c r="M34" s="448"/>
      <c r="N34" s="448"/>
      <c r="O34" s="448"/>
      <c r="P34" s="448"/>
      <c r="Q34" s="448"/>
      <c r="R34" s="448"/>
      <c r="S34" s="448"/>
      <c r="T34" s="449"/>
    </row>
    <row r="35" spans="1:20" ht="14.25" customHeight="1">
      <c r="A35" s="381">
        <v>5</v>
      </c>
      <c r="B35" s="127" t="str">
        <f>$B$108</f>
        <v>Agriculture</v>
      </c>
      <c r="C35" s="136">
        <f t="shared" si="24"/>
        <v>400.33393884388613</v>
      </c>
      <c r="D35" s="136">
        <f t="shared" si="24"/>
        <v>625.12305347725351</v>
      </c>
      <c r="E35" s="136">
        <f t="shared" si="24"/>
        <v>2571.5886573395701</v>
      </c>
      <c r="F35" s="136">
        <f t="shared" si="24"/>
        <v>4026.6795577551356</v>
      </c>
      <c r="G35" s="137">
        <f t="shared" si="24"/>
        <v>0</v>
      </c>
      <c r="H35" s="391">
        <f t="shared" si="24"/>
        <v>802.12388761882517</v>
      </c>
      <c r="J35" s="450"/>
      <c r="K35" s="448"/>
      <c r="L35" s="448"/>
      <c r="M35" s="448"/>
      <c r="N35" s="448"/>
      <c r="O35" s="448"/>
      <c r="P35" s="448"/>
      <c r="Q35" s="448"/>
      <c r="R35" s="448"/>
      <c r="S35" s="448"/>
      <c r="T35" s="449"/>
    </row>
    <row r="36" spans="1:20" ht="14.25" customHeight="1">
      <c r="A36" s="381">
        <v>6</v>
      </c>
      <c r="B36" s="127" t="str">
        <f>$B$109</f>
        <v>Engineering</v>
      </c>
      <c r="C36" s="136">
        <f t="shared" si="24"/>
        <v>491.6960588761782</v>
      </c>
      <c r="D36" s="136">
        <f t="shared" si="24"/>
        <v>785.72387107597604</v>
      </c>
      <c r="E36" s="136">
        <f t="shared" si="24"/>
        <v>1677.2253060176595</v>
      </c>
      <c r="F36" s="136">
        <f t="shared" si="24"/>
        <v>5318.3494861462068</v>
      </c>
      <c r="G36" s="137">
        <f t="shared" si="24"/>
        <v>0</v>
      </c>
      <c r="H36" s="391">
        <f t="shared" si="24"/>
        <v>1126.1556541872601</v>
      </c>
      <c r="J36" s="450"/>
      <c r="K36" s="448"/>
      <c r="L36" s="448"/>
      <c r="M36" s="448"/>
      <c r="N36" s="448"/>
      <c r="O36" s="448"/>
      <c r="P36" s="448"/>
      <c r="Q36" s="448"/>
      <c r="R36" s="448"/>
      <c r="S36" s="448"/>
      <c r="T36" s="449"/>
    </row>
    <row r="37" spans="1:20" ht="15" customHeight="1" thickBot="1">
      <c r="A37" s="381">
        <v>7</v>
      </c>
      <c r="B37" s="127" t="str">
        <f>$B$110</f>
        <v>Home Economics</v>
      </c>
      <c r="C37" s="136">
        <f t="shared" si="24"/>
        <v>260.4371251909231</v>
      </c>
      <c r="D37" s="136">
        <f t="shared" si="24"/>
        <v>503.93995547652383</v>
      </c>
      <c r="E37" s="136">
        <f t="shared" si="24"/>
        <v>896.77743965446211</v>
      </c>
      <c r="F37" s="136">
        <f t="shared" si="24"/>
        <v>4055.6805437903686</v>
      </c>
      <c r="G37" s="137">
        <f t="shared" si="24"/>
        <v>0</v>
      </c>
      <c r="H37" s="391">
        <f t="shared" si="24"/>
        <v>444.95907005211711</v>
      </c>
      <c r="J37" s="426"/>
      <c r="K37" s="427"/>
      <c r="L37" s="427"/>
      <c r="M37" s="427"/>
      <c r="N37" s="427"/>
      <c r="O37" s="427"/>
      <c r="P37" s="427"/>
      <c r="Q37" s="427"/>
      <c r="R37" s="427"/>
      <c r="S37" s="427"/>
      <c r="T37" s="428"/>
    </row>
    <row r="38" spans="1:20" ht="15" thickTop="1" thickBot="1">
      <c r="A38" s="381">
        <v>8</v>
      </c>
      <c r="B38" s="127" t="str">
        <f>$B$111</f>
        <v>Law</v>
      </c>
      <c r="C38" s="136">
        <f t="shared" si="24"/>
        <v>0</v>
      </c>
      <c r="D38" s="136">
        <f t="shared" si="24"/>
        <v>0</v>
      </c>
      <c r="E38" s="136">
        <f t="shared" si="24"/>
        <v>0</v>
      </c>
      <c r="F38" s="136">
        <f t="shared" si="24"/>
        <v>0</v>
      </c>
      <c r="G38" s="137">
        <f t="shared" si="24"/>
        <v>1480.4085927837855</v>
      </c>
      <c r="H38" s="391">
        <f t="shared" si="24"/>
        <v>1480.4872146615783</v>
      </c>
    </row>
    <row r="39" spans="1:20" ht="15.75" customHeight="1" thickTop="1" thickBot="1">
      <c r="A39" s="381">
        <v>9</v>
      </c>
      <c r="B39" s="127" t="str">
        <f>$B$112</f>
        <v>Social Service</v>
      </c>
      <c r="C39" s="136">
        <f t="shared" si="24"/>
        <v>440.62240535999575</v>
      </c>
      <c r="D39" s="136">
        <f t="shared" si="24"/>
        <v>535.41850856730446</v>
      </c>
      <c r="E39" s="136">
        <f t="shared" si="24"/>
        <v>709.42739526254888</v>
      </c>
      <c r="F39" s="136">
        <f t="shared" si="24"/>
        <v>7934.3150280651953</v>
      </c>
      <c r="G39" s="137">
        <f t="shared" si="24"/>
        <v>0</v>
      </c>
      <c r="H39" s="391">
        <f t="shared" si="24"/>
        <v>670.5341576114854</v>
      </c>
      <c r="J39" s="454" t="s">
        <v>961</v>
      </c>
      <c r="K39" s="455"/>
      <c r="L39" s="456"/>
    </row>
    <row r="40" spans="1:20" ht="28.2" thickBot="1">
      <c r="A40" s="381">
        <v>10</v>
      </c>
      <c r="B40" s="127" t="str">
        <f>$B$113</f>
        <v>Library Science</v>
      </c>
      <c r="C40" s="136">
        <f t="shared" si="24"/>
        <v>747.06286331984734</v>
      </c>
      <c r="D40" s="136">
        <f t="shared" si="24"/>
        <v>472.46367527535085</v>
      </c>
      <c r="E40" s="136">
        <f t="shared" si="24"/>
        <v>994.18074897288216</v>
      </c>
      <c r="F40" s="136">
        <f t="shared" si="24"/>
        <v>7247.8150473127898</v>
      </c>
      <c r="G40" s="137">
        <f t="shared" si="24"/>
        <v>0</v>
      </c>
      <c r="H40" s="391">
        <f t="shared" si="24"/>
        <v>1114.9518368129859</v>
      </c>
      <c r="J40" s="404" t="s">
        <v>850</v>
      </c>
      <c r="K40" s="49" t="s">
        <v>31</v>
      </c>
      <c r="L40" s="405" t="s">
        <v>25</v>
      </c>
    </row>
    <row r="41" spans="1:20">
      <c r="A41" s="381">
        <v>11</v>
      </c>
      <c r="B41" s="127" t="str">
        <f>$B$114</f>
        <v>Veterinary Science</v>
      </c>
      <c r="C41" s="136">
        <f t="shared" si="24"/>
        <v>0</v>
      </c>
      <c r="D41" s="136">
        <f t="shared" si="24"/>
        <v>0</v>
      </c>
      <c r="E41" s="136">
        <f t="shared" si="24"/>
        <v>0</v>
      </c>
      <c r="F41" s="136">
        <f t="shared" si="24"/>
        <v>0</v>
      </c>
      <c r="G41" s="137">
        <f t="shared" si="24"/>
        <v>5870.8562835026396</v>
      </c>
      <c r="H41" s="391">
        <f t="shared" si="24"/>
        <v>5870.8562835026396</v>
      </c>
      <c r="J41" s="406">
        <v>1</v>
      </c>
      <c r="K41" s="8" t="s">
        <v>42</v>
      </c>
      <c r="L41" s="432">
        <v>3909693</v>
      </c>
    </row>
    <row r="42" spans="1:20">
      <c r="A42" s="381">
        <v>12</v>
      </c>
      <c r="B42" s="127" t="str">
        <f>$B$115</f>
        <v>Vocational Training</v>
      </c>
      <c r="C42" s="136">
        <f t="shared" si="24"/>
        <v>411.64297141331377</v>
      </c>
      <c r="D42" s="136">
        <f t="shared" si="24"/>
        <v>901.88608632525325</v>
      </c>
      <c r="E42" s="136">
        <f t="shared" si="24"/>
        <v>0</v>
      </c>
      <c r="F42" s="136">
        <f t="shared" si="24"/>
        <v>0</v>
      </c>
      <c r="G42" s="137">
        <f t="shared" si="24"/>
        <v>0</v>
      </c>
      <c r="H42" s="391">
        <f t="shared" si="24"/>
        <v>523.69904784109485</v>
      </c>
      <c r="J42" s="407"/>
      <c r="L42" s="408"/>
    </row>
    <row r="43" spans="1:20" ht="14.4" thickBot="1">
      <c r="A43" s="381">
        <v>13</v>
      </c>
      <c r="B43" s="127" t="str">
        <f>$B$116</f>
        <v>Physical Training</v>
      </c>
      <c r="C43" s="136">
        <f t="shared" si="24"/>
        <v>1034.9506405437157</v>
      </c>
      <c r="D43" s="136">
        <f t="shared" si="24"/>
        <v>2370.6473710174873</v>
      </c>
      <c r="E43" s="136">
        <f t="shared" si="24"/>
        <v>0</v>
      </c>
      <c r="F43" s="136">
        <f t="shared" si="24"/>
        <v>0</v>
      </c>
      <c r="G43" s="137">
        <f t="shared" si="24"/>
        <v>0</v>
      </c>
      <c r="H43" s="391">
        <f t="shared" si="24"/>
        <v>2033.678287037782</v>
      </c>
      <c r="J43" s="409" t="s">
        <v>962</v>
      </c>
      <c r="K43" s="1"/>
      <c r="L43" s="410"/>
    </row>
    <row r="44" spans="1:20" ht="28.2" thickBot="1">
      <c r="A44" s="381">
        <v>14</v>
      </c>
      <c r="B44" s="127" t="str">
        <f>$B$117</f>
        <v>Health Services</v>
      </c>
      <c r="C44" s="136">
        <f t="shared" si="24"/>
        <v>275.13808132271669</v>
      </c>
      <c r="D44" s="136">
        <f t="shared" si="24"/>
        <v>450.77899214474428</v>
      </c>
      <c r="E44" s="136">
        <f t="shared" si="24"/>
        <v>732.73262145129536</v>
      </c>
      <c r="F44" s="136">
        <f t="shared" si="24"/>
        <v>2301.4900954472819</v>
      </c>
      <c r="G44" s="137">
        <f t="shared" si="24"/>
        <v>938.88712977021555</v>
      </c>
      <c r="H44" s="391">
        <f t="shared" si="24"/>
        <v>514.76374889047599</v>
      </c>
      <c r="J44" s="404" t="s">
        <v>850</v>
      </c>
      <c r="K44" s="49" t="s">
        <v>31</v>
      </c>
      <c r="L44" s="405" t="s">
        <v>25</v>
      </c>
    </row>
    <row r="45" spans="1:20">
      <c r="A45" s="381">
        <v>15</v>
      </c>
      <c r="B45" s="127" t="str">
        <f>$B$118</f>
        <v>Pharmacy</v>
      </c>
      <c r="C45" s="136">
        <f t="shared" ref="C45:H50" si="25">IF(C94=0,0,C70/C94)</f>
        <v>3196.9388832962713</v>
      </c>
      <c r="D45" s="136">
        <f t="shared" si="25"/>
        <v>1205.0857679942765</v>
      </c>
      <c r="E45" s="136">
        <f t="shared" si="25"/>
        <v>11626.156035605782</v>
      </c>
      <c r="F45" s="136">
        <f t="shared" si="25"/>
        <v>13823.06645405649</v>
      </c>
      <c r="G45" s="137">
        <f t="shared" si="25"/>
        <v>1321.6438416113715</v>
      </c>
      <c r="H45" s="391">
        <f t="shared" si="25"/>
        <v>2108.4603869608864</v>
      </c>
      <c r="J45" s="406">
        <v>1</v>
      </c>
      <c r="K45" s="8" t="s">
        <v>42</v>
      </c>
      <c r="L45" s="432">
        <v>3885876</v>
      </c>
    </row>
    <row r="46" spans="1:20">
      <c r="A46" s="381">
        <v>16</v>
      </c>
      <c r="B46" s="127" t="str">
        <f>$B$119</f>
        <v>Business Administration</v>
      </c>
      <c r="C46" s="136">
        <f t="shared" si="25"/>
        <v>307.42721131563621</v>
      </c>
      <c r="D46" s="136">
        <f t="shared" si="25"/>
        <v>529.44802699680724</v>
      </c>
      <c r="E46" s="136">
        <f t="shared" si="25"/>
        <v>846.77641544846585</v>
      </c>
      <c r="F46" s="136">
        <f t="shared" si="25"/>
        <v>10808.51120776159</v>
      </c>
      <c r="G46" s="137">
        <f t="shared" si="25"/>
        <v>0</v>
      </c>
      <c r="H46" s="391">
        <f t="shared" si="25"/>
        <v>609.94656222118545</v>
      </c>
      <c r="J46" s="411"/>
      <c r="K46" s="412"/>
      <c r="L46" s="413"/>
    </row>
    <row r="47" spans="1:20" ht="14.4" thickBot="1">
      <c r="A47" s="381">
        <v>17</v>
      </c>
      <c r="B47" s="127" t="str">
        <f>$B$120</f>
        <v>Optometry</v>
      </c>
      <c r="C47" s="136">
        <f t="shared" si="25"/>
        <v>0</v>
      </c>
      <c r="D47" s="136">
        <f t="shared" si="25"/>
        <v>0</v>
      </c>
      <c r="E47" s="136">
        <f t="shared" si="25"/>
        <v>0</v>
      </c>
      <c r="F47" s="136">
        <f t="shared" si="25"/>
        <v>0</v>
      </c>
      <c r="G47" s="137">
        <f t="shared" si="25"/>
        <v>1472.0843017993068</v>
      </c>
      <c r="H47" s="391">
        <f t="shared" si="25"/>
        <v>1472.0843017993068</v>
      </c>
      <c r="J47" s="409" t="s">
        <v>968</v>
      </c>
      <c r="K47" s="1"/>
      <c r="L47" s="410"/>
    </row>
    <row r="48" spans="1:20" ht="28.2" thickBot="1">
      <c r="A48" s="381">
        <v>18</v>
      </c>
      <c r="B48" s="127" t="str">
        <f>$B$121</f>
        <v>Teacher Ed-Practice Teaching</v>
      </c>
      <c r="C48" s="136">
        <f t="shared" si="25"/>
        <v>368.38000657942729</v>
      </c>
      <c r="D48" s="136">
        <f t="shared" si="25"/>
        <v>647.20547991965236</v>
      </c>
      <c r="E48" s="136">
        <f t="shared" si="25"/>
        <v>0</v>
      </c>
      <c r="F48" s="136">
        <f t="shared" si="25"/>
        <v>0</v>
      </c>
      <c r="G48" s="137">
        <f t="shared" si="25"/>
        <v>0</v>
      </c>
      <c r="H48" s="391">
        <f t="shared" si="25"/>
        <v>645.20645999231419</v>
      </c>
      <c r="J48" s="404" t="s">
        <v>850</v>
      </c>
      <c r="K48" s="49" t="s">
        <v>31</v>
      </c>
      <c r="L48" s="405" t="s">
        <v>25</v>
      </c>
    </row>
    <row r="49" spans="1:12">
      <c r="A49" s="381">
        <v>19</v>
      </c>
      <c r="B49" s="127" t="str">
        <f>$B$122</f>
        <v>Technology</v>
      </c>
      <c r="C49" s="136">
        <f t="shared" si="25"/>
        <v>455.00726007808413</v>
      </c>
      <c r="D49" s="136">
        <f t="shared" si="25"/>
        <v>640.88025412191098</v>
      </c>
      <c r="E49" s="136">
        <f t="shared" si="25"/>
        <v>1428.6112724333793</v>
      </c>
      <c r="F49" s="136">
        <f t="shared" si="25"/>
        <v>2268.6678786141242</v>
      </c>
      <c r="G49" s="137">
        <f t="shared" si="25"/>
        <v>0</v>
      </c>
      <c r="H49" s="391">
        <f t="shared" si="25"/>
        <v>658.24226641252449</v>
      </c>
      <c r="J49" s="406">
        <v>1</v>
      </c>
      <c r="K49" s="8" t="s">
        <v>42</v>
      </c>
      <c r="L49" s="432">
        <v>3912215</v>
      </c>
    </row>
    <row r="50" spans="1:12">
      <c r="A50" s="381">
        <v>20</v>
      </c>
      <c r="B50" s="127" t="str">
        <f>$B$123</f>
        <v>Nursing</v>
      </c>
      <c r="C50" s="136">
        <f t="shared" si="25"/>
        <v>447.79138691785903</v>
      </c>
      <c r="D50" s="136">
        <f t="shared" si="25"/>
        <v>580.90417364085931</v>
      </c>
      <c r="E50" s="136">
        <f t="shared" si="25"/>
        <v>767.43967047698789</v>
      </c>
      <c r="F50" s="136">
        <f t="shared" si="25"/>
        <v>2643.5595626668551</v>
      </c>
      <c r="G50" s="137">
        <f t="shared" si="25"/>
        <v>0</v>
      </c>
      <c r="H50" s="391">
        <f t="shared" si="25"/>
        <v>650.24866512263998</v>
      </c>
      <c r="J50" s="411"/>
      <c r="K50" s="412"/>
      <c r="L50" s="413"/>
    </row>
    <row r="51" spans="1:12" ht="14.4" thickBot="1">
      <c r="A51" s="383"/>
      <c r="B51" s="130" t="str">
        <f>$B$124</f>
        <v>Totals</v>
      </c>
      <c r="C51" s="135">
        <f>IF(C124=0,0,C196/C124)</f>
        <v>358.99870655555441</v>
      </c>
      <c r="D51" s="135">
        <f>IF(D124=0,0,D196/D124)</f>
        <v>659.759461107108</v>
      </c>
      <c r="E51" s="135">
        <f>IF(E124=0,0,E196/E124)</f>
        <v>1179.0807370565965</v>
      </c>
      <c r="F51" s="135">
        <f>IF(F124=0,0,F196/F124)</f>
        <v>5231.1334971348606</v>
      </c>
      <c r="G51" s="135">
        <f>IF(G124=0,0,G196/G124)</f>
        <v>1870.4853642693583</v>
      </c>
      <c r="H51" s="390">
        <f>IF(H100=0,0,H76/H100)</f>
        <v>656.31400005960552</v>
      </c>
      <c r="J51" s="414" t="s">
        <v>963</v>
      </c>
      <c r="K51" s="1"/>
      <c r="L51" s="417"/>
    </row>
    <row r="52" spans="1:12" ht="28.2" thickBot="1">
      <c r="A52" s="392"/>
      <c r="H52" s="393"/>
      <c r="J52" s="404" t="s">
        <v>850</v>
      </c>
      <c r="K52" s="49" t="s">
        <v>31</v>
      </c>
      <c r="L52" s="405" t="s">
        <v>25</v>
      </c>
    </row>
    <row r="53" spans="1:12" ht="14.4" thickBot="1">
      <c r="A53" s="386" t="str">
        <f>"All Expenditures Current 3-Year (FY "&amp;H1-2&amp;" - FY "&amp;H1&amp;")"</f>
        <v>All Expenditures Current 3-Year (FY 2021 - FY 2023)</v>
      </c>
      <c r="C53" s="121"/>
      <c r="D53" s="121"/>
      <c r="E53" s="121"/>
      <c r="F53" s="121"/>
      <c r="G53" s="121"/>
      <c r="H53" s="387"/>
      <c r="J53" s="406">
        <v>1</v>
      </c>
      <c r="K53" s="8" t="str">
        <f>$B$104</f>
        <v>Liberal Arts</v>
      </c>
      <c r="L53" s="415">
        <v>992399536.79837072</v>
      </c>
    </row>
    <row r="54" spans="1:12" ht="28.2" thickBot="1">
      <c r="A54" s="388" t="s">
        <v>850</v>
      </c>
      <c r="B54" s="124" t="s">
        <v>31</v>
      </c>
      <c r="C54" s="125" t="s">
        <v>25</v>
      </c>
      <c r="D54" s="125" t="s">
        <v>26</v>
      </c>
      <c r="E54" s="125" t="s">
        <v>27</v>
      </c>
      <c r="F54" s="125" t="s">
        <v>28</v>
      </c>
      <c r="G54" s="125" t="s">
        <v>29</v>
      </c>
      <c r="H54" s="389" t="s">
        <v>1</v>
      </c>
      <c r="J54" s="414" t="s">
        <v>964</v>
      </c>
      <c r="K54" s="1"/>
      <c r="L54" s="417"/>
    </row>
    <row r="55" spans="1:12" ht="30" customHeight="1" thickBot="1">
      <c r="A55" s="381">
        <v>1</v>
      </c>
      <c r="B55" s="127" t="str">
        <f>$B$104</f>
        <v>Liberal Arts</v>
      </c>
      <c r="C55" s="135">
        <f t="shared" ref="C55:G64" si="26">C176+C200+C224</f>
        <v>3228564761.2764411</v>
      </c>
      <c r="D55" s="135">
        <f t="shared" si="26"/>
        <v>2501073614.6355944</v>
      </c>
      <c r="E55" s="135">
        <f t="shared" si="26"/>
        <v>1129913708.9959323</v>
      </c>
      <c r="F55" s="135">
        <f t="shared" si="26"/>
        <v>1087048398.1842761</v>
      </c>
      <c r="G55" s="135">
        <f t="shared" si="26"/>
        <v>331102.11501959641</v>
      </c>
      <c r="H55" s="390">
        <f>SUM(C55:G55)</f>
        <v>7946931585.207263</v>
      </c>
      <c r="J55" s="404" t="s">
        <v>850</v>
      </c>
      <c r="K55" s="49" t="s">
        <v>31</v>
      </c>
      <c r="L55" s="405" t="s">
        <v>25</v>
      </c>
    </row>
    <row r="56" spans="1:12">
      <c r="A56" s="381">
        <v>2</v>
      </c>
      <c r="B56" s="127" t="str">
        <f>$B$105</f>
        <v>Science</v>
      </c>
      <c r="C56" s="138">
        <f t="shared" si="26"/>
        <v>1753424579.1302485</v>
      </c>
      <c r="D56" s="138">
        <f t="shared" si="26"/>
        <v>1734883226.3072124</v>
      </c>
      <c r="E56" s="138">
        <f t="shared" si="26"/>
        <v>852495748.86950302</v>
      </c>
      <c r="F56" s="138">
        <f t="shared" si="26"/>
        <v>1551982866.9475384</v>
      </c>
      <c r="G56" s="138">
        <f t="shared" si="26"/>
        <v>0</v>
      </c>
      <c r="H56" s="391">
        <f t="shared" ref="H56:H76" si="27">SUM(C56:G56)</f>
        <v>5892786421.2545023</v>
      </c>
      <c r="J56" s="406">
        <v>1</v>
      </c>
      <c r="K56" s="8" t="str">
        <f>$B$104</f>
        <v>Liberal Arts</v>
      </c>
      <c r="L56" s="415">
        <v>978850285.96351707</v>
      </c>
    </row>
    <row r="57" spans="1:12">
      <c r="A57" s="381">
        <v>3</v>
      </c>
      <c r="B57" s="127" t="str">
        <f>$B$106</f>
        <v>Fine Arts</v>
      </c>
      <c r="C57" s="138">
        <f t="shared" si="26"/>
        <v>599359513.33098125</v>
      </c>
      <c r="D57" s="138">
        <f t="shared" si="26"/>
        <v>485120421.03362882</v>
      </c>
      <c r="E57" s="138">
        <f t="shared" si="26"/>
        <v>206877217.64208737</v>
      </c>
      <c r="F57" s="138">
        <f t="shared" si="26"/>
        <v>98711450.758836895</v>
      </c>
      <c r="G57" s="138">
        <f t="shared" si="26"/>
        <v>0</v>
      </c>
      <c r="H57" s="391">
        <f t="shared" si="27"/>
        <v>1390068602.7655346</v>
      </c>
      <c r="J57" s="411"/>
      <c r="K57" s="412"/>
      <c r="L57" s="433"/>
    </row>
    <row r="58" spans="1:12" ht="14.4" thickBot="1">
      <c r="A58" s="381">
        <v>4</v>
      </c>
      <c r="B58" s="127" t="str">
        <f>$B$107</f>
        <v>Teacher Education</v>
      </c>
      <c r="C58" s="138">
        <f t="shared" si="26"/>
        <v>85430901.012897015</v>
      </c>
      <c r="D58" s="138">
        <f t="shared" si="26"/>
        <v>486146359.3063134</v>
      </c>
      <c r="E58" s="138">
        <f t="shared" si="26"/>
        <v>518538596.72793305</v>
      </c>
      <c r="F58" s="138">
        <f t="shared" si="26"/>
        <v>368176036.19002181</v>
      </c>
      <c r="G58" s="138">
        <f t="shared" si="26"/>
        <v>0</v>
      </c>
      <c r="H58" s="391">
        <f t="shared" si="27"/>
        <v>1458291893.2371652</v>
      </c>
      <c r="J58" s="414" t="s">
        <v>969</v>
      </c>
      <c r="K58" s="1"/>
      <c r="L58" s="417"/>
    </row>
    <row r="59" spans="1:12" ht="27.75" customHeight="1" thickBot="1">
      <c r="A59" s="381">
        <v>5</v>
      </c>
      <c r="B59" s="127" t="str">
        <f>$B$108</f>
        <v>Agriculture</v>
      </c>
      <c r="C59" s="138">
        <f t="shared" si="26"/>
        <v>117825804.47980595</v>
      </c>
      <c r="D59" s="138">
        <f t="shared" si="26"/>
        <v>223569008.84560496</v>
      </c>
      <c r="E59" s="138">
        <f t="shared" si="26"/>
        <v>139902137.72524464</v>
      </c>
      <c r="F59" s="138">
        <f t="shared" si="26"/>
        <v>106509700.98218109</v>
      </c>
      <c r="G59" s="138">
        <f t="shared" si="26"/>
        <v>0</v>
      </c>
      <c r="H59" s="391">
        <f t="shared" si="27"/>
        <v>587806652.03283668</v>
      </c>
      <c r="J59" s="404" t="s">
        <v>850</v>
      </c>
      <c r="K59" s="49" t="s">
        <v>31</v>
      </c>
      <c r="L59" s="405" t="s">
        <v>25</v>
      </c>
    </row>
    <row r="60" spans="1:12">
      <c r="A60" s="381">
        <v>6</v>
      </c>
      <c r="B60" s="127" t="str">
        <f>$B$109</f>
        <v>Engineering</v>
      </c>
      <c r="C60" s="138">
        <f t="shared" si="26"/>
        <v>776776802.03571177</v>
      </c>
      <c r="D60" s="138">
        <f t="shared" si="26"/>
        <v>1841686263.1861327</v>
      </c>
      <c r="E60" s="138">
        <f t="shared" si="26"/>
        <v>1415914441.9527612</v>
      </c>
      <c r="F60" s="138">
        <f t="shared" si="26"/>
        <v>1693686895.707607</v>
      </c>
      <c r="G60" s="138">
        <f t="shared" si="26"/>
        <v>0</v>
      </c>
      <c r="H60" s="391">
        <f t="shared" si="27"/>
        <v>5728064402.8822126</v>
      </c>
      <c r="J60" s="406">
        <v>1</v>
      </c>
      <c r="K60" s="8" t="str">
        <f>$B$104</f>
        <v>Liberal Arts</v>
      </c>
      <c r="L60" s="415">
        <v>954723699.13464987</v>
      </c>
    </row>
    <row r="61" spans="1:12">
      <c r="A61" s="381">
        <v>7</v>
      </c>
      <c r="B61" s="127" t="str">
        <f>$B$110</f>
        <v>Home Economics</v>
      </c>
      <c r="C61" s="138">
        <f t="shared" si="26"/>
        <v>67984835.310616314</v>
      </c>
      <c r="D61" s="138">
        <f t="shared" si="26"/>
        <v>103886717.88152991</v>
      </c>
      <c r="E61" s="138">
        <f t="shared" si="26"/>
        <v>30786369.503337685</v>
      </c>
      <c r="F61" s="138">
        <f t="shared" si="26"/>
        <v>23024098.447097924</v>
      </c>
      <c r="G61" s="138">
        <f t="shared" si="26"/>
        <v>0</v>
      </c>
      <c r="H61" s="391">
        <f t="shared" si="27"/>
        <v>225682021.14258185</v>
      </c>
      <c r="J61" s="407"/>
      <c r="L61" s="408"/>
    </row>
    <row r="62" spans="1:12" ht="31.5" customHeight="1" thickBot="1">
      <c r="A62" s="381">
        <v>8</v>
      </c>
      <c r="B62" s="127" t="str">
        <f>$B$111</f>
        <v>Law</v>
      </c>
      <c r="C62" s="138">
        <f t="shared" si="26"/>
        <v>0</v>
      </c>
      <c r="D62" s="138">
        <f t="shared" si="26"/>
        <v>0</v>
      </c>
      <c r="E62" s="138">
        <f t="shared" si="26"/>
        <v>25188.892931628408</v>
      </c>
      <c r="F62" s="138">
        <f t="shared" si="26"/>
        <v>0</v>
      </c>
      <c r="G62" s="138">
        <f t="shared" si="26"/>
        <v>474293601.03778768</v>
      </c>
      <c r="H62" s="391">
        <f t="shared" si="27"/>
        <v>474318789.93071932</v>
      </c>
      <c r="J62" s="451" t="s">
        <v>965</v>
      </c>
      <c r="K62" s="452"/>
      <c r="L62" s="453"/>
    </row>
    <row r="63" spans="1:12" ht="28.2" thickBot="1">
      <c r="A63" s="381">
        <v>9</v>
      </c>
      <c r="B63" s="127" t="str">
        <f>$B$112</f>
        <v>Social Service</v>
      </c>
      <c r="C63" s="138">
        <f t="shared" si="26"/>
        <v>27071399.962912779</v>
      </c>
      <c r="D63" s="138">
        <f t="shared" si="26"/>
        <v>109394567.99643737</v>
      </c>
      <c r="E63" s="138">
        <f t="shared" si="26"/>
        <v>190684861.29043478</v>
      </c>
      <c r="F63" s="138">
        <f t="shared" si="26"/>
        <v>34165160.510848731</v>
      </c>
      <c r="G63" s="138">
        <f t="shared" si="26"/>
        <v>0</v>
      </c>
      <c r="H63" s="391">
        <f t="shared" si="27"/>
        <v>361315989.76063371</v>
      </c>
      <c r="J63" s="404" t="s">
        <v>850</v>
      </c>
      <c r="K63" s="49" t="s">
        <v>31</v>
      </c>
      <c r="L63" s="405" t="s">
        <v>25</v>
      </c>
    </row>
    <row r="64" spans="1:12">
      <c r="A64" s="381">
        <v>10</v>
      </c>
      <c r="B64" s="127" t="str">
        <f>$B$113</f>
        <v>Library Science</v>
      </c>
      <c r="C64" s="138">
        <f t="shared" si="26"/>
        <v>2655808.4791020574</v>
      </c>
      <c r="D64" s="138">
        <f t="shared" si="26"/>
        <v>1365892.4852210393</v>
      </c>
      <c r="E64" s="138">
        <f t="shared" si="26"/>
        <v>60828949.125905797</v>
      </c>
      <c r="F64" s="138">
        <f t="shared" si="26"/>
        <v>12473489.696425311</v>
      </c>
      <c r="G64" s="138">
        <f t="shared" si="26"/>
        <v>0</v>
      </c>
      <c r="H64" s="391">
        <f t="shared" si="27"/>
        <v>77324139.786654204</v>
      </c>
      <c r="J64" s="416">
        <v>1</v>
      </c>
      <c r="K64" s="370" t="s">
        <v>42</v>
      </c>
      <c r="L64" s="418">
        <f>L53/L41</f>
        <v>253.83055314020069</v>
      </c>
    </row>
    <row r="65" spans="1:12">
      <c r="A65" s="381">
        <v>11</v>
      </c>
      <c r="B65" s="127" t="str">
        <f>$B$114</f>
        <v>Veterinary Science</v>
      </c>
      <c r="C65" s="138">
        <f t="shared" ref="C65:G68" si="28">C186+C210+C234</f>
        <v>0</v>
      </c>
      <c r="D65" s="138">
        <f t="shared" si="28"/>
        <v>0</v>
      </c>
      <c r="E65" s="138">
        <f t="shared" si="28"/>
        <v>0</v>
      </c>
      <c r="F65" s="138">
        <f t="shared" si="28"/>
        <v>0</v>
      </c>
      <c r="G65" s="138">
        <f t="shared" si="28"/>
        <v>303605461.84505552</v>
      </c>
      <c r="H65" s="391">
        <f t="shared" si="27"/>
        <v>303605461.84505552</v>
      </c>
      <c r="J65" s="407"/>
      <c r="L65" s="408"/>
    </row>
    <row r="66" spans="1:12" ht="33" customHeight="1" thickBot="1">
      <c r="A66" s="381">
        <v>12</v>
      </c>
      <c r="B66" s="127" t="str">
        <f>$B$115</f>
        <v>Vocational Training</v>
      </c>
      <c r="C66" s="138">
        <f t="shared" si="28"/>
        <v>17535578.939235754</v>
      </c>
      <c r="D66" s="138">
        <f t="shared" si="28"/>
        <v>11383606.181597346</v>
      </c>
      <c r="E66" s="138">
        <f t="shared" si="28"/>
        <v>0</v>
      </c>
      <c r="F66" s="138">
        <f t="shared" si="28"/>
        <v>0</v>
      </c>
      <c r="G66" s="138">
        <f t="shared" si="28"/>
        <v>0</v>
      </c>
      <c r="H66" s="391">
        <f t="shared" si="27"/>
        <v>28919185.120833099</v>
      </c>
      <c r="J66" s="451" t="s">
        <v>958</v>
      </c>
      <c r="K66" s="452"/>
      <c r="L66" s="453"/>
    </row>
    <row r="67" spans="1:12" ht="28.2" thickBot="1">
      <c r="A67" s="381">
        <v>13</v>
      </c>
      <c r="B67" s="127" t="str">
        <f>$B$116</f>
        <v>Physical Training</v>
      </c>
      <c r="C67" s="138">
        <f t="shared" si="28"/>
        <v>85900.903165128373</v>
      </c>
      <c r="D67" s="138">
        <f t="shared" si="28"/>
        <v>583179.25327030185</v>
      </c>
      <c r="E67" s="138">
        <f t="shared" si="28"/>
        <v>0</v>
      </c>
      <c r="F67" s="138">
        <f t="shared" si="28"/>
        <v>0</v>
      </c>
      <c r="G67" s="138">
        <f t="shared" si="28"/>
        <v>0</v>
      </c>
      <c r="H67" s="391">
        <f t="shared" si="27"/>
        <v>669080.15643543028</v>
      </c>
      <c r="J67" s="404" t="s">
        <v>850</v>
      </c>
      <c r="K67" s="49" t="s">
        <v>31</v>
      </c>
      <c r="L67" s="405" t="s">
        <v>25</v>
      </c>
    </row>
    <row r="68" spans="1:12">
      <c r="A68" s="381">
        <v>14</v>
      </c>
      <c r="B68" s="127" t="str">
        <f>$B$117</f>
        <v>Health Services</v>
      </c>
      <c r="C68" s="138">
        <f t="shared" si="28"/>
        <v>135109460.29165879</v>
      </c>
      <c r="D68" s="138">
        <f t="shared" si="28"/>
        <v>377603263.01002145</v>
      </c>
      <c r="E68" s="138">
        <f t="shared" si="28"/>
        <v>242002167.45089442</v>
      </c>
      <c r="F68" s="138">
        <f t="shared" si="28"/>
        <v>89152821.827341333</v>
      </c>
      <c r="G68" s="138">
        <f t="shared" si="28"/>
        <v>66559586.403670132</v>
      </c>
      <c r="H68" s="391">
        <f t="shared" si="27"/>
        <v>910427298.98358607</v>
      </c>
      <c r="J68" s="435">
        <v>1</v>
      </c>
      <c r="K68" s="436" t="s">
        <v>42</v>
      </c>
      <c r="L68" s="437">
        <f>L56/L45</f>
        <v>251.89951659896431</v>
      </c>
    </row>
    <row r="69" spans="1:12">
      <c r="A69" s="381"/>
      <c r="B69" s="127"/>
      <c r="C69" s="138"/>
      <c r="D69" s="138"/>
      <c r="E69" s="138"/>
      <c r="F69" s="138"/>
      <c r="G69" s="138"/>
      <c r="H69" s="391"/>
      <c r="J69" s="411"/>
      <c r="K69" s="412"/>
      <c r="L69" s="434"/>
    </row>
    <row r="70" spans="1:12" ht="29.25" customHeight="1" thickBot="1">
      <c r="A70" s="381">
        <v>15</v>
      </c>
      <c r="B70" s="127" t="str">
        <f>$B$118</f>
        <v>Pharmacy</v>
      </c>
      <c r="C70" s="138">
        <f>C190+C214+C238</f>
        <v>712917.37097506854</v>
      </c>
      <c r="D70" s="138">
        <f t="shared" ref="C70:G75" si="29">D190+D214+D238</f>
        <v>2915102.4727781545</v>
      </c>
      <c r="E70" s="138">
        <f t="shared" si="29"/>
        <v>46091430.556917697</v>
      </c>
      <c r="F70" s="138">
        <f t="shared" si="29"/>
        <v>104004752.00032103</v>
      </c>
      <c r="G70" s="138">
        <f t="shared" si="29"/>
        <v>208170799.84836549</v>
      </c>
      <c r="H70" s="391">
        <f t="shared" si="27"/>
        <v>361895002.24935746</v>
      </c>
      <c r="J70" s="451" t="s">
        <v>970</v>
      </c>
      <c r="K70" s="452"/>
      <c r="L70" s="453"/>
    </row>
    <row r="71" spans="1:12" ht="28.2" thickBot="1">
      <c r="A71" s="381">
        <v>16</v>
      </c>
      <c r="B71" s="127" t="str">
        <f>$B$119</f>
        <v>Business Administration</v>
      </c>
      <c r="C71" s="138">
        <f t="shared" si="29"/>
        <v>434557210.94979346</v>
      </c>
      <c r="D71" s="138">
        <f t="shared" si="29"/>
        <v>2042388231.1664295</v>
      </c>
      <c r="E71" s="138">
        <f t="shared" si="29"/>
        <v>1144615158.6563725</v>
      </c>
      <c r="F71" s="138">
        <f t="shared" si="29"/>
        <v>443019257.38373208</v>
      </c>
      <c r="G71" s="138">
        <f t="shared" si="29"/>
        <v>0</v>
      </c>
      <c r="H71" s="391">
        <f t="shared" si="27"/>
        <v>4064579858.1563272</v>
      </c>
      <c r="J71" s="404" t="s">
        <v>850</v>
      </c>
      <c r="K71" s="49" t="s">
        <v>31</v>
      </c>
      <c r="L71" s="405" t="s">
        <v>25</v>
      </c>
    </row>
    <row r="72" spans="1:12" ht="14.4" thickBot="1">
      <c r="A72" s="381">
        <v>17</v>
      </c>
      <c r="B72" s="127" t="str">
        <f>$B$120</f>
        <v>Optometry</v>
      </c>
      <c r="C72" s="138">
        <f t="shared" si="29"/>
        <v>0</v>
      </c>
      <c r="D72" s="138">
        <f t="shared" si="29"/>
        <v>0</v>
      </c>
      <c r="E72" s="138">
        <f t="shared" si="29"/>
        <v>0</v>
      </c>
      <c r="F72" s="138">
        <f t="shared" si="29"/>
        <v>0</v>
      </c>
      <c r="G72" s="138">
        <f t="shared" si="29"/>
        <v>68042680.597767562</v>
      </c>
      <c r="H72" s="391">
        <f t="shared" si="27"/>
        <v>68042680.597767562</v>
      </c>
      <c r="J72" s="419">
        <v>1</v>
      </c>
      <c r="K72" s="420" t="s">
        <v>42</v>
      </c>
      <c r="L72" s="421">
        <f>L60/L49</f>
        <v>244.03661330848379</v>
      </c>
    </row>
    <row r="73" spans="1:12" ht="14.4" thickTop="1">
      <c r="A73" s="381">
        <v>18</v>
      </c>
      <c r="B73" s="127" t="str">
        <f>$B$121</f>
        <v>Teacher Ed-Practice Teaching</v>
      </c>
      <c r="C73" s="138">
        <f t="shared" si="29"/>
        <v>311649.48556619551</v>
      </c>
      <c r="D73" s="138">
        <f t="shared" si="29"/>
        <v>75823357.999986872</v>
      </c>
      <c r="E73" s="138">
        <f t="shared" si="29"/>
        <v>0</v>
      </c>
      <c r="F73" s="138">
        <f t="shared" si="29"/>
        <v>0</v>
      </c>
      <c r="G73" s="138">
        <f t="shared" si="29"/>
        <v>0</v>
      </c>
      <c r="H73" s="391">
        <f t="shared" si="27"/>
        <v>76135007.485553071</v>
      </c>
    </row>
    <row r="74" spans="1:12">
      <c r="A74" s="381">
        <v>19</v>
      </c>
      <c r="B74" s="127" t="str">
        <f>$B$122</f>
        <v>Technology</v>
      </c>
      <c r="C74" s="138">
        <f t="shared" si="29"/>
        <v>98707909.979559332</v>
      </c>
      <c r="D74" s="138">
        <f t="shared" si="29"/>
        <v>244281762.94263232</v>
      </c>
      <c r="E74" s="138">
        <f t="shared" si="29"/>
        <v>89652500.401556715</v>
      </c>
      <c r="F74" s="138">
        <f t="shared" si="29"/>
        <v>3328135.77792692</v>
      </c>
      <c r="G74" s="138">
        <f t="shared" si="29"/>
        <v>0</v>
      </c>
      <c r="H74" s="391">
        <f t="shared" si="27"/>
        <v>435970309.10167527</v>
      </c>
    </row>
    <row r="75" spans="1:12">
      <c r="A75" s="381">
        <v>20</v>
      </c>
      <c r="B75" s="127" t="str">
        <f>$B$123</f>
        <v>Nursing</v>
      </c>
      <c r="C75" s="138">
        <f t="shared" si="29"/>
        <v>38463936.762083337</v>
      </c>
      <c r="D75" s="138">
        <f t="shared" si="29"/>
        <v>542573211.74316716</v>
      </c>
      <c r="E75" s="138">
        <f t="shared" si="29"/>
        <v>213834785.14368504</v>
      </c>
      <c r="F75" s="138">
        <f t="shared" si="29"/>
        <v>65655445.298394017</v>
      </c>
      <c r="G75" s="138">
        <f t="shared" si="29"/>
        <v>0</v>
      </c>
      <c r="H75" s="391">
        <f t="shared" si="27"/>
        <v>860527378.94732952</v>
      </c>
    </row>
    <row r="76" spans="1:12">
      <c r="A76" s="383"/>
      <c r="B76" s="130" t="str">
        <f>$B$124</f>
        <v>Totals</v>
      </c>
      <c r="C76" s="135">
        <f>SUM(C55:C75)</f>
        <v>7384578969.7007542</v>
      </c>
      <c r="D76" s="135">
        <f>SUM(D55:D75)</f>
        <v>10784677786.447559</v>
      </c>
      <c r="E76" s="135">
        <f>SUM(E55:E75)</f>
        <v>6282163262.9354992</v>
      </c>
      <c r="F76" s="135">
        <f>SUM(F55:F75)</f>
        <v>5680938509.7125483</v>
      </c>
      <c r="G76" s="135">
        <f>SUM(G55:G75)</f>
        <v>1121003231.847666</v>
      </c>
      <c r="H76" s="390">
        <f t="shared" si="27"/>
        <v>31253361760.644032</v>
      </c>
    </row>
    <row r="77" spans="1:12">
      <c r="A77" s="392"/>
      <c r="H77" s="394"/>
    </row>
    <row r="78" spans="1:12" ht="14.4" thickBot="1">
      <c r="A78" s="395" t="str">
        <f>"Semester Credit Hours  3-Years (FY "&amp;H1-2&amp;" - FY "&amp;H1&amp;")"</f>
        <v>Semester Credit Hours  3-Years (FY 2021 - FY 2023)</v>
      </c>
      <c r="H78" s="393"/>
    </row>
    <row r="79" spans="1:12" ht="28.2" thickBot="1">
      <c r="A79" s="388" t="s">
        <v>850</v>
      </c>
      <c r="B79" s="124" t="s">
        <v>31</v>
      </c>
      <c r="C79" s="125" t="s">
        <v>25</v>
      </c>
      <c r="D79" s="125" t="s">
        <v>26</v>
      </c>
      <c r="E79" s="125" t="s">
        <v>27</v>
      </c>
      <c r="F79" s="125" t="s">
        <v>28</v>
      </c>
      <c r="G79" s="125" t="s">
        <v>29</v>
      </c>
      <c r="H79" s="389" t="s">
        <v>30</v>
      </c>
    </row>
    <row r="80" spans="1:12">
      <c r="A80" s="381">
        <v>1</v>
      </c>
      <c r="B80" s="127" t="s">
        <v>42</v>
      </c>
      <c r="C80" s="140">
        <f>C104+C128+C152</f>
        <v>11391030.699999999</v>
      </c>
      <c r="D80" s="140">
        <f t="shared" ref="C80:G89" si="30">D104+D128+D152</f>
        <v>4760084.6899999995</v>
      </c>
      <c r="E80" s="140">
        <f t="shared" si="30"/>
        <v>914088.37</v>
      </c>
      <c r="F80" s="140">
        <f t="shared" si="30"/>
        <v>263911</v>
      </c>
      <c r="G80" s="140">
        <f t="shared" si="30"/>
        <v>0</v>
      </c>
      <c r="H80" s="396">
        <f>SUM(C80:G80)</f>
        <v>17329114.759999998</v>
      </c>
    </row>
    <row r="81" spans="1:8">
      <c r="A81" s="381">
        <v>2</v>
      </c>
      <c r="B81" s="129" t="s">
        <v>43</v>
      </c>
      <c r="C81" s="140">
        <f t="shared" si="30"/>
        <v>4623039.0199999996</v>
      </c>
      <c r="D81" s="140">
        <f t="shared" si="30"/>
        <v>2345461.0300000003</v>
      </c>
      <c r="E81" s="140">
        <f t="shared" si="30"/>
        <v>497970.99</v>
      </c>
      <c r="F81" s="140">
        <f t="shared" si="30"/>
        <v>253070.92</v>
      </c>
      <c r="G81" s="140">
        <f t="shared" si="30"/>
        <v>0</v>
      </c>
      <c r="H81" s="396">
        <f t="shared" ref="H81:H100" si="31">SUM(C81:G81)</f>
        <v>7719541.96</v>
      </c>
    </row>
    <row r="82" spans="1:8">
      <c r="A82" s="381">
        <v>3</v>
      </c>
      <c r="B82" s="129" t="s">
        <v>44</v>
      </c>
      <c r="C82" s="140">
        <f t="shared" si="30"/>
        <v>1539126.33</v>
      </c>
      <c r="D82" s="140">
        <f t="shared" si="30"/>
        <v>650234.66</v>
      </c>
      <c r="E82" s="140">
        <f t="shared" si="30"/>
        <v>97464.03</v>
      </c>
      <c r="F82" s="140">
        <f t="shared" si="30"/>
        <v>32403.5</v>
      </c>
      <c r="G82" s="140">
        <f t="shared" si="30"/>
        <v>0</v>
      </c>
      <c r="H82" s="396">
        <f t="shared" si="31"/>
        <v>2319228.52</v>
      </c>
    </row>
    <row r="83" spans="1:8">
      <c r="A83" s="381">
        <v>4</v>
      </c>
      <c r="B83" s="129" t="s">
        <v>45</v>
      </c>
      <c r="C83" s="140">
        <f t="shared" si="30"/>
        <v>246924</v>
      </c>
      <c r="D83" s="140">
        <f t="shared" si="30"/>
        <v>904850</v>
      </c>
      <c r="E83" s="140">
        <f t="shared" si="30"/>
        <v>810862.2</v>
      </c>
      <c r="F83" s="140">
        <f t="shared" si="30"/>
        <v>172732.5</v>
      </c>
      <c r="G83" s="140">
        <f t="shared" si="30"/>
        <v>0</v>
      </c>
      <c r="H83" s="396">
        <f t="shared" si="31"/>
        <v>2135368.7000000002</v>
      </c>
    </row>
    <row r="84" spans="1:8">
      <c r="A84" s="381">
        <v>5</v>
      </c>
      <c r="B84" s="129" t="s">
        <v>46</v>
      </c>
      <c r="C84" s="140">
        <f t="shared" si="30"/>
        <v>294318.8</v>
      </c>
      <c r="D84" s="140">
        <f t="shared" si="30"/>
        <v>357640</v>
      </c>
      <c r="E84" s="140">
        <f t="shared" si="30"/>
        <v>54403</v>
      </c>
      <c r="F84" s="140">
        <f t="shared" si="30"/>
        <v>26451</v>
      </c>
      <c r="G84" s="140">
        <f t="shared" si="30"/>
        <v>0</v>
      </c>
      <c r="H84" s="396">
        <f t="shared" si="31"/>
        <v>732812.80000000005</v>
      </c>
    </row>
    <row r="85" spans="1:8">
      <c r="A85" s="381">
        <v>6</v>
      </c>
      <c r="B85" s="129" t="s">
        <v>47</v>
      </c>
      <c r="C85" s="140">
        <f t="shared" si="30"/>
        <v>1579790.58</v>
      </c>
      <c r="D85" s="140">
        <f t="shared" si="30"/>
        <v>2343935.7400000002</v>
      </c>
      <c r="E85" s="140">
        <f t="shared" si="30"/>
        <v>844200.5</v>
      </c>
      <c r="F85" s="140">
        <f t="shared" si="30"/>
        <v>318461</v>
      </c>
      <c r="G85" s="140">
        <f t="shared" si="30"/>
        <v>0</v>
      </c>
      <c r="H85" s="396">
        <f t="shared" si="31"/>
        <v>5086387.82</v>
      </c>
    </row>
    <row r="86" spans="1:8">
      <c r="A86" s="381">
        <v>7</v>
      </c>
      <c r="B86" s="129" t="s">
        <v>48</v>
      </c>
      <c r="C86" s="140">
        <f t="shared" si="30"/>
        <v>261041.26</v>
      </c>
      <c r="D86" s="140">
        <f t="shared" si="30"/>
        <v>206149</v>
      </c>
      <c r="E86" s="140">
        <f t="shared" si="30"/>
        <v>34330</v>
      </c>
      <c r="F86" s="140">
        <f t="shared" si="30"/>
        <v>5677</v>
      </c>
      <c r="G86" s="140">
        <f t="shared" si="30"/>
        <v>0</v>
      </c>
      <c r="H86" s="396">
        <f t="shared" si="31"/>
        <v>507197.26</v>
      </c>
    </row>
    <row r="87" spans="1:8">
      <c r="A87" s="381">
        <v>8</v>
      </c>
      <c r="B87" s="129" t="s">
        <v>49</v>
      </c>
      <c r="C87" s="140">
        <f t="shared" si="30"/>
        <v>0</v>
      </c>
      <c r="D87" s="140">
        <f t="shared" si="30"/>
        <v>0</v>
      </c>
      <c r="E87" s="140">
        <f t="shared" si="30"/>
        <v>0</v>
      </c>
      <c r="F87" s="140">
        <f t="shared" si="30"/>
        <v>0</v>
      </c>
      <c r="G87" s="140">
        <f t="shared" si="30"/>
        <v>320380.19999999995</v>
      </c>
      <c r="H87" s="396">
        <f t="shared" si="31"/>
        <v>320380.19999999995</v>
      </c>
    </row>
    <row r="88" spans="1:8">
      <c r="A88" s="381">
        <v>9</v>
      </c>
      <c r="B88" s="129" t="s">
        <v>50</v>
      </c>
      <c r="C88" s="140">
        <f t="shared" si="30"/>
        <v>61439</v>
      </c>
      <c r="D88" s="140">
        <f t="shared" si="30"/>
        <v>204316</v>
      </c>
      <c r="E88" s="140">
        <f t="shared" si="30"/>
        <v>268787.00000000006</v>
      </c>
      <c r="F88" s="140">
        <f t="shared" si="30"/>
        <v>4306</v>
      </c>
      <c r="G88" s="140">
        <f t="shared" si="30"/>
        <v>0</v>
      </c>
      <c r="H88" s="396">
        <f t="shared" si="31"/>
        <v>538848</v>
      </c>
    </row>
    <row r="89" spans="1:8">
      <c r="A89" s="381">
        <v>10</v>
      </c>
      <c r="B89" s="129" t="s">
        <v>51</v>
      </c>
      <c r="C89" s="140">
        <f t="shared" si="30"/>
        <v>3555</v>
      </c>
      <c r="D89" s="140">
        <f t="shared" si="30"/>
        <v>2891</v>
      </c>
      <c r="E89" s="140">
        <f t="shared" si="30"/>
        <v>61185</v>
      </c>
      <c r="F89" s="140">
        <f t="shared" si="30"/>
        <v>1721</v>
      </c>
      <c r="G89" s="140">
        <f t="shared" si="30"/>
        <v>0</v>
      </c>
      <c r="H89" s="396">
        <f t="shared" si="31"/>
        <v>69352</v>
      </c>
    </row>
    <row r="90" spans="1:8">
      <c r="A90" s="381">
        <v>11</v>
      </c>
      <c r="B90" s="129" t="s">
        <v>52</v>
      </c>
      <c r="C90" s="140">
        <f t="shared" ref="C90:G99" si="32">C114+C138+C162</f>
        <v>0</v>
      </c>
      <c r="D90" s="140">
        <f t="shared" si="32"/>
        <v>0</v>
      </c>
      <c r="E90" s="140">
        <f t="shared" si="32"/>
        <v>0</v>
      </c>
      <c r="F90" s="140">
        <f t="shared" si="32"/>
        <v>0</v>
      </c>
      <c r="G90" s="140">
        <f t="shared" si="32"/>
        <v>51714</v>
      </c>
      <c r="H90" s="396">
        <f t="shared" si="31"/>
        <v>51714</v>
      </c>
    </row>
    <row r="91" spans="1:8">
      <c r="A91" s="381">
        <v>12</v>
      </c>
      <c r="B91" s="129" t="s">
        <v>53</v>
      </c>
      <c r="C91" s="140">
        <f t="shared" si="32"/>
        <v>42599</v>
      </c>
      <c r="D91" s="140">
        <f t="shared" si="32"/>
        <v>12622</v>
      </c>
      <c r="E91" s="140">
        <f t="shared" si="32"/>
        <v>0</v>
      </c>
      <c r="F91" s="140">
        <f t="shared" si="32"/>
        <v>0</v>
      </c>
      <c r="G91" s="140">
        <f t="shared" si="32"/>
        <v>0</v>
      </c>
      <c r="H91" s="396">
        <f t="shared" si="31"/>
        <v>55221</v>
      </c>
    </row>
    <row r="92" spans="1:8">
      <c r="A92" s="381">
        <v>13</v>
      </c>
      <c r="B92" s="129" t="s">
        <v>54</v>
      </c>
      <c r="C92" s="140">
        <f t="shared" si="32"/>
        <v>82.999999999999972</v>
      </c>
      <c r="D92" s="140">
        <f t="shared" si="32"/>
        <v>246</v>
      </c>
      <c r="E92" s="140">
        <f t="shared" si="32"/>
        <v>0</v>
      </c>
      <c r="F92" s="140">
        <f t="shared" si="32"/>
        <v>0</v>
      </c>
      <c r="G92" s="140">
        <f t="shared" si="32"/>
        <v>0</v>
      </c>
      <c r="H92" s="396">
        <f t="shared" si="31"/>
        <v>329</v>
      </c>
    </row>
    <row r="93" spans="1:8">
      <c r="A93" s="381">
        <v>14</v>
      </c>
      <c r="B93" s="129" t="s">
        <v>55</v>
      </c>
      <c r="C93" s="140">
        <f t="shared" si="32"/>
        <v>491060.56</v>
      </c>
      <c r="D93" s="140">
        <f t="shared" si="32"/>
        <v>837668.28</v>
      </c>
      <c r="E93" s="140">
        <f t="shared" si="32"/>
        <v>330273.5</v>
      </c>
      <c r="F93" s="140">
        <f t="shared" si="32"/>
        <v>38736.999999999993</v>
      </c>
      <c r="G93" s="140">
        <f t="shared" si="32"/>
        <v>70892.000000000015</v>
      </c>
      <c r="H93" s="396">
        <f t="shared" si="31"/>
        <v>1768631.34</v>
      </c>
    </row>
    <row r="94" spans="1:8">
      <c r="A94" s="381">
        <v>15</v>
      </c>
      <c r="B94" s="129" t="s">
        <v>56</v>
      </c>
      <c r="C94" s="140">
        <f t="shared" si="32"/>
        <v>223</v>
      </c>
      <c r="D94" s="140">
        <f t="shared" si="32"/>
        <v>2419</v>
      </c>
      <c r="E94" s="140">
        <f t="shared" si="32"/>
        <v>3964.46</v>
      </c>
      <c r="F94" s="140">
        <f t="shared" si="32"/>
        <v>7524</v>
      </c>
      <c r="G94" s="140">
        <f t="shared" si="32"/>
        <v>157508.99999999997</v>
      </c>
      <c r="H94" s="396">
        <f t="shared" si="31"/>
        <v>171639.45999999996</v>
      </c>
    </row>
    <row r="95" spans="1:8">
      <c r="A95" s="381">
        <v>16</v>
      </c>
      <c r="B95" s="129" t="s">
        <v>57</v>
      </c>
      <c r="C95" s="140">
        <f t="shared" si="32"/>
        <v>1413528.78</v>
      </c>
      <c r="D95" s="140">
        <f t="shared" si="32"/>
        <v>3857580.21</v>
      </c>
      <c r="E95" s="140">
        <f t="shared" si="32"/>
        <v>1351732.45</v>
      </c>
      <c r="F95" s="140">
        <f t="shared" si="32"/>
        <v>40988</v>
      </c>
      <c r="G95" s="140">
        <f t="shared" si="32"/>
        <v>0</v>
      </c>
      <c r="H95" s="396">
        <f t="shared" si="31"/>
        <v>6663829.4400000004</v>
      </c>
    </row>
    <row r="96" spans="1:8">
      <c r="A96" s="381">
        <v>17</v>
      </c>
      <c r="B96" s="129" t="s">
        <v>58</v>
      </c>
      <c r="C96" s="140">
        <f t="shared" si="32"/>
        <v>0</v>
      </c>
      <c r="D96" s="140">
        <f t="shared" si="32"/>
        <v>0</v>
      </c>
      <c r="E96" s="140">
        <f t="shared" si="32"/>
        <v>0</v>
      </c>
      <c r="F96" s="140">
        <f t="shared" si="32"/>
        <v>0</v>
      </c>
      <c r="G96" s="140">
        <f t="shared" si="32"/>
        <v>46222</v>
      </c>
      <c r="H96" s="396">
        <f t="shared" si="31"/>
        <v>46222</v>
      </c>
    </row>
    <row r="97" spans="1:8">
      <c r="A97" s="381">
        <v>18</v>
      </c>
      <c r="B97" s="129" t="s">
        <v>59</v>
      </c>
      <c r="C97" s="140">
        <f t="shared" si="32"/>
        <v>846</v>
      </c>
      <c r="D97" s="140">
        <f t="shared" si="32"/>
        <v>117155</v>
      </c>
      <c r="E97" s="140">
        <f t="shared" si="32"/>
        <v>0</v>
      </c>
      <c r="F97" s="140">
        <f t="shared" si="32"/>
        <v>0</v>
      </c>
      <c r="G97" s="140">
        <f t="shared" si="32"/>
        <v>0</v>
      </c>
      <c r="H97" s="396">
        <f t="shared" si="31"/>
        <v>118001</v>
      </c>
    </row>
    <row r="98" spans="1:8">
      <c r="A98" s="381">
        <v>19</v>
      </c>
      <c r="B98" s="129" t="s">
        <v>60</v>
      </c>
      <c r="C98" s="140">
        <f t="shared" si="32"/>
        <v>216937</v>
      </c>
      <c r="D98" s="140">
        <f t="shared" si="32"/>
        <v>381166</v>
      </c>
      <c r="E98" s="140">
        <f t="shared" si="32"/>
        <v>62755</v>
      </c>
      <c r="F98" s="140">
        <f t="shared" si="32"/>
        <v>1467</v>
      </c>
      <c r="G98" s="140">
        <f t="shared" si="32"/>
        <v>0</v>
      </c>
      <c r="H98" s="396">
        <f t="shared" si="31"/>
        <v>662325</v>
      </c>
    </row>
    <row r="99" spans="1:8">
      <c r="A99" s="381">
        <v>20</v>
      </c>
      <c r="B99" s="129" t="s">
        <v>0</v>
      </c>
      <c r="C99" s="140">
        <f t="shared" si="32"/>
        <v>85897</v>
      </c>
      <c r="D99" s="140">
        <f t="shared" si="32"/>
        <v>934015</v>
      </c>
      <c r="E99" s="140">
        <f t="shared" si="32"/>
        <v>278634</v>
      </c>
      <c r="F99" s="140">
        <f t="shared" si="32"/>
        <v>24836</v>
      </c>
      <c r="G99" s="140">
        <f t="shared" si="32"/>
        <v>0</v>
      </c>
      <c r="H99" s="396">
        <f t="shared" si="31"/>
        <v>1323382</v>
      </c>
    </row>
    <row r="100" spans="1:8">
      <c r="A100" s="383"/>
      <c r="B100" s="142" t="s">
        <v>33</v>
      </c>
      <c r="C100" s="141">
        <f>SUM(C80:C99)</f>
        <v>22251439.030000001</v>
      </c>
      <c r="D100" s="141">
        <f>SUM(D80:D99)</f>
        <v>17918433.609999999</v>
      </c>
      <c r="E100" s="141">
        <f>SUM(E80:E99)</f>
        <v>5610650.5</v>
      </c>
      <c r="F100" s="141">
        <f>SUM(F80:F99)</f>
        <v>1192285.92</v>
      </c>
      <c r="G100" s="141">
        <f>SUM(G80:G99)</f>
        <v>646717.19999999995</v>
      </c>
      <c r="H100" s="396">
        <f t="shared" si="31"/>
        <v>47619526.260000005</v>
      </c>
    </row>
    <row r="101" spans="1:8">
      <c r="A101" s="392"/>
      <c r="B101" s="143"/>
      <c r="C101" s="144"/>
      <c r="D101" s="144"/>
      <c r="E101" s="144"/>
      <c r="F101" s="144"/>
      <c r="G101" s="144"/>
      <c r="H101" s="397"/>
    </row>
    <row r="102" spans="1:8" ht="14.4" thickBot="1">
      <c r="A102" s="395" t="str">
        <f>"Semester Credit Hours Current Year (FY "&amp;H1&amp;")"</f>
        <v>Semester Credit Hours Current Year (FY 2023)</v>
      </c>
      <c r="H102" s="393"/>
    </row>
    <row r="103" spans="1:8" ht="28.2" thickBot="1">
      <c r="A103" s="388" t="s">
        <v>850</v>
      </c>
      <c r="B103" s="124" t="s">
        <v>31</v>
      </c>
      <c r="C103" s="125" t="s">
        <v>25</v>
      </c>
      <c r="D103" s="125" t="s">
        <v>26</v>
      </c>
      <c r="E103" s="125" t="s">
        <v>27</v>
      </c>
      <c r="F103" s="125" t="s">
        <v>28</v>
      </c>
      <c r="G103" s="125" t="s">
        <v>29</v>
      </c>
      <c r="H103" s="389" t="s">
        <v>30</v>
      </c>
    </row>
    <row r="104" spans="1:8">
      <c r="A104" s="381">
        <v>1</v>
      </c>
      <c r="B104" s="127" t="s">
        <v>42</v>
      </c>
      <c r="C104" s="140">
        <f>SUM(UTA:SRSU!C32)</f>
        <v>3862585.2800000003</v>
      </c>
      <c r="D104" s="140">
        <f>SUM(UTA:SRSU!D32)</f>
        <v>1521798</v>
      </c>
      <c r="E104" s="140">
        <f>SUM(UTA:SRSU!E32)</f>
        <v>292642.5</v>
      </c>
      <c r="F104" s="140">
        <f>SUM(UTA:SRSU!F32)</f>
        <v>85129</v>
      </c>
      <c r="G104" s="140">
        <f>SUM(UTA:SRSU!G32)</f>
        <v>0</v>
      </c>
      <c r="H104" s="396">
        <f>SUM(C104:G104)</f>
        <v>5762154.7800000003</v>
      </c>
    </row>
    <row r="105" spans="1:8">
      <c r="A105" s="381">
        <v>2</v>
      </c>
      <c r="B105" s="129" t="s">
        <v>43</v>
      </c>
      <c r="C105" s="140">
        <f>SUM(UTA:SRSU!C33)</f>
        <v>1527511.6999999997</v>
      </c>
      <c r="D105" s="140">
        <f>SUM(UTA:SRSU!D33)</f>
        <v>753288.22</v>
      </c>
      <c r="E105" s="140">
        <f>SUM(UTA:SRSU!E33)</f>
        <v>195888.78000000003</v>
      </c>
      <c r="F105" s="140">
        <f>SUM(UTA:SRSU!F33)</f>
        <v>84426.920000000013</v>
      </c>
      <c r="G105" s="140">
        <f>SUM(UTA:SRSU!G33)</f>
        <v>0</v>
      </c>
      <c r="H105" s="396">
        <f t="shared" ref="H105:H124" si="33">SUM(C105:G105)</f>
        <v>2561115.62</v>
      </c>
    </row>
    <row r="106" spans="1:8">
      <c r="A106" s="381">
        <v>3</v>
      </c>
      <c r="B106" s="129" t="s">
        <v>44</v>
      </c>
      <c r="C106" s="140">
        <f>SUM(UTA:SRSU!C34)</f>
        <v>525418.33000000007</v>
      </c>
      <c r="D106" s="140">
        <f>SUM(UTA:SRSU!D34)</f>
        <v>211784.66</v>
      </c>
      <c r="E106" s="140">
        <f>SUM(UTA:SRSU!E34)</f>
        <v>30967</v>
      </c>
      <c r="F106" s="140">
        <f>SUM(UTA:SRSU!F34)</f>
        <v>10666.5</v>
      </c>
      <c r="G106" s="140">
        <f>SUM(UTA:SRSU!G34)</f>
        <v>0</v>
      </c>
      <c r="H106" s="396">
        <f t="shared" si="33"/>
        <v>778836.49000000011</v>
      </c>
    </row>
    <row r="107" spans="1:8">
      <c r="A107" s="381">
        <v>4</v>
      </c>
      <c r="B107" s="129" t="s">
        <v>45</v>
      </c>
      <c r="C107" s="140">
        <f>SUM(UTA:SRSU!C35)</f>
        <v>80219</v>
      </c>
      <c r="D107" s="140">
        <f>SUM(UTA:SRSU!D35)</f>
        <v>275944</v>
      </c>
      <c r="E107" s="140">
        <f>SUM(UTA:SRSU!E35)</f>
        <v>253161.5</v>
      </c>
      <c r="F107" s="140">
        <f>SUM(UTA:SRSU!F35)</f>
        <v>56505.5</v>
      </c>
      <c r="G107" s="140">
        <f>SUM(UTA:SRSU!G35)</f>
        <v>0</v>
      </c>
      <c r="H107" s="396">
        <f t="shared" si="33"/>
        <v>665830</v>
      </c>
    </row>
    <row r="108" spans="1:8">
      <c r="A108" s="381">
        <v>5</v>
      </c>
      <c r="B108" s="129" t="s">
        <v>46</v>
      </c>
      <c r="C108" s="140">
        <f>SUM(UTA:SRSU!C36)</f>
        <v>104640.8</v>
      </c>
      <c r="D108" s="140">
        <f>SUM(UTA:SRSU!D36)</f>
        <v>121193.99999999999</v>
      </c>
      <c r="E108" s="140">
        <f>SUM(UTA:SRSU!E36)</f>
        <v>18061</v>
      </c>
      <c r="F108" s="140">
        <f>SUM(UTA:SRSU!F36)</f>
        <v>9381</v>
      </c>
      <c r="G108" s="140">
        <f>SUM(UTA:SRSU!G36)</f>
        <v>0</v>
      </c>
      <c r="H108" s="396">
        <f t="shared" si="33"/>
        <v>253276.79999999999</v>
      </c>
    </row>
    <row r="109" spans="1:8">
      <c r="A109" s="381">
        <v>6</v>
      </c>
      <c r="B109" s="129" t="s">
        <v>47</v>
      </c>
      <c r="C109" s="140">
        <f>SUM(UTA:SRSU!C37)</f>
        <v>539835</v>
      </c>
      <c r="D109" s="140">
        <f>SUM(UTA:SRSU!D37)</f>
        <v>778129</v>
      </c>
      <c r="E109" s="140">
        <f>SUM(UTA:SRSU!E37)</f>
        <v>345058</v>
      </c>
      <c r="F109" s="140">
        <f>SUM(UTA:SRSU!F37)</f>
        <v>103913</v>
      </c>
      <c r="G109" s="140">
        <f>SUM(UTA:SRSU!G37)</f>
        <v>0</v>
      </c>
      <c r="H109" s="396">
        <f t="shared" si="33"/>
        <v>1766935</v>
      </c>
    </row>
    <row r="110" spans="1:8">
      <c r="A110" s="381">
        <v>7</v>
      </c>
      <c r="B110" s="129" t="s">
        <v>48</v>
      </c>
      <c r="C110" s="140">
        <f>SUM(UTA:SRSU!C38)</f>
        <v>90553</v>
      </c>
      <c r="D110" s="140">
        <f>SUM(UTA:SRSU!D38)</f>
        <v>64128</v>
      </c>
      <c r="E110" s="140">
        <f>SUM(UTA:SRSU!E38)</f>
        <v>11345</v>
      </c>
      <c r="F110" s="140">
        <f>SUM(UTA:SRSU!F38)</f>
        <v>1982</v>
      </c>
      <c r="G110" s="140">
        <f>SUM(UTA:SRSU!G38)</f>
        <v>0</v>
      </c>
      <c r="H110" s="396">
        <f t="shared" si="33"/>
        <v>168008</v>
      </c>
    </row>
    <row r="111" spans="1:8">
      <c r="A111" s="381">
        <v>8</v>
      </c>
      <c r="B111" s="129" t="s">
        <v>49</v>
      </c>
      <c r="C111" s="140">
        <f>SUM(UTA:SRSU!C39)</f>
        <v>0</v>
      </c>
      <c r="D111" s="140">
        <f>SUM(UTA:SRSU!D39)</f>
        <v>0</v>
      </c>
      <c r="E111" s="140">
        <f>SUM(UTA:SRSU!E39)</f>
        <v>0</v>
      </c>
      <c r="F111" s="140">
        <f>SUM(UTA:SRSU!F39)</f>
        <v>0</v>
      </c>
      <c r="G111" s="140">
        <f>SUM(UTA:SRSU!G39)</f>
        <v>108425.49999999999</v>
      </c>
      <c r="H111" s="396">
        <f t="shared" si="33"/>
        <v>108425.49999999999</v>
      </c>
    </row>
    <row r="112" spans="1:8">
      <c r="A112" s="381">
        <v>9</v>
      </c>
      <c r="B112" s="129" t="s">
        <v>50</v>
      </c>
      <c r="C112" s="140">
        <f>SUM(UTA:SRSU!C40)</f>
        <v>19121</v>
      </c>
      <c r="D112" s="140">
        <f>SUM(UTA:SRSU!D40)</f>
        <v>65082</v>
      </c>
      <c r="E112" s="140">
        <f>SUM(UTA:SRSU!E40)</f>
        <v>86573.000000000029</v>
      </c>
      <c r="F112" s="140">
        <f>SUM(UTA:SRSU!F40)</f>
        <v>1693</v>
      </c>
      <c r="G112" s="140">
        <f>SUM(UTA:SRSU!G40)</f>
        <v>0</v>
      </c>
      <c r="H112" s="396">
        <f t="shared" si="33"/>
        <v>172469.00000000003</v>
      </c>
    </row>
    <row r="113" spans="1:8">
      <c r="A113" s="381">
        <v>10</v>
      </c>
      <c r="B113" s="129" t="s">
        <v>51</v>
      </c>
      <c r="C113" s="140">
        <f>SUM(UTA:SRSU!C41)</f>
        <v>1168</v>
      </c>
      <c r="D113" s="140">
        <f>SUM(UTA:SRSU!D41)</f>
        <v>973</v>
      </c>
      <c r="E113" s="140">
        <f>SUM(UTA:SRSU!E41)</f>
        <v>22197</v>
      </c>
      <c r="F113" s="140">
        <f>SUM(UTA:SRSU!F41)</f>
        <v>643</v>
      </c>
      <c r="G113" s="140">
        <f>SUM(UTA:SRSU!G41)</f>
        <v>0</v>
      </c>
      <c r="H113" s="396">
        <f t="shared" si="33"/>
        <v>24981</v>
      </c>
    </row>
    <row r="114" spans="1:8">
      <c r="A114" s="381">
        <v>11</v>
      </c>
      <c r="B114" s="129" t="s">
        <v>52</v>
      </c>
      <c r="C114" s="140">
        <f>SUM(UTA:SRSU!C42)</f>
        <v>0</v>
      </c>
      <c r="D114" s="140">
        <f>SUM(UTA:SRSU!D42)</f>
        <v>0</v>
      </c>
      <c r="E114" s="140">
        <f>SUM(UTA:SRSU!E42)</f>
        <v>0</v>
      </c>
      <c r="F114" s="140">
        <f>SUM(UTA:SRSU!F42)</f>
        <v>0</v>
      </c>
      <c r="G114" s="140">
        <f>SUM(UTA:SRSU!G42)</f>
        <v>19344</v>
      </c>
      <c r="H114" s="396">
        <f t="shared" si="33"/>
        <v>19344</v>
      </c>
    </row>
    <row r="115" spans="1:8">
      <c r="A115" s="381">
        <v>12</v>
      </c>
      <c r="B115" s="129" t="s">
        <v>53</v>
      </c>
      <c r="C115" s="140">
        <f>SUM(UTA:SRSU!C43)</f>
        <v>16131</v>
      </c>
      <c r="D115" s="140">
        <f>SUM(UTA:SRSU!D43)</f>
        <v>4203</v>
      </c>
      <c r="E115" s="140">
        <f>SUM(UTA:SRSU!E43)</f>
        <v>0</v>
      </c>
      <c r="F115" s="140">
        <f>SUM(UTA:SRSU!F43)</f>
        <v>0</v>
      </c>
      <c r="G115" s="140">
        <f>SUM(UTA:SRSU!G43)</f>
        <v>0</v>
      </c>
      <c r="H115" s="396">
        <f t="shared" si="33"/>
        <v>20334</v>
      </c>
    </row>
    <row r="116" spans="1:8">
      <c r="A116" s="381">
        <v>13</v>
      </c>
      <c r="B116" s="129" t="s">
        <v>54</v>
      </c>
      <c r="C116" s="140">
        <f>SUM(UTA:SRSU!C44)</f>
        <v>55.999999999999979</v>
      </c>
      <c r="D116" s="140">
        <f>SUM(UTA:SRSU!D44)</f>
        <v>72</v>
      </c>
      <c r="E116" s="140">
        <f>SUM(UTA:SRSU!E44)</f>
        <v>0</v>
      </c>
      <c r="F116" s="140">
        <f>SUM(UTA:SRSU!F44)</f>
        <v>0</v>
      </c>
      <c r="G116" s="140">
        <f>SUM(UTA:SRSU!G44)</f>
        <v>0</v>
      </c>
      <c r="H116" s="396">
        <f t="shared" si="33"/>
        <v>127.99999999999997</v>
      </c>
    </row>
    <row r="117" spans="1:8">
      <c r="A117" s="381">
        <v>14</v>
      </c>
      <c r="B117" s="129" t="s">
        <v>55</v>
      </c>
      <c r="C117" s="140">
        <f>SUM(UTA:SRSU!C45)</f>
        <v>167069.6</v>
      </c>
      <c r="D117" s="140">
        <f>SUM(UTA:SRSU!D45)</f>
        <v>275665</v>
      </c>
      <c r="E117" s="140">
        <f>SUM(UTA:SRSU!E45)</f>
        <v>105647</v>
      </c>
      <c r="F117" s="140">
        <f>SUM(UTA:SRSU!F45)</f>
        <v>15387</v>
      </c>
      <c r="G117" s="140">
        <f>SUM(UTA:SRSU!G45)</f>
        <v>23302</v>
      </c>
      <c r="H117" s="396">
        <f t="shared" si="33"/>
        <v>587070.6</v>
      </c>
    </row>
    <row r="118" spans="1:8">
      <c r="A118" s="381">
        <v>15</v>
      </c>
      <c r="B118" s="129" t="s">
        <v>56</v>
      </c>
      <c r="C118" s="140">
        <f>SUM(UTA:SRSU!C46)</f>
        <v>3</v>
      </c>
      <c r="D118" s="140">
        <f>SUM(UTA:SRSU!D46)</f>
        <v>633</v>
      </c>
      <c r="E118" s="140">
        <f>SUM(UTA:SRSU!E46)</f>
        <v>1443.9599999999998</v>
      </c>
      <c r="F118" s="140">
        <f>SUM(UTA:SRSU!F46)</f>
        <v>2459</v>
      </c>
      <c r="G118" s="140">
        <f>SUM(UTA:SRSU!G46)</f>
        <v>50324.999999999978</v>
      </c>
      <c r="H118" s="396">
        <f t="shared" si="33"/>
        <v>54863.959999999977</v>
      </c>
    </row>
    <row r="119" spans="1:8">
      <c r="A119" s="381">
        <v>16</v>
      </c>
      <c r="B119" s="129" t="s">
        <v>57</v>
      </c>
      <c r="C119" s="140">
        <f>SUM(UTA:SRSU!C47)</f>
        <v>482159.5</v>
      </c>
      <c r="D119" s="140">
        <f>SUM(UTA:SRSU!D47)</f>
        <v>1263380</v>
      </c>
      <c r="E119" s="140">
        <f>SUM(UTA:SRSU!E47)</f>
        <v>439677</v>
      </c>
      <c r="F119" s="140">
        <f>SUM(UTA:SRSU!F47)</f>
        <v>13347</v>
      </c>
      <c r="G119" s="140">
        <f>SUM(UTA:SRSU!G47)</f>
        <v>0</v>
      </c>
      <c r="H119" s="396">
        <f t="shared" si="33"/>
        <v>2198563.5</v>
      </c>
    </row>
    <row r="120" spans="1:8">
      <c r="A120" s="381">
        <v>17</v>
      </c>
      <c r="B120" s="129" t="s">
        <v>58</v>
      </c>
      <c r="C120" s="140">
        <f>SUM(UTA:SRSU!C48)</f>
        <v>0</v>
      </c>
      <c r="D120" s="140">
        <f>SUM(UTA:SRSU!D48)</f>
        <v>0</v>
      </c>
      <c r="E120" s="140">
        <f>SUM(UTA:SRSU!E48)</f>
        <v>0</v>
      </c>
      <c r="F120" s="140">
        <f>SUM(UTA:SRSU!F48)</f>
        <v>0</v>
      </c>
      <c r="G120" s="140">
        <f>SUM(UTA:SRSU!G48)</f>
        <v>15076.999999999998</v>
      </c>
      <c r="H120" s="396">
        <f t="shared" si="33"/>
        <v>15076.999999999998</v>
      </c>
    </row>
    <row r="121" spans="1:8">
      <c r="A121" s="381">
        <v>18</v>
      </c>
      <c r="B121" s="129" t="s">
        <v>59</v>
      </c>
      <c r="C121" s="140">
        <f>SUM(UTA:SRSU!C49)</f>
        <v>355</v>
      </c>
      <c r="D121" s="140">
        <f>SUM(UTA:SRSU!D49)</f>
        <v>35290</v>
      </c>
      <c r="E121" s="140">
        <f>SUM(UTA:SRSU!E49)</f>
        <v>0</v>
      </c>
      <c r="F121" s="140">
        <f>SUM(UTA:SRSU!F49)</f>
        <v>0</v>
      </c>
      <c r="G121" s="140">
        <f>SUM(UTA:SRSU!G49)</f>
        <v>0</v>
      </c>
      <c r="H121" s="396">
        <f t="shared" si="33"/>
        <v>35645</v>
      </c>
    </row>
    <row r="122" spans="1:8">
      <c r="A122" s="381">
        <v>19</v>
      </c>
      <c r="B122" s="129" t="s">
        <v>60</v>
      </c>
      <c r="C122" s="140">
        <f>SUM(UTA:SRSU!C50)</f>
        <v>74563</v>
      </c>
      <c r="D122" s="140">
        <f>SUM(UTA:SRSU!D50)</f>
        <v>122804.99999999999</v>
      </c>
      <c r="E122" s="140">
        <f>SUM(UTA:SRSU!E50)</f>
        <v>25570</v>
      </c>
      <c r="F122" s="140">
        <f>SUM(UTA:SRSU!F50)</f>
        <v>453</v>
      </c>
      <c r="G122" s="140">
        <f>SUM(UTA:SRSU!G50)</f>
        <v>0</v>
      </c>
      <c r="H122" s="396">
        <f t="shared" si="33"/>
        <v>223391</v>
      </c>
    </row>
    <row r="123" spans="1:8">
      <c r="A123" s="381">
        <v>20</v>
      </c>
      <c r="B123" s="129" t="s">
        <v>0</v>
      </c>
      <c r="C123" s="140">
        <f>SUM(UTA:SRSU!C51)</f>
        <v>26483</v>
      </c>
      <c r="D123" s="140">
        <f>SUM(UTA:SRSU!D51)</f>
        <v>291467.09999999998</v>
      </c>
      <c r="E123" s="140">
        <f>SUM(UTA:SRSU!E51)</f>
        <v>81185</v>
      </c>
      <c r="F123" s="140">
        <f>SUM(UTA:SRSU!F51)</f>
        <v>7223.9999999999991</v>
      </c>
      <c r="G123" s="140">
        <f>SUM(UTA:SRSU!G51)</f>
        <v>0</v>
      </c>
      <c r="H123" s="396">
        <f t="shared" si="33"/>
        <v>406359.1</v>
      </c>
    </row>
    <row r="124" spans="1:8">
      <c r="A124" s="383"/>
      <c r="B124" s="142" t="s">
        <v>33</v>
      </c>
      <c r="C124" s="141">
        <f>SUM(C104:C123)</f>
        <v>7517872.21</v>
      </c>
      <c r="D124" s="141">
        <f>SUM(D104:D123)</f>
        <v>5785835.9799999995</v>
      </c>
      <c r="E124" s="141">
        <f>SUM(E104:E123)</f>
        <v>1909416.74</v>
      </c>
      <c r="F124" s="141">
        <f>SUM(F104:F123)</f>
        <v>393209.92000000004</v>
      </c>
      <c r="G124" s="141">
        <f>SUM(G104:G123)</f>
        <v>216473.49999999997</v>
      </c>
      <c r="H124" s="396">
        <f t="shared" si="33"/>
        <v>15822808.35</v>
      </c>
    </row>
    <row r="125" spans="1:8">
      <c r="A125" s="392"/>
      <c r="B125" s="143"/>
      <c r="C125" s="144"/>
      <c r="D125" s="144"/>
      <c r="E125" s="144"/>
      <c r="F125" s="144"/>
      <c r="G125" s="144"/>
      <c r="H125" s="398"/>
    </row>
    <row r="126" spans="1:8" ht="14.4" thickBot="1">
      <c r="A126" s="395" t="str">
        <f>"Semester Credit Hours Previous Year (FY "&amp;H1-1&amp;")"</f>
        <v>Semester Credit Hours Previous Year (FY 2022)</v>
      </c>
      <c r="H126" s="393"/>
    </row>
    <row r="127" spans="1:8" ht="28.2" thickBot="1">
      <c r="A127" s="388" t="s">
        <v>850</v>
      </c>
      <c r="B127" s="124" t="s">
        <v>31</v>
      </c>
      <c r="C127" s="125" t="s">
        <v>25</v>
      </c>
      <c r="D127" s="125" t="s">
        <v>26</v>
      </c>
      <c r="E127" s="125" t="s">
        <v>27</v>
      </c>
      <c r="F127" s="125" t="s">
        <v>28</v>
      </c>
      <c r="G127" s="125" t="s">
        <v>29</v>
      </c>
      <c r="H127" s="389" t="s">
        <v>30</v>
      </c>
    </row>
    <row r="128" spans="1:8">
      <c r="A128" s="381">
        <v>1</v>
      </c>
      <c r="B128" s="127" t="s">
        <v>42</v>
      </c>
      <c r="C128" s="140">
        <v>3739172.4199999995</v>
      </c>
      <c r="D128" s="140">
        <v>1579292.69</v>
      </c>
      <c r="E128" s="140">
        <v>308921.87</v>
      </c>
      <c r="F128" s="140">
        <v>90292</v>
      </c>
      <c r="G128" s="140">
        <v>0</v>
      </c>
      <c r="H128" s="396">
        <f>SUM(C128:G128)</f>
        <v>5717678.9799999995</v>
      </c>
    </row>
    <row r="129" spans="1:8">
      <c r="A129" s="381">
        <v>2</v>
      </c>
      <c r="B129" s="129" t="s">
        <v>43</v>
      </c>
      <c r="C129" s="140">
        <v>1514015.3199999996</v>
      </c>
      <c r="D129" s="140">
        <v>768221.81</v>
      </c>
      <c r="E129" s="140">
        <v>160289.21</v>
      </c>
      <c r="F129" s="140">
        <v>85307</v>
      </c>
      <c r="G129" s="140">
        <v>0</v>
      </c>
      <c r="H129" s="396">
        <f t="shared" ref="H129:H147" si="34">SUM(C129:G129)</f>
        <v>2527833.34</v>
      </c>
    </row>
    <row r="130" spans="1:8">
      <c r="A130" s="381">
        <v>3</v>
      </c>
      <c r="B130" s="129" t="s">
        <v>44</v>
      </c>
      <c r="C130" s="140">
        <v>505976</v>
      </c>
      <c r="D130" s="140">
        <v>217623</v>
      </c>
      <c r="E130" s="140">
        <v>33198.03</v>
      </c>
      <c r="F130" s="140">
        <v>10920</v>
      </c>
      <c r="G130" s="140">
        <v>0</v>
      </c>
      <c r="H130" s="396">
        <f t="shared" si="34"/>
        <v>767717.03</v>
      </c>
    </row>
    <row r="131" spans="1:8">
      <c r="A131" s="381">
        <v>4</v>
      </c>
      <c r="B131" s="129" t="s">
        <v>45</v>
      </c>
      <c r="C131" s="140">
        <v>84481</v>
      </c>
      <c r="D131" s="140">
        <v>300708</v>
      </c>
      <c r="E131" s="140">
        <v>267772.7</v>
      </c>
      <c r="F131" s="140">
        <v>57615</v>
      </c>
      <c r="G131" s="140">
        <v>0</v>
      </c>
      <c r="H131" s="396">
        <f t="shared" si="34"/>
        <v>710576.7</v>
      </c>
    </row>
    <row r="132" spans="1:8">
      <c r="A132" s="381">
        <v>5</v>
      </c>
      <c r="B132" s="129" t="s">
        <v>46</v>
      </c>
      <c r="C132" s="140">
        <v>96182</v>
      </c>
      <c r="D132" s="140">
        <v>117785</v>
      </c>
      <c r="E132" s="140">
        <v>18357</v>
      </c>
      <c r="F132" s="140">
        <v>8374</v>
      </c>
      <c r="G132" s="140">
        <v>0</v>
      </c>
      <c r="H132" s="396">
        <f t="shared" si="34"/>
        <v>240698</v>
      </c>
    </row>
    <row r="133" spans="1:8">
      <c r="A133" s="381">
        <v>6</v>
      </c>
      <c r="B133" s="129" t="s">
        <v>47</v>
      </c>
      <c r="C133" s="140">
        <v>517072.57999999996</v>
      </c>
      <c r="D133" s="140">
        <v>777395.74</v>
      </c>
      <c r="E133" s="140">
        <v>289748.5</v>
      </c>
      <c r="F133" s="140">
        <v>109012</v>
      </c>
      <c r="G133" s="140">
        <v>0</v>
      </c>
      <c r="H133" s="396">
        <f t="shared" si="34"/>
        <v>1693228.8199999998</v>
      </c>
    </row>
    <row r="134" spans="1:8">
      <c r="A134" s="381">
        <v>7</v>
      </c>
      <c r="B134" s="129" t="s">
        <v>48</v>
      </c>
      <c r="C134" s="140">
        <v>85929.26</v>
      </c>
      <c r="D134" s="140">
        <v>68413</v>
      </c>
      <c r="E134" s="140">
        <v>11691</v>
      </c>
      <c r="F134" s="140">
        <v>1882</v>
      </c>
      <c r="G134" s="140">
        <v>0</v>
      </c>
      <c r="H134" s="396">
        <f t="shared" si="34"/>
        <v>167915.26</v>
      </c>
    </row>
    <row r="135" spans="1:8">
      <c r="A135" s="381">
        <v>8</v>
      </c>
      <c r="B135" s="129" t="s">
        <v>49</v>
      </c>
      <c r="C135" s="140">
        <v>0</v>
      </c>
      <c r="D135" s="140">
        <v>0</v>
      </c>
      <c r="E135" s="140">
        <v>0</v>
      </c>
      <c r="F135" s="140">
        <v>0</v>
      </c>
      <c r="G135" s="140">
        <v>106613.7</v>
      </c>
      <c r="H135" s="396">
        <f t="shared" si="34"/>
        <v>106613.7</v>
      </c>
    </row>
    <row r="136" spans="1:8">
      <c r="A136" s="381">
        <v>9</v>
      </c>
      <c r="B136" s="129" t="s">
        <v>50</v>
      </c>
      <c r="C136" s="140">
        <v>20859</v>
      </c>
      <c r="D136" s="140">
        <v>68953</v>
      </c>
      <c r="E136" s="140">
        <v>92076.000000000029</v>
      </c>
      <c r="F136" s="140">
        <v>1359</v>
      </c>
      <c r="G136" s="140">
        <v>0</v>
      </c>
      <c r="H136" s="396">
        <f t="shared" si="34"/>
        <v>183247.00000000003</v>
      </c>
    </row>
    <row r="137" spans="1:8">
      <c r="A137" s="381">
        <v>10</v>
      </c>
      <c r="B137" s="129" t="s">
        <v>51</v>
      </c>
      <c r="C137" s="140">
        <v>1254</v>
      </c>
      <c r="D137" s="140">
        <v>973</v>
      </c>
      <c r="E137" s="140">
        <v>20566</v>
      </c>
      <c r="F137" s="140">
        <v>604</v>
      </c>
      <c r="G137" s="140">
        <v>0</v>
      </c>
      <c r="H137" s="396">
        <f t="shared" si="34"/>
        <v>23397</v>
      </c>
    </row>
    <row r="138" spans="1:8">
      <c r="A138" s="381">
        <v>11</v>
      </c>
      <c r="B138" s="129" t="s">
        <v>52</v>
      </c>
      <c r="C138" s="140">
        <v>0</v>
      </c>
      <c r="D138" s="140">
        <v>0</v>
      </c>
      <c r="E138" s="140">
        <v>0</v>
      </c>
      <c r="F138" s="140">
        <v>0</v>
      </c>
      <c r="G138" s="140">
        <v>18018</v>
      </c>
      <c r="H138" s="396">
        <f t="shared" si="34"/>
        <v>18018</v>
      </c>
    </row>
    <row r="139" spans="1:8">
      <c r="A139" s="381">
        <v>12</v>
      </c>
      <c r="B139" s="129" t="s">
        <v>53</v>
      </c>
      <c r="C139" s="140">
        <v>12601</v>
      </c>
      <c r="D139" s="140">
        <v>4364</v>
      </c>
      <c r="E139" s="140">
        <v>0</v>
      </c>
      <c r="F139" s="140">
        <v>0</v>
      </c>
      <c r="G139" s="140">
        <v>0</v>
      </c>
      <c r="H139" s="396">
        <f t="shared" si="34"/>
        <v>16965</v>
      </c>
    </row>
    <row r="140" spans="1:8">
      <c r="A140" s="381">
        <v>13</v>
      </c>
      <c r="B140" s="129" t="s">
        <v>54</v>
      </c>
      <c r="C140" s="140">
        <v>18</v>
      </c>
      <c r="D140" s="140">
        <v>105</v>
      </c>
      <c r="E140" s="140">
        <v>0</v>
      </c>
      <c r="F140" s="140">
        <v>0</v>
      </c>
      <c r="G140" s="140">
        <v>0</v>
      </c>
      <c r="H140" s="396">
        <f t="shared" si="34"/>
        <v>123</v>
      </c>
    </row>
    <row r="141" spans="1:8">
      <c r="A141" s="381">
        <v>14</v>
      </c>
      <c r="B141" s="129" t="s">
        <v>55</v>
      </c>
      <c r="C141" s="140">
        <v>161204.96</v>
      </c>
      <c r="D141" s="140">
        <v>275088.28000000003</v>
      </c>
      <c r="E141" s="140">
        <v>107748.5</v>
      </c>
      <c r="F141" s="140">
        <v>12569.999999999995</v>
      </c>
      <c r="G141" s="140">
        <v>24026.000000000015</v>
      </c>
      <c r="H141" s="396">
        <f t="shared" si="34"/>
        <v>580637.74</v>
      </c>
    </row>
    <row r="142" spans="1:8">
      <c r="A142" s="381">
        <v>15</v>
      </c>
      <c r="B142" s="129" t="s">
        <v>56</v>
      </c>
      <c r="C142" s="140">
        <v>203</v>
      </c>
      <c r="D142" s="140">
        <v>887</v>
      </c>
      <c r="E142" s="140">
        <v>1370.5000000000002</v>
      </c>
      <c r="F142" s="140">
        <v>2555</v>
      </c>
      <c r="G142" s="140">
        <v>51875</v>
      </c>
      <c r="H142" s="396">
        <f t="shared" si="34"/>
        <v>56890.5</v>
      </c>
    </row>
    <row r="143" spans="1:8">
      <c r="A143" s="381">
        <v>16</v>
      </c>
      <c r="B143" s="129" t="s">
        <v>57</v>
      </c>
      <c r="C143" s="140">
        <v>464241.28</v>
      </c>
      <c r="D143" s="140">
        <v>1264123.21</v>
      </c>
      <c r="E143" s="140">
        <v>456844.45</v>
      </c>
      <c r="F143" s="140">
        <v>13715</v>
      </c>
      <c r="G143" s="140">
        <v>0</v>
      </c>
      <c r="H143" s="396">
        <f t="shared" si="34"/>
        <v>2198923.94</v>
      </c>
    </row>
    <row r="144" spans="1:8">
      <c r="A144" s="381">
        <v>17</v>
      </c>
      <c r="B144" s="129" t="s">
        <v>58</v>
      </c>
      <c r="C144" s="140">
        <v>0</v>
      </c>
      <c r="D144" s="140">
        <v>0</v>
      </c>
      <c r="E144" s="140">
        <v>0</v>
      </c>
      <c r="F144" s="140">
        <v>0</v>
      </c>
      <c r="G144" s="140">
        <v>15257.000000000004</v>
      </c>
      <c r="H144" s="396">
        <f t="shared" si="34"/>
        <v>15257.000000000004</v>
      </c>
    </row>
    <row r="145" spans="1:8">
      <c r="A145" s="381">
        <v>18</v>
      </c>
      <c r="B145" s="129" t="s">
        <v>59</v>
      </c>
      <c r="C145" s="140">
        <v>444</v>
      </c>
      <c r="D145" s="140">
        <v>38530</v>
      </c>
      <c r="E145" s="140">
        <v>0</v>
      </c>
      <c r="F145" s="140">
        <v>0</v>
      </c>
      <c r="G145" s="140">
        <v>0</v>
      </c>
      <c r="H145" s="396">
        <f t="shared" si="34"/>
        <v>38974</v>
      </c>
    </row>
    <row r="146" spans="1:8">
      <c r="A146" s="381">
        <v>19</v>
      </c>
      <c r="B146" s="129" t="s">
        <v>60</v>
      </c>
      <c r="C146" s="140">
        <v>69695</v>
      </c>
      <c r="D146" s="140">
        <v>126818</v>
      </c>
      <c r="E146" s="140">
        <v>20607</v>
      </c>
      <c r="F146" s="140">
        <v>577</v>
      </c>
      <c r="G146" s="140">
        <v>0</v>
      </c>
      <c r="H146" s="396">
        <f t="shared" si="34"/>
        <v>217697</v>
      </c>
    </row>
    <row r="147" spans="1:8">
      <c r="A147" s="381">
        <v>20</v>
      </c>
      <c r="B147" s="129" t="s">
        <v>0</v>
      </c>
      <c r="C147" s="140">
        <v>28392</v>
      </c>
      <c r="D147" s="140">
        <v>311634.90000000002</v>
      </c>
      <c r="E147" s="140">
        <v>91440</v>
      </c>
      <c r="F147" s="140">
        <v>8586</v>
      </c>
      <c r="G147" s="140">
        <v>0</v>
      </c>
      <c r="H147" s="396">
        <f t="shared" si="34"/>
        <v>440052.9</v>
      </c>
    </row>
    <row r="148" spans="1:8">
      <c r="A148" s="383"/>
      <c r="B148" s="142" t="s">
        <v>33</v>
      </c>
      <c r="C148" s="141">
        <f t="shared" ref="C148:H148" si="35">SUM(C128:C147)</f>
        <v>7301740.8199999994</v>
      </c>
      <c r="D148" s="141">
        <f t="shared" si="35"/>
        <v>5920915.6300000008</v>
      </c>
      <c r="E148" s="141">
        <f t="shared" si="35"/>
        <v>1880630.76</v>
      </c>
      <c r="F148" s="141">
        <f t="shared" si="35"/>
        <v>403368</v>
      </c>
      <c r="G148" s="141">
        <f t="shared" si="35"/>
        <v>215789.7</v>
      </c>
      <c r="H148" s="396">
        <f t="shared" si="35"/>
        <v>15722444.909999998</v>
      </c>
    </row>
    <row r="149" spans="1:8">
      <c r="A149" s="392"/>
      <c r="B149" s="143"/>
      <c r="C149" s="144"/>
      <c r="D149" s="144"/>
      <c r="E149" s="144"/>
      <c r="F149" s="144"/>
      <c r="G149" s="144"/>
      <c r="H149" s="398"/>
    </row>
    <row r="150" spans="1:8" ht="14.4" thickBot="1">
      <c r="A150" s="395" t="str">
        <f>"Semester Credit Hours Previous Year (FY "&amp;H1-2&amp;")"</f>
        <v>Semester Credit Hours Previous Year (FY 2021)</v>
      </c>
      <c r="H150" s="393"/>
    </row>
    <row r="151" spans="1:8" ht="28.2" thickBot="1">
      <c r="A151" s="388" t="s">
        <v>850</v>
      </c>
      <c r="B151" s="124" t="s">
        <v>31</v>
      </c>
      <c r="C151" s="125" t="s">
        <v>25</v>
      </c>
      <c r="D151" s="125" t="s">
        <v>26</v>
      </c>
      <c r="E151" s="125" t="s">
        <v>27</v>
      </c>
      <c r="F151" s="125" t="s">
        <v>28</v>
      </c>
      <c r="G151" s="125" t="s">
        <v>29</v>
      </c>
      <c r="H151" s="389" t="s">
        <v>30</v>
      </c>
    </row>
    <row r="152" spans="1:8">
      <c r="A152" s="381">
        <v>1</v>
      </c>
      <c r="B152" s="127" t="s">
        <v>42</v>
      </c>
      <c r="C152" s="140">
        <v>3789273</v>
      </c>
      <c r="D152" s="140">
        <v>1658994</v>
      </c>
      <c r="E152" s="140">
        <v>312524</v>
      </c>
      <c r="F152" s="140">
        <v>88490</v>
      </c>
      <c r="G152" s="140">
        <v>0</v>
      </c>
      <c r="H152" s="396">
        <f>SUM(C152:G152)</f>
        <v>5849281</v>
      </c>
    </row>
    <row r="153" spans="1:8">
      <c r="A153" s="381">
        <v>2</v>
      </c>
      <c r="B153" s="129" t="s">
        <v>43</v>
      </c>
      <c r="C153" s="140">
        <v>1581512</v>
      </c>
      <c r="D153" s="140">
        <v>823951</v>
      </c>
      <c r="E153" s="140">
        <v>141793</v>
      </c>
      <c r="F153" s="140">
        <v>83337</v>
      </c>
      <c r="G153" s="140">
        <v>0</v>
      </c>
      <c r="H153" s="396">
        <f t="shared" ref="H153:H170" si="36">SUM(C153:G153)</f>
        <v>2630593</v>
      </c>
    </row>
    <row r="154" spans="1:8">
      <c r="A154" s="381">
        <v>3</v>
      </c>
      <c r="B154" s="129" t="s">
        <v>44</v>
      </c>
      <c r="C154" s="140">
        <v>507732</v>
      </c>
      <c r="D154" s="140">
        <v>220827</v>
      </c>
      <c r="E154" s="140">
        <v>33299</v>
      </c>
      <c r="F154" s="140">
        <v>10817</v>
      </c>
      <c r="G154" s="140">
        <v>0</v>
      </c>
      <c r="H154" s="396">
        <f t="shared" si="36"/>
        <v>772675</v>
      </c>
    </row>
    <row r="155" spans="1:8">
      <c r="A155" s="381">
        <v>4</v>
      </c>
      <c r="B155" s="129" t="s">
        <v>45</v>
      </c>
      <c r="C155" s="140">
        <v>82224</v>
      </c>
      <c r="D155" s="140">
        <v>328198</v>
      </c>
      <c r="E155" s="140">
        <v>289928</v>
      </c>
      <c r="F155" s="140">
        <v>58612</v>
      </c>
      <c r="G155" s="140">
        <v>0</v>
      </c>
      <c r="H155" s="396">
        <f t="shared" si="36"/>
        <v>758962</v>
      </c>
    </row>
    <row r="156" spans="1:8">
      <c r="A156" s="381">
        <v>5</v>
      </c>
      <c r="B156" s="129" t="s">
        <v>46</v>
      </c>
      <c r="C156" s="140">
        <v>93496</v>
      </c>
      <c r="D156" s="140">
        <v>118661</v>
      </c>
      <c r="E156" s="140">
        <v>17985</v>
      </c>
      <c r="F156" s="140">
        <v>8696</v>
      </c>
      <c r="G156" s="140">
        <v>0</v>
      </c>
      <c r="H156" s="396">
        <f t="shared" si="36"/>
        <v>238838</v>
      </c>
    </row>
    <row r="157" spans="1:8">
      <c r="A157" s="381">
        <v>6</v>
      </c>
      <c r="B157" s="129" t="s">
        <v>47</v>
      </c>
      <c r="C157" s="140">
        <v>522883</v>
      </c>
      <c r="D157" s="140">
        <v>788411</v>
      </c>
      <c r="E157" s="140">
        <v>209394</v>
      </c>
      <c r="F157" s="140">
        <v>105536</v>
      </c>
      <c r="G157" s="140">
        <v>0</v>
      </c>
      <c r="H157" s="396">
        <f t="shared" si="36"/>
        <v>1626224</v>
      </c>
    </row>
    <row r="158" spans="1:8">
      <c r="A158" s="381">
        <v>7</v>
      </c>
      <c r="B158" s="129" t="s">
        <v>48</v>
      </c>
      <c r="C158" s="140">
        <v>84559</v>
      </c>
      <c r="D158" s="140">
        <v>73608</v>
      </c>
      <c r="E158" s="140">
        <v>11294</v>
      </c>
      <c r="F158" s="140">
        <v>1813</v>
      </c>
      <c r="G158" s="140">
        <v>0</v>
      </c>
      <c r="H158" s="396">
        <f t="shared" si="36"/>
        <v>171274</v>
      </c>
    </row>
    <row r="159" spans="1:8">
      <c r="A159" s="381">
        <v>8</v>
      </c>
      <c r="B159" s="129" t="s">
        <v>49</v>
      </c>
      <c r="C159" s="140">
        <v>0</v>
      </c>
      <c r="D159" s="140">
        <v>0</v>
      </c>
      <c r="E159" s="140">
        <v>0</v>
      </c>
      <c r="F159" s="140">
        <v>0</v>
      </c>
      <c r="G159" s="140">
        <v>105341</v>
      </c>
      <c r="H159" s="396">
        <f t="shared" si="36"/>
        <v>105341</v>
      </c>
    </row>
    <row r="160" spans="1:8">
      <c r="A160" s="381">
        <v>9</v>
      </c>
      <c r="B160" s="129" t="s">
        <v>50</v>
      </c>
      <c r="C160" s="140">
        <v>21459</v>
      </c>
      <c r="D160" s="140">
        <v>70281</v>
      </c>
      <c r="E160" s="140">
        <v>90138</v>
      </c>
      <c r="F160" s="140">
        <v>1254</v>
      </c>
      <c r="G160" s="140">
        <v>0</v>
      </c>
      <c r="H160" s="396">
        <f t="shared" si="36"/>
        <v>183132</v>
      </c>
    </row>
    <row r="161" spans="1:8">
      <c r="A161" s="381">
        <v>10</v>
      </c>
      <c r="B161" s="129" t="s">
        <v>51</v>
      </c>
      <c r="C161" s="140">
        <v>1133</v>
      </c>
      <c r="D161" s="140">
        <v>945</v>
      </c>
      <c r="E161" s="140">
        <v>18422</v>
      </c>
      <c r="F161" s="140">
        <v>474</v>
      </c>
      <c r="G161" s="140">
        <v>0</v>
      </c>
      <c r="H161" s="396">
        <f t="shared" si="36"/>
        <v>20974</v>
      </c>
    </row>
    <row r="162" spans="1:8">
      <c r="A162" s="381">
        <v>11</v>
      </c>
      <c r="B162" s="129" t="s">
        <v>52</v>
      </c>
      <c r="C162" s="140">
        <v>0</v>
      </c>
      <c r="D162" s="140">
        <v>0</v>
      </c>
      <c r="E162" s="140">
        <v>0</v>
      </c>
      <c r="F162" s="140">
        <v>0</v>
      </c>
      <c r="G162" s="140">
        <v>14352</v>
      </c>
      <c r="H162" s="396">
        <f t="shared" si="36"/>
        <v>14352</v>
      </c>
    </row>
    <row r="163" spans="1:8">
      <c r="A163" s="381">
        <v>12</v>
      </c>
      <c r="B163" s="129" t="s">
        <v>53</v>
      </c>
      <c r="C163" s="140">
        <v>13867</v>
      </c>
      <c r="D163" s="140">
        <v>4055</v>
      </c>
      <c r="E163" s="140">
        <v>0</v>
      </c>
      <c r="F163" s="140">
        <v>0</v>
      </c>
      <c r="G163" s="140">
        <v>0</v>
      </c>
      <c r="H163" s="396">
        <f t="shared" si="36"/>
        <v>17922</v>
      </c>
    </row>
    <row r="164" spans="1:8">
      <c r="A164" s="381">
        <v>13</v>
      </c>
      <c r="B164" s="129" t="s">
        <v>54</v>
      </c>
      <c r="C164" s="140">
        <v>9</v>
      </c>
      <c r="D164" s="140">
        <v>69</v>
      </c>
      <c r="E164" s="140">
        <v>0</v>
      </c>
      <c r="F164" s="140">
        <v>0</v>
      </c>
      <c r="G164" s="140">
        <v>0</v>
      </c>
      <c r="H164" s="396">
        <f t="shared" si="36"/>
        <v>78</v>
      </c>
    </row>
    <row r="165" spans="1:8">
      <c r="A165" s="381">
        <v>14</v>
      </c>
      <c r="B165" s="129" t="s">
        <v>55</v>
      </c>
      <c r="C165" s="140">
        <v>162786</v>
      </c>
      <c r="D165" s="140">
        <v>286915</v>
      </c>
      <c r="E165" s="140">
        <v>116878</v>
      </c>
      <c r="F165" s="140">
        <v>10780</v>
      </c>
      <c r="G165" s="140">
        <v>23564</v>
      </c>
      <c r="H165" s="396">
        <f t="shared" si="36"/>
        <v>600923</v>
      </c>
    </row>
    <row r="166" spans="1:8">
      <c r="A166" s="381">
        <v>15</v>
      </c>
      <c r="B166" s="129" t="s">
        <v>56</v>
      </c>
      <c r="C166" s="140">
        <v>17</v>
      </c>
      <c r="D166" s="140">
        <v>899</v>
      </c>
      <c r="E166" s="140">
        <v>1150</v>
      </c>
      <c r="F166" s="140">
        <v>2510</v>
      </c>
      <c r="G166" s="140">
        <v>55309</v>
      </c>
      <c r="H166" s="396">
        <f t="shared" si="36"/>
        <v>59885</v>
      </c>
    </row>
    <row r="167" spans="1:8">
      <c r="A167" s="381">
        <v>16</v>
      </c>
      <c r="B167" s="129" t="s">
        <v>57</v>
      </c>
      <c r="C167" s="140">
        <v>467128</v>
      </c>
      <c r="D167" s="140">
        <v>1330077</v>
      </c>
      <c r="E167" s="140">
        <v>455211</v>
      </c>
      <c r="F167" s="140">
        <v>13926</v>
      </c>
      <c r="G167" s="140">
        <v>0</v>
      </c>
      <c r="H167" s="396">
        <f t="shared" si="36"/>
        <v>2266342</v>
      </c>
    </row>
    <row r="168" spans="1:8">
      <c r="A168" s="381">
        <v>17</v>
      </c>
      <c r="B168" s="129" t="s">
        <v>58</v>
      </c>
      <c r="C168" s="140">
        <v>0</v>
      </c>
      <c r="D168" s="140">
        <v>0</v>
      </c>
      <c r="E168" s="140">
        <v>0</v>
      </c>
      <c r="F168" s="140">
        <v>0</v>
      </c>
      <c r="G168" s="140">
        <v>15888</v>
      </c>
      <c r="H168" s="396">
        <f t="shared" si="36"/>
        <v>15888</v>
      </c>
    </row>
    <row r="169" spans="1:8">
      <c r="A169" s="381">
        <v>18</v>
      </c>
      <c r="B169" s="129" t="s">
        <v>59</v>
      </c>
      <c r="C169" s="140">
        <v>47</v>
      </c>
      <c r="D169" s="140">
        <v>43335</v>
      </c>
      <c r="E169" s="140">
        <v>0</v>
      </c>
      <c r="F169" s="140">
        <v>0</v>
      </c>
      <c r="G169" s="140">
        <v>0</v>
      </c>
      <c r="H169" s="396">
        <f t="shared" si="36"/>
        <v>43382</v>
      </c>
    </row>
    <row r="170" spans="1:8">
      <c r="A170" s="381">
        <v>19</v>
      </c>
      <c r="B170" s="129" t="s">
        <v>60</v>
      </c>
      <c r="C170" s="140">
        <v>72679</v>
      </c>
      <c r="D170" s="140">
        <v>131543</v>
      </c>
      <c r="E170" s="140">
        <v>16578</v>
      </c>
      <c r="F170" s="140">
        <v>437</v>
      </c>
      <c r="G170" s="140">
        <v>0</v>
      </c>
      <c r="H170" s="396">
        <f t="shared" si="36"/>
        <v>221237</v>
      </c>
    </row>
    <row r="171" spans="1:8">
      <c r="A171" s="381">
        <v>20</v>
      </c>
      <c r="B171" s="129" t="s">
        <v>0</v>
      </c>
      <c r="C171" s="140">
        <v>31022</v>
      </c>
      <c r="D171" s="140">
        <v>330913</v>
      </c>
      <c r="E171" s="140">
        <v>106009</v>
      </c>
      <c r="F171" s="140">
        <v>9026</v>
      </c>
      <c r="G171" s="140">
        <v>0</v>
      </c>
      <c r="H171" s="396">
        <f>SUM(C171:G171)</f>
        <v>476970</v>
      </c>
    </row>
    <row r="172" spans="1:8">
      <c r="A172" s="383"/>
      <c r="B172" s="142" t="s">
        <v>33</v>
      </c>
      <c r="C172" s="141">
        <f t="shared" ref="C172:H172" si="37">SUM(C152:C171)</f>
        <v>7431826</v>
      </c>
      <c r="D172" s="141">
        <f t="shared" si="37"/>
        <v>6211682</v>
      </c>
      <c r="E172" s="141">
        <f t="shared" si="37"/>
        <v>1820603</v>
      </c>
      <c r="F172" s="141">
        <f t="shared" si="37"/>
        <v>395708</v>
      </c>
      <c r="G172" s="141">
        <f t="shared" si="37"/>
        <v>214454</v>
      </c>
      <c r="H172" s="396">
        <f t="shared" si="37"/>
        <v>16074273</v>
      </c>
    </row>
    <row r="173" spans="1:8">
      <c r="A173" s="392"/>
      <c r="B173" s="143"/>
      <c r="C173" s="144"/>
      <c r="D173" s="144"/>
      <c r="E173" s="144"/>
      <c r="F173" s="144"/>
      <c r="G173" s="144"/>
      <c r="H173" s="398"/>
    </row>
    <row r="174" spans="1:8" ht="14.4" thickBot="1">
      <c r="A174" s="392"/>
      <c r="B174" s="120" t="str">
        <f>"All Expenditures Current Year (FY "&amp;H1&amp;")"</f>
        <v>All Expenditures Current Year (FY 2023)</v>
      </c>
      <c r="C174" s="121"/>
      <c r="D174" s="121"/>
      <c r="E174" s="121"/>
      <c r="F174" s="121"/>
      <c r="G174" s="121"/>
      <c r="H174" s="387"/>
    </row>
    <row r="175" spans="1:8" ht="28.2" thickBot="1">
      <c r="A175" s="388" t="s">
        <v>850</v>
      </c>
      <c r="B175" s="124" t="s">
        <v>31</v>
      </c>
      <c r="C175" s="125" t="s">
        <v>25</v>
      </c>
      <c r="D175" s="125" t="s">
        <v>26</v>
      </c>
      <c r="E175" s="125" t="s">
        <v>27</v>
      </c>
      <c r="F175" s="125" t="s">
        <v>28</v>
      </c>
      <c r="G175" s="125" t="s">
        <v>29</v>
      </c>
      <c r="H175" s="389" t="s">
        <v>1</v>
      </c>
    </row>
    <row r="176" spans="1:8">
      <c r="A176" s="381">
        <v>1</v>
      </c>
      <c r="B176" s="127" t="str">
        <f>$B$104</f>
        <v>Liberal Arts</v>
      </c>
      <c r="C176" s="135">
        <f>SUM(UTA:SRSU!C268)</f>
        <v>1190087364.1670597</v>
      </c>
      <c r="D176" s="135">
        <f>SUM(UTA:SRSU!D268)</f>
        <v>888512546.11602771</v>
      </c>
      <c r="E176" s="135">
        <f>SUM(UTA:SRSU!E268)</f>
        <v>407386754.52369112</v>
      </c>
      <c r="F176" s="135">
        <f>SUM(UTA:SRSU!F268)</f>
        <v>386475730.2066763</v>
      </c>
      <c r="G176" s="135">
        <f>SUM(UTA:SRSU!G268)</f>
        <v>0</v>
      </c>
      <c r="H176" s="390">
        <f>SUM(C176:G176)</f>
        <v>2872462395.0134549</v>
      </c>
    </row>
    <row r="177" spans="1:8">
      <c r="A177" s="381">
        <v>2</v>
      </c>
      <c r="B177" s="127" t="str">
        <f>$B$105</f>
        <v>Science</v>
      </c>
      <c r="C177" s="138">
        <f>SUM(UTA:SRSU!C269)</f>
        <v>633271098.29478824</v>
      </c>
      <c r="D177" s="138">
        <f>SUM(UTA:SRSU!D269)</f>
        <v>622038964.12217999</v>
      </c>
      <c r="E177" s="138">
        <f>SUM(UTA:SRSU!E269)</f>
        <v>297530575.48379362</v>
      </c>
      <c r="F177" s="138">
        <f>SUM(UTA:SRSU!F269)</f>
        <v>566068284.03533769</v>
      </c>
      <c r="G177" s="138">
        <f>SUM(UTA:SRSU!G269)</f>
        <v>0</v>
      </c>
      <c r="H177" s="391">
        <f t="shared" ref="H177:H196" si="38">SUM(C177:G177)</f>
        <v>2118908921.9360998</v>
      </c>
    </row>
    <row r="178" spans="1:8">
      <c r="A178" s="381">
        <v>3</v>
      </c>
      <c r="B178" s="127" t="str">
        <f>$B$106</f>
        <v>Fine Arts</v>
      </c>
      <c r="C178" s="138">
        <f>SUM(UTA:SRSU!C270)</f>
        <v>218395753.64910385</v>
      </c>
      <c r="D178" s="138">
        <f>SUM(UTA:SRSU!D270)</f>
        <v>167788803.03778312</v>
      </c>
      <c r="E178" s="138">
        <f>SUM(UTA:SRSU!E270)</f>
        <v>71705005.315047234</v>
      </c>
      <c r="F178" s="138">
        <f>SUM(UTA:SRSU!F270)</f>
        <v>39221193.961919636</v>
      </c>
      <c r="G178" s="138">
        <f>SUM(UTA:SRSU!G270)</f>
        <v>0</v>
      </c>
      <c r="H178" s="391">
        <f t="shared" si="38"/>
        <v>497110755.96385384</v>
      </c>
    </row>
    <row r="179" spans="1:8">
      <c r="A179" s="381">
        <v>4</v>
      </c>
      <c r="B179" s="127" t="str">
        <f>$B$107</f>
        <v>Teacher Education</v>
      </c>
      <c r="C179" s="138">
        <f>SUM(UTA:SRSU!C271)</f>
        <v>30509493.517258808</v>
      </c>
      <c r="D179" s="138">
        <f>SUM(UTA:SRSU!D271)</f>
        <v>165112942.84663802</v>
      </c>
      <c r="E179" s="138">
        <f>SUM(UTA:SRSU!E271)</f>
        <v>182509645.71125343</v>
      </c>
      <c r="F179" s="138">
        <f>SUM(UTA:SRSU!F271)</f>
        <v>133640456.06793359</v>
      </c>
      <c r="G179" s="138">
        <f>SUM(UTA:SRSU!G271)</f>
        <v>0</v>
      </c>
      <c r="H179" s="391">
        <f t="shared" si="38"/>
        <v>511772538.14308381</v>
      </c>
    </row>
    <row r="180" spans="1:8">
      <c r="A180" s="381">
        <v>5</v>
      </c>
      <c r="B180" s="127" t="str">
        <f>$B$108</f>
        <v>Agriculture</v>
      </c>
      <c r="C180" s="138">
        <f>SUM(UTA:SRSU!C272)</f>
        <v>43937154.439597026</v>
      </c>
      <c r="D180" s="138">
        <f>SUM(UTA:SRSU!D272)</f>
        <v>81798923.581620976</v>
      </c>
      <c r="E180" s="138">
        <f>SUM(UTA:SRSU!E272)</f>
        <v>49799570.88126345</v>
      </c>
      <c r="F180" s="138">
        <f>SUM(UTA:SRSU!F272)</f>
        <v>41437951.144395232</v>
      </c>
      <c r="G180" s="138">
        <f>SUM(UTA:SRSU!G272)</f>
        <v>0</v>
      </c>
      <c r="H180" s="391">
        <f t="shared" si="38"/>
        <v>216973600.04687667</v>
      </c>
    </row>
    <row r="181" spans="1:8">
      <c r="A181" s="381">
        <v>6</v>
      </c>
      <c r="B181" s="127" t="str">
        <f>$B$109</f>
        <v>Engineering</v>
      </c>
      <c r="C181" s="138">
        <f>SUM(UTA:SRSU!C273)</f>
        <v>285985632.09232342</v>
      </c>
      <c r="D181" s="138">
        <f>SUM(UTA:SRSU!D273)</f>
        <v>667287327.1043781</v>
      </c>
      <c r="E181" s="138">
        <f>SUM(UTA:SRSU!E273)</f>
        <v>532249399.21465474</v>
      </c>
      <c r="F181" s="138">
        <f>SUM(UTA:SRSU!F273)</f>
        <v>613995094.08848989</v>
      </c>
      <c r="G181" s="138">
        <f>SUM(UTA:SRSU!G273)</f>
        <v>0</v>
      </c>
      <c r="H181" s="391">
        <f t="shared" si="38"/>
        <v>2099517452.499846</v>
      </c>
    </row>
    <row r="182" spans="1:8">
      <c r="A182" s="381">
        <v>7</v>
      </c>
      <c r="B182" s="127" t="str">
        <f>$B$110</f>
        <v>Home Economics</v>
      </c>
      <c r="C182" s="138">
        <f>SUM(UTA:SRSU!C274)</f>
        <v>24246503.934934705</v>
      </c>
      <c r="D182" s="138">
        <f>SUM(UTA:SRSU!D274)</f>
        <v>34871605.416542538</v>
      </c>
      <c r="E182" s="138">
        <f>SUM(UTA:SRSU!E274)</f>
        <v>10352491.118608795</v>
      </c>
      <c r="F182" s="138">
        <f>SUM(UTA:SRSU!F274)</f>
        <v>9170498.7083856706</v>
      </c>
      <c r="G182" s="138">
        <f>SUM(UTA:SRSU!G274)</f>
        <v>0</v>
      </c>
      <c r="H182" s="391">
        <f t="shared" si="38"/>
        <v>78641099.178471714</v>
      </c>
    </row>
    <row r="183" spans="1:8">
      <c r="A183" s="381">
        <v>8</v>
      </c>
      <c r="B183" s="127" t="str">
        <f>$B$111</f>
        <v>Law</v>
      </c>
      <c r="C183" s="138">
        <f>SUM(UTA:SRSU!C275)</f>
        <v>0</v>
      </c>
      <c r="D183" s="138">
        <f>SUM(UTA:SRSU!D275)</f>
        <v>0</v>
      </c>
      <c r="E183" s="138">
        <f>SUM(UTA:SRSU!E275)</f>
        <v>25188.892931628408</v>
      </c>
      <c r="F183" s="138">
        <f>SUM(UTA:SRSU!F275)</f>
        <v>0</v>
      </c>
      <c r="G183" s="138">
        <f>SUM(UTA:SRSU!G275)</f>
        <v>167478784.05112699</v>
      </c>
      <c r="H183" s="391">
        <f t="shared" si="38"/>
        <v>167503972.94405863</v>
      </c>
    </row>
    <row r="184" spans="1:8">
      <c r="A184" s="381">
        <v>9</v>
      </c>
      <c r="B184" s="127" t="str">
        <f>$B$112</f>
        <v>Social Service</v>
      </c>
      <c r="C184" s="138">
        <f>SUM(UTA:SRSU!C276)</f>
        <v>9362022.1298283823</v>
      </c>
      <c r="D184" s="138">
        <f>SUM(UTA:SRSU!D276)</f>
        <v>37670105.986132294</v>
      </c>
      <c r="E184" s="138">
        <f>SUM(UTA:SRSU!E276)</f>
        <v>71107478.716497794</v>
      </c>
      <c r="F184" s="138">
        <f>SUM(UTA:SRSU!F276)</f>
        <v>13524355.422170501</v>
      </c>
      <c r="G184" s="138">
        <f>SUM(UTA:SRSU!G276)</f>
        <v>0</v>
      </c>
      <c r="H184" s="391">
        <f t="shared" si="38"/>
        <v>131663962.25462897</v>
      </c>
    </row>
    <row r="185" spans="1:8">
      <c r="A185" s="381">
        <v>10</v>
      </c>
      <c r="B185" s="127" t="str">
        <f>$B$113</f>
        <v>Library Science</v>
      </c>
      <c r="C185" s="138">
        <f>SUM(UTA:SRSU!C277)</f>
        <v>648837.68573930126</v>
      </c>
      <c r="D185" s="138">
        <f>SUM(UTA:SRSU!D277)</f>
        <v>607423.40614012838</v>
      </c>
      <c r="E185" s="138">
        <f>SUM(UTA:SRSU!E277)</f>
        <v>22675015.491371121</v>
      </c>
      <c r="F185" s="138">
        <f>SUM(UTA:SRSU!F277)</f>
        <v>4548248.5573760336</v>
      </c>
      <c r="G185" s="138">
        <f>SUM(UTA:SRSU!G277)</f>
        <v>0</v>
      </c>
      <c r="H185" s="391">
        <f t="shared" si="38"/>
        <v>28479525.140626587</v>
      </c>
    </row>
    <row r="186" spans="1:8">
      <c r="A186" s="381">
        <v>11</v>
      </c>
      <c r="B186" s="127" t="str">
        <f>$B$114</f>
        <v>Veterinary Science</v>
      </c>
      <c r="C186" s="138">
        <f>SUM(UTA:SRSU!C278)</f>
        <v>0</v>
      </c>
      <c r="D186" s="138">
        <f>SUM(UTA:SRSU!D278)</f>
        <v>0</v>
      </c>
      <c r="E186" s="138">
        <f>SUM(UTA:SRSU!E278)</f>
        <v>0</v>
      </c>
      <c r="F186" s="138">
        <f>SUM(UTA:SRSU!F278)</f>
        <v>0</v>
      </c>
      <c r="G186" s="138">
        <f>SUM(UTA:SRSU!G278)</f>
        <v>114464404.67823018</v>
      </c>
      <c r="H186" s="391">
        <f t="shared" si="38"/>
        <v>114464404.67823018</v>
      </c>
    </row>
    <row r="187" spans="1:8">
      <c r="A187" s="381">
        <v>12</v>
      </c>
      <c r="B187" s="127" t="str">
        <f>$B$115</f>
        <v>Vocational Training</v>
      </c>
      <c r="C187" s="138">
        <f>SUM(UTA:SRSU!C279)</f>
        <v>6213424.7863476751</v>
      </c>
      <c r="D187" s="138">
        <f>SUM(UTA:SRSU!D279)</f>
        <v>3637820.4174274523</v>
      </c>
      <c r="E187" s="138">
        <f>SUM(UTA:SRSU!E279)</f>
        <v>0</v>
      </c>
      <c r="F187" s="138">
        <f>SUM(UTA:SRSU!F279)</f>
        <v>0</v>
      </c>
      <c r="G187" s="138">
        <f>SUM(UTA:SRSU!G279)</f>
        <v>0</v>
      </c>
      <c r="H187" s="391">
        <f t="shared" si="38"/>
        <v>9851245.2037751265</v>
      </c>
    </row>
    <row r="188" spans="1:8">
      <c r="A188" s="381">
        <v>13</v>
      </c>
      <c r="B188" s="127" t="str">
        <f>$B$116</f>
        <v>Physical Training</v>
      </c>
      <c r="C188" s="138">
        <f>SUM(UTA:SRSU!C280)</f>
        <v>18954.95554520619</v>
      </c>
      <c r="D188" s="138">
        <f>SUM(UTA:SRSU!D280)</f>
        <v>204571.87037441417</v>
      </c>
      <c r="E188" s="138">
        <f>SUM(UTA:SRSU!E280)</f>
        <v>0</v>
      </c>
      <c r="F188" s="138">
        <f>SUM(UTA:SRSU!F280)</f>
        <v>0</v>
      </c>
      <c r="G188" s="138">
        <f>SUM(UTA:SRSU!G280)</f>
        <v>0</v>
      </c>
      <c r="H188" s="391">
        <f t="shared" si="38"/>
        <v>223526.82591962034</v>
      </c>
    </row>
    <row r="189" spans="1:8">
      <c r="A189" s="381">
        <v>14</v>
      </c>
      <c r="B189" s="127" t="str">
        <f>$B$117</f>
        <v>Health Services</v>
      </c>
      <c r="C189" s="138">
        <f>SUM(UTA:SRSU!C281)</f>
        <v>48684370.321015351</v>
      </c>
      <c r="D189" s="138">
        <f>SUM(UTA:SRSU!D281)</f>
        <v>130850838.06560329</v>
      </c>
      <c r="E189" s="138">
        <f>SUM(UTA:SRSU!E281)</f>
        <v>85545793.601899549</v>
      </c>
      <c r="F189" s="138">
        <f>SUM(UTA:SRSU!F281)</f>
        <v>36118382.271511137</v>
      </c>
      <c r="G189" s="138">
        <f>SUM(UTA:SRSU!G281)</f>
        <v>24185734.595299184</v>
      </c>
      <c r="H189" s="391">
        <f t="shared" si="38"/>
        <v>325385118.8553285</v>
      </c>
    </row>
    <row r="190" spans="1:8">
      <c r="A190" s="381">
        <v>15</v>
      </c>
      <c r="B190" s="127" t="str">
        <f>$B$118</f>
        <v>Pharmacy</v>
      </c>
      <c r="C190" s="138">
        <f>SUM(UTA:SRSU!C282)</f>
        <v>2016.5118051532904</v>
      </c>
      <c r="D190" s="138">
        <f>SUM(UTA:SRSU!D282)</f>
        <v>592881.73290040833</v>
      </c>
      <c r="E190" s="138">
        <f>SUM(UTA:SRSU!E282)</f>
        <v>17160325.162206493</v>
      </c>
      <c r="F190" s="138">
        <f>SUM(UTA:SRSU!F282)</f>
        <v>34089975.369945213</v>
      </c>
      <c r="G190" s="138">
        <f>SUM(UTA:SRSU!G282)</f>
        <v>73221580.754115477</v>
      </c>
      <c r="H190" s="391">
        <f t="shared" si="38"/>
        <v>125066779.53097275</v>
      </c>
    </row>
    <row r="191" spans="1:8">
      <c r="A191" s="381">
        <v>16</v>
      </c>
      <c r="B191" s="127" t="str">
        <f>$B$119</f>
        <v>Business Administration</v>
      </c>
      <c r="C191" s="138">
        <f>SUM(UTA:SRSU!C283)</f>
        <v>161555226.93937445</v>
      </c>
      <c r="D191" s="138">
        <f>SUM(UTA:SRSU!D283)</f>
        <v>727099088.8720299</v>
      </c>
      <c r="E191" s="138">
        <f>SUM(UTA:SRSU!E283)</f>
        <v>404141184.16143495</v>
      </c>
      <c r="F191" s="138">
        <f>SUM(UTA:SRSU!F283)</f>
        <v>153608051.6625087</v>
      </c>
      <c r="G191" s="138">
        <f>SUM(UTA:SRSU!G283)</f>
        <v>0</v>
      </c>
      <c r="H191" s="391">
        <f t="shared" si="38"/>
        <v>1446403551.6353481</v>
      </c>
    </row>
    <row r="192" spans="1:8">
      <c r="A192" s="381">
        <v>17</v>
      </c>
      <c r="B192" s="127" t="str">
        <f>$B$120</f>
        <v>Optometry</v>
      </c>
      <c r="C192" s="138">
        <f>SUM(UTA:SRSU!C284)</f>
        <v>0</v>
      </c>
      <c r="D192" s="138">
        <f>SUM(UTA:SRSU!D284)</f>
        <v>0</v>
      </c>
      <c r="E192" s="138">
        <f>SUM(UTA:SRSU!E284)</f>
        <v>0</v>
      </c>
      <c r="F192" s="138">
        <f>SUM(UTA:SRSU!F284)</f>
        <v>0</v>
      </c>
      <c r="G192" s="138">
        <f>SUM(UTA:SRSU!G284)</f>
        <v>25560009.423391055</v>
      </c>
      <c r="H192" s="391">
        <f t="shared" si="38"/>
        <v>25560009.423391055</v>
      </c>
    </row>
    <row r="193" spans="1:8">
      <c r="A193" s="381">
        <v>18</v>
      </c>
      <c r="B193" s="127" t="str">
        <f>$B$121</f>
        <v>Teacher Ed-Practice Teaching</v>
      </c>
      <c r="C193" s="138">
        <f>SUM(UTA:SRSU!C285)</f>
        <v>162392.65604949175</v>
      </c>
      <c r="D193" s="138">
        <f>SUM(UTA:SRSU!D285)</f>
        <v>23428360.285118729</v>
      </c>
      <c r="E193" s="138">
        <f>SUM(UTA:SRSU!E285)</f>
        <v>0</v>
      </c>
      <c r="F193" s="138">
        <f>SUM(UTA:SRSU!F285)</f>
        <v>0</v>
      </c>
      <c r="G193" s="138">
        <f>SUM(UTA:SRSU!G285)</f>
        <v>0</v>
      </c>
      <c r="H193" s="391">
        <f t="shared" si="38"/>
        <v>23590752.941168219</v>
      </c>
    </row>
    <row r="194" spans="1:8">
      <c r="A194" s="381">
        <v>19</v>
      </c>
      <c r="B194" s="127" t="str">
        <f>$B$122</f>
        <v>Technology</v>
      </c>
      <c r="C194" s="138">
        <f>SUM(UTA:SRSU!C286)</f>
        <v>33063362.916405268</v>
      </c>
      <c r="D194" s="138">
        <f>SUM(UTA:SRSU!D286)</f>
        <v>80565212.342671037</v>
      </c>
      <c r="E194" s="138">
        <f>SUM(UTA:SRSU!E286)</f>
        <v>29871031.392039038</v>
      </c>
      <c r="F194" s="138">
        <f>SUM(UTA:SRSU!F286)</f>
        <v>766552.55213193095</v>
      </c>
      <c r="G194" s="138">
        <f>SUM(UTA:SRSU!G286)</f>
        <v>0</v>
      </c>
      <c r="H194" s="391">
        <f t="shared" si="38"/>
        <v>144266159.20324725</v>
      </c>
    </row>
    <row r="195" spans="1:8">
      <c r="A195" s="381">
        <v>20</v>
      </c>
      <c r="B195" s="127" t="str">
        <f>$B$123</f>
        <v>Nursing</v>
      </c>
      <c r="C195" s="138">
        <f>SUM(UTA:SRSU!C287)</f>
        <v>12762790.442770682</v>
      </c>
      <c r="D195" s="138">
        <f>SUM(UTA:SRSU!D287)</f>
        <v>185192613.01534769</v>
      </c>
      <c r="E195" s="138">
        <f>SUM(UTA:SRSU!E287)</f>
        <v>69297037.480711162</v>
      </c>
      <c r="F195" s="138">
        <f>SUM(UTA:SRSU!F287)</f>
        <v>24268809.868937254</v>
      </c>
      <c r="G195" s="138">
        <f>SUM(UTA:SRSU!G287)</f>
        <v>0</v>
      </c>
      <c r="H195" s="391">
        <f t="shared" si="38"/>
        <v>291521250.8077668</v>
      </c>
    </row>
    <row r="196" spans="1:8">
      <c r="A196" s="383"/>
      <c r="B196" s="130" t="str">
        <f>$B$124</f>
        <v>Totals</v>
      </c>
      <c r="C196" s="135">
        <f>SUM(C176:C195)</f>
        <v>2698906399.4399471</v>
      </c>
      <c r="D196" s="135">
        <f>SUM(D176:D195)</f>
        <v>3817260028.2189155</v>
      </c>
      <c r="E196" s="135">
        <f>SUM(E176:E195)</f>
        <v>2251356497.1474037</v>
      </c>
      <c r="F196" s="135">
        <f>SUM(F176:F195)</f>
        <v>2056933583.9177191</v>
      </c>
      <c r="G196" s="135">
        <f>SUM(G176:G195)</f>
        <v>404910513.50216287</v>
      </c>
      <c r="H196" s="390">
        <f t="shared" si="38"/>
        <v>11229367022.226149</v>
      </c>
    </row>
    <row r="197" spans="1:8">
      <c r="A197" s="392"/>
      <c r="H197" s="394"/>
    </row>
    <row r="198" spans="1:8" ht="14.4" thickBot="1">
      <c r="A198" s="386" t="str">
        <f>"All Expenditures Previous Year (FY "&amp;H1-1&amp;")"</f>
        <v>All Expenditures Previous Year (FY 2022)</v>
      </c>
      <c r="C198" s="121"/>
      <c r="D198" s="121"/>
      <c r="E198" s="121"/>
      <c r="F198" s="121"/>
      <c r="G198" s="121"/>
      <c r="H198" s="387"/>
    </row>
    <row r="199" spans="1:8" ht="28.2" thickBot="1">
      <c r="A199" s="388" t="s">
        <v>850</v>
      </c>
      <c r="B199" s="124" t="s">
        <v>31</v>
      </c>
      <c r="C199" s="125" t="s">
        <v>25</v>
      </c>
      <c r="D199" s="125" t="s">
        <v>26</v>
      </c>
      <c r="E199" s="125" t="s">
        <v>27</v>
      </c>
      <c r="F199" s="125" t="s">
        <v>28</v>
      </c>
      <c r="G199" s="125" t="s">
        <v>29</v>
      </c>
      <c r="H199" s="389" t="s">
        <v>1</v>
      </c>
    </row>
    <row r="200" spans="1:8">
      <c r="A200" s="381">
        <v>1</v>
      </c>
      <c r="B200" s="127" t="str">
        <f>$B$104</f>
        <v>Liberal Arts</v>
      </c>
      <c r="C200" s="135">
        <v>1056780211.098824</v>
      </c>
      <c r="D200" s="135">
        <v>826298224.09617579</v>
      </c>
      <c r="E200" s="135">
        <v>376506976.97368795</v>
      </c>
      <c r="F200" s="135">
        <v>369850942.23108286</v>
      </c>
      <c r="G200" s="135">
        <v>0</v>
      </c>
      <c r="H200" s="390">
        <f>SUM(C200:G200)</f>
        <v>2629436354.3997707</v>
      </c>
    </row>
    <row r="201" spans="1:8">
      <c r="A201" s="381">
        <v>2</v>
      </c>
      <c r="B201" s="127" t="str">
        <f>$B$105</f>
        <v>Science</v>
      </c>
      <c r="C201" s="138">
        <v>576129166.31316698</v>
      </c>
      <c r="D201" s="138">
        <v>567549573.15047586</v>
      </c>
      <c r="E201" s="138">
        <v>295001946.38741452</v>
      </c>
      <c r="F201" s="138">
        <v>504503639.07386869</v>
      </c>
      <c r="G201" s="138">
        <v>0</v>
      </c>
      <c r="H201" s="390">
        <f t="shared" ref="H201:H219" si="39">SUM(C201:G201)</f>
        <v>1943184324.924926</v>
      </c>
    </row>
    <row r="202" spans="1:8">
      <c r="A202" s="381">
        <v>3</v>
      </c>
      <c r="B202" s="127" t="str">
        <f>$B$106</f>
        <v>Fine Arts</v>
      </c>
      <c r="C202" s="138">
        <v>196100334.28909963</v>
      </c>
      <c r="D202" s="138">
        <v>162856583.69334754</v>
      </c>
      <c r="E202" s="138">
        <v>70837626.697077617</v>
      </c>
      <c r="F202" s="138">
        <v>32183728.393304858</v>
      </c>
      <c r="G202" s="138">
        <v>0</v>
      </c>
      <c r="H202" s="390">
        <f t="shared" si="39"/>
        <v>461978273.07282966</v>
      </c>
    </row>
    <row r="203" spans="1:8">
      <c r="A203" s="381">
        <v>4</v>
      </c>
      <c r="B203" s="127" t="str">
        <f>$B$107</f>
        <v>Teacher Education</v>
      </c>
      <c r="C203" s="138">
        <v>28709103.162511285</v>
      </c>
      <c r="D203" s="138">
        <v>163014217.60681078</v>
      </c>
      <c r="E203" s="138">
        <v>172279796.67245808</v>
      </c>
      <c r="F203" s="138">
        <v>121568055.32803592</v>
      </c>
      <c r="G203" s="138">
        <v>0</v>
      </c>
      <c r="H203" s="390">
        <f t="shared" si="39"/>
        <v>485571172.76981604</v>
      </c>
    </row>
    <row r="204" spans="1:8">
      <c r="A204" s="381">
        <v>5</v>
      </c>
      <c r="B204" s="127" t="str">
        <f>$B$108</f>
        <v>Agriculture</v>
      </c>
      <c r="C204" s="138">
        <v>37552923.828836672</v>
      </c>
      <c r="D204" s="138">
        <v>76030895.923912466</v>
      </c>
      <c r="E204" s="138">
        <v>44965390.448206849</v>
      </c>
      <c r="F204" s="138">
        <v>33117269.310759738</v>
      </c>
      <c r="G204" s="138">
        <v>0</v>
      </c>
      <c r="H204" s="390">
        <f t="shared" si="39"/>
        <v>191666479.51171571</v>
      </c>
    </row>
    <row r="205" spans="1:8">
      <c r="A205" s="381">
        <v>6</v>
      </c>
      <c r="B205" s="127" t="str">
        <f>$B$109</f>
        <v>Engineering</v>
      </c>
      <c r="C205" s="138">
        <v>251728845.96124342</v>
      </c>
      <c r="D205" s="138">
        <v>598809329.35510409</v>
      </c>
      <c r="E205" s="138">
        <v>472142444.89213622</v>
      </c>
      <c r="F205" s="138">
        <v>566079964.91730165</v>
      </c>
      <c r="G205" s="138">
        <v>0</v>
      </c>
      <c r="H205" s="390">
        <f t="shared" si="39"/>
        <v>1888760585.1257854</v>
      </c>
    </row>
    <row r="206" spans="1:8">
      <c r="A206" s="381">
        <v>7</v>
      </c>
      <c r="B206" s="127" t="str">
        <f>$B$110</f>
        <v>Home Economics</v>
      </c>
      <c r="C206" s="138">
        <v>22716944.72712661</v>
      </c>
      <c r="D206" s="138">
        <v>34699794.477085523</v>
      </c>
      <c r="E206" s="138">
        <v>11034656.526012763</v>
      </c>
      <c r="F206" s="138">
        <v>7350928.8101296891</v>
      </c>
      <c r="G206" s="138">
        <v>0</v>
      </c>
      <c r="H206" s="390">
        <f t="shared" si="39"/>
        <v>75802324.54035458</v>
      </c>
    </row>
    <row r="207" spans="1:8">
      <c r="A207" s="381">
        <v>8</v>
      </c>
      <c r="B207" s="127" t="str">
        <f>$B$111</f>
        <v>Law</v>
      </c>
      <c r="C207" s="138">
        <v>0</v>
      </c>
      <c r="D207" s="138">
        <v>0</v>
      </c>
      <c r="E207" s="138">
        <v>0</v>
      </c>
      <c r="F207" s="138">
        <v>0</v>
      </c>
      <c r="G207" s="138">
        <v>155028490.85020459</v>
      </c>
      <c r="H207" s="390">
        <f t="shared" si="39"/>
        <v>155028490.85020459</v>
      </c>
    </row>
    <row r="208" spans="1:8">
      <c r="A208" s="381">
        <v>9</v>
      </c>
      <c r="B208" s="127" t="str">
        <f>$B$112</f>
        <v>Social Service</v>
      </c>
      <c r="C208" s="138">
        <v>9422427.6975717712</v>
      </c>
      <c r="D208" s="138">
        <v>37183704.79837317</v>
      </c>
      <c r="E208" s="138">
        <v>61864445.614009976</v>
      </c>
      <c r="F208" s="138">
        <v>11078498.733715033</v>
      </c>
      <c r="G208" s="138">
        <v>0</v>
      </c>
      <c r="H208" s="390">
        <f t="shared" si="39"/>
        <v>119549076.84366995</v>
      </c>
    </row>
    <row r="209" spans="1:8">
      <c r="A209" s="381">
        <v>10</v>
      </c>
      <c r="B209" s="127" t="str">
        <f>$B$113</f>
        <v>Library Science</v>
      </c>
      <c r="C209" s="138">
        <v>652994.43811728328</v>
      </c>
      <c r="D209" s="138">
        <v>397983.22699428961</v>
      </c>
      <c r="E209" s="138">
        <v>19647847.458178289</v>
      </c>
      <c r="F209" s="138">
        <v>4917186.8209002018</v>
      </c>
      <c r="G209" s="138">
        <v>0</v>
      </c>
      <c r="H209" s="390">
        <f t="shared" si="39"/>
        <v>25616011.944190063</v>
      </c>
    </row>
    <row r="210" spans="1:8">
      <c r="A210" s="381">
        <v>11</v>
      </c>
      <c r="B210" s="127" t="str">
        <f>$B$114</f>
        <v>Veterinary Science</v>
      </c>
      <c r="C210" s="138">
        <v>0</v>
      </c>
      <c r="D210" s="138">
        <v>0</v>
      </c>
      <c r="E210" s="138">
        <v>0</v>
      </c>
      <c r="F210" s="138">
        <v>0</v>
      </c>
      <c r="G210" s="138">
        <v>105854316.62861755</v>
      </c>
      <c r="H210" s="390">
        <f t="shared" si="39"/>
        <v>105854316.62861755</v>
      </c>
    </row>
    <row r="211" spans="1:8">
      <c r="A211" s="381">
        <v>12</v>
      </c>
      <c r="B211" s="127" t="str">
        <f>$B$115</f>
        <v>Vocational Training</v>
      </c>
      <c r="C211" s="138">
        <v>5783614.7869846243</v>
      </c>
      <c r="D211" s="138">
        <v>4417357.0260433303</v>
      </c>
      <c r="E211" s="138">
        <v>0</v>
      </c>
      <c r="F211" s="138">
        <v>0</v>
      </c>
      <c r="G211" s="138">
        <v>0</v>
      </c>
      <c r="H211" s="390">
        <f t="shared" si="39"/>
        <v>10200971.813027956</v>
      </c>
    </row>
    <row r="212" spans="1:8">
      <c r="A212" s="381">
        <v>13</v>
      </c>
      <c r="B212" s="127" t="str">
        <f>$B$116</f>
        <v>Physical Training</v>
      </c>
      <c r="C212" s="138">
        <v>45014.058142611641</v>
      </c>
      <c r="D212" s="138">
        <v>271137.45048153499</v>
      </c>
      <c r="E212" s="138">
        <v>0</v>
      </c>
      <c r="F212" s="138">
        <v>0</v>
      </c>
      <c r="G212" s="138">
        <v>0</v>
      </c>
      <c r="H212" s="390">
        <f t="shared" si="39"/>
        <v>316151.50862414663</v>
      </c>
    </row>
    <row r="213" spans="1:8">
      <c r="A213" s="381">
        <v>14</v>
      </c>
      <c r="B213" s="127" t="str">
        <f>$B$117</f>
        <v>Health Services</v>
      </c>
      <c r="C213" s="138">
        <v>44525748.47995843</v>
      </c>
      <c r="D213" s="138">
        <v>126875264.53832507</v>
      </c>
      <c r="E213" s="138">
        <v>77792901.657836437</v>
      </c>
      <c r="F213" s="138">
        <v>26032445.455215368</v>
      </c>
      <c r="G213" s="138">
        <v>22567802.31528702</v>
      </c>
      <c r="H213" s="390">
        <f t="shared" si="39"/>
        <v>297794162.44662231</v>
      </c>
    </row>
    <row r="214" spans="1:8">
      <c r="A214" s="381">
        <v>15</v>
      </c>
      <c r="B214" s="127" t="str">
        <f>$B$118</f>
        <v>Pharmacy</v>
      </c>
      <c r="C214" s="138">
        <v>403994.87972849084</v>
      </c>
      <c r="D214" s="138">
        <v>1154688.3623942202</v>
      </c>
      <c r="E214" s="138">
        <v>13723675.029557878</v>
      </c>
      <c r="F214" s="138">
        <v>36414033.61198087</v>
      </c>
      <c r="G214" s="138">
        <v>69317677.614649981</v>
      </c>
      <c r="H214" s="390">
        <f t="shared" si="39"/>
        <v>121014069.49831145</v>
      </c>
    </row>
    <row r="215" spans="1:8">
      <c r="A215" s="381">
        <v>16</v>
      </c>
      <c r="B215" s="127" t="str">
        <f>$B$119</f>
        <v>Business Administration</v>
      </c>
      <c r="C215" s="138">
        <v>144012235.85291234</v>
      </c>
      <c r="D215" s="138">
        <v>679007136.95517421</v>
      </c>
      <c r="E215" s="138">
        <v>389679692.51458412</v>
      </c>
      <c r="F215" s="138">
        <v>148480815.5492692</v>
      </c>
      <c r="G215" s="138">
        <v>0</v>
      </c>
      <c r="H215" s="390">
        <f t="shared" si="39"/>
        <v>1361179880.8719399</v>
      </c>
    </row>
    <row r="216" spans="1:8">
      <c r="A216" s="381">
        <v>17</v>
      </c>
      <c r="B216" s="127" t="str">
        <f>$B$120</f>
        <v>Optometry</v>
      </c>
      <c r="C216" s="138">
        <v>0</v>
      </c>
      <c r="D216" s="138">
        <v>0</v>
      </c>
      <c r="E216" s="138">
        <v>0</v>
      </c>
      <c r="F216" s="138">
        <v>0</v>
      </c>
      <c r="G216" s="138">
        <v>23494966.100902919</v>
      </c>
      <c r="H216" s="390">
        <f t="shared" si="39"/>
        <v>23494966.100902919</v>
      </c>
    </row>
    <row r="217" spans="1:8">
      <c r="A217" s="381">
        <v>18</v>
      </c>
      <c r="B217" s="127" t="str">
        <f>$B$121</f>
        <v>Teacher Ed-Practice Teaching</v>
      </c>
      <c r="C217" s="138">
        <v>97067.460407039209</v>
      </c>
      <c r="D217" s="138">
        <v>25624646.476434156</v>
      </c>
      <c r="E217" s="138">
        <v>0</v>
      </c>
      <c r="F217" s="138">
        <v>0</v>
      </c>
      <c r="G217" s="138">
        <v>0</v>
      </c>
      <c r="H217" s="390">
        <f t="shared" si="39"/>
        <v>25721713.936841197</v>
      </c>
    </row>
    <row r="218" spans="1:8">
      <c r="A218" s="381">
        <v>19</v>
      </c>
      <c r="B218" s="127" t="str">
        <f>$B$122</f>
        <v>Technology</v>
      </c>
      <c r="C218" s="138">
        <v>32078962.251542941</v>
      </c>
      <c r="D218" s="138">
        <v>83440124.592478082</v>
      </c>
      <c r="E218" s="138">
        <v>31109441.279461894</v>
      </c>
      <c r="F218" s="138">
        <v>1658435.5448688816</v>
      </c>
      <c r="G218" s="138">
        <v>0</v>
      </c>
      <c r="H218" s="390">
        <f t="shared" si="39"/>
        <v>148286963.6683518</v>
      </c>
    </row>
    <row r="219" spans="1:8">
      <c r="A219" s="381">
        <v>20</v>
      </c>
      <c r="B219" s="127" t="str">
        <f>$B$123</f>
        <v>Nursing</v>
      </c>
      <c r="C219" s="138">
        <v>13421345.183490183</v>
      </c>
      <c r="D219" s="138">
        <v>184520491.32257831</v>
      </c>
      <c r="E219" s="138">
        <v>72507591.039101973</v>
      </c>
      <c r="F219" s="138">
        <v>20737903.413226604</v>
      </c>
      <c r="G219" s="138">
        <v>0</v>
      </c>
      <c r="H219" s="390">
        <f t="shared" si="39"/>
        <v>291187330.95839709</v>
      </c>
    </row>
    <row r="220" spans="1:8">
      <c r="A220" s="383"/>
      <c r="B220" s="130" t="str">
        <f>$B$124</f>
        <v>Totals</v>
      </c>
      <c r="C220" s="135">
        <f t="shared" ref="C220:H220" si="40">SUM(C200:C219)</f>
        <v>2420160934.4696651</v>
      </c>
      <c r="D220" s="135">
        <f t="shared" si="40"/>
        <v>3572151153.0521898</v>
      </c>
      <c r="E220" s="135">
        <f t="shared" si="40"/>
        <v>2109094433.1897244</v>
      </c>
      <c r="F220" s="135">
        <f t="shared" si="40"/>
        <v>1883973847.1936598</v>
      </c>
      <c r="G220" s="135">
        <f t="shared" si="40"/>
        <v>376263253.50966203</v>
      </c>
      <c r="H220" s="390">
        <f t="shared" si="40"/>
        <v>10361643621.4149</v>
      </c>
    </row>
    <row r="221" spans="1:8">
      <c r="A221" s="392"/>
      <c r="H221" s="394"/>
    </row>
    <row r="222" spans="1:8" ht="14.4" thickBot="1">
      <c r="A222" s="386" t="str">
        <f>"All Expenditures Previous Year (FY "&amp;H1-2&amp;")"</f>
        <v>All Expenditures Previous Year (FY 2021)</v>
      </c>
      <c r="C222" s="121"/>
      <c r="D222" s="121"/>
      <c r="E222" s="121"/>
      <c r="F222" s="121"/>
      <c r="G222" s="121"/>
      <c r="H222" s="387"/>
    </row>
    <row r="223" spans="1:8" ht="28.2" thickBot="1">
      <c r="A223" s="388" t="s">
        <v>850</v>
      </c>
      <c r="B223" s="124" t="s">
        <v>31</v>
      </c>
      <c r="C223" s="125" t="s">
        <v>25</v>
      </c>
      <c r="D223" s="125" t="s">
        <v>26</v>
      </c>
      <c r="E223" s="125" t="s">
        <v>27</v>
      </c>
      <c r="F223" s="125" t="s">
        <v>28</v>
      </c>
      <c r="G223" s="125" t="s">
        <v>29</v>
      </c>
      <c r="H223" s="389" t="s">
        <v>1</v>
      </c>
    </row>
    <row r="224" spans="1:8">
      <c r="A224" s="381">
        <v>1</v>
      </c>
      <c r="B224" s="127" t="str">
        <f>$B$104</f>
        <v>Liberal Arts</v>
      </c>
      <c r="C224" s="135">
        <v>981697186.01055753</v>
      </c>
      <c r="D224" s="135">
        <v>786262844.42339087</v>
      </c>
      <c r="E224" s="135">
        <v>346019977.49855322</v>
      </c>
      <c r="F224" s="135">
        <v>330721725.74651694</v>
      </c>
      <c r="G224" s="135">
        <v>331102.11501959641</v>
      </c>
      <c r="H224" s="390">
        <f>SUM(C224:G224)</f>
        <v>2445032835.7940388</v>
      </c>
    </row>
    <row r="225" spans="1:8">
      <c r="A225" s="381">
        <v>2</v>
      </c>
      <c r="B225" s="127" t="str">
        <f>$B$105</f>
        <v>Science</v>
      </c>
      <c r="C225" s="138">
        <v>544024314.52229333</v>
      </c>
      <c r="D225" s="138">
        <v>545294689.03455639</v>
      </c>
      <c r="E225" s="138">
        <v>259963226.99829477</v>
      </c>
      <c r="F225" s="138">
        <v>481410943.83833188</v>
      </c>
      <c r="G225" s="138">
        <v>0</v>
      </c>
      <c r="H225" s="390">
        <f t="shared" ref="H225:H243" si="41">SUM(C225:G225)</f>
        <v>1830693174.3934765</v>
      </c>
    </row>
    <row r="226" spans="1:8">
      <c r="A226" s="381">
        <v>3</v>
      </c>
      <c r="B226" s="127" t="str">
        <f>$B$106</f>
        <v>Fine Arts</v>
      </c>
      <c r="C226" s="138">
        <v>184863425.39277777</v>
      </c>
      <c r="D226" s="138">
        <v>154475034.30249819</v>
      </c>
      <c r="E226" s="138">
        <v>64334585.629962526</v>
      </c>
      <c r="F226" s="138">
        <v>27306528.403612398</v>
      </c>
      <c r="G226" s="138">
        <v>0</v>
      </c>
      <c r="H226" s="390">
        <f t="shared" si="41"/>
        <v>430979573.72885084</v>
      </c>
    </row>
    <row r="227" spans="1:8">
      <c r="A227" s="381">
        <v>4</v>
      </c>
      <c r="B227" s="127" t="str">
        <f>$B$107</f>
        <v>Teacher Education</v>
      </c>
      <c r="C227" s="138">
        <v>26212304.333126921</v>
      </c>
      <c r="D227" s="138">
        <v>158019198.85286465</v>
      </c>
      <c r="E227" s="138">
        <v>163749154.34422156</v>
      </c>
      <c r="F227" s="138">
        <v>112967524.7940523</v>
      </c>
      <c r="G227" s="138">
        <v>0</v>
      </c>
      <c r="H227" s="390">
        <f t="shared" si="41"/>
        <v>460948182.32426542</v>
      </c>
    </row>
    <row r="228" spans="1:8">
      <c r="A228" s="381">
        <v>5</v>
      </c>
      <c r="B228" s="127" t="str">
        <f>$B$108</f>
        <v>Agriculture</v>
      </c>
      <c r="C228" s="138">
        <v>36335726.211372264</v>
      </c>
      <c r="D228" s="138">
        <v>65739189.340071492</v>
      </c>
      <c r="E228" s="138">
        <v>45137176.395774342</v>
      </c>
      <c r="F228" s="138">
        <v>31954480.527026117</v>
      </c>
      <c r="G228" s="138">
        <v>0</v>
      </c>
      <c r="H228" s="390">
        <f t="shared" si="41"/>
        <v>179166572.47424421</v>
      </c>
    </row>
    <row r="229" spans="1:8">
      <c r="A229" s="381">
        <v>6</v>
      </c>
      <c r="B229" s="127" t="str">
        <f>$B$109</f>
        <v>Engineering</v>
      </c>
      <c r="C229" s="138">
        <v>239062323.98214489</v>
      </c>
      <c r="D229" s="138">
        <v>575589606.72665048</v>
      </c>
      <c r="E229" s="138">
        <v>411522597.84597027</v>
      </c>
      <c r="F229" s="138">
        <v>513611836.70181537</v>
      </c>
      <c r="G229" s="138">
        <v>0</v>
      </c>
      <c r="H229" s="390">
        <f t="shared" si="41"/>
        <v>1739786365.2565811</v>
      </c>
    </row>
    <row r="230" spans="1:8">
      <c r="A230" s="381">
        <v>7</v>
      </c>
      <c r="B230" s="127" t="str">
        <f>$B$110</f>
        <v>Home Economics</v>
      </c>
      <c r="C230" s="138">
        <v>21021386.648554999</v>
      </c>
      <c r="D230" s="138">
        <v>34315317.987901852</v>
      </c>
      <c r="E230" s="138">
        <v>9399221.8587161265</v>
      </c>
      <c r="F230" s="138">
        <v>6502670.928582564</v>
      </c>
      <c r="G230" s="138">
        <v>0</v>
      </c>
      <c r="H230" s="390">
        <f t="shared" si="41"/>
        <v>71238597.423755541</v>
      </c>
    </row>
    <row r="231" spans="1:8">
      <c r="A231" s="381">
        <v>8</v>
      </c>
      <c r="B231" s="127" t="str">
        <f>$B$111</f>
        <v>Law</v>
      </c>
      <c r="C231" s="138">
        <v>0</v>
      </c>
      <c r="D231" s="138">
        <v>0</v>
      </c>
      <c r="E231" s="138">
        <v>0</v>
      </c>
      <c r="F231" s="138">
        <v>0</v>
      </c>
      <c r="G231" s="138">
        <v>151786326.13645616</v>
      </c>
      <c r="H231" s="390">
        <f t="shared" si="41"/>
        <v>151786326.13645616</v>
      </c>
    </row>
    <row r="232" spans="1:8">
      <c r="A232" s="381">
        <v>9</v>
      </c>
      <c r="B232" s="127" t="str">
        <f>$B$112</f>
        <v>Social Service</v>
      </c>
      <c r="C232" s="138">
        <v>8286950.1355126239</v>
      </c>
      <c r="D232" s="138">
        <v>34540757.211931922</v>
      </c>
      <c r="E232" s="138">
        <v>57712936.959926993</v>
      </c>
      <c r="F232" s="138">
        <v>9562306.3549631964</v>
      </c>
      <c r="G232" s="138">
        <v>0</v>
      </c>
      <c r="H232" s="390">
        <f t="shared" si="41"/>
        <v>110102950.66233474</v>
      </c>
    </row>
    <row r="233" spans="1:8">
      <c r="A233" s="381">
        <v>10</v>
      </c>
      <c r="B233" s="127" t="str">
        <f>$B$113</f>
        <v>Library Science</v>
      </c>
      <c r="C233" s="138">
        <v>1353976.3552454726</v>
      </c>
      <c r="D233" s="138">
        <v>360485.85208662134</v>
      </c>
      <c r="E233" s="138">
        <v>18506086.176356394</v>
      </c>
      <c r="F233" s="138">
        <v>3008054.318149074</v>
      </c>
      <c r="G233" s="138">
        <v>0</v>
      </c>
      <c r="H233" s="390">
        <f t="shared" si="41"/>
        <v>23228602.701837562</v>
      </c>
    </row>
    <row r="234" spans="1:8">
      <c r="A234" s="381">
        <v>11</v>
      </c>
      <c r="B234" s="127" t="str">
        <f>$B$114</f>
        <v>Veterinary Science</v>
      </c>
      <c r="C234" s="138">
        <v>0</v>
      </c>
      <c r="D234" s="138">
        <v>0</v>
      </c>
      <c r="E234" s="138">
        <v>0</v>
      </c>
      <c r="F234" s="138">
        <v>0</v>
      </c>
      <c r="G234" s="138">
        <v>83286740.538207754</v>
      </c>
      <c r="H234" s="390">
        <f t="shared" si="41"/>
        <v>83286740.538207754</v>
      </c>
    </row>
    <row r="235" spans="1:8">
      <c r="A235" s="381">
        <v>12</v>
      </c>
      <c r="B235" s="127" t="str">
        <f>$B$115</f>
        <v>Vocational Training</v>
      </c>
      <c r="C235" s="138">
        <v>5538539.3659034558</v>
      </c>
      <c r="D235" s="138">
        <v>3328428.7381265643</v>
      </c>
      <c r="E235" s="138">
        <v>0</v>
      </c>
      <c r="F235" s="138">
        <v>0</v>
      </c>
      <c r="G235" s="138">
        <v>0</v>
      </c>
      <c r="H235" s="390">
        <f t="shared" si="41"/>
        <v>8866968.1040300205</v>
      </c>
    </row>
    <row r="236" spans="1:8">
      <c r="A236" s="381">
        <v>13</v>
      </c>
      <c r="B236" s="127" t="str">
        <f>$B$116</f>
        <v>Physical Training</v>
      </c>
      <c r="C236" s="138">
        <v>21931.889477310549</v>
      </c>
      <c r="D236" s="138">
        <v>107469.93241435269</v>
      </c>
      <c r="E236" s="138">
        <v>0</v>
      </c>
      <c r="F236" s="138">
        <v>0</v>
      </c>
      <c r="G236" s="138">
        <v>0</v>
      </c>
      <c r="H236" s="390">
        <f t="shared" si="41"/>
        <v>129401.82189166325</v>
      </c>
    </row>
    <row r="237" spans="1:8">
      <c r="A237" s="381">
        <v>14</v>
      </c>
      <c r="B237" s="127" t="str">
        <f>$B$117</f>
        <v>Health Services</v>
      </c>
      <c r="C237" s="138">
        <v>41899341.490685016</v>
      </c>
      <c r="D237" s="138">
        <v>119877160.40609311</v>
      </c>
      <c r="E237" s="138">
        <v>78663472.191158414</v>
      </c>
      <c r="F237" s="138">
        <v>27001994.100614827</v>
      </c>
      <c r="G237" s="138">
        <v>19806049.493083924</v>
      </c>
      <c r="H237" s="390">
        <f t="shared" si="41"/>
        <v>287248017.68163526</v>
      </c>
    </row>
    <row r="238" spans="1:8">
      <c r="A238" s="381">
        <v>15</v>
      </c>
      <c r="B238" s="127" t="str">
        <f>$B$118</f>
        <v>Pharmacy</v>
      </c>
      <c r="C238" s="138">
        <v>306905.97944142448</v>
      </c>
      <c r="D238" s="138">
        <v>1167532.377483526</v>
      </c>
      <c r="E238" s="138">
        <v>15207430.365153329</v>
      </c>
      <c r="F238" s="138">
        <v>33500743.018394951</v>
      </c>
      <c r="G238" s="138">
        <v>65631541.479600027</v>
      </c>
      <c r="H238" s="390">
        <f t="shared" si="41"/>
        <v>115814153.22007325</v>
      </c>
    </row>
    <row r="239" spans="1:8">
      <c r="A239" s="381">
        <v>16</v>
      </c>
      <c r="B239" s="127" t="str">
        <f>$B$119</f>
        <v>Business Administration</v>
      </c>
      <c r="C239" s="138">
        <v>128989748.1575067</v>
      </c>
      <c r="D239" s="138">
        <v>636282005.33922529</v>
      </c>
      <c r="E239" s="138">
        <v>350794281.98035336</v>
      </c>
      <c r="F239" s="138">
        <v>140930390.17195418</v>
      </c>
      <c r="G239" s="138">
        <v>0</v>
      </c>
      <c r="H239" s="390">
        <f t="shared" si="41"/>
        <v>1256996425.6490395</v>
      </c>
    </row>
    <row r="240" spans="1:8">
      <c r="A240" s="381">
        <v>17</v>
      </c>
      <c r="B240" s="127" t="str">
        <f>$B$120</f>
        <v>Optometry</v>
      </c>
      <c r="C240" s="138">
        <v>0</v>
      </c>
      <c r="D240" s="138">
        <v>0</v>
      </c>
      <c r="E240" s="138">
        <v>0</v>
      </c>
      <c r="F240" s="138">
        <v>0</v>
      </c>
      <c r="G240" s="138">
        <v>18987705.073473584</v>
      </c>
      <c r="H240" s="390">
        <f t="shared" si="41"/>
        <v>18987705.073473584</v>
      </c>
    </row>
    <row r="241" spans="1:12">
      <c r="A241" s="381">
        <v>18</v>
      </c>
      <c r="B241" s="127" t="str">
        <f>$B$121</f>
        <v>Teacher Ed-Practice Teaching</v>
      </c>
      <c r="C241" s="138">
        <v>52189.369109664563</v>
      </c>
      <c r="D241" s="138">
        <v>26770351.238433983</v>
      </c>
      <c r="E241" s="138">
        <v>0</v>
      </c>
      <c r="F241" s="138">
        <v>0</v>
      </c>
      <c r="G241" s="138">
        <v>0</v>
      </c>
      <c r="H241" s="390">
        <f t="shared" si="41"/>
        <v>26822540.607543647</v>
      </c>
    </row>
    <row r="242" spans="1:12">
      <c r="A242" s="381">
        <v>19</v>
      </c>
      <c r="B242" s="127" t="str">
        <f>$B$122</f>
        <v>Technology</v>
      </c>
      <c r="C242" s="138">
        <v>33565584.811611116</v>
      </c>
      <c r="D242" s="138">
        <v>80276426.007483199</v>
      </c>
      <c r="E242" s="138">
        <v>28672027.730055779</v>
      </c>
      <c r="F242" s="138">
        <v>903147.68092610734</v>
      </c>
      <c r="G242" s="138">
        <v>0</v>
      </c>
      <c r="H242" s="390">
        <f t="shared" si="41"/>
        <v>143417186.23007622</v>
      </c>
    </row>
    <row r="243" spans="1:12">
      <c r="A243" s="381">
        <v>20</v>
      </c>
      <c r="B243" s="127" t="str">
        <f>$B$123</f>
        <v>Nursing</v>
      </c>
      <c r="C243" s="138">
        <v>12279801.135822473</v>
      </c>
      <c r="D243" s="138">
        <v>172860107.4052411</v>
      </c>
      <c r="E243" s="138">
        <v>72030156.623871908</v>
      </c>
      <c r="F243" s="138">
        <v>20648732.016230159</v>
      </c>
      <c r="G243" s="138">
        <v>0</v>
      </c>
      <c r="H243" s="390">
        <f t="shared" si="41"/>
        <v>277818797.18116564</v>
      </c>
    </row>
    <row r="244" spans="1:12" ht="14.4" thickBot="1">
      <c r="A244" s="399"/>
      <c r="B244" s="400" t="str">
        <f>$B$124</f>
        <v>Totals</v>
      </c>
      <c r="C244" s="401">
        <f t="shared" ref="C244:H244" si="42">SUM(C224:C243)</f>
        <v>2265511635.7911429</v>
      </c>
      <c r="D244" s="401">
        <f t="shared" si="42"/>
        <v>3395266605.1764526</v>
      </c>
      <c r="E244" s="401">
        <f t="shared" si="42"/>
        <v>1921712332.5983686</v>
      </c>
      <c r="F244" s="401">
        <f t="shared" si="42"/>
        <v>1740031078.6011703</v>
      </c>
      <c r="G244" s="401">
        <f t="shared" si="42"/>
        <v>339829464.83584106</v>
      </c>
      <c r="H244" s="402">
        <f t="shared" si="42"/>
        <v>9662351117.0029774</v>
      </c>
    </row>
    <row r="245" spans="1:12" ht="14.4" thickTop="1"/>
    <row r="247" spans="1:12" ht="23.25" customHeight="1"/>
    <row r="251" spans="1:12" s="1" customFormat="1">
      <c r="J251" s="107"/>
      <c r="K251" s="107"/>
      <c r="L251" s="107"/>
    </row>
    <row r="252" spans="1:12" s="1" customFormat="1">
      <c r="J252" s="107"/>
      <c r="K252" s="107"/>
      <c r="L252" s="107"/>
    </row>
    <row r="253" spans="1:12" s="1" customFormat="1">
      <c r="J253" s="107"/>
      <c r="K253" s="107"/>
      <c r="L253" s="107"/>
    </row>
    <row r="254" spans="1:12" s="1" customFormat="1">
      <c r="J254" s="107"/>
      <c r="K254" s="107"/>
      <c r="L254" s="107"/>
    </row>
    <row r="259" spans="10:12">
      <c r="J259" s="1"/>
      <c r="K259" s="1"/>
      <c r="L259" s="1"/>
    </row>
    <row r="260" spans="10:12">
      <c r="J260" s="1"/>
      <c r="K260" s="1"/>
      <c r="L260" s="1"/>
    </row>
    <row r="261" spans="10:12">
      <c r="J261" s="1"/>
      <c r="K261" s="1"/>
      <c r="L261" s="1"/>
    </row>
    <row r="262" spans="10:12">
      <c r="J262" s="1"/>
      <c r="K262" s="1"/>
      <c r="L262" s="1"/>
    </row>
  </sheetData>
  <mergeCells count="7">
    <mergeCell ref="A3:H4"/>
    <mergeCell ref="J30:T36"/>
    <mergeCell ref="J70:L70"/>
    <mergeCell ref="J62:L62"/>
    <mergeCell ref="J66:L66"/>
    <mergeCell ref="J39:L39"/>
    <mergeCell ref="J3:T4"/>
  </mergeCells>
  <pageMargins left="0.5" right="0.5" top="0.5" bottom="0.5" header="0.3" footer="0.18"/>
  <pageSetup scale="65" fitToHeight="0" orientation="portrait" r:id="rId1"/>
  <headerFooter alignWithMargins="0"/>
  <rowBreaks count="1" manualBreakCount="1">
    <brk id="17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72</v>
      </c>
      <c r="C3" s="119"/>
      <c r="D3" s="119"/>
      <c r="E3" s="119"/>
      <c r="F3" s="119"/>
      <c r="G3" s="119"/>
      <c r="H3" s="119"/>
    </row>
    <row r="4" spans="2:8">
      <c r="B4" s="292" t="s">
        <v>143</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Data!$G15</f>
        <v>69452609</v>
      </c>
    </row>
    <row r="14" spans="2:8">
      <c r="B14" s="478" t="s">
        <v>13</v>
      </c>
      <c r="C14" s="478"/>
      <c r="D14" s="478"/>
      <c r="E14" s="478"/>
      <c r="F14" s="354"/>
      <c r="G14" s="301"/>
      <c r="H14" s="355">
        <f>Data!$H15</f>
        <v>35476086</v>
      </c>
    </row>
    <row r="15" spans="2:8">
      <c r="B15" s="478" t="s">
        <v>14</v>
      </c>
      <c r="C15" s="478"/>
      <c r="D15" s="478"/>
      <c r="E15" s="478"/>
      <c r="F15" s="354"/>
      <c r="G15" s="301"/>
      <c r="H15" s="355">
        <f>Data!$I15</f>
        <v>35892219</v>
      </c>
    </row>
    <row r="16" spans="2:8">
      <c r="B16" s="478" t="s">
        <v>18</v>
      </c>
      <c r="C16" s="478"/>
      <c r="D16" s="478"/>
      <c r="E16" s="478"/>
      <c r="F16" s="354"/>
      <c r="G16" s="301"/>
      <c r="H16" s="355">
        <f>Data!$J15</f>
        <v>14695035</v>
      </c>
    </row>
    <row r="17" spans="2:23">
      <c r="B17" s="478" t="s">
        <v>15</v>
      </c>
      <c r="C17" s="478"/>
      <c r="D17" s="478"/>
      <c r="E17" s="478"/>
      <c r="F17" s="354"/>
      <c r="G17" s="301"/>
      <c r="H17" s="355">
        <f>Data!$K15</f>
        <v>18659631</v>
      </c>
    </row>
    <row r="18" spans="2:23">
      <c r="B18" s="478" t="s">
        <v>1</v>
      </c>
      <c r="C18" s="478"/>
      <c r="D18" s="478"/>
      <c r="E18" s="478"/>
      <c r="F18" s="356"/>
      <c r="G18" s="301"/>
      <c r="H18" s="357">
        <f>SUM(H13:H17)</f>
        <v>174175580</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Data!L15</f>
        <v>Monica Poehl</v>
      </c>
      <c r="E21" s="491"/>
      <c r="F21" s="491"/>
      <c r="G21" s="308" t="str">
        <f>Data!M15</f>
        <v>979-458-6090</v>
      </c>
      <c r="H21" s="309" t="str">
        <f>Data!N15</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Data!O15</f>
        <v>3797</v>
      </c>
      <c r="D25" s="316">
        <f>Data!P15</f>
        <v>4027</v>
      </c>
      <c r="E25" s="316">
        <f>Data!Q15</f>
        <v>2712</v>
      </c>
      <c r="F25" s="316">
        <f>Data!R15</f>
        <v>242</v>
      </c>
      <c r="G25" s="316">
        <f>Data!S15</f>
        <v>0</v>
      </c>
      <c r="H25" s="317">
        <f>SUM(C25:G25)</f>
        <v>10778</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Data!T15</f>
        <v>Mulligan-Nguyen, Erin</v>
      </c>
      <c r="E28" s="491"/>
      <c r="F28" s="491"/>
      <c r="G28" s="308" t="str">
        <f>Data!U15</f>
        <v>(361) 825-5989</v>
      </c>
      <c r="H28" s="309" t="str">
        <f>Data!V15</f>
        <v>Erin.Mulligan-Nguyen@tamucc.edu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Data!W15</f>
        <v>66956</v>
      </c>
      <c r="D32" s="140">
        <f>Data!AQ15</f>
        <v>17060</v>
      </c>
      <c r="E32" s="140">
        <f>Data!BK15</f>
        <v>4866</v>
      </c>
      <c r="F32" s="140">
        <f>Data!CE15</f>
        <v>138</v>
      </c>
      <c r="G32" s="140">
        <f>Data!CY15</f>
        <v>0</v>
      </c>
      <c r="H32" s="141">
        <f>SUM(C32:G32)</f>
        <v>89020</v>
      </c>
      <c r="W32" s="144"/>
    </row>
    <row r="33" spans="2:23">
      <c r="B33" s="129" t="s">
        <v>43</v>
      </c>
      <c r="C33" s="140">
        <f>Data!X15</f>
        <v>27587</v>
      </c>
      <c r="D33" s="140">
        <f>Data!AR15</f>
        <v>16644</v>
      </c>
      <c r="E33" s="140">
        <f>Data!BL15</f>
        <v>4753</v>
      </c>
      <c r="F33" s="140">
        <f>Data!CF15</f>
        <v>1038</v>
      </c>
      <c r="G33" s="140">
        <f>Data!CZ15</f>
        <v>0</v>
      </c>
      <c r="H33" s="141">
        <f t="shared" ref="H33:H52" si="0">SUM(C33:G33)</f>
        <v>50022</v>
      </c>
      <c r="W33" s="144"/>
    </row>
    <row r="34" spans="2:23">
      <c r="B34" s="129" t="s">
        <v>44</v>
      </c>
      <c r="C34" s="140">
        <f>Data!Y15</f>
        <v>10229</v>
      </c>
      <c r="D34" s="140">
        <f>Data!AS15</f>
        <v>3804</v>
      </c>
      <c r="E34" s="140">
        <f>Data!BM15</f>
        <v>196</v>
      </c>
      <c r="F34" s="140">
        <f>Data!CG15</f>
        <v>0</v>
      </c>
      <c r="G34" s="140">
        <f>Data!DA15</f>
        <v>0</v>
      </c>
      <c r="H34" s="141">
        <f t="shared" si="0"/>
        <v>14229</v>
      </c>
      <c r="W34" s="144"/>
    </row>
    <row r="35" spans="2:23">
      <c r="B35" s="129" t="s">
        <v>45</v>
      </c>
      <c r="C35" s="140">
        <f>Data!Z15</f>
        <v>1035</v>
      </c>
      <c r="D35" s="140">
        <f>Data!AT15</f>
        <v>5098</v>
      </c>
      <c r="E35" s="140">
        <f>Data!BN15</f>
        <v>2268</v>
      </c>
      <c r="F35" s="140">
        <f>Data!CH15</f>
        <v>1661</v>
      </c>
      <c r="G35" s="140">
        <f>Data!DB15</f>
        <v>0</v>
      </c>
      <c r="H35" s="141">
        <f t="shared" si="0"/>
        <v>10062</v>
      </c>
      <c r="W35" s="144"/>
    </row>
    <row r="36" spans="2:23">
      <c r="B36" s="129" t="s">
        <v>46</v>
      </c>
      <c r="C36" s="140">
        <f>Data!AA15</f>
        <v>3</v>
      </c>
      <c r="D36" s="140">
        <f>Data!AU15</f>
        <v>201</v>
      </c>
      <c r="E36" s="140">
        <f>Data!BO15</f>
        <v>129</v>
      </c>
      <c r="F36" s="140">
        <f>Data!CI15</f>
        <v>0</v>
      </c>
      <c r="G36" s="140">
        <f>Data!DC15</f>
        <v>0</v>
      </c>
      <c r="H36" s="141">
        <f t="shared" si="0"/>
        <v>333</v>
      </c>
      <c r="W36" s="144"/>
    </row>
    <row r="37" spans="2:23">
      <c r="B37" s="129" t="s">
        <v>47</v>
      </c>
      <c r="C37" s="140">
        <f>Data!AB15</f>
        <v>4553</v>
      </c>
      <c r="D37" s="140">
        <f>Data!AV15</f>
        <v>5196</v>
      </c>
      <c r="E37" s="140">
        <f>Data!BP15</f>
        <v>8871</v>
      </c>
      <c r="F37" s="140">
        <f>Data!CJ15</f>
        <v>388</v>
      </c>
      <c r="G37" s="140">
        <f>Data!DD15</f>
        <v>0</v>
      </c>
      <c r="H37" s="141">
        <f t="shared" si="0"/>
        <v>19008</v>
      </c>
      <c r="W37" s="144"/>
    </row>
    <row r="38" spans="2:23">
      <c r="B38" s="129" t="s">
        <v>48</v>
      </c>
      <c r="C38" s="140">
        <f>Data!AC15</f>
        <v>0</v>
      </c>
      <c r="D38" s="140">
        <f>Data!AW15</f>
        <v>0</v>
      </c>
      <c r="E38" s="140">
        <f>Data!BQ15</f>
        <v>0</v>
      </c>
      <c r="F38" s="140">
        <f>Data!CK15</f>
        <v>0</v>
      </c>
      <c r="G38" s="140">
        <f>Data!DE15</f>
        <v>0</v>
      </c>
      <c r="H38" s="141">
        <f t="shared" si="0"/>
        <v>0</v>
      </c>
      <c r="W38" s="144"/>
    </row>
    <row r="39" spans="2:23">
      <c r="B39" s="129" t="s">
        <v>49</v>
      </c>
      <c r="C39" s="140">
        <f>Data!AD15</f>
        <v>0</v>
      </c>
      <c r="D39" s="140">
        <f>Data!AX15</f>
        <v>0</v>
      </c>
      <c r="E39" s="140">
        <f>Data!BR15</f>
        <v>0</v>
      </c>
      <c r="F39" s="140">
        <f>Data!CL15</f>
        <v>0</v>
      </c>
      <c r="G39" s="140">
        <f>Data!DF15</f>
        <v>0</v>
      </c>
      <c r="H39" s="141">
        <f t="shared" si="0"/>
        <v>0</v>
      </c>
      <c r="W39" s="144"/>
    </row>
    <row r="40" spans="2:23">
      <c r="B40" s="129" t="s">
        <v>50</v>
      </c>
      <c r="C40" s="140">
        <f>Data!AE15</f>
        <v>81</v>
      </c>
      <c r="D40" s="140">
        <f>Data!AY15</f>
        <v>60</v>
      </c>
      <c r="E40" s="140">
        <f>Data!BS15</f>
        <v>0</v>
      </c>
      <c r="F40" s="140">
        <f>Data!CM15</f>
        <v>0</v>
      </c>
      <c r="G40" s="140">
        <f>Data!DG15</f>
        <v>0</v>
      </c>
      <c r="H40" s="141">
        <f t="shared" si="0"/>
        <v>141</v>
      </c>
      <c r="W40" s="144"/>
    </row>
    <row r="41" spans="2:23">
      <c r="B41" s="129" t="s">
        <v>51</v>
      </c>
      <c r="C41" s="140">
        <f>Data!AF15</f>
        <v>0</v>
      </c>
      <c r="D41" s="140">
        <f>Data!AZ15</f>
        <v>0</v>
      </c>
      <c r="E41" s="140">
        <f>Data!BT15</f>
        <v>0</v>
      </c>
      <c r="F41" s="140">
        <f>Data!CN15</f>
        <v>0</v>
      </c>
      <c r="G41" s="140">
        <f>Data!DH15</f>
        <v>0</v>
      </c>
      <c r="H41" s="141">
        <f t="shared" si="0"/>
        <v>0</v>
      </c>
      <c r="W41" s="144"/>
    </row>
    <row r="42" spans="2:23">
      <c r="B42" s="129" t="s">
        <v>52</v>
      </c>
      <c r="C42" s="140">
        <f>Data!AG15</f>
        <v>0</v>
      </c>
      <c r="D42" s="140">
        <f>Data!BA15</f>
        <v>0</v>
      </c>
      <c r="E42" s="140">
        <f>Data!BU15</f>
        <v>0</v>
      </c>
      <c r="F42" s="140">
        <f>Data!CO15</f>
        <v>0</v>
      </c>
      <c r="G42" s="140">
        <f>Data!DI15</f>
        <v>0</v>
      </c>
      <c r="H42" s="141">
        <f t="shared" si="0"/>
        <v>0</v>
      </c>
      <c r="W42" s="144"/>
    </row>
    <row r="43" spans="2:23">
      <c r="B43" s="129" t="s">
        <v>53</v>
      </c>
      <c r="C43" s="140">
        <f>Data!AH15</f>
        <v>0</v>
      </c>
      <c r="D43" s="140">
        <f>Data!BB15</f>
        <v>0</v>
      </c>
      <c r="E43" s="140">
        <f>Data!BV15</f>
        <v>0</v>
      </c>
      <c r="F43" s="140">
        <f>Data!CP15</f>
        <v>0</v>
      </c>
      <c r="G43" s="140">
        <f>Data!DJ15</f>
        <v>0</v>
      </c>
      <c r="H43" s="141">
        <f t="shared" si="0"/>
        <v>0</v>
      </c>
      <c r="W43" s="144"/>
    </row>
    <row r="44" spans="2:23">
      <c r="B44" s="129" t="s">
        <v>54</v>
      </c>
      <c r="C44" s="140">
        <f>Data!AI15</f>
        <v>0</v>
      </c>
      <c r="D44" s="140">
        <f>Data!BC15</f>
        <v>0</v>
      </c>
      <c r="E44" s="140">
        <f>Data!BW15</f>
        <v>0</v>
      </c>
      <c r="F44" s="140">
        <f>Data!CQ15</f>
        <v>0</v>
      </c>
      <c r="G44" s="140">
        <f>Data!DK15</f>
        <v>0</v>
      </c>
      <c r="H44" s="141">
        <f t="shared" si="0"/>
        <v>0</v>
      </c>
      <c r="W44" s="144"/>
    </row>
    <row r="45" spans="2:23">
      <c r="B45" s="129" t="s">
        <v>55</v>
      </c>
      <c r="C45" s="140">
        <f>Data!AJ15</f>
        <v>1428</v>
      </c>
      <c r="D45" s="140">
        <f>Data!BD15</f>
        <v>3240</v>
      </c>
      <c r="E45" s="140">
        <f>Data!BX15</f>
        <v>3908</v>
      </c>
      <c r="F45" s="140">
        <f>Data!CR15</f>
        <v>358</v>
      </c>
      <c r="G45" s="140">
        <f>Data!DL15</f>
        <v>0</v>
      </c>
      <c r="H45" s="141">
        <f t="shared" si="0"/>
        <v>8934</v>
      </c>
      <c r="W45" s="144"/>
    </row>
    <row r="46" spans="2:23">
      <c r="B46" s="129" t="s">
        <v>56</v>
      </c>
      <c r="C46" s="140">
        <f>Data!AK15</f>
        <v>0</v>
      </c>
      <c r="D46" s="140">
        <f>Data!BE15</f>
        <v>0</v>
      </c>
      <c r="E46" s="140">
        <f>Data!BY15</f>
        <v>0</v>
      </c>
      <c r="F46" s="140">
        <f>Data!CS15</f>
        <v>0</v>
      </c>
      <c r="G46" s="140">
        <f>Data!DM15</f>
        <v>0</v>
      </c>
      <c r="H46" s="141">
        <f t="shared" si="0"/>
        <v>0</v>
      </c>
      <c r="W46" s="144"/>
    </row>
    <row r="47" spans="2:23">
      <c r="B47" s="129" t="s">
        <v>57</v>
      </c>
      <c r="C47" s="140">
        <f>Data!AL15</f>
        <v>5700</v>
      </c>
      <c r="D47" s="140">
        <f>Data!BF15</f>
        <v>17727</v>
      </c>
      <c r="E47" s="140">
        <f>Data!BZ15</f>
        <v>23265</v>
      </c>
      <c r="F47" s="140">
        <f>Data!CT15</f>
        <v>0</v>
      </c>
      <c r="G47" s="140">
        <f>Data!DN15</f>
        <v>0</v>
      </c>
      <c r="H47" s="141">
        <f t="shared" si="0"/>
        <v>46692</v>
      </c>
      <c r="W47" s="144"/>
    </row>
    <row r="48" spans="2:23">
      <c r="B48" s="129" t="s">
        <v>58</v>
      </c>
      <c r="C48" s="140">
        <f>Data!AM15</f>
        <v>0</v>
      </c>
      <c r="D48" s="140">
        <f>Data!BG15</f>
        <v>0</v>
      </c>
      <c r="E48" s="140">
        <f>Data!CA15</f>
        <v>0</v>
      </c>
      <c r="F48" s="140">
        <f>Data!CU15</f>
        <v>0</v>
      </c>
      <c r="G48" s="140">
        <f>Data!DO15</f>
        <v>0</v>
      </c>
      <c r="H48" s="141">
        <f t="shared" si="0"/>
        <v>0</v>
      </c>
      <c r="W48" s="144"/>
    </row>
    <row r="49" spans="2:23">
      <c r="B49" s="129" t="s">
        <v>59</v>
      </c>
      <c r="C49" s="140">
        <f>Data!AN15</f>
        <v>0</v>
      </c>
      <c r="D49" s="140">
        <f>Data!BH15</f>
        <v>948</v>
      </c>
      <c r="E49" s="140">
        <f>Data!CB15</f>
        <v>0</v>
      </c>
      <c r="F49" s="140">
        <f>Data!CV15</f>
        <v>0</v>
      </c>
      <c r="G49" s="140">
        <f>Data!DP15</f>
        <v>0</v>
      </c>
      <c r="H49" s="141">
        <f t="shared" si="0"/>
        <v>948</v>
      </c>
      <c r="W49" s="144"/>
    </row>
    <row r="50" spans="2:23">
      <c r="B50" s="129" t="s">
        <v>60</v>
      </c>
      <c r="C50" s="140">
        <f>Data!AO15</f>
        <v>319</v>
      </c>
      <c r="D50" s="140">
        <f>Data!BI15</f>
        <v>827</v>
      </c>
      <c r="E50" s="140">
        <f>Data!CC15</f>
        <v>429</v>
      </c>
      <c r="F50" s="140">
        <f>Data!CW15</f>
        <v>9</v>
      </c>
      <c r="G50" s="140">
        <f>Data!DQ15</f>
        <v>0</v>
      </c>
      <c r="H50" s="141">
        <f t="shared" si="0"/>
        <v>1584</v>
      </c>
      <c r="W50" s="144"/>
    </row>
    <row r="51" spans="2:23">
      <c r="B51" s="129" t="s">
        <v>0</v>
      </c>
      <c r="C51" s="140">
        <f>Data!AP15</f>
        <v>98</v>
      </c>
      <c r="D51" s="140">
        <f>Data!BJ15</f>
        <v>10483</v>
      </c>
      <c r="E51" s="140">
        <f>Data!CD15</f>
        <v>1688</v>
      </c>
      <c r="F51" s="140">
        <f>Data!CX15</f>
        <v>422</v>
      </c>
      <c r="G51" s="140">
        <f>Data!DR15</f>
        <v>0</v>
      </c>
      <c r="H51" s="141">
        <f t="shared" si="0"/>
        <v>12691</v>
      </c>
      <c r="W51" s="144"/>
    </row>
    <row r="52" spans="2:23">
      <c r="B52" s="142" t="s">
        <v>33</v>
      </c>
      <c r="C52" s="141">
        <f>SUM(C32:C51)</f>
        <v>117989</v>
      </c>
      <c r="D52" s="141">
        <f>SUM(D32:D51)</f>
        <v>81288</v>
      </c>
      <c r="E52" s="141">
        <f>SUM(E32:E51)</f>
        <v>50373</v>
      </c>
      <c r="F52" s="141">
        <f>SUM(F32:F51)</f>
        <v>4014</v>
      </c>
      <c r="G52" s="141">
        <f>SUM(G32:G51)</f>
        <v>0</v>
      </c>
      <c r="H52" s="141">
        <f t="shared" si="0"/>
        <v>253664</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Data!T15</f>
        <v>Mulligan-Nguyen, Erin</v>
      </c>
      <c r="E55" s="491"/>
      <c r="F55" s="491"/>
      <c r="G55" s="308" t="str">
        <f>Data!U15</f>
        <v>(361) 825-5989</v>
      </c>
      <c r="H55" s="309" t="str">
        <f>Data!V15</f>
        <v>Erin.Mulligan-Nguyen@tamucc.edu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Data!DS15</f>
        <v>4493350.5452166582</v>
      </c>
      <c r="D61" s="320">
        <f>Data!EM15</f>
        <v>2319070.2599160229</v>
      </c>
      <c r="E61" s="320">
        <f>Data!FG15</f>
        <v>913503.60076626355</v>
      </c>
      <c r="F61" s="320">
        <f>Data!GA15</f>
        <v>51687.399999999994</v>
      </c>
      <c r="G61" s="320">
        <f>Data!GU15</f>
        <v>0</v>
      </c>
      <c r="H61" s="321">
        <f>SUM(C61:G61)</f>
        <v>7777611.8058989458</v>
      </c>
    </row>
    <row r="62" spans="2:23">
      <c r="B62" s="127" t="str">
        <f>$B$33</f>
        <v>Science</v>
      </c>
      <c r="C62" s="320">
        <f>Data!DT15</f>
        <v>1937341.9483910117</v>
      </c>
      <c r="D62" s="320">
        <f>Data!EN15</f>
        <v>2260145.3141079843</v>
      </c>
      <c r="E62" s="320">
        <f>Data!FH15</f>
        <v>1084835.6202777447</v>
      </c>
      <c r="F62" s="320">
        <f>Data!GB15</f>
        <v>154617.11368392789</v>
      </c>
      <c r="G62" s="320">
        <f>Data!GV15</f>
        <v>0</v>
      </c>
      <c r="H62" s="141">
        <f t="shared" ref="H62:H81" si="1">SUM(C62:G62)</f>
        <v>5436939.9964606687</v>
      </c>
    </row>
    <row r="63" spans="2:23">
      <c r="B63" s="127" t="str">
        <f>$B$34</f>
        <v>Fine Arts</v>
      </c>
      <c r="C63" s="320">
        <f>Data!DU15</f>
        <v>1327607.5582761155</v>
      </c>
      <c r="D63" s="320">
        <f>Data!EO15</f>
        <v>1037071.1268767501</v>
      </c>
      <c r="E63" s="320">
        <f>Data!FI15</f>
        <v>137765.71060120242</v>
      </c>
      <c r="F63" s="320">
        <f>Data!GC15</f>
        <v>0</v>
      </c>
      <c r="G63" s="320">
        <f>Data!GW15</f>
        <v>0</v>
      </c>
      <c r="H63" s="141">
        <f t="shared" si="1"/>
        <v>2502444.3957540677</v>
      </c>
    </row>
    <row r="64" spans="2:23">
      <c r="B64" s="127" t="str">
        <f>$B$35</f>
        <v>Teacher Education</v>
      </c>
      <c r="C64" s="320">
        <f>Data!DV15</f>
        <v>132885.05744957452</v>
      </c>
      <c r="D64" s="320">
        <f>Data!EP15</f>
        <v>759258.64037053986</v>
      </c>
      <c r="E64" s="320">
        <f>Data!FJ15</f>
        <v>570503.13885145111</v>
      </c>
      <c r="F64" s="320">
        <f>Data!GD15</f>
        <v>669442.36509561818</v>
      </c>
      <c r="G64" s="320">
        <f>Data!GX15</f>
        <v>0</v>
      </c>
      <c r="H64" s="141">
        <f t="shared" si="1"/>
        <v>2132089.2017671838</v>
      </c>
    </row>
    <row r="65" spans="2:8">
      <c r="B65" s="127" t="str">
        <f>$B$36</f>
        <v>Agriculture</v>
      </c>
      <c r="C65" s="320">
        <f>Data!DW15</f>
        <v>257.5</v>
      </c>
      <c r="D65" s="320">
        <f>Data!EQ15</f>
        <v>12433.571428571428</v>
      </c>
      <c r="E65" s="320">
        <f>Data!FK15</f>
        <v>7583.4304511278187</v>
      </c>
      <c r="F65" s="320">
        <f>Data!GE15</f>
        <v>0</v>
      </c>
      <c r="G65" s="320">
        <f>Data!GY15</f>
        <v>0</v>
      </c>
      <c r="H65" s="141">
        <f t="shared" si="1"/>
        <v>20274.501879699244</v>
      </c>
    </row>
    <row r="66" spans="2:8">
      <c r="B66" s="127" t="str">
        <f>$B$37</f>
        <v>Engineering</v>
      </c>
      <c r="C66" s="320">
        <f>Data!DX15</f>
        <v>639483.27962613245</v>
      </c>
      <c r="D66" s="320">
        <f>Data!ER15</f>
        <v>1273458.3001474775</v>
      </c>
      <c r="E66" s="320">
        <f>Data!FL15</f>
        <v>669274.28835745028</v>
      </c>
      <c r="F66" s="320">
        <f>Data!GF15</f>
        <v>65525.301909172049</v>
      </c>
      <c r="G66" s="320">
        <f>Data!GZ15</f>
        <v>0</v>
      </c>
      <c r="H66" s="141">
        <f t="shared" si="1"/>
        <v>2647741.1700402321</v>
      </c>
    </row>
    <row r="67" spans="2:8">
      <c r="B67" s="127" t="str">
        <f>$B$38</f>
        <v>Home Economics</v>
      </c>
      <c r="C67" s="320">
        <f>Data!DY15</f>
        <v>0</v>
      </c>
      <c r="D67" s="320">
        <f>Data!ES15</f>
        <v>0</v>
      </c>
      <c r="E67" s="320">
        <f>Data!FM15</f>
        <v>0</v>
      </c>
      <c r="F67" s="320">
        <f>Data!GG15</f>
        <v>0</v>
      </c>
      <c r="G67" s="320">
        <f>Data!HA15</f>
        <v>0</v>
      </c>
      <c r="H67" s="141">
        <f t="shared" si="1"/>
        <v>0</v>
      </c>
    </row>
    <row r="68" spans="2:8">
      <c r="B68" s="127" t="str">
        <f>$B$39</f>
        <v>Law</v>
      </c>
      <c r="C68" s="320">
        <f>Data!DZ15</f>
        <v>0</v>
      </c>
      <c r="D68" s="320">
        <f>Data!ET15</f>
        <v>0</v>
      </c>
      <c r="E68" s="320">
        <f>Data!FN15</f>
        <v>0</v>
      </c>
      <c r="F68" s="320">
        <f>Data!GH15</f>
        <v>0</v>
      </c>
      <c r="G68" s="320">
        <f>Data!HB15</f>
        <v>0</v>
      </c>
      <c r="H68" s="141">
        <f t="shared" si="1"/>
        <v>0</v>
      </c>
    </row>
    <row r="69" spans="2:8">
      <c r="B69" s="127" t="str">
        <f>$B$40</f>
        <v>Social Service</v>
      </c>
      <c r="C69" s="320">
        <f>Data!EA15</f>
        <v>6463</v>
      </c>
      <c r="D69" s="320">
        <f>Data!EU15</f>
        <v>19389</v>
      </c>
      <c r="E69" s="320">
        <f>Data!FO15</f>
        <v>0</v>
      </c>
      <c r="F69" s="320">
        <f>Data!GI15</f>
        <v>0</v>
      </c>
      <c r="G69" s="320">
        <f>Data!HC15</f>
        <v>0</v>
      </c>
      <c r="H69" s="141">
        <f t="shared" si="1"/>
        <v>25852</v>
      </c>
    </row>
    <row r="70" spans="2:8">
      <c r="B70" s="127" t="str">
        <f>$B$41</f>
        <v>Library Science</v>
      </c>
      <c r="C70" s="320">
        <f>Data!EB15</f>
        <v>0</v>
      </c>
      <c r="D70" s="320">
        <f>Data!EV15</f>
        <v>0</v>
      </c>
      <c r="E70" s="320">
        <f>Data!FP15</f>
        <v>0</v>
      </c>
      <c r="F70" s="320">
        <f>Data!GJ15</f>
        <v>0</v>
      </c>
      <c r="G70" s="320">
        <f>Data!HD15</f>
        <v>0</v>
      </c>
      <c r="H70" s="141">
        <f t="shared" si="1"/>
        <v>0</v>
      </c>
    </row>
    <row r="71" spans="2:8">
      <c r="B71" s="127" t="str">
        <f>$B$42</f>
        <v>Veterinary Science</v>
      </c>
      <c r="C71" s="320">
        <f>Data!EC15</f>
        <v>0</v>
      </c>
      <c r="D71" s="320">
        <f>Data!EW15</f>
        <v>0</v>
      </c>
      <c r="E71" s="320">
        <f>Data!FQ15</f>
        <v>0</v>
      </c>
      <c r="F71" s="320">
        <f>Data!GK15</f>
        <v>0</v>
      </c>
      <c r="G71" s="320">
        <f>Data!HE15</f>
        <v>0</v>
      </c>
      <c r="H71" s="141">
        <f t="shared" si="1"/>
        <v>0</v>
      </c>
    </row>
    <row r="72" spans="2:8">
      <c r="B72" s="127" t="str">
        <f>$B$43</f>
        <v>Vocational Training</v>
      </c>
      <c r="C72" s="320">
        <f>Data!ED15</f>
        <v>0</v>
      </c>
      <c r="D72" s="320">
        <f>Data!EX15</f>
        <v>0</v>
      </c>
      <c r="E72" s="320">
        <f>Data!FR15</f>
        <v>0</v>
      </c>
      <c r="F72" s="320">
        <f>Data!GL15</f>
        <v>0</v>
      </c>
      <c r="G72" s="320">
        <f>Data!HF15</f>
        <v>0</v>
      </c>
      <c r="H72" s="141">
        <f t="shared" si="1"/>
        <v>0</v>
      </c>
    </row>
    <row r="73" spans="2:8">
      <c r="B73" s="127" t="str">
        <f>$B$44</f>
        <v>Physical Training</v>
      </c>
      <c r="C73" s="320">
        <f>Data!EE15</f>
        <v>0</v>
      </c>
      <c r="D73" s="320">
        <f>Data!EY15</f>
        <v>0</v>
      </c>
      <c r="E73" s="320">
        <f>Data!FS15</f>
        <v>0</v>
      </c>
      <c r="F73" s="320">
        <f>Data!GM15</f>
        <v>0</v>
      </c>
      <c r="G73" s="320">
        <f>Data!HG15</f>
        <v>0</v>
      </c>
      <c r="H73" s="141">
        <f t="shared" si="1"/>
        <v>0</v>
      </c>
    </row>
    <row r="74" spans="2:8">
      <c r="B74" s="127" t="str">
        <f>$B$45</f>
        <v>Health Services</v>
      </c>
      <c r="C74" s="320">
        <f>Data!EF15</f>
        <v>99751.976901565125</v>
      </c>
      <c r="D74" s="320">
        <f>Data!EZ15</f>
        <v>454181.90833440673</v>
      </c>
      <c r="E74" s="320">
        <f>Data!FT15</f>
        <v>450591.46595106192</v>
      </c>
      <c r="F74" s="320">
        <f>Data!GN15</f>
        <v>379337.03404893813</v>
      </c>
      <c r="G74" s="320">
        <f>Data!HH15</f>
        <v>0</v>
      </c>
      <c r="H74" s="141">
        <f t="shared" si="1"/>
        <v>1383862.385235972</v>
      </c>
    </row>
    <row r="75" spans="2:8">
      <c r="B75" s="127" t="str">
        <f>$B$46</f>
        <v>Pharmacy</v>
      </c>
      <c r="C75" s="320">
        <f>Data!EG15</f>
        <v>0</v>
      </c>
      <c r="D75" s="320">
        <f>Data!FA15</f>
        <v>0</v>
      </c>
      <c r="E75" s="320">
        <f>Data!FU15</f>
        <v>0</v>
      </c>
      <c r="F75" s="320">
        <f>Data!GO15</f>
        <v>0</v>
      </c>
      <c r="G75" s="320">
        <f>Data!HI15</f>
        <v>0</v>
      </c>
      <c r="H75" s="141">
        <f t="shared" si="1"/>
        <v>0</v>
      </c>
    </row>
    <row r="76" spans="2:8">
      <c r="B76" s="127" t="str">
        <f>$B$47</f>
        <v>Business Administration</v>
      </c>
      <c r="C76" s="320">
        <f>Data!EH15</f>
        <v>625770.54569331242</v>
      </c>
      <c r="D76" s="320">
        <f>Data!FB15</f>
        <v>2659561.2216853928</v>
      </c>
      <c r="E76" s="320">
        <f>Data!FV15</f>
        <v>1362143.228261329</v>
      </c>
      <c r="F76" s="320">
        <f>Data!GP15</f>
        <v>0</v>
      </c>
      <c r="G76" s="320">
        <f>Data!HJ15</f>
        <v>0</v>
      </c>
      <c r="H76" s="141">
        <f t="shared" si="1"/>
        <v>4647474.9956400339</v>
      </c>
    </row>
    <row r="77" spans="2:8">
      <c r="B77" s="127" t="str">
        <f>$B$48</f>
        <v>Optometry</v>
      </c>
      <c r="C77" s="320">
        <f>Data!EI15</f>
        <v>0</v>
      </c>
      <c r="D77" s="320">
        <f>Data!FC15</f>
        <v>0</v>
      </c>
      <c r="E77" s="320">
        <f>Data!FW15</f>
        <v>0</v>
      </c>
      <c r="F77" s="320">
        <f>Data!GQ15</f>
        <v>0</v>
      </c>
      <c r="G77" s="320">
        <f>Data!HK15</f>
        <v>0</v>
      </c>
      <c r="H77" s="141">
        <f t="shared" si="1"/>
        <v>0</v>
      </c>
    </row>
    <row r="78" spans="2:8">
      <c r="B78" s="127" t="str">
        <f>$B$49</f>
        <v>Teacher Ed-Practice Teaching</v>
      </c>
      <c r="C78" s="320">
        <f>Data!EJ15</f>
        <v>0</v>
      </c>
      <c r="D78" s="320">
        <f>Data!FD15</f>
        <v>13035.1875</v>
      </c>
      <c r="E78" s="320">
        <f>Data!FX15</f>
        <v>0</v>
      </c>
      <c r="F78" s="320">
        <f>Data!GR15</f>
        <v>0</v>
      </c>
      <c r="G78" s="320">
        <f>Data!HL15</f>
        <v>0</v>
      </c>
      <c r="H78" s="141">
        <f t="shared" si="1"/>
        <v>13035.1875</v>
      </c>
    </row>
    <row r="79" spans="2:8">
      <c r="B79" s="127" t="str">
        <f>$B$50</f>
        <v>Technology</v>
      </c>
      <c r="C79" s="320">
        <f>Data!EK15</f>
        <v>29495.038893328267</v>
      </c>
      <c r="D79" s="320">
        <f>Data!FE15</f>
        <v>183956.64696222285</v>
      </c>
      <c r="E79" s="320">
        <f>Data!FY15</f>
        <v>62590.322307042596</v>
      </c>
      <c r="F79" s="320">
        <f>Data!GS15</f>
        <v>5714.2126114229113</v>
      </c>
      <c r="G79" s="320">
        <f>Data!HM15</f>
        <v>0</v>
      </c>
      <c r="H79" s="141">
        <f t="shared" si="1"/>
        <v>281756.22077401663</v>
      </c>
    </row>
    <row r="80" spans="2:8">
      <c r="B80" s="127" t="str">
        <f>$B$51</f>
        <v>Nursing</v>
      </c>
      <c r="C80" s="320">
        <f>Data!EL15</f>
        <v>16850.124975710081</v>
      </c>
      <c r="D80" s="320">
        <f>Data!FF15</f>
        <v>1682611.6977779949</v>
      </c>
      <c r="E80" s="320">
        <f>Data!FZ15</f>
        <v>295618.3692675067</v>
      </c>
      <c r="F80" s="320">
        <f>Data!GT15</f>
        <v>260885.90392763546</v>
      </c>
      <c r="G80" s="320">
        <f>Data!HN15</f>
        <v>0</v>
      </c>
      <c r="H80" s="141">
        <f t="shared" si="1"/>
        <v>2255966.0959488475</v>
      </c>
    </row>
    <row r="81" spans="2:8">
      <c r="B81" s="130" t="str">
        <f>$B$52</f>
        <v>Totals</v>
      </c>
      <c r="C81" s="321">
        <f>SUM(C61:C80)</f>
        <v>9309256.5754234064</v>
      </c>
      <c r="D81" s="321">
        <f>SUM(D61:D80)</f>
        <v>12674172.875107363</v>
      </c>
      <c r="E81" s="321">
        <f>SUM(E61:E80)</f>
        <v>5554409.1750921793</v>
      </c>
      <c r="F81" s="321">
        <f>SUM(F61:F80)</f>
        <v>1587209.3312767146</v>
      </c>
      <c r="G81" s="321">
        <f>SUM(G61:G80)</f>
        <v>0</v>
      </c>
      <c r="H81" s="321">
        <f t="shared" si="1"/>
        <v>29125047.956899662</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Data!T15</f>
        <v>Mulligan-Nguyen, Erin</v>
      </c>
      <c r="E84" s="491"/>
      <c r="F84" s="491"/>
      <c r="G84" s="308" t="str">
        <f>Data!U15</f>
        <v>(361) 825-5989</v>
      </c>
      <c r="H84" s="309" t="str">
        <f>Data!V15</f>
        <v>Erin.Mulligan-Nguyen@tamucc.edu</v>
      </c>
    </row>
    <row r="85" spans="2:8" ht="13.5" customHeight="1">
      <c r="B85" s="306"/>
      <c r="C85" s="306"/>
      <c r="D85" s="306"/>
      <c r="E85" s="306"/>
      <c r="F85" s="306"/>
      <c r="G85" s="306"/>
      <c r="H85" s="296"/>
    </row>
    <row r="86" spans="2:8">
      <c r="B86" s="120" t="s">
        <v>32</v>
      </c>
      <c r="C86" s="324"/>
      <c r="D86" s="324"/>
      <c r="E86" s="324"/>
      <c r="F86" s="324"/>
      <c r="G86" s="324"/>
      <c r="H86" s="122">
        <f>H13+H14</f>
        <v>104928695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Data!HR15</f>
        <v>1579911.550104809</v>
      </c>
      <c r="D91" s="327">
        <f>Data!IL15</f>
        <v>815410.65008744388</v>
      </c>
      <c r="E91" s="327">
        <f>Data!JF15</f>
        <v>321197.92911535723</v>
      </c>
      <c r="F91" s="327">
        <f>Data!JZ15</f>
        <v>18173.859224453136</v>
      </c>
      <c r="G91" s="327">
        <f>Data!KT15</f>
        <v>0</v>
      </c>
      <c r="H91" s="133">
        <f t="shared" ref="H91:H111" si="2">SUM(C91:G91)</f>
        <v>2734693.9885320636</v>
      </c>
    </row>
    <row r="92" spans="2:8">
      <c r="B92" s="127" t="str">
        <f>$B$33</f>
        <v>Science</v>
      </c>
      <c r="C92" s="327">
        <f>Data!HS15</f>
        <v>1101256.443084365</v>
      </c>
      <c r="D92" s="327">
        <f>Data!IM15</f>
        <v>1284749.7528949399</v>
      </c>
      <c r="E92" s="327">
        <f>Data!JG15</f>
        <v>616660.48036098608</v>
      </c>
      <c r="F92" s="327">
        <f>Data!KA15</f>
        <v>87890.056165328686</v>
      </c>
      <c r="G92" s="327">
        <f>Data!KU15</f>
        <v>0</v>
      </c>
      <c r="H92" s="136">
        <f t="shared" si="2"/>
        <v>3090556.7325056195</v>
      </c>
    </row>
    <row r="93" spans="2:8">
      <c r="B93" s="127" t="str">
        <f>$B$34</f>
        <v>Fine Arts</v>
      </c>
      <c r="C93" s="327">
        <f>Data!HT15</f>
        <v>466801.44231340889</v>
      </c>
      <c r="D93" s="327">
        <f>Data!IN15</f>
        <v>364645.6325062401</v>
      </c>
      <c r="E93" s="327">
        <f>Data!JH15</f>
        <v>48439.941463935196</v>
      </c>
      <c r="F93" s="327">
        <f>Data!KB15</f>
        <v>0</v>
      </c>
      <c r="G93" s="327">
        <f>Data!KV15</f>
        <v>0</v>
      </c>
      <c r="H93" s="136">
        <f t="shared" si="2"/>
        <v>879887.01628358418</v>
      </c>
    </row>
    <row r="94" spans="2:8">
      <c r="B94" s="127" t="str">
        <f>$B$35</f>
        <v>Teacher Education</v>
      </c>
      <c r="C94" s="327">
        <f>Data!HU15</f>
        <v>198737.73418648774</v>
      </c>
      <c r="D94" s="327">
        <f>Data!IO15</f>
        <v>1135517.7530476928</v>
      </c>
      <c r="E94" s="327">
        <f>Data!JI15</f>
        <v>853222.35123870661</v>
      </c>
      <c r="F94" s="327">
        <f>Data!KC15</f>
        <v>1001192.0178311412</v>
      </c>
      <c r="G94" s="327">
        <f>Data!KW15</f>
        <v>0</v>
      </c>
      <c r="H94" s="136">
        <f t="shared" si="2"/>
        <v>3188669.8563040281</v>
      </c>
    </row>
    <row r="95" spans="2:8">
      <c r="B95" s="127" t="str">
        <f>$B$36</f>
        <v>Agriculture</v>
      </c>
      <c r="C95" s="327">
        <f>Data!HV15</f>
        <v>4.4412539308577115</v>
      </c>
      <c r="D95" s="327">
        <f>Data!IP15</f>
        <v>214.44911837570095</v>
      </c>
      <c r="E95" s="327">
        <f>Data!JJ15</f>
        <v>130.79588466197086</v>
      </c>
      <c r="F95" s="327">
        <f>Data!KD15</f>
        <v>0</v>
      </c>
      <c r="G95" s="327">
        <f>Data!KX15</f>
        <v>0</v>
      </c>
      <c r="H95" s="136">
        <f t="shared" si="2"/>
        <v>349.68625696852951</v>
      </c>
    </row>
    <row r="96" spans="2:8">
      <c r="B96" s="127" t="str">
        <f>$B$37</f>
        <v>Engineering</v>
      </c>
      <c r="C96" s="327">
        <f>Data!HW15</f>
        <v>363505.82431659807</v>
      </c>
      <c r="D96" s="327">
        <f>Data!IQ15</f>
        <v>723880.55149551062</v>
      </c>
      <c r="E96" s="327">
        <f>Data!JK15</f>
        <v>380440.12976463395</v>
      </c>
      <c r="F96" s="327">
        <f>Data!KE15</f>
        <v>37246.992443669493</v>
      </c>
      <c r="G96" s="327">
        <f>Data!KY15</f>
        <v>0</v>
      </c>
      <c r="H96" s="136">
        <f t="shared" si="2"/>
        <v>1505073.4980204122</v>
      </c>
    </row>
    <row r="97" spans="2:8">
      <c r="B97" s="127" t="str">
        <f>$B$38</f>
        <v>Home Economics</v>
      </c>
      <c r="C97" s="327">
        <f>Data!HX15</f>
        <v>0</v>
      </c>
      <c r="D97" s="327">
        <f>Data!IR15</f>
        <v>0</v>
      </c>
      <c r="E97" s="327">
        <f>Data!JL15</f>
        <v>0</v>
      </c>
      <c r="F97" s="327">
        <f>Data!KF15</f>
        <v>0</v>
      </c>
      <c r="G97" s="327">
        <f>Data!KZ15</f>
        <v>0</v>
      </c>
      <c r="H97" s="136">
        <f t="shared" si="2"/>
        <v>0</v>
      </c>
    </row>
    <row r="98" spans="2:8">
      <c r="B98" s="127" t="str">
        <f>$B$39</f>
        <v>Law</v>
      </c>
      <c r="C98" s="327">
        <f>Data!HY15</f>
        <v>0</v>
      </c>
      <c r="D98" s="327">
        <f>Data!IS15</f>
        <v>0</v>
      </c>
      <c r="E98" s="327">
        <f>Data!JM15</f>
        <v>0</v>
      </c>
      <c r="F98" s="327">
        <f>Data!KG15</f>
        <v>0</v>
      </c>
      <c r="G98" s="327">
        <f>Data!LA15</f>
        <v>0</v>
      </c>
      <c r="H98" s="136">
        <f t="shared" si="2"/>
        <v>0</v>
      </c>
    </row>
    <row r="99" spans="2:8">
      <c r="B99" s="127" t="str">
        <f>$B$40</f>
        <v>Social Service</v>
      </c>
      <c r="C99" s="327">
        <f>Data!HZ15</f>
        <v>111.47116176750831</v>
      </c>
      <c r="D99" s="327">
        <f>Data!IT15</f>
        <v>334.41348530252492</v>
      </c>
      <c r="E99" s="327">
        <f>Data!JN15</f>
        <v>0</v>
      </c>
      <c r="F99" s="327">
        <f>Data!KH15</f>
        <v>0</v>
      </c>
      <c r="G99" s="327">
        <f>Data!LB15</f>
        <v>0</v>
      </c>
      <c r="H99" s="136">
        <f t="shared" si="2"/>
        <v>445.88464707003322</v>
      </c>
    </row>
    <row r="100" spans="2:8">
      <c r="B100" s="127" t="str">
        <f>$B$41</f>
        <v>Library Science</v>
      </c>
      <c r="C100" s="327">
        <f>Data!IA15</f>
        <v>0</v>
      </c>
      <c r="D100" s="327">
        <f>Data!IU15</f>
        <v>0</v>
      </c>
      <c r="E100" s="327">
        <f>Data!JO15</f>
        <v>0</v>
      </c>
      <c r="F100" s="327">
        <f>Data!KI15</f>
        <v>0</v>
      </c>
      <c r="G100" s="327">
        <f>Data!LC15</f>
        <v>0</v>
      </c>
      <c r="H100" s="136">
        <f t="shared" si="2"/>
        <v>0</v>
      </c>
    </row>
    <row r="101" spans="2:8">
      <c r="B101" s="127" t="str">
        <f>$B$42</f>
        <v>Veterinary Science</v>
      </c>
      <c r="C101" s="327">
        <f>Data!IB15</f>
        <v>0</v>
      </c>
      <c r="D101" s="327">
        <f>Data!IV15</f>
        <v>0</v>
      </c>
      <c r="E101" s="327">
        <f>Data!JP15</f>
        <v>0</v>
      </c>
      <c r="F101" s="327">
        <f>Data!KJ15</f>
        <v>0</v>
      </c>
      <c r="G101" s="327">
        <f>Data!LD15</f>
        <v>0</v>
      </c>
      <c r="H101" s="136">
        <f t="shared" si="2"/>
        <v>0</v>
      </c>
    </row>
    <row r="102" spans="2:8">
      <c r="B102" s="127" t="str">
        <f>$B$43</f>
        <v>Vocational Training</v>
      </c>
      <c r="C102" s="327">
        <f>Data!IC15</f>
        <v>0</v>
      </c>
      <c r="D102" s="327">
        <f>Data!IW15</f>
        <v>0</v>
      </c>
      <c r="E102" s="327">
        <f>Data!JQ15</f>
        <v>0</v>
      </c>
      <c r="F102" s="327">
        <f>Data!KK15</f>
        <v>0</v>
      </c>
      <c r="G102" s="327">
        <f>Data!LE15</f>
        <v>0</v>
      </c>
      <c r="H102" s="136">
        <f t="shared" si="2"/>
        <v>0</v>
      </c>
    </row>
    <row r="103" spans="2:8">
      <c r="B103" s="127" t="str">
        <f>$B$44</f>
        <v>Physical Training</v>
      </c>
      <c r="C103" s="327">
        <f>Data!ID15</f>
        <v>0</v>
      </c>
      <c r="D103" s="327">
        <f>Data!IX15</f>
        <v>0</v>
      </c>
      <c r="E103" s="327">
        <f>Data!JR15</f>
        <v>0</v>
      </c>
      <c r="F103" s="327">
        <f>Data!KL15</f>
        <v>0</v>
      </c>
      <c r="G103" s="327">
        <f>Data!LF15</f>
        <v>0</v>
      </c>
      <c r="H103" s="136">
        <f t="shared" si="2"/>
        <v>0</v>
      </c>
    </row>
    <row r="104" spans="2:8">
      <c r="B104" s="127" t="str">
        <f>$B$45</f>
        <v>Health Services</v>
      </c>
      <c r="C104" s="327">
        <f>Data!IE15</f>
        <v>26010.10724789531</v>
      </c>
      <c r="D104" s="327">
        <f>Data!IY15</f>
        <v>118426.92759351541</v>
      </c>
      <c r="E104" s="327">
        <f>Data!JS15</f>
        <v>117490.72768691766</v>
      </c>
      <c r="F104" s="327">
        <f>Data!KM15</f>
        <v>98911.292238826674</v>
      </c>
      <c r="G104" s="327">
        <f>Data!LG15</f>
        <v>0</v>
      </c>
      <c r="H104" s="136">
        <f t="shared" si="2"/>
        <v>360839.05476715509</v>
      </c>
    </row>
    <row r="105" spans="2:8">
      <c r="B105" s="127" t="str">
        <f>$B$46</f>
        <v>Pharmacy</v>
      </c>
      <c r="C105" s="327">
        <f>Data!IF15</f>
        <v>0</v>
      </c>
      <c r="D105" s="327">
        <f>Data!IZ15</f>
        <v>0</v>
      </c>
      <c r="E105" s="327">
        <f>Data!JT15</f>
        <v>0</v>
      </c>
      <c r="F105" s="327">
        <f>Data!KN15</f>
        <v>0</v>
      </c>
      <c r="G105" s="327">
        <f>Data!LH15</f>
        <v>0</v>
      </c>
      <c r="H105" s="136">
        <f t="shared" si="2"/>
        <v>0</v>
      </c>
    </row>
    <row r="106" spans="2:8">
      <c r="B106" s="127" t="str">
        <f>$B$47</f>
        <v>Business Administration</v>
      </c>
      <c r="C106" s="327">
        <f>Data!IG15</f>
        <v>536646.02466897818</v>
      </c>
      <c r="D106" s="327">
        <f>Data!JA15</f>
        <v>2280776.8227568879</v>
      </c>
      <c r="E106" s="327">
        <f>Data!JU15</f>
        <v>1168141.8269156844</v>
      </c>
      <c r="F106" s="327">
        <f>Data!KO15</f>
        <v>0</v>
      </c>
      <c r="G106" s="327">
        <f>Data!LI15</f>
        <v>0</v>
      </c>
      <c r="H106" s="136">
        <f t="shared" si="2"/>
        <v>3985564.6743415501</v>
      </c>
    </row>
    <row r="107" spans="2:8">
      <c r="B107" s="127" t="str">
        <f>$B$48</f>
        <v>Optometry</v>
      </c>
      <c r="C107" s="327">
        <f>Data!IH15</f>
        <v>0</v>
      </c>
      <c r="D107" s="327">
        <f>Data!JB15</f>
        <v>0</v>
      </c>
      <c r="E107" s="327">
        <f>Data!JV15</f>
        <v>0</v>
      </c>
      <c r="F107" s="327">
        <f>Data!KP15</f>
        <v>0</v>
      </c>
      <c r="G107" s="327">
        <f>Data!LJ15</f>
        <v>0</v>
      </c>
      <c r="H107" s="136">
        <f t="shared" si="2"/>
        <v>0</v>
      </c>
    </row>
    <row r="108" spans="2:8">
      <c r="B108" s="127" t="str">
        <f>$B$49</f>
        <v>Teacher Ed-Practice Teaching</v>
      </c>
      <c r="C108" s="327">
        <f>Data!II15</f>
        <v>0</v>
      </c>
      <c r="D108" s="327">
        <f>Data!JC15</f>
        <v>224.82554455861091</v>
      </c>
      <c r="E108" s="327">
        <f>Data!JW15</f>
        <v>0</v>
      </c>
      <c r="F108" s="327">
        <f>Data!KQ15</f>
        <v>0</v>
      </c>
      <c r="G108" s="327">
        <f>Data!LK15</f>
        <v>0</v>
      </c>
      <c r="H108" s="136">
        <f t="shared" si="2"/>
        <v>224.82554455861091</v>
      </c>
    </row>
    <row r="109" spans="2:8">
      <c r="B109" s="127" t="str">
        <f>$B$50</f>
        <v>Technology</v>
      </c>
      <c r="C109" s="327">
        <f>Data!IJ15</f>
        <v>508.71828126522428</v>
      </c>
      <c r="D109" s="327">
        <f>Data!JD15</f>
        <v>3172.8084715665104</v>
      </c>
      <c r="E109" s="327">
        <f>Data!JX15</f>
        <v>1079.5320970089476</v>
      </c>
      <c r="F109" s="327">
        <f>Data!KR15</f>
        <v>98.556385329082389</v>
      </c>
      <c r="G109" s="327">
        <f>Data!LL15</f>
        <v>0</v>
      </c>
      <c r="H109" s="136">
        <f t="shared" si="2"/>
        <v>4859.6152351697647</v>
      </c>
    </row>
    <row r="110" spans="2:8">
      <c r="B110" s="127" t="str">
        <f>$B$51</f>
        <v>Nursing</v>
      </c>
      <c r="C110" s="327">
        <f>Data!IK15</f>
        <v>4393.6328017954502</v>
      </c>
      <c r="D110" s="327">
        <f>Data!JE15</f>
        <v>438737.27694595885</v>
      </c>
      <c r="E110" s="327">
        <f>Data!JY15</f>
        <v>77081.835648062493</v>
      </c>
      <c r="F110" s="327">
        <f>Data!KS15</f>
        <v>68025.422165998636</v>
      </c>
      <c r="G110" s="327">
        <f>Data!HPM15</f>
        <v>0</v>
      </c>
      <c r="H110" s="136">
        <f t="shared" si="2"/>
        <v>588238.16756181535</v>
      </c>
    </row>
    <row r="111" spans="2:8">
      <c r="B111" s="130" t="str">
        <f>$B$52</f>
        <v>Totals</v>
      </c>
      <c r="C111" s="133">
        <f>SUM(C91:C110)</f>
        <v>4277887.389421301</v>
      </c>
      <c r="D111" s="133">
        <f>SUM(D91:D110)</f>
        <v>7166091.8639479922</v>
      </c>
      <c r="E111" s="133">
        <f>SUM(E91:E110)</f>
        <v>3583885.5501759555</v>
      </c>
      <c r="F111" s="133">
        <f>SUM(F91:F110)</f>
        <v>1311538.1964547469</v>
      </c>
      <c r="G111" s="133">
        <f>SUM(G91:G110)</f>
        <v>0</v>
      </c>
      <c r="H111" s="133">
        <f t="shared" si="2"/>
        <v>16339402.999999996</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6073262.0953214671</v>
      </c>
      <c r="D116" s="321">
        <f t="shared" si="3"/>
        <v>3134480.9100034665</v>
      </c>
      <c r="E116" s="321">
        <f t="shared" si="3"/>
        <v>1234701.5298816208</v>
      </c>
      <c r="F116" s="321">
        <f t="shared" si="3"/>
        <v>69861.259224453126</v>
      </c>
      <c r="G116" s="321">
        <f t="shared" si="3"/>
        <v>0</v>
      </c>
      <c r="H116" s="133">
        <f t="shared" ref="H116:H136" si="4">SUM(C116:G116)</f>
        <v>10512305.794431008</v>
      </c>
    </row>
    <row r="117" spans="2:8">
      <c r="B117" s="127" t="str">
        <f>$B$33</f>
        <v>Science</v>
      </c>
      <c r="C117" s="141">
        <f t="shared" si="3"/>
        <v>3038598.3914753767</v>
      </c>
      <c r="D117" s="141">
        <f t="shared" si="3"/>
        <v>3544895.0670029242</v>
      </c>
      <c r="E117" s="141">
        <f t="shared" si="3"/>
        <v>1701496.1006387309</v>
      </c>
      <c r="F117" s="141">
        <f t="shared" si="3"/>
        <v>242507.16984925658</v>
      </c>
      <c r="G117" s="141">
        <f t="shared" si="3"/>
        <v>0</v>
      </c>
      <c r="H117" s="136">
        <f t="shared" si="4"/>
        <v>8527496.7289662883</v>
      </c>
    </row>
    <row r="118" spans="2:8">
      <c r="B118" s="127" t="str">
        <f>$B$34</f>
        <v>Fine Arts</v>
      </c>
      <c r="C118" s="141">
        <f t="shared" si="3"/>
        <v>1794409.0005895244</v>
      </c>
      <c r="D118" s="141">
        <f t="shared" si="3"/>
        <v>1401716.7593829902</v>
      </c>
      <c r="E118" s="141">
        <f t="shared" si="3"/>
        <v>186205.6520651376</v>
      </c>
      <c r="F118" s="141">
        <f t="shared" si="3"/>
        <v>0</v>
      </c>
      <c r="G118" s="141">
        <f t="shared" si="3"/>
        <v>0</v>
      </c>
      <c r="H118" s="136">
        <f t="shared" si="4"/>
        <v>3382331.412037652</v>
      </c>
    </row>
    <row r="119" spans="2:8">
      <c r="B119" s="127" t="str">
        <f>$B$35</f>
        <v>Teacher Education</v>
      </c>
      <c r="C119" s="141">
        <f t="shared" si="3"/>
        <v>331622.79163606226</v>
      </c>
      <c r="D119" s="141">
        <f t="shared" si="3"/>
        <v>1894776.3934182327</v>
      </c>
      <c r="E119" s="141">
        <f t="shared" si="3"/>
        <v>1423725.4900901578</v>
      </c>
      <c r="F119" s="141">
        <f t="shared" si="3"/>
        <v>1670634.3829267593</v>
      </c>
      <c r="G119" s="141">
        <f t="shared" si="3"/>
        <v>0</v>
      </c>
      <c r="H119" s="136">
        <f t="shared" si="4"/>
        <v>5320759.0580712119</v>
      </c>
    </row>
    <row r="120" spans="2:8">
      <c r="B120" s="127" t="str">
        <f>$B$36</f>
        <v>Agriculture</v>
      </c>
      <c r="C120" s="141">
        <f t="shared" si="3"/>
        <v>261.94125393085773</v>
      </c>
      <c r="D120" s="141">
        <f t="shared" si="3"/>
        <v>12648.020546947129</v>
      </c>
      <c r="E120" s="141">
        <f t="shared" si="3"/>
        <v>7714.22633578979</v>
      </c>
      <c r="F120" s="141">
        <f t="shared" si="3"/>
        <v>0</v>
      </c>
      <c r="G120" s="141">
        <f t="shared" si="3"/>
        <v>0</v>
      </c>
      <c r="H120" s="136">
        <f t="shared" si="4"/>
        <v>20624.188136667777</v>
      </c>
    </row>
    <row r="121" spans="2:8">
      <c r="B121" s="127" t="str">
        <f>$B$37</f>
        <v>Engineering</v>
      </c>
      <c r="C121" s="141">
        <f t="shared" si="3"/>
        <v>1002989.1039427305</v>
      </c>
      <c r="D121" s="141">
        <f t="shared" si="3"/>
        <v>1997338.8516429882</v>
      </c>
      <c r="E121" s="141">
        <f t="shared" si="3"/>
        <v>1049714.4181220843</v>
      </c>
      <c r="F121" s="141">
        <f t="shared" si="3"/>
        <v>102772.29435284153</v>
      </c>
      <c r="G121" s="141">
        <f t="shared" si="3"/>
        <v>0</v>
      </c>
      <c r="H121" s="136">
        <f t="shared" si="4"/>
        <v>4152814.6680606445</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6574.4711617675084</v>
      </c>
      <c r="D124" s="141">
        <f t="shared" si="3"/>
        <v>19723.413485302524</v>
      </c>
      <c r="E124" s="141">
        <f t="shared" si="3"/>
        <v>0</v>
      </c>
      <c r="F124" s="141">
        <f t="shared" si="3"/>
        <v>0</v>
      </c>
      <c r="G124" s="141">
        <f t="shared" si="3"/>
        <v>0</v>
      </c>
      <c r="H124" s="136">
        <f t="shared" si="4"/>
        <v>26297.884647070034</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125762.08414946044</v>
      </c>
      <c r="D129" s="141">
        <f t="shared" si="3"/>
        <v>572608.83592792216</v>
      </c>
      <c r="E129" s="141">
        <f t="shared" si="3"/>
        <v>568082.19363797957</v>
      </c>
      <c r="F129" s="141">
        <f t="shared" si="3"/>
        <v>478248.32628776482</v>
      </c>
      <c r="G129" s="141">
        <f t="shared" si="3"/>
        <v>0</v>
      </c>
      <c r="H129" s="136">
        <f t="shared" si="4"/>
        <v>1744701.4400031271</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1162416.5703622906</v>
      </c>
      <c r="D131" s="141">
        <f t="shared" si="3"/>
        <v>4940338.0444422811</v>
      </c>
      <c r="E131" s="141">
        <f t="shared" si="3"/>
        <v>2530285.0551770134</v>
      </c>
      <c r="F131" s="141">
        <f t="shared" si="3"/>
        <v>0</v>
      </c>
      <c r="G131" s="141">
        <f t="shared" si="3"/>
        <v>0</v>
      </c>
      <c r="H131" s="136">
        <f t="shared" si="4"/>
        <v>8633039.669981584</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13260.013044558611</v>
      </c>
      <c r="E133" s="141">
        <f t="shared" si="5"/>
        <v>0</v>
      </c>
      <c r="F133" s="141">
        <f t="shared" si="5"/>
        <v>0</v>
      </c>
      <c r="G133" s="141">
        <f t="shared" si="5"/>
        <v>0</v>
      </c>
      <c r="H133" s="136">
        <f t="shared" si="4"/>
        <v>13260.013044558611</v>
      </c>
    </row>
    <row r="134" spans="2:12">
      <c r="B134" s="127" t="str">
        <f>$B$50</f>
        <v>Technology</v>
      </c>
      <c r="C134" s="141">
        <f t="shared" si="5"/>
        <v>30003.757174593491</v>
      </c>
      <c r="D134" s="141">
        <f t="shared" si="5"/>
        <v>187129.45543378935</v>
      </c>
      <c r="E134" s="141">
        <f t="shared" si="5"/>
        <v>63669.854404051541</v>
      </c>
      <c r="F134" s="141">
        <f t="shared" si="5"/>
        <v>5812.7689967519937</v>
      </c>
      <c r="G134" s="141">
        <f t="shared" si="5"/>
        <v>0</v>
      </c>
      <c r="H134" s="136">
        <f t="shared" si="4"/>
        <v>286615.83600918634</v>
      </c>
    </row>
    <row r="135" spans="2:12">
      <c r="B135" s="127" t="str">
        <f>$B$51</f>
        <v>Nursing</v>
      </c>
      <c r="C135" s="141">
        <f t="shared" si="5"/>
        <v>21243.757777505532</v>
      </c>
      <c r="D135" s="141">
        <f t="shared" si="5"/>
        <v>2121348.9747239538</v>
      </c>
      <c r="E135" s="141">
        <f t="shared" si="5"/>
        <v>372700.20491556916</v>
      </c>
      <c r="F135" s="141">
        <f t="shared" si="5"/>
        <v>328911.32609363412</v>
      </c>
      <c r="G135" s="141">
        <f t="shared" si="5"/>
        <v>0</v>
      </c>
      <c r="H135" s="136">
        <f t="shared" si="4"/>
        <v>2844204.2635106626</v>
      </c>
    </row>
    <row r="136" spans="2:12">
      <c r="B136" s="130" t="str">
        <f>$B$52</f>
        <v>Totals</v>
      </c>
      <c r="C136" s="133">
        <f>SUM(C116:C135)</f>
        <v>13587143.964844711</v>
      </c>
      <c r="D136" s="133">
        <f>SUM(D116:D135)</f>
        <v>19840264.739055358</v>
      </c>
      <c r="E136" s="133">
        <f>SUM(E116:E135)</f>
        <v>9138294.725268133</v>
      </c>
      <c r="F136" s="133">
        <f>SUM(F116:F135)</f>
        <v>2898747.5277314615</v>
      </c>
      <c r="G136" s="133">
        <f>SUM(G116:G135)</f>
        <v>0</v>
      </c>
      <c r="H136" s="133">
        <f t="shared" si="4"/>
        <v>45464450.956899665</v>
      </c>
    </row>
    <row r="137" spans="2:12">
      <c r="B137" s="328"/>
      <c r="C137" s="331"/>
      <c r="D137" s="331"/>
      <c r="E137" s="331"/>
      <c r="F137" s="331"/>
      <c r="G137" s="331"/>
      <c r="H137" s="332"/>
    </row>
    <row r="138" spans="2:12">
      <c r="B138" s="120" t="s">
        <v>4</v>
      </c>
      <c r="C138" s="325"/>
      <c r="D138" s="325"/>
      <c r="E138" s="325"/>
      <c r="F138" s="325"/>
      <c r="G138" s="325"/>
      <c r="H138" s="122">
        <f>H86-H81-H111</f>
        <v>59464244.043100342</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Data!LN15</f>
        <v>0</v>
      </c>
      <c r="D143" s="327">
        <f>Data!MH15</f>
        <v>0</v>
      </c>
      <c r="E143" s="327">
        <f>Data!NB15</f>
        <v>0</v>
      </c>
      <c r="F143" s="327">
        <f>Data!NV15</f>
        <v>0</v>
      </c>
      <c r="G143" s="327">
        <f>Data!OP15</f>
        <v>0</v>
      </c>
      <c r="H143" s="341">
        <f>Data!PJ15</f>
        <v>11811811.66</v>
      </c>
      <c r="I143" s="342">
        <f t="shared" ref="I143:I162" si="6">SUM(C143:H143)</f>
        <v>11811811.66</v>
      </c>
    </row>
    <row r="144" spans="2:12">
      <c r="B144" s="127" t="str">
        <f>$B$33</f>
        <v>Science</v>
      </c>
      <c r="C144" s="327">
        <f>Data!LO15</f>
        <v>0</v>
      </c>
      <c r="D144" s="327">
        <f>Data!MI15</f>
        <v>0</v>
      </c>
      <c r="E144" s="327">
        <f>Data!NC15</f>
        <v>0</v>
      </c>
      <c r="F144" s="327">
        <f>Data!NW15</f>
        <v>0</v>
      </c>
      <c r="G144" s="327">
        <f>Data!OQ15</f>
        <v>0</v>
      </c>
      <c r="H144" s="341">
        <f>Data!PK15</f>
        <v>26618045</v>
      </c>
      <c r="I144" s="342">
        <f t="shared" si="6"/>
        <v>26618045</v>
      </c>
    </row>
    <row r="145" spans="2:9">
      <c r="B145" s="127" t="str">
        <f>$B$34</f>
        <v>Fine Arts</v>
      </c>
      <c r="C145" s="327">
        <f>Data!LP15</f>
        <v>0</v>
      </c>
      <c r="D145" s="327">
        <f>Data!MJ15</f>
        <v>0</v>
      </c>
      <c r="E145" s="327">
        <f>Data!ND15</f>
        <v>0</v>
      </c>
      <c r="F145" s="327">
        <f>Data!NX15</f>
        <v>0</v>
      </c>
      <c r="G145" s="327">
        <f>Data!OR15</f>
        <v>0</v>
      </c>
      <c r="H145" s="341">
        <f>Data!PL15</f>
        <v>1817924</v>
      </c>
      <c r="I145" s="342">
        <f t="shared" si="6"/>
        <v>1817924</v>
      </c>
    </row>
    <row r="146" spans="2:9">
      <c r="B146" s="127" t="str">
        <f>$B$35</f>
        <v>Teacher Education</v>
      </c>
      <c r="C146" s="327">
        <f>Data!LQ15</f>
        <v>0</v>
      </c>
      <c r="D146" s="327">
        <f>Data!MK15</f>
        <v>0</v>
      </c>
      <c r="E146" s="327">
        <f>Data!NE15</f>
        <v>0</v>
      </c>
      <c r="F146" s="327">
        <f>Data!NY15</f>
        <v>0</v>
      </c>
      <c r="G146" s="327">
        <f>Data!OS15</f>
        <v>0</v>
      </c>
      <c r="H146" s="341">
        <f>Data!PN15</f>
        <v>2536961.63</v>
      </c>
      <c r="I146" s="342">
        <f t="shared" si="6"/>
        <v>2536961.63</v>
      </c>
    </row>
    <row r="147" spans="2:9">
      <c r="B147" s="127" t="str">
        <f>$B$36</f>
        <v>Agriculture</v>
      </c>
      <c r="C147" s="327">
        <f>Data!LR15</f>
        <v>0</v>
      </c>
      <c r="D147" s="327">
        <f>Data!ML15</f>
        <v>0</v>
      </c>
      <c r="E147" s="327">
        <f>Data!NF15</f>
        <v>0</v>
      </c>
      <c r="F147" s="327">
        <f>Data!NZ15</f>
        <v>0</v>
      </c>
      <c r="G147" s="327">
        <f>Data!OT15</f>
        <v>0</v>
      </c>
      <c r="H147" s="341">
        <f>Data!PM15</f>
        <v>40099</v>
      </c>
      <c r="I147" s="342">
        <f t="shared" si="6"/>
        <v>40099</v>
      </c>
    </row>
    <row r="148" spans="2:9">
      <c r="B148" s="127" t="str">
        <f>$B$37</f>
        <v>Engineering</v>
      </c>
      <c r="C148" s="327">
        <f>Data!LS15</f>
        <v>0</v>
      </c>
      <c r="D148" s="327">
        <f>Data!MM15</f>
        <v>0</v>
      </c>
      <c r="E148" s="327">
        <f>Data!NG15</f>
        <v>0</v>
      </c>
      <c r="F148" s="327">
        <f>Data!OA15</f>
        <v>0</v>
      </c>
      <c r="G148" s="327">
        <f>Data!OU15</f>
        <v>0</v>
      </c>
      <c r="H148" s="341">
        <f>Data!PO15</f>
        <v>4572559.9800000004</v>
      </c>
      <c r="I148" s="342">
        <f t="shared" si="6"/>
        <v>4572559.9800000004</v>
      </c>
    </row>
    <row r="149" spans="2:9">
      <c r="B149" s="127" t="str">
        <f>$B$38</f>
        <v>Home Economics</v>
      </c>
      <c r="C149" s="327">
        <f>Data!LT15</f>
        <v>0</v>
      </c>
      <c r="D149" s="327">
        <f>Data!MN15</f>
        <v>0</v>
      </c>
      <c r="E149" s="327">
        <f>Data!NH15</f>
        <v>0</v>
      </c>
      <c r="F149" s="327">
        <f>Data!OB15</f>
        <v>0</v>
      </c>
      <c r="G149" s="327">
        <f>Data!OV15</f>
        <v>0</v>
      </c>
      <c r="H149" s="341">
        <f>Data!PP15</f>
        <v>0</v>
      </c>
      <c r="I149" s="342">
        <f t="shared" si="6"/>
        <v>0</v>
      </c>
    </row>
    <row r="150" spans="2:9">
      <c r="B150" s="127" t="str">
        <f>$B$39</f>
        <v>Law</v>
      </c>
      <c r="C150" s="327">
        <f>Data!LU15</f>
        <v>0</v>
      </c>
      <c r="D150" s="327">
        <f>Data!MO15</f>
        <v>0</v>
      </c>
      <c r="E150" s="327">
        <f>Data!NI15</f>
        <v>0</v>
      </c>
      <c r="F150" s="327">
        <f>Data!OC15</f>
        <v>0</v>
      </c>
      <c r="G150" s="327">
        <f>Data!OW15</f>
        <v>0</v>
      </c>
      <c r="H150" s="341">
        <f>Data!PQ15</f>
        <v>0</v>
      </c>
      <c r="I150" s="342">
        <f t="shared" si="6"/>
        <v>0</v>
      </c>
    </row>
    <row r="151" spans="2:9">
      <c r="B151" s="127" t="str">
        <f>$B$40</f>
        <v>Social Service</v>
      </c>
      <c r="C151" s="327">
        <f>Data!LV15</f>
        <v>0</v>
      </c>
      <c r="D151" s="327">
        <f>Data!MP15</f>
        <v>0</v>
      </c>
      <c r="E151" s="327">
        <f>Data!NJ15</f>
        <v>0</v>
      </c>
      <c r="F151" s="327">
        <f>Data!OD15</f>
        <v>0</v>
      </c>
      <c r="G151" s="327">
        <f>Data!OX15</f>
        <v>0</v>
      </c>
      <c r="H151" s="341">
        <f>Data!PR15</f>
        <v>18082</v>
      </c>
      <c r="I151" s="342">
        <f t="shared" si="6"/>
        <v>18082</v>
      </c>
    </row>
    <row r="152" spans="2:9">
      <c r="B152" s="127" t="str">
        <f>$B$41</f>
        <v>Library Science</v>
      </c>
      <c r="C152" s="327">
        <f>Data!LW15</f>
        <v>0</v>
      </c>
      <c r="D152" s="327">
        <f>Data!MQ15</f>
        <v>0</v>
      </c>
      <c r="E152" s="327">
        <f>Data!NK15</f>
        <v>0</v>
      </c>
      <c r="F152" s="327">
        <f>Data!OE15</f>
        <v>0</v>
      </c>
      <c r="G152" s="327">
        <f>Data!OY15</f>
        <v>0</v>
      </c>
      <c r="H152" s="341">
        <f>Data!PS15</f>
        <v>0</v>
      </c>
      <c r="I152" s="342">
        <f t="shared" si="6"/>
        <v>0</v>
      </c>
    </row>
    <row r="153" spans="2:9">
      <c r="B153" s="127" t="str">
        <f>$B$42</f>
        <v>Veterinary Science</v>
      </c>
      <c r="C153" s="327">
        <f>Data!LX15</f>
        <v>0</v>
      </c>
      <c r="D153" s="327">
        <f>Data!MR15</f>
        <v>0</v>
      </c>
      <c r="E153" s="327">
        <f>Data!NL15</f>
        <v>0</v>
      </c>
      <c r="F153" s="327">
        <f>Data!OF15</f>
        <v>0</v>
      </c>
      <c r="G153" s="327">
        <f>Data!OZ15</f>
        <v>0</v>
      </c>
      <c r="H153" s="341">
        <f>Data!PT15</f>
        <v>0</v>
      </c>
      <c r="I153" s="342">
        <f t="shared" si="6"/>
        <v>0</v>
      </c>
    </row>
    <row r="154" spans="2:9">
      <c r="B154" s="127" t="str">
        <f>$B$43</f>
        <v>Vocational Training</v>
      </c>
      <c r="C154" s="327">
        <f>Data!LY15</f>
        <v>0</v>
      </c>
      <c r="D154" s="327">
        <f>Data!MS15</f>
        <v>0</v>
      </c>
      <c r="E154" s="327">
        <f>Data!NM15</f>
        <v>0</v>
      </c>
      <c r="F154" s="327">
        <f>Data!OG15</f>
        <v>0</v>
      </c>
      <c r="G154" s="327">
        <f>Data!PA15</f>
        <v>0</v>
      </c>
      <c r="H154" s="341">
        <f>Data!PU15</f>
        <v>0</v>
      </c>
      <c r="I154" s="342">
        <f t="shared" si="6"/>
        <v>0</v>
      </c>
    </row>
    <row r="155" spans="2:9">
      <c r="B155" s="127" t="str">
        <f>$B$44</f>
        <v>Physical Training</v>
      </c>
      <c r="C155" s="327">
        <f>Data!LZ15</f>
        <v>0</v>
      </c>
      <c r="D155" s="327">
        <f>Data!MT15</f>
        <v>0</v>
      </c>
      <c r="E155" s="327">
        <f>Data!NN15</f>
        <v>0</v>
      </c>
      <c r="F155" s="327">
        <f>Data!OH15</f>
        <v>0</v>
      </c>
      <c r="G155" s="327">
        <f>Data!PB15</f>
        <v>0</v>
      </c>
      <c r="H155" s="341">
        <f>Data!PV15</f>
        <v>0</v>
      </c>
      <c r="I155" s="342">
        <f t="shared" si="6"/>
        <v>0</v>
      </c>
    </row>
    <row r="156" spans="2:9">
      <c r="B156" s="127" t="str">
        <f>$B$45</f>
        <v>Health Services</v>
      </c>
      <c r="C156" s="327">
        <f>Data!MA15</f>
        <v>0</v>
      </c>
      <c r="D156" s="327">
        <f>Data!MU15</f>
        <v>0</v>
      </c>
      <c r="E156" s="327">
        <f>Data!NO15</f>
        <v>0</v>
      </c>
      <c r="F156" s="327">
        <f>Data!OI15</f>
        <v>0</v>
      </c>
      <c r="G156" s="327">
        <f>Data!PC15</f>
        <v>0</v>
      </c>
      <c r="H156" s="341">
        <f>Data!PW15</f>
        <v>1129459</v>
      </c>
      <c r="I156" s="342">
        <f t="shared" si="6"/>
        <v>1129459</v>
      </c>
    </row>
    <row r="157" spans="2:9">
      <c r="B157" s="127" t="str">
        <f>$B$46</f>
        <v>Pharmacy</v>
      </c>
      <c r="C157" s="327">
        <f>Data!MB15</f>
        <v>0</v>
      </c>
      <c r="D157" s="327">
        <f>Data!MV15</f>
        <v>0</v>
      </c>
      <c r="E157" s="327">
        <f>Data!NP15</f>
        <v>0</v>
      </c>
      <c r="F157" s="327">
        <f>Data!OJ15</f>
        <v>0</v>
      </c>
      <c r="G157" s="327">
        <f>Data!PD15</f>
        <v>0</v>
      </c>
      <c r="H157" s="341">
        <f>Data!PX15</f>
        <v>0</v>
      </c>
      <c r="I157" s="342">
        <f t="shared" si="6"/>
        <v>0</v>
      </c>
    </row>
    <row r="158" spans="2:9">
      <c r="B158" s="127" t="str">
        <f>$B$47</f>
        <v>Business Administration</v>
      </c>
      <c r="C158" s="327">
        <f>Data!MC15</f>
        <v>0</v>
      </c>
      <c r="D158" s="327">
        <f>Data!MW15</f>
        <v>0</v>
      </c>
      <c r="E158" s="327">
        <f>Data!NQ15</f>
        <v>0</v>
      </c>
      <c r="F158" s="327">
        <f>Data!OK15</f>
        <v>0</v>
      </c>
      <c r="G158" s="327">
        <f>Data!PE15</f>
        <v>0</v>
      </c>
      <c r="H158" s="341">
        <f>Data!PY15</f>
        <v>7613282.9100000001</v>
      </c>
      <c r="I158" s="342">
        <f t="shared" si="6"/>
        <v>7613282.9100000001</v>
      </c>
    </row>
    <row r="159" spans="2:9">
      <c r="B159" s="127" t="str">
        <f>$B$48</f>
        <v>Optometry</v>
      </c>
      <c r="C159" s="327">
        <f>Data!MD15</f>
        <v>0</v>
      </c>
      <c r="D159" s="327">
        <f>Data!MX15</f>
        <v>0</v>
      </c>
      <c r="E159" s="327">
        <f>Data!NR15</f>
        <v>0</v>
      </c>
      <c r="F159" s="327">
        <f>Data!OL15</f>
        <v>0</v>
      </c>
      <c r="G159" s="327">
        <f>Data!PF15</f>
        <v>0</v>
      </c>
      <c r="H159" s="341">
        <f>Data!PZ15</f>
        <v>0</v>
      </c>
      <c r="I159" s="342">
        <f t="shared" si="6"/>
        <v>0</v>
      </c>
    </row>
    <row r="160" spans="2:9">
      <c r="B160" s="127" t="str">
        <f>$B$49</f>
        <v>Teacher Ed-Practice Teaching</v>
      </c>
      <c r="C160" s="327">
        <f>Data!ME15</f>
        <v>0</v>
      </c>
      <c r="D160" s="327">
        <f>Data!MY15</f>
        <v>0</v>
      </c>
      <c r="E160" s="327">
        <f>Data!NS15</f>
        <v>0</v>
      </c>
      <c r="F160" s="327">
        <f>Data!OM15</f>
        <v>0</v>
      </c>
      <c r="G160" s="327">
        <f>Data!PG15</f>
        <v>0</v>
      </c>
      <c r="H160" s="341">
        <f>Data!QA15</f>
        <v>111302</v>
      </c>
      <c r="I160" s="342">
        <f t="shared" si="6"/>
        <v>111302</v>
      </c>
    </row>
    <row r="161" spans="2:10">
      <c r="B161" s="127" t="str">
        <f>$B$50</f>
        <v>Technology</v>
      </c>
      <c r="C161" s="327">
        <f>Data!MF15</f>
        <v>0</v>
      </c>
      <c r="D161" s="327">
        <f>Data!MZ15</f>
        <v>0</v>
      </c>
      <c r="E161" s="327">
        <f>Data!NT15</f>
        <v>0</v>
      </c>
      <c r="F161" s="327">
        <f>Data!ON15</f>
        <v>0</v>
      </c>
      <c r="G161" s="327">
        <f>Data!PH15</f>
        <v>0</v>
      </c>
      <c r="H161" s="341">
        <f>Data!QB15</f>
        <v>202578</v>
      </c>
      <c r="I161" s="342">
        <f t="shared" si="6"/>
        <v>202578</v>
      </c>
    </row>
    <row r="162" spans="2:10">
      <c r="B162" s="127" t="str">
        <f>$B$51</f>
        <v>Nursing</v>
      </c>
      <c r="C162" s="327">
        <f>Data!MG15</f>
        <v>0</v>
      </c>
      <c r="D162" s="327">
        <f>Data!NA15</f>
        <v>0</v>
      </c>
      <c r="E162" s="327">
        <f>Data!NU15</f>
        <v>0</v>
      </c>
      <c r="F162" s="327">
        <f>Data!OO15</f>
        <v>0</v>
      </c>
      <c r="G162" s="327">
        <f>Data!PI15</f>
        <v>0</v>
      </c>
      <c r="H162" s="341">
        <f>Data!QC15</f>
        <v>2992139.01</v>
      </c>
      <c r="I162" s="342">
        <f t="shared" si="6"/>
        <v>2992139.01</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59464244.18999999</v>
      </c>
      <c r="I163" s="342">
        <f>SUM(I143:I162)</f>
        <v>59464244.18999999</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6824024.0946717011</v>
      </c>
      <c r="D168" s="321">
        <f t="shared" si="8"/>
        <v>3521957.873451523</v>
      </c>
      <c r="E168" s="321">
        <f t="shared" si="8"/>
        <v>1387332.3524322903</v>
      </c>
      <c r="F168" s="321">
        <f t="shared" si="8"/>
        <v>78497.339444485056</v>
      </c>
      <c r="G168" s="321">
        <f t="shared" si="8"/>
        <v>0</v>
      </c>
      <c r="H168" s="133">
        <f t="shared" ref="H168:H188" si="9">SUM(C168:G168)</f>
        <v>11811811.659999998</v>
      </c>
      <c r="I168" s="347"/>
      <c r="J168" s="288"/>
    </row>
    <row r="169" spans="2:10">
      <c r="B169" s="127" t="str">
        <f>$B$33</f>
        <v>Science</v>
      </c>
      <c r="C169" s="141">
        <f t="shared" si="8"/>
        <v>9484793.8723306581</v>
      </c>
      <c r="D169" s="141">
        <f t="shared" si="8"/>
        <v>11065167.119120084</v>
      </c>
      <c r="E169" s="141">
        <f t="shared" si="8"/>
        <v>5311113.1218946157</v>
      </c>
      <c r="F169" s="141">
        <f t="shared" si="8"/>
        <v>756970.8866546402</v>
      </c>
      <c r="G169" s="141">
        <f t="shared" si="8"/>
        <v>0</v>
      </c>
      <c r="H169" s="136">
        <f t="shared" si="9"/>
        <v>26618045</v>
      </c>
      <c r="I169" s="347"/>
      <c r="J169" s="288"/>
    </row>
    <row r="170" spans="2:10">
      <c r="B170" s="127" t="str">
        <f>$B$34</f>
        <v>Fine Arts</v>
      </c>
      <c r="C170" s="141">
        <f t="shared" si="8"/>
        <v>964452.85532279976</v>
      </c>
      <c r="D170" s="141">
        <f t="shared" si="8"/>
        <v>753389.9632116229</v>
      </c>
      <c r="E170" s="141">
        <f t="shared" si="8"/>
        <v>100081.18146557749</v>
      </c>
      <c r="F170" s="141">
        <f t="shared" si="8"/>
        <v>0</v>
      </c>
      <c r="G170" s="141">
        <f t="shared" si="8"/>
        <v>0</v>
      </c>
      <c r="H170" s="136">
        <f t="shared" si="9"/>
        <v>1817924.0000000002</v>
      </c>
      <c r="I170" s="347"/>
      <c r="J170" s="288"/>
    </row>
    <row r="171" spans="2:10">
      <c r="B171" s="127" t="str">
        <f>$B$35</f>
        <v>Teacher Education</v>
      </c>
      <c r="C171" s="141">
        <f t="shared" si="8"/>
        <v>158119.22487599979</v>
      </c>
      <c r="D171" s="141">
        <f t="shared" si="8"/>
        <v>903437.82814972661</v>
      </c>
      <c r="E171" s="141">
        <f t="shared" si="8"/>
        <v>678838.65827989799</v>
      </c>
      <c r="F171" s="141">
        <f t="shared" si="8"/>
        <v>796565.91869437555</v>
      </c>
      <c r="G171" s="141">
        <f t="shared" si="8"/>
        <v>0</v>
      </c>
      <c r="H171" s="136">
        <f t="shared" si="9"/>
        <v>2536961.63</v>
      </c>
      <c r="I171" s="347"/>
      <c r="J171" s="288"/>
    </row>
    <row r="172" spans="2:10">
      <c r="B172" s="127" t="str">
        <f>$B$36</f>
        <v>Agriculture</v>
      </c>
      <c r="C172" s="141">
        <f t="shared" si="8"/>
        <v>509.28464537710107</v>
      </c>
      <c r="D172" s="141">
        <f t="shared" si="8"/>
        <v>24591.172876780023</v>
      </c>
      <c r="E172" s="141">
        <f t="shared" si="8"/>
        <v>14998.542477842875</v>
      </c>
      <c r="F172" s="141">
        <f t="shared" si="8"/>
        <v>0</v>
      </c>
      <c r="G172" s="141">
        <f t="shared" si="8"/>
        <v>0</v>
      </c>
      <c r="H172" s="136">
        <f t="shared" si="9"/>
        <v>40099</v>
      </c>
      <c r="I172" s="347"/>
      <c r="J172" s="288"/>
    </row>
    <row r="173" spans="2:10">
      <c r="B173" s="127" t="str">
        <f>$B$37</f>
        <v>Engineering</v>
      </c>
      <c r="C173" s="141">
        <f t="shared" si="8"/>
        <v>1104366.1236166719</v>
      </c>
      <c r="D173" s="141">
        <f t="shared" si="8"/>
        <v>2199219.6689545396</v>
      </c>
      <c r="E173" s="141">
        <f t="shared" si="8"/>
        <v>1155814.194081424</v>
      </c>
      <c r="F173" s="141">
        <f t="shared" si="8"/>
        <v>113159.99334736522</v>
      </c>
      <c r="G173" s="141">
        <f t="shared" si="8"/>
        <v>0</v>
      </c>
      <c r="H173" s="136">
        <f t="shared" si="9"/>
        <v>4572559.9800000004</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4520.5</v>
      </c>
      <c r="D176" s="141">
        <f t="shared" si="8"/>
        <v>13561.5</v>
      </c>
      <c r="E176" s="141">
        <f t="shared" si="8"/>
        <v>0</v>
      </c>
      <c r="F176" s="141">
        <f t="shared" si="8"/>
        <v>0</v>
      </c>
      <c r="G176" s="141">
        <f t="shared" si="8"/>
        <v>0</v>
      </c>
      <c r="H176" s="136">
        <f t="shared" si="9"/>
        <v>18082</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81413.996999458468</v>
      </c>
      <c r="D181" s="141">
        <f t="shared" si="8"/>
        <v>370687.03469239752</v>
      </c>
      <c r="E181" s="141">
        <f t="shared" si="8"/>
        <v>367756.64399234334</v>
      </c>
      <c r="F181" s="141">
        <f t="shared" si="8"/>
        <v>309601.32431580068</v>
      </c>
      <c r="G181" s="141">
        <f t="shared" si="8"/>
        <v>0</v>
      </c>
      <c r="H181" s="136">
        <f t="shared" si="9"/>
        <v>1129459</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1025108.9474559217</v>
      </c>
      <c r="D183" s="141">
        <f t="shared" si="8"/>
        <v>4356772.6595950508</v>
      </c>
      <c r="E183" s="141">
        <f t="shared" si="8"/>
        <v>2231401.302949029</v>
      </c>
      <c r="F183" s="141">
        <f t="shared" si="8"/>
        <v>0</v>
      </c>
      <c r="G183" s="141">
        <f t="shared" si="8"/>
        <v>0</v>
      </c>
      <c r="H183" s="136">
        <f t="shared" si="9"/>
        <v>7613282.9100000011</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111302</v>
      </c>
      <c r="E185" s="141">
        <f t="shared" si="10"/>
        <v>0</v>
      </c>
      <c r="F185" s="141">
        <f t="shared" si="10"/>
        <v>0</v>
      </c>
      <c r="G185" s="141">
        <f t="shared" si="10"/>
        <v>0</v>
      </c>
      <c r="H185" s="136">
        <f t="shared" si="9"/>
        <v>111302</v>
      </c>
      <c r="I185" s="347"/>
      <c r="J185" s="288"/>
    </row>
    <row r="186" spans="2:10">
      <c r="B186" s="127" t="str">
        <f>$B$50</f>
        <v>Technology</v>
      </c>
      <c r="C186" s="141">
        <f t="shared" si="10"/>
        <v>21206.438574873409</v>
      </c>
      <c r="D186" s="141">
        <f t="shared" si="10"/>
        <v>132261.74572451459</v>
      </c>
      <c r="E186" s="141">
        <f t="shared" si="10"/>
        <v>45001.392613388445</v>
      </c>
      <c r="F186" s="141">
        <f t="shared" si="10"/>
        <v>4108.4230872235685</v>
      </c>
      <c r="G186" s="141">
        <f t="shared" si="10"/>
        <v>0</v>
      </c>
      <c r="H186" s="136">
        <f t="shared" si="9"/>
        <v>202578.00000000003</v>
      </c>
      <c r="I186" s="347"/>
      <c r="J186" s="288"/>
    </row>
    <row r="187" spans="2:10">
      <c r="B187" s="127" t="str">
        <f>$B$51</f>
        <v>Nursing</v>
      </c>
      <c r="C187" s="141">
        <f t="shared" si="10"/>
        <v>22348.703002999668</v>
      </c>
      <c r="D187" s="141">
        <f t="shared" si="10"/>
        <v>2231686.0650719753</v>
      </c>
      <c r="E187" s="141">
        <f t="shared" si="10"/>
        <v>392085.3493083471</v>
      </c>
      <c r="F187" s="141">
        <f t="shared" si="10"/>
        <v>346018.89261667791</v>
      </c>
      <c r="G187" s="141">
        <f t="shared" si="10"/>
        <v>0</v>
      </c>
      <c r="H187" s="136">
        <f t="shared" si="9"/>
        <v>2992139.01</v>
      </c>
      <c r="I187" s="347"/>
      <c r="J187" s="288"/>
    </row>
    <row r="188" spans="2:10">
      <c r="B188" s="130" t="str">
        <f>$B$52</f>
        <v>Totals</v>
      </c>
      <c r="C188" s="133">
        <f>SUM(C168:C187)</f>
        <v>19690864.041496463</v>
      </c>
      <c r="D188" s="133">
        <f>SUM(D168:D187)</f>
        <v>25684034.630848214</v>
      </c>
      <c r="E188" s="133">
        <f>SUM(E168:E187)</f>
        <v>11684422.739494758</v>
      </c>
      <c r="F188" s="133">
        <f>SUM(F168:F187)</f>
        <v>2404922.7781605679</v>
      </c>
      <c r="G188" s="133">
        <f>SUM(G168:G187)</f>
        <v>0</v>
      </c>
      <c r="H188" s="133">
        <f t="shared" si="9"/>
        <v>59464244.189999998</v>
      </c>
      <c r="I188" s="347"/>
      <c r="J188" s="288"/>
    </row>
    <row r="189" spans="2:10">
      <c r="B189" s="328"/>
      <c r="C189" s="329"/>
      <c r="D189" s="329"/>
      <c r="E189" s="329"/>
      <c r="F189" s="329"/>
      <c r="G189" s="329"/>
      <c r="H189" s="344"/>
    </row>
    <row r="190" spans="2:10">
      <c r="B190" s="489" t="s">
        <v>34</v>
      </c>
      <c r="C190" s="489"/>
      <c r="D190" s="489"/>
      <c r="E190" s="489"/>
      <c r="F190" s="489"/>
      <c r="G190" s="489"/>
      <c r="H190" s="122">
        <f>H15</f>
        <v>35892219</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4794577.930267428</v>
      </c>
      <c r="D193" s="135">
        <f t="shared" si="11"/>
        <v>2474537.2022597855</v>
      </c>
      <c r="E193" s="135">
        <f t="shared" si="11"/>
        <v>974743.49249610305</v>
      </c>
      <c r="F193" s="135">
        <f t="shared" si="11"/>
        <v>55152.444666645824</v>
      </c>
      <c r="G193" s="135">
        <f t="shared" si="11"/>
        <v>0</v>
      </c>
      <c r="H193" s="135">
        <f>SUM(C193:G193)</f>
        <v>8299011.0696899621</v>
      </c>
    </row>
    <row r="194" spans="2:8">
      <c r="B194" s="127" t="str">
        <f>$B$33</f>
        <v>Science</v>
      </c>
      <c r="C194" s="138">
        <f t="shared" si="11"/>
        <v>2398842.0980443126</v>
      </c>
      <c r="D194" s="138">
        <f t="shared" si="11"/>
        <v>2798541.4405973298</v>
      </c>
      <c r="E194" s="138">
        <f t="shared" si="11"/>
        <v>1343257.6306632673</v>
      </c>
      <c r="F194" s="138">
        <f t="shared" si="11"/>
        <v>191448.92913259254</v>
      </c>
      <c r="G194" s="138">
        <f t="shared" si="11"/>
        <v>0</v>
      </c>
      <c r="H194" s="138">
        <f t="shared" ref="H194:H213" si="12">SUM(C194:G194)</f>
        <v>6732090.098437503</v>
      </c>
    </row>
    <row r="195" spans="2:8">
      <c r="B195" s="127" t="str">
        <f>$B$34</f>
        <v>Fine Arts</v>
      </c>
      <c r="C195" s="138">
        <f t="shared" si="11"/>
        <v>1416608.3493625962</v>
      </c>
      <c r="D195" s="138">
        <f t="shared" si="11"/>
        <v>1106594.7975801839</v>
      </c>
      <c r="E195" s="138">
        <f t="shared" si="11"/>
        <v>147001.31426409454</v>
      </c>
      <c r="F195" s="138">
        <f t="shared" si="11"/>
        <v>0</v>
      </c>
      <c r="G195" s="138">
        <f t="shared" si="11"/>
        <v>0</v>
      </c>
      <c r="H195" s="138">
        <f t="shared" si="12"/>
        <v>2670204.4612068748</v>
      </c>
    </row>
    <row r="196" spans="2:8">
      <c r="B196" s="127" t="str">
        <f>$B$35</f>
        <v>Teacher Education</v>
      </c>
      <c r="C196" s="138">
        <f t="shared" si="11"/>
        <v>261801.86084456762</v>
      </c>
      <c r="D196" s="138">
        <f t="shared" si="11"/>
        <v>1495844.0679965264</v>
      </c>
      <c r="E196" s="138">
        <f t="shared" si="11"/>
        <v>1123969.7392286062</v>
      </c>
      <c r="F196" s="138">
        <f t="shared" si="11"/>
        <v>1318893.638411731</v>
      </c>
      <c r="G196" s="138">
        <f t="shared" si="11"/>
        <v>0</v>
      </c>
      <c r="H196" s="138">
        <f t="shared" si="12"/>
        <v>4200509.3064814312</v>
      </c>
    </row>
    <row r="197" spans="2:8">
      <c r="B197" s="127" t="str">
        <f>$B$36</f>
        <v>Agriculture</v>
      </c>
      <c r="C197" s="138">
        <f t="shared" si="11"/>
        <v>206.79129854957955</v>
      </c>
      <c r="D197" s="138">
        <f t="shared" si="11"/>
        <v>9985.0655585368404</v>
      </c>
      <c r="E197" s="138">
        <f t="shared" si="11"/>
        <v>6090.0482735889145</v>
      </c>
      <c r="F197" s="138">
        <f t="shared" si="11"/>
        <v>0</v>
      </c>
      <c r="G197" s="138">
        <f t="shared" si="11"/>
        <v>0</v>
      </c>
      <c r="H197" s="138">
        <f t="shared" si="12"/>
        <v>16281.905130675334</v>
      </c>
    </row>
    <row r="198" spans="2:8">
      <c r="B198" s="127" t="str">
        <f>$B$37</f>
        <v>Engineering</v>
      </c>
      <c r="C198" s="138">
        <f t="shared" si="11"/>
        <v>791816.54711840255</v>
      </c>
      <c r="D198" s="138">
        <f t="shared" si="11"/>
        <v>1576812.6958871626</v>
      </c>
      <c r="E198" s="138">
        <f t="shared" si="11"/>
        <v>828704.16313644371</v>
      </c>
      <c r="F198" s="138">
        <f t="shared" si="11"/>
        <v>81134.28444437978</v>
      </c>
      <c r="G198" s="138">
        <f t="shared" si="11"/>
        <v>0</v>
      </c>
      <c r="H198" s="138">
        <f t="shared" si="12"/>
        <v>3278467.6905863886</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5190.2608253434273</v>
      </c>
      <c r="D201" s="138">
        <f t="shared" si="11"/>
        <v>15570.782476030281</v>
      </c>
      <c r="E201" s="138">
        <f t="shared" si="11"/>
        <v>0</v>
      </c>
      <c r="F201" s="138">
        <f t="shared" si="11"/>
        <v>0</v>
      </c>
      <c r="G201" s="138">
        <f t="shared" si="11"/>
        <v>0</v>
      </c>
      <c r="H201" s="138">
        <f t="shared" si="12"/>
        <v>20761.043301373709</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99283.729841322056</v>
      </c>
      <c r="D206" s="138">
        <f t="shared" si="11"/>
        <v>452049.92709454586</v>
      </c>
      <c r="E206" s="138">
        <f t="shared" si="11"/>
        <v>448476.33865378139</v>
      </c>
      <c r="F206" s="138">
        <f t="shared" si="11"/>
        <v>377556.38311296707</v>
      </c>
      <c r="G206" s="138">
        <f t="shared" si="11"/>
        <v>0</v>
      </c>
      <c r="H206" s="138">
        <f t="shared" si="12"/>
        <v>1377366.3787026163</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917677.64120201208</v>
      </c>
      <c r="D208" s="138">
        <f t="shared" si="11"/>
        <v>3900183.358493723</v>
      </c>
      <c r="E208" s="138">
        <f t="shared" si="11"/>
        <v>1997550.6889753393</v>
      </c>
      <c r="F208" s="138">
        <f t="shared" si="11"/>
        <v>0</v>
      </c>
      <c r="G208" s="138">
        <f t="shared" si="11"/>
        <v>0</v>
      </c>
      <c r="H208" s="138">
        <f t="shared" si="12"/>
        <v>6815411.6886710748</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10468.207184319408</v>
      </c>
      <c r="E210" s="138">
        <f t="shared" si="13"/>
        <v>0</v>
      </c>
      <c r="F210" s="138">
        <f t="shared" si="13"/>
        <v>0</v>
      </c>
      <c r="G210" s="138">
        <f t="shared" si="13"/>
        <v>0</v>
      </c>
      <c r="H210" s="138">
        <f t="shared" si="12"/>
        <v>10468.207184319408</v>
      </c>
    </row>
    <row r="211" spans="2:8">
      <c r="B211" s="127" t="str">
        <f>$B$50</f>
        <v>Technology</v>
      </c>
      <c r="C211" s="138">
        <f t="shared" si="13"/>
        <v>23686.669489404681</v>
      </c>
      <c r="D211" s="138">
        <f t="shared" si="13"/>
        <v>147730.61709570728</v>
      </c>
      <c r="E211" s="138">
        <f t="shared" si="13"/>
        <v>50264.598161204085</v>
      </c>
      <c r="F211" s="138">
        <f t="shared" si="13"/>
        <v>4588.929887784574</v>
      </c>
      <c r="G211" s="138">
        <f t="shared" si="13"/>
        <v>0</v>
      </c>
      <c r="H211" s="138">
        <f t="shared" si="12"/>
        <v>226270.81463410062</v>
      </c>
    </row>
    <row r="212" spans="2:8">
      <c r="B212" s="127" t="str">
        <f>$B$51</f>
        <v>Nursing</v>
      </c>
      <c r="C212" s="138">
        <f t="shared" si="13"/>
        <v>16771.028583541432</v>
      </c>
      <c r="D212" s="138">
        <f t="shared" si="13"/>
        <v>1674713.3281868577</v>
      </c>
      <c r="E212" s="138">
        <f t="shared" si="13"/>
        <v>294230.70321152511</v>
      </c>
      <c r="F212" s="138">
        <f t="shared" si="13"/>
        <v>259661.27599175493</v>
      </c>
      <c r="G212" s="138">
        <f t="shared" si="13"/>
        <v>0</v>
      </c>
      <c r="H212" s="138">
        <f t="shared" si="12"/>
        <v>2245376.3359736796</v>
      </c>
    </row>
    <row r="213" spans="2:8">
      <c r="B213" s="130" t="str">
        <f>$B$52</f>
        <v>Totals</v>
      </c>
      <c r="C213" s="135">
        <f>SUM(C193:C212)</f>
        <v>10726462.90687748</v>
      </c>
      <c r="D213" s="135">
        <f>SUM(D193:D212)</f>
        <v>15663031.49041071</v>
      </c>
      <c r="E213" s="135">
        <f>SUM(E193:E212)</f>
        <v>7214288.7170639541</v>
      </c>
      <c r="F213" s="135">
        <f>SUM(F193:F212)</f>
        <v>2288435.8856478557</v>
      </c>
      <c r="G213" s="135">
        <f>SUM(G193:G212)</f>
        <v>0</v>
      </c>
      <c r="H213" s="135">
        <f t="shared" si="12"/>
        <v>35892219</v>
      </c>
    </row>
    <row r="214" spans="2:8">
      <c r="B214" s="143"/>
      <c r="C214" s="144"/>
      <c r="D214" s="144"/>
      <c r="E214" s="144"/>
      <c r="F214" s="144"/>
      <c r="G214" s="144"/>
      <c r="H214" s="144"/>
    </row>
    <row r="215" spans="2:8">
      <c r="B215" s="489" t="s">
        <v>35</v>
      </c>
      <c r="C215" s="489"/>
      <c r="D215" s="489"/>
      <c r="E215" s="489"/>
      <c r="F215" s="489"/>
      <c r="G215" s="489"/>
      <c r="H215" s="122">
        <f>H17</f>
        <v>18659631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3730383.2243894576</v>
      </c>
      <c r="D218" s="135">
        <f t="shared" si="14"/>
        <v>1463184.4937433512</v>
      </c>
      <c r="E218" s="135">
        <f t="shared" si="14"/>
        <v>453553.83700749214</v>
      </c>
      <c r="F218" s="135">
        <f t="shared" si="14"/>
        <v>14403.961641676657</v>
      </c>
      <c r="G218" s="135">
        <f t="shared" si="14"/>
        <v>0</v>
      </c>
      <c r="H218" s="135">
        <f>SUM(C218:G218)</f>
        <v>5661525.5167819774</v>
      </c>
    </row>
    <row r="219" spans="2:8">
      <c r="B219" s="127" t="str">
        <f>$B$33</f>
        <v>Science</v>
      </c>
      <c r="C219" s="138">
        <f t="shared" si="14"/>
        <v>1536980.7337838574</v>
      </c>
      <c r="D219" s="138">
        <f t="shared" si="14"/>
        <v>1427505.4345758697</v>
      </c>
      <c r="E219" s="138">
        <f t="shared" si="14"/>
        <v>443021.24687558773</v>
      </c>
      <c r="F219" s="138">
        <f t="shared" si="14"/>
        <v>108342.84191348095</v>
      </c>
      <c r="G219" s="138">
        <f t="shared" si="14"/>
        <v>0</v>
      </c>
      <c r="H219" s="138">
        <f t="shared" ref="H219:H238" si="15">SUM(C219:G219)</f>
        <v>3515850.2571487958</v>
      </c>
    </row>
    <row r="220" spans="2:8">
      <c r="B220" s="127" t="str">
        <f>$B$34</f>
        <v>Fine Arts</v>
      </c>
      <c r="C220" s="138">
        <f t="shared" si="14"/>
        <v>569897.99274568004</v>
      </c>
      <c r="D220" s="138">
        <f t="shared" si="14"/>
        <v>326257.55065648933</v>
      </c>
      <c r="E220" s="138">
        <f t="shared" si="14"/>
        <v>18268.917396931454</v>
      </c>
      <c r="F220" s="138">
        <f t="shared" si="14"/>
        <v>0</v>
      </c>
      <c r="G220" s="138">
        <f t="shared" si="14"/>
        <v>0</v>
      </c>
      <c r="H220" s="138">
        <f t="shared" si="15"/>
        <v>914424.46079910081</v>
      </c>
    </row>
    <row r="221" spans="2:8">
      <c r="B221" s="127" t="str">
        <f>$B$35</f>
        <v>Teacher Education</v>
      </c>
      <c r="C221" s="138">
        <f t="shared" si="14"/>
        <v>57663.938067433664</v>
      </c>
      <c r="D221" s="138">
        <f t="shared" si="14"/>
        <v>437240.00873995334</v>
      </c>
      <c r="E221" s="138">
        <f t="shared" si="14"/>
        <v>211397.4727359211</v>
      </c>
      <c r="F221" s="138">
        <f t="shared" si="14"/>
        <v>173369.42236829657</v>
      </c>
      <c r="G221" s="138">
        <f t="shared" si="14"/>
        <v>0</v>
      </c>
      <c r="H221" s="138">
        <f t="shared" si="15"/>
        <v>879670.84191160463</v>
      </c>
    </row>
    <row r="222" spans="2:8">
      <c r="B222" s="127" t="str">
        <f>$B$36</f>
        <v>Agriculture</v>
      </c>
      <c r="C222" s="138">
        <f t="shared" si="14"/>
        <v>167.14184947082219</v>
      </c>
      <c r="D222" s="138">
        <f t="shared" si="14"/>
        <v>17239.16079967254</v>
      </c>
      <c r="E222" s="138">
        <f t="shared" si="14"/>
        <v>12023.93032757223</v>
      </c>
      <c r="F222" s="138">
        <f t="shared" si="14"/>
        <v>0</v>
      </c>
      <c r="G222" s="138">
        <f t="shared" si="14"/>
        <v>0</v>
      </c>
      <c r="H222" s="138">
        <f t="shared" si="15"/>
        <v>29430.232976715593</v>
      </c>
    </row>
    <row r="223" spans="2:8">
      <c r="B223" s="127" t="str">
        <f>$B$37</f>
        <v>Engineering</v>
      </c>
      <c r="C223" s="138">
        <f t="shared" si="14"/>
        <v>253665.6135468845</v>
      </c>
      <c r="D223" s="138">
        <f t="shared" si="14"/>
        <v>445645.17171690811</v>
      </c>
      <c r="E223" s="138">
        <f t="shared" si="14"/>
        <v>826854.92973560677</v>
      </c>
      <c r="F223" s="138">
        <f t="shared" si="14"/>
        <v>40498.095050511183</v>
      </c>
      <c r="G223" s="138">
        <f t="shared" si="14"/>
        <v>0</v>
      </c>
      <c r="H223" s="138">
        <f t="shared" si="15"/>
        <v>1566663.8100499106</v>
      </c>
    </row>
    <row r="224" spans="2:8">
      <c r="B224" s="127" t="str">
        <f>$B$38</f>
        <v>Home Economics</v>
      </c>
      <c r="C224" s="138">
        <f t="shared" si="14"/>
        <v>0</v>
      </c>
      <c r="D224" s="138">
        <f t="shared" si="14"/>
        <v>0</v>
      </c>
      <c r="E224" s="138">
        <f t="shared" si="14"/>
        <v>0</v>
      </c>
      <c r="F224" s="138">
        <f t="shared" si="14"/>
        <v>0</v>
      </c>
      <c r="G224" s="138">
        <f t="shared" si="14"/>
        <v>0</v>
      </c>
      <c r="H224" s="138">
        <f t="shared" si="15"/>
        <v>0</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4512.8299357121996</v>
      </c>
      <c r="D226" s="138">
        <f t="shared" si="14"/>
        <v>5146.0181491559833</v>
      </c>
      <c r="E226" s="138">
        <f t="shared" si="14"/>
        <v>0</v>
      </c>
      <c r="F226" s="138">
        <f t="shared" si="14"/>
        <v>0</v>
      </c>
      <c r="G226" s="138">
        <f t="shared" si="14"/>
        <v>0</v>
      </c>
      <c r="H226" s="138">
        <f t="shared" si="15"/>
        <v>9658.8480848681829</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79559.520348111371</v>
      </c>
      <c r="D231" s="138">
        <f t="shared" si="14"/>
        <v>277884.98005442304</v>
      </c>
      <c r="E231" s="138">
        <f t="shared" si="14"/>
        <v>364259.84279187815</v>
      </c>
      <c r="F231" s="138">
        <f t="shared" si="14"/>
        <v>37366.799041451042</v>
      </c>
      <c r="G231" s="138">
        <f t="shared" si="14"/>
        <v>0</v>
      </c>
      <c r="H231" s="138">
        <f t="shared" si="15"/>
        <v>759071.1422358636</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317569.51399456221</v>
      </c>
      <c r="D233" s="138">
        <f t="shared" si="14"/>
        <v>1520391.0621681351</v>
      </c>
      <c r="E233" s="138">
        <f t="shared" si="14"/>
        <v>2168501.8532633176</v>
      </c>
      <c r="F233" s="138">
        <f t="shared" si="14"/>
        <v>0</v>
      </c>
      <c r="G233" s="138">
        <f t="shared" si="14"/>
        <v>0</v>
      </c>
      <c r="H233" s="138">
        <f t="shared" si="15"/>
        <v>4006462.4294260149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81307.086756664532</v>
      </c>
      <c r="E235" s="138">
        <f t="shared" si="16"/>
        <v>0</v>
      </c>
      <c r="F235" s="138">
        <f t="shared" si="16"/>
        <v>0</v>
      </c>
      <c r="G235" s="138">
        <f t="shared" si="16"/>
        <v>0</v>
      </c>
      <c r="H235" s="138">
        <f t="shared" si="15"/>
        <v>81307.086756664532</v>
      </c>
    </row>
    <row r="236" spans="2:10">
      <c r="B236" s="127" t="str">
        <f>$B$50</f>
        <v>Technology</v>
      </c>
      <c r="C236" s="138">
        <f t="shared" si="16"/>
        <v>17772.749993730762</v>
      </c>
      <c r="D236" s="138">
        <f t="shared" si="16"/>
        <v>70929.283489199966</v>
      </c>
      <c r="E236" s="138">
        <f t="shared" si="16"/>
        <v>39986.558996344866</v>
      </c>
      <c r="F236" s="138">
        <f t="shared" si="16"/>
        <v>939.38880271804294</v>
      </c>
      <c r="G236" s="138">
        <f t="shared" si="16"/>
        <v>0</v>
      </c>
      <c r="H236" s="138">
        <f t="shared" si="15"/>
        <v>129627.98128199363</v>
      </c>
    </row>
    <row r="237" spans="2:10">
      <c r="B237" s="127" t="str">
        <f>$B$51</f>
        <v>Nursing</v>
      </c>
      <c r="C237" s="138">
        <f t="shared" si="16"/>
        <v>5459.9670827135251</v>
      </c>
      <c r="D237" s="138">
        <f t="shared" si="16"/>
        <v>899095.13762670278</v>
      </c>
      <c r="E237" s="138">
        <f t="shared" si="16"/>
        <v>157336.3906429607</v>
      </c>
      <c r="F237" s="138">
        <f t="shared" si="16"/>
        <v>44046.89719411268</v>
      </c>
      <c r="G237" s="138">
        <f t="shared" si="16"/>
        <v>0</v>
      </c>
      <c r="H237" s="138">
        <f t="shared" si="15"/>
        <v>1105938.3925464896</v>
      </c>
    </row>
    <row r="238" spans="2:10">
      <c r="B238" s="130" t="str">
        <f>$B$52</f>
        <v>Totals</v>
      </c>
      <c r="C238" s="135">
        <f>SUM(C218:C237)</f>
        <v>6573633.2257376136</v>
      </c>
      <c r="D238" s="135">
        <f>SUM(D218:D237)</f>
        <v>6971825.3884765264</v>
      </c>
      <c r="E238" s="135">
        <f>SUM(E218:E237)</f>
        <v>4695204.9797736127</v>
      </c>
      <c r="F238" s="135">
        <f>SUM(F218:F237)</f>
        <v>418967.40601224708</v>
      </c>
      <c r="G238" s="135">
        <f>SUM(G218:G237)</f>
        <v>0</v>
      </c>
      <c r="H238" s="135">
        <f t="shared" si="15"/>
        <v>18659631.000000004</v>
      </c>
    </row>
    <row r="239" spans="2:10">
      <c r="B239" s="328"/>
      <c r="C239" s="348"/>
      <c r="D239" s="348"/>
      <c r="E239" s="348"/>
      <c r="F239" s="348"/>
      <c r="G239" s="348"/>
      <c r="H239" s="348"/>
    </row>
    <row r="240" spans="2:10">
      <c r="B240" s="120" t="s">
        <v>11</v>
      </c>
      <c r="C240" s="121"/>
      <c r="D240" s="121"/>
      <c r="E240" s="121"/>
      <c r="F240" s="121"/>
      <c r="G240" s="121"/>
      <c r="H240" s="122">
        <f>H16</f>
        <v>14695035</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2937791.8591110366</v>
      </c>
      <c r="D243" s="135">
        <f t="shared" si="17"/>
        <v>1152302.9231937022</v>
      </c>
      <c r="E243" s="135">
        <f t="shared" si="17"/>
        <v>357187.63726942893</v>
      </c>
      <c r="F243" s="135">
        <f t="shared" si="17"/>
        <v>11343.56410708743</v>
      </c>
      <c r="G243" s="135">
        <f t="shared" si="17"/>
        <v>0</v>
      </c>
      <c r="H243" s="135">
        <f>SUM(C243:G243)</f>
        <v>4458625.983681255</v>
      </c>
    </row>
    <row r="244" spans="2:8">
      <c r="B244" s="127" t="str">
        <f>$B$33</f>
        <v>Science</v>
      </c>
      <c r="C244" s="138">
        <f t="shared" si="17"/>
        <v>1210419.7385939446</v>
      </c>
      <c r="D244" s="138">
        <f t="shared" si="17"/>
        <v>1124204.5635191079</v>
      </c>
      <c r="E244" s="138">
        <f t="shared" si="17"/>
        <v>348892.89764521079</v>
      </c>
      <c r="F244" s="138">
        <f t="shared" si="17"/>
        <v>85323.33002287503</v>
      </c>
      <c r="G244" s="138">
        <f t="shared" si="17"/>
        <v>0</v>
      </c>
      <c r="H244" s="138">
        <f t="shared" ref="H244:H263" si="18">SUM(C244:G244)</f>
        <v>2768840.5297811385</v>
      </c>
    </row>
    <row r="245" spans="2:8">
      <c r="B245" s="127" t="str">
        <f>$B$34</f>
        <v>Fine Arts</v>
      </c>
      <c r="C245" s="138">
        <f t="shared" si="17"/>
        <v>448812.24874315655</v>
      </c>
      <c r="D245" s="138">
        <f t="shared" si="17"/>
        <v>256937.88510133899</v>
      </c>
      <c r="E245" s="138">
        <f t="shared" si="17"/>
        <v>14387.335985369516</v>
      </c>
      <c r="F245" s="138">
        <f t="shared" si="17"/>
        <v>0</v>
      </c>
      <c r="G245" s="138">
        <f t="shared" si="17"/>
        <v>0</v>
      </c>
      <c r="H245" s="138">
        <f t="shared" si="18"/>
        <v>720137.46982986503</v>
      </c>
    </row>
    <row r="246" spans="2:8">
      <c r="B246" s="127" t="str">
        <f>$B$35</f>
        <v>Teacher Education</v>
      </c>
      <c r="C246" s="138">
        <f t="shared" si="17"/>
        <v>45412.129968634967</v>
      </c>
      <c r="D246" s="138">
        <f t="shared" si="17"/>
        <v>344339.99428144749</v>
      </c>
      <c r="E246" s="138">
        <f t="shared" si="17"/>
        <v>166482.03068784726</v>
      </c>
      <c r="F246" s="138">
        <f t="shared" si="17"/>
        <v>136533.76798458133</v>
      </c>
      <c r="G246" s="138">
        <f t="shared" si="17"/>
        <v>0</v>
      </c>
      <c r="H246" s="138">
        <f t="shared" si="18"/>
        <v>692767.922922511</v>
      </c>
    </row>
    <row r="247" spans="2:8">
      <c r="B247" s="127" t="str">
        <f>$B$36</f>
        <v>Agriculture</v>
      </c>
      <c r="C247" s="138">
        <f t="shared" si="17"/>
        <v>131.62936222792743</v>
      </c>
      <c r="D247" s="138">
        <f t="shared" si="17"/>
        <v>13576.370900465072</v>
      </c>
      <c r="E247" s="138">
        <f t="shared" si="17"/>
        <v>9469.2160311870794</v>
      </c>
      <c r="F247" s="138">
        <f t="shared" si="17"/>
        <v>0</v>
      </c>
      <c r="G247" s="138">
        <f t="shared" si="17"/>
        <v>0</v>
      </c>
      <c r="H247" s="138">
        <f t="shared" si="18"/>
        <v>23177.216293880079</v>
      </c>
    </row>
    <row r="248" spans="2:8">
      <c r="B248" s="127" t="str">
        <f>$B$37</f>
        <v>Engineering</v>
      </c>
      <c r="C248" s="138">
        <f t="shared" si="17"/>
        <v>199769.49540791786</v>
      </c>
      <c r="D248" s="138">
        <f t="shared" si="17"/>
        <v>350959.3193970971</v>
      </c>
      <c r="E248" s="138">
        <f t="shared" si="17"/>
        <v>651173.7628888418</v>
      </c>
      <c r="F248" s="138">
        <f t="shared" si="17"/>
        <v>31893.499083695096</v>
      </c>
      <c r="G248" s="138">
        <f t="shared" si="17"/>
        <v>0</v>
      </c>
      <c r="H248" s="138">
        <f t="shared" si="18"/>
        <v>1233796.0767775518</v>
      </c>
    </row>
    <row r="249" spans="2:8">
      <c r="B249" s="127" t="str">
        <f>$B$38</f>
        <v>Home Economics</v>
      </c>
      <c r="C249" s="138">
        <f t="shared" si="17"/>
        <v>0</v>
      </c>
      <c r="D249" s="138">
        <f t="shared" si="17"/>
        <v>0</v>
      </c>
      <c r="E249" s="138">
        <f t="shared" si="17"/>
        <v>0</v>
      </c>
      <c r="F249" s="138">
        <f t="shared" si="17"/>
        <v>0</v>
      </c>
      <c r="G249" s="138">
        <f t="shared" si="17"/>
        <v>0</v>
      </c>
      <c r="H249" s="138">
        <f t="shared" si="18"/>
        <v>0</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3553.9927801540407</v>
      </c>
      <c r="D251" s="138">
        <f t="shared" si="17"/>
        <v>4052.6480299895743</v>
      </c>
      <c r="E251" s="138">
        <f t="shared" si="17"/>
        <v>0</v>
      </c>
      <c r="F251" s="138">
        <f t="shared" si="17"/>
        <v>0</v>
      </c>
      <c r="G251" s="138">
        <f t="shared" si="17"/>
        <v>0</v>
      </c>
      <c r="H251" s="138">
        <f t="shared" si="18"/>
        <v>7606.6408101436155</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62655.57642049346</v>
      </c>
      <c r="D256" s="138">
        <f t="shared" si="17"/>
        <v>218842.99361943698</v>
      </c>
      <c r="E256" s="138">
        <f t="shared" si="17"/>
        <v>286865.86240216362</v>
      </c>
      <c r="F256" s="138">
        <f t="shared" si="17"/>
        <v>29427.506886502175</v>
      </c>
      <c r="G256" s="138">
        <f t="shared" si="17"/>
        <v>0</v>
      </c>
      <c r="H256" s="138">
        <f t="shared" si="18"/>
        <v>597791.93932859623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250095.78823306211</v>
      </c>
      <c r="D258" s="138">
        <f t="shared" si="17"/>
        <v>1197354.8604604197</v>
      </c>
      <c r="E258" s="138">
        <f t="shared" si="17"/>
        <v>1707762.1005082745</v>
      </c>
      <c r="F258" s="138">
        <f t="shared" si="17"/>
        <v>0</v>
      </c>
      <c r="G258" s="138">
        <f t="shared" si="17"/>
        <v>0</v>
      </c>
      <c r="H258" s="138">
        <f t="shared" si="18"/>
        <v>3155212.749201756</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64031.838873835273</v>
      </c>
      <c r="E260" s="138">
        <f t="shared" si="19"/>
        <v>0</v>
      </c>
      <c r="F260" s="138">
        <f t="shared" si="19"/>
        <v>0</v>
      </c>
      <c r="G260" s="138">
        <f t="shared" si="19"/>
        <v>0</v>
      </c>
      <c r="H260" s="138">
        <f t="shared" si="18"/>
        <v>64031.838873835273</v>
      </c>
    </row>
    <row r="261" spans="2:10">
      <c r="B261" s="127" t="str">
        <f>$B$50</f>
        <v>Technology</v>
      </c>
      <c r="C261" s="138">
        <f t="shared" si="19"/>
        <v>13996.588850236285</v>
      </c>
      <c r="D261" s="138">
        <f t="shared" si="19"/>
        <v>55858.998680022967</v>
      </c>
      <c r="E261" s="138">
        <f t="shared" si="19"/>
        <v>31490.64866185471</v>
      </c>
      <c r="F261" s="138">
        <f t="shared" si="19"/>
        <v>739.79765915787596</v>
      </c>
      <c r="G261" s="138">
        <f t="shared" si="19"/>
        <v>0</v>
      </c>
      <c r="H261" s="138">
        <f t="shared" si="18"/>
        <v>102086.03385127183</v>
      </c>
    </row>
    <row r="262" spans="2:10">
      <c r="B262" s="127" t="str">
        <f>$B$51</f>
        <v>Nursing</v>
      </c>
      <c r="C262" s="138">
        <f t="shared" si="19"/>
        <v>4299.8924994456293</v>
      </c>
      <c r="D262" s="138">
        <f t="shared" si="19"/>
        <v>708065.1549730117</v>
      </c>
      <c r="E262" s="138">
        <f t="shared" si="19"/>
        <v>123907.2609352232</v>
      </c>
      <c r="F262" s="138">
        <f t="shared" si="19"/>
        <v>34688.290240513743</v>
      </c>
      <c r="G262" s="138">
        <f t="shared" si="19"/>
        <v>0</v>
      </c>
      <c r="H262" s="138">
        <f t="shared" si="18"/>
        <v>870960.59864819422</v>
      </c>
    </row>
    <row r="263" spans="2:10">
      <c r="B263" s="130" t="str">
        <f>$B$52</f>
        <v>Totals</v>
      </c>
      <c r="C263" s="135">
        <f>SUM(C243:C262)</f>
        <v>5176938.9399703108</v>
      </c>
      <c r="D263" s="135">
        <f>SUM(D243:D262)</f>
        <v>5490527.551029874</v>
      </c>
      <c r="E263" s="135">
        <f>SUM(E243:E262)</f>
        <v>3697618.7530154013</v>
      </c>
      <c r="F263" s="135">
        <f>SUM(F243:F262)</f>
        <v>329949.75598441274</v>
      </c>
      <c r="G263" s="135">
        <f>SUM(G243:G262)</f>
        <v>0</v>
      </c>
      <c r="H263" s="135">
        <f t="shared" si="18"/>
        <v>14695034.999999998</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24360039.203761093</v>
      </c>
      <c r="D268" s="135">
        <f t="shared" si="20"/>
        <v>11746463.402651828</v>
      </c>
      <c r="E268" s="135">
        <f t="shared" si="20"/>
        <v>4407518.8490869347</v>
      </c>
      <c r="F268" s="135">
        <f t="shared" si="20"/>
        <v>229258.5690843481</v>
      </c>
      <c r="G268" s="135">
        <f t="shared" si="20"/>
        <v>0</v>
      </c>
      <c r="H268" s="135">
        <f>SUM(C268:G268)</f>
        <v>40743280.024584197</v>
      </c>
    </row>
    <row r="269" spans="2:10">
      <c r="B269" s="127" t="str">
        <f>$B$33</f>
        <v>Science</v>
      </c>
      <c r="C269" s="138">
        <f t="shared" si="20"/>
        <v>17669634.834228151</v>
      </c>
      <c r="D269" s="138">
        <f t="shared" si="20"/>
        <v>19960313.624815315</v>
      </c>
      <c r="E269" s="138">
        <f t="shared" si="20"/>
        <v>9147780.9977174122</v>
      </c>
      <c r="F269" s="138">
        <f t="shared" si="20"/>
        <v>1384593.1575728452</v>
      </c>
      <c r="G269" s="138">
        <f t="shared" si="20"/>
        <v>0</v>
      </c>
      <c r="H269" s="138">
        <f t="shared" ref="H269:H288" si="21">SUM(C269:G269)</f>
        <v>48162322.614333719</v>
      </c>
    </row>
    <row r="270" spans="2:10">
      <c r="B270" s="127" t="str">
        <f>$B$34</f>
        <v>Fine Arts</v>
      </c>
      <c r="C270" s="138">
        <f t="shared" si="20"/>
        <v>5194180.4467637567</v>
      </c>
      <c r="D270" s="138">
        <f t="shared" si="20"/>
        <v>3844896.9559326256</v>
      </c>
      <c r="E270" s="138">
        <f t="shared" si="20"/>
        <v>465944.40117711062</v>
      </c>
      <c r="F270" s="138">
        <f t="shared" si="20"/>
        <v>0</v>
      </c>
      <c r="G270" s="138">
        <f t="shared" si="20"/>
        <v>0</v>
      </c>
      <c r="H270" s="138">
        <f t="shared" si="21"/>
        <v>9505021.8038734924</v>
      </c>
    </row>
    <row r="271" spans="2:10">
      <c r="B271" s="127" t="str">
        <f>$B$35</f>
        <v>Teacher Education</v>
      </c>
      <c r="C271" s="138">
        <f t="shared" si="20"/>
        <v>854619.94539269828</v>
      </c>
      <c r="D271" s="138">
        <f t="shared" si="20"/>
        <v>5075638.292585887</v>
      </c>
      <c r="E271" s="138">
        <f t="shared" si="20"/>
        <v>3604413.3910224303</v>
      </c>
      <c r="F271" s="138">
        <f t="shared" si="20"/>
        <v>4095997.1303857435</v>
      </c>
      <c r="G271" s="138">
        <f t="shared" si="20"/>
        <v>0</v>
      </c>
      <c r="H271" s="138">
        <f t="shared" si="21"/>
        <v>13630668.759386759</v>
      </c>
    </row>
    <row r="272" spans="2:10">
      <c r="B272" s="127" t="str">
        <f>$B$36</f>
        <v>Agriculture</v>
      </c>
      <c r="C272" s="138">
        <f t="shared" si="20"/>
        <v>1276.7884095562881</v>
      </c>
      <c r="D272" s="138">
        <f t="shared" si="20"/>
        <v>78039.790682401595</v>
      </c>
      <c r="E272" s="138">
        <f t="shared" si="20"/>
        <v>50295.963445980888</v>
      </c>
      <c r="F272" s="138">
        <f t="shared" si="20"/>
        <v>0</v>
      </c>
      <c r="G272" s="138">
        <f t="shared" si="20"/>
        <v>0</v>
      </c>
      <c r="H272" s="138">
        <f t="shared" si="21"/>
        <v>129612.54253793877</v>
      </c>
    </row>
    <row r="273" spans="2:10">
      <c r="B273" s="127" t="str">
        <f>$B$37</f>
        <v>Engineering</v>
      </c>
      <c r="C273" s="138">
        <f t="shared" si="20"/>
        <v>3352606.8836326073</v>
      </c>
      <c r="D273" s="138">
        <f t="shared" si="20"/>
        <v>6569975.7075986955</v>
      </c>
      <c r="E273" s="138">
        <f t="shared" si="20"/>
        <v>4512261.4679644015</v>
      </c>
      <c r="F273" s="138">
        <f t="shared" si="20"/>
        <v>369458.16627879278</v>
      </c>
      <c r="G273" s="138">
        <f t="shared" si="20"/>
        <v>0</v>
      </c>
      <c r="H273" s="138">
        <f t="shared" si="21"/>
        <v>14804302.225474497</v>
      </c>
    </row>
    <row r="274" spans="2:10">
      <c r="B274" s="127" t="str">
        <f>$B$38</f>
        <v>Home Economics</v>
      </c>
      <c r="C274" s="138">
        <f t="shared" si="20"/>
        <v>0</v>
      </c>
      <c r="D274" s="138">
        <f t="shared" si="20"/>
        <v>0</v>
      </c>
      <c r="E274" s="138">
        <f t="shared" si="20"/>
        <v>0</v>
      </c>
      <c r="F274" s="138">
        <f t="shared" si="20"/>
        <v>0</v>
      </c>
      <c r="G274" s="138">
        <f t="shared" si="20"/>
        <v>0</v>
      </c>
      <c r="H274" s="138">
        <f t="shared" si="21"/>
        <v>0</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24352.054702977177</v>
      </c>
      <c r="D276" s="138">
        <f t="shared" si="20"/>
        <v>58054.362140478363</v>
      </c>
      <c r="E276" s="138">
        <f t="shared" si="20"/>
        <v>0</v>
      </c>
      <c r="F276" s="138">
        <f t="shared" si="20"/>
        <v>0</v>
      </c>
      <c r="G276" s="138">
        <f t="shared" si="20"/>
        <v>0</v>
      </c>
      <c r="H276" s="138">
        <f t="shared" si="21"/>
        <v>82406.416843455547</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448674.90775884577</v>
      </c>
      <c r="D281" s="138">
        <f t="shared" si="20"/>
        <v>1892073.7713887254</v>
      </c>
      <c r="E281" s="138">
        <f t="shared" si="20"/>
        <v>2035440.8814781462</v>
      </c>
      <c r="F281" s="138">
        <f t="shared" si="20"/>
        <v>1232200.3396444859</v>
      </c>
      <c r="G281" s="138">
        <f t="shared" si="20"/>
        <v>0</v>
      </c>
      <c r="H281" s="138">
        <f t="shared" si="21"/>
        <v>5608389.9002702031</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3672868.4612478483</v>
      </c>
      <c r="D283" s="138">
        <f t="shared" si="20"/>
        <v>15915039.985159609</v>
      </c>
      <c r="E283" s="138">
        <f t="shared" si="20"/>
        <v>10635501.000872973</v>
      </c>
      <c r="F283" s="138">
        <f t="shared" si="20"/>
        <v>0</v>
      </c>
      <c r="G283" s="138">
        <f t="shared" si="20"/>
        <v>0</v>
      </c>
      <c r="H283" s="138">
        <f t="shared" si="21"/>
        <v>30223409.447280433</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280369.14585937781</v>
      </c>
      <c r="E285" s="138">
        <f t="shared" si="22"/>
        <v>0</v>
      </c>
      <c r="F285" s="138">
        <f t="shared" si="22"/>
        <v>0</v>
      </c>
      <c r="G285" s="138">
        <f t="shared" si="22"/>
        <v>0</v>
      </c>
      <c r="H285" s="138">
        <f t="shared" si="21"/>
        <v>280369.14585937781</v>
      </c>
    </row>
    <row r="286" spans="2:10">
      <c r="B286" s="127" t="str">
        <f>$B$50</f>
        <v>Technology</v>
      </c>
      <c r="C286" s="138">
        <f t="shared" si="22"/>
        <v>106666.20408283864</v>
      </c>
      <c r="D286" s="138">
        <f t="shared" si="22"/>
        <v>593910.10042323417</v>
      </c>
      <c r="E286" s="138">
        <f t="shared" si="22"/>
        <v>230413.05283684365</v>
      </c>
      <c r="F286" s="138">
        <f t="shared" si="22"/>
        <v>16189.308433636055</v>
      </c>
      <c r="G286" s="138">
        <f t="shared" si="22"/>
        <v>0</v>
      </c>
      <c r="H286" s="138">
        <f t="shared" si="21"/>
        <v>947178.66577655252</v>
      </c>
    </row>
    <row r="287" spans="2:10">
      <c r="B287" s="127" t="str">
        <f>$B$51</f>
        <v>Nursing</v>
      </c>
      <c r="C287" s="138">
        <f t="shared" si="22"/>
        <v>70123.348946205777</v>
      </c>
      <c r="D287" s="138">
        <f t="shared" si="22"/>
        <v>7634908.6605825014</v>
      </c>
      <c r="E287" s="138">
        <f t="shared" si="22"/>
        <v>1340259.9090136252</v>
      </c>
      <c r="F287" s="138">
        <f t="shared" si="22"/>
        <v>1013326.6821366934</v>
      </c>
      <c r="G287" s="138">
        <f t="shared" si="22"/>
        <v>0</v>
      </c>
      <c r="H287" s="138">
        <f t="shared" si="21"/>
        <v>10058618.600679027</v>
      </c>
    </row>
    <row r="288" spans="2:10">
      <c r="B288" s="130" t="str">
        <f>$B$52</f>
        <v>Totals</v>
      </c>
      <c r="C288" s="135">
        <f>SUM(C268:C287)</f>
        <v>55755043.078926571</v>
      </c>
      <c r="D288" s="135">
        <f>SUM(D268:D287)</f>
        <v>73649683.799820676</v>
      </c>
      <c r="E288" s="135">
        <f>SUM(E268:E287)</f>
        <v>36429829.914615855</v>
      </c>
      <c r="F288" s="135">
        <f>SUM(F268:F287)</f>
        <v>8341023.3535365444</v>
      </c>
      <c r="G288" s="135">
        <f>SUM(G268:G287)</f>
        <v>0</v>
      </c>
      <c r="H288" s="135">
        <f t="shared" si="21"/>
        <v>174175580.14689964</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363.82160230242386</v>
      </c>
      <c r="D293" s="133">
        <f t="shared" si="23"/>
        <v>688.53830027267452</v>
      </c>
      <c r="E293" s="133">
        <f t="shared" si="23"/>
        <v>905.77863729694502</v>
      </c>
      <c r="F293" s="133">
        <f t="shared" si="23"/>
        <v>1661.2939788720876</v>
      </c>
      <c r="G293" s="134">
        <f t="shared" si="23"/>
        <v>0</v>
      </c>
      <c r="H293" s="135">
        <f t="shared" si="23"/>
        <v>457.68681222853513</v>
      </c>
    </row>
    <row r="294" spans="2:10">
      <c r="B294" s="127" t="str">
        <f>$B$33</f>
        <v>Science</v>
      </c>
      <c r="C294" s="136">
        <f t="shared" si="23"/>
        <v>640.5058481976348</v>
      </c>
      <c r="D294" s="136">
        <f t="shared" si="23"/>
        <v>1199.2497972131287</v>
      </c>
      <c r="E294" s="136">
        <f t="shared" si="23"/>
        <v>1924.6330733678544</v>
      </c>
      <c r="F294" s="136">
        <f t="shared" si="23"/>
        <v>1333.9047760817391</v>
      </c>
      <c r="G294" s="137">
        <f t="shared" si="23"/>
        <v>0</v>
      </c>
      <c r="H294" s="138">
        <f t="shared" si="23"/>
        <v>962.82281025016425</v>
      </c>
    </row>
    <row r="295" spans="2:10">
      <c r="B295" s="127" t="str">
        <f>$B$34</f>
        <v>Fine Arts</v>
      </c>
      <c r="C295" s="136">
        <f t="shared" si="23"/>
        <v>507.78966142963696</v>
      </c>
      <c r="D295" s="136">
        <f t="shared" si="23"/>
        <v>1010.7510399402275</v>
      </c>
      <c r="E295" s="136">
        <f t="shared" si="23"/>
        <v>2377.2673529444419</v>
      </c>
      <c r="F295" s="136">
        <f t="shared" si="23"/>
        <v>0</v>
      </c>
      <c r="G295" s="137">
        <f t="shared" si="23"/>
        <v>0</v>
      </c>
      <c r="H295" s="138">
        <f t="shared" si="23"/>
        <v>668.0035001668067</v>
      </c>
    </row>
    <row r="296" spans="2:10">
      <c r="B296" s="127" t="str">
        <f>$B$35</f>
        <v>Teacher Education</v>
      </c>
      <c r="C296" s="136">
        <f t="shared" si="23"/>
        <v>825.71975400260703</v>
      </c>
      <c r="D296" s="136">
        <f t="shared" si="23"/>
        <v>995.61363134285739</v>
      </c>
      <c r="E296" s="136">
        <f t="shared" si="23"/>
        <v>1589.2475269058334</v>
      </c>
      <c r="F296" s="136">
        <f t="shared" si="23"/>
        <v>2465.98261913651</v>
      </c>
      <c r="G296" s="137">
        <f t="shared" si="23"/>
        <v>0</v>
      </c>
      <c r="H296" s="138">
        <f t="shared" si="23"/>
        <v>1354.6679347432678</v>
      </c>
    </row>
    <row r="297" spans="2:10">
      <c r="B297" s="127" t="str">
        <f>$B$36</f>
        <v>Agriculture</v>
      </c>
      <c r="C297" s="136">
        <f t="shared" si="23"/>
        <v>425.59613651876271</v>
      </c>
      <c r="D297" s="136">
        <f t="shared" si="23"/>
        <v>388.25766508657512</v>
      </c>
      <c r="E297" s="136">
        <f t="shared" si="23"/>
        <v>389.89118950372779</v>
      </c>
      <c r="F297" s="136">
        <f t="shared" si="23"/>
        <v>0</v>
      </c>
      <c r="G297" s="137">
        <f t="shared" si="23"/>
        <v>0</v>
      </c>
      <c r="H297" s="138">
        <f t="shared" si="23"/>
        <v>389.22685446828461</v>
      </c>
    </row>
    <row r="298" spans="2:10">
      <c r="B298" s="127" t="str">
        <f>$B$37</f>
        <v>Engineering</v>
      </c>
      <c r="C298" s="136">
        <f t="shared" si="23"/>
        <v>736.35117145455899</v>
      </c>
      <c r="D298" s="136">
        <f t="shared" si="23"/>
        <v>1264.4295049266157</v>
      </c>
      <c r="E298" s="136">
        <f t="shared" si="23"/>
        <v>508.65307946842535</v>
      </c>
      <c r="F298" s="136">
        <f t="shared" si="23"/>
        <v>952.21176875977517</v>
      </c>
      <c r="G298" s="137">
        <f t="shared" si="23"/>
        <v>0</v>
      </c>
      <c r="H298" s="138">
        <f t="shared" si="23"/>
        <v>778.84586623918858</v>
      </c>
    </row>
    <row r="299" spans="2:10">
      <c r="B299" s="127" t="str">
        <f>$B$38</f>
        <v>Home Economics</v>
      </c>
      <c r="C299" s="136">
        <f t="shared" si="23"/>
        <v>0</v>
      </c>
      <c r="D299" s="136">
        <f t="shared" si="23"/>
        <v>0</v>
      </c>
      <c r="E299" s="136">
        <f t="shared" si="23"/>
        <v>0</v>
      </c>
      <c r="F299" s="136">
        <f t="shared" si="23"/>
        <v>0</v>
      </c>
      <c r="G299" s="137">
        <f t="shared" si="23"/>
        <v>0</v>
      </c>
      <c r="H299" s="138">
        <f t="shared" si="23"/>
        <v>0</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300.64265065403924</v>
      </c>
      <c r="D301" s="136">
        <f t="shared" si="23"/>
        <v>967.57270234130601</v>
      </c>
      <c r="E301" s="136">
        <f t="shared" si="23"/>
        <v>0</v>
      </c>
      <c r="F301" s="136">
        <f t="shared" si="23"/>
        <v>0</v>
      </c>
      <c r="G301" s="137">
        <f t="shared" si="23"/>
        <v>0</v>
      </c>
      <c r="H301" s="138">
        <f t="shared" si="23"/>
        <v>584.44267264862094</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314.19811467706285</v>
      </c>
      <c r="D306" s="136">
        <f t="shared" si="23"/>
        <v>583.97338623108806</v>
      </c>
      <c r="E306" s="136">
        <f t="shared" si="23"/>
        <v>520.83952954916742</v>
      </c>
      <c r="F306" s="136">
        <f t="shared" si="23"/>
        <v>3441.9003900683961</v>
      </c>
      <c r="G306" s="137">
        <f t="shared" si="23"/>
        <v>0</v>
      </c>
      <c r="H306" s="138">
        <f t="shared" si="23"/>
        <v>627.75799197114429</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644.36288793821905</v>
      </c>
      <c r="D308" s="136">
        <f t="shared" si="23"/>
        <v>897.78529842385115</v>
      </c>
      <c r="E308" s="136">
        <f t="shared" si="23"/>
        <v>457.14597037923807</v>
      </c>
      <c r="F308" s="136">
        <f t="shared" si="23"/>
        <v>0</v>
      </c>
      <c r="G308" s="137">
        <f t="shared" si="23"/>
        <v>0</v>
      </c>
      <c r="H308" s="138">
        <f t="shared" si="23"/>
        <v>647.29310047289539</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295.7480441554618</v>
      </c>
      <c r="E310" s="136">
        <f t="shared" si="24"/>
        <v>0</v>
      </c>
      <c r="F310" s="136">
        <f t="shared" si="24"/>
        <v>0</v>
      </c>
      <c r="G310" s="137">
        <f t="shared" si="24"/>
        <v>0</v>
      </c>
      <c r="H310" s="138">
        <f t="shared" si="24"/>
        <v>295.7480441554618</v>
      </c>
    </row>
    <row r="311" spans="2:10">
      <c r="B311" s="127" t="str">
        <f>$B$50</f>
        <v>Technology</v>
      </c>
      <c r="C311" s="136">
        <f t="shared" si="24"/>
        <v>334.3768153067042</v>
      </c>
      <c r="D311" s="136">
        <f t="shared" si="24"/>
        <v>718.15006097126263</v>
      </c>
      <c r="E311" s="136">
        <f t="shared" si="24"/>
        <v>537.09336325604579</v>
      </c>
      <c r="F311" s="136">
        <f t="shared" si="24"/>
        <v>1798.8120481817839</v>
      </c>
      <c r="G311" s="137">
        <f t="shared" si="24"/>
        <v>0</v>
      </c>
      <c r="H311" s="138">
        <f t="shared" si="24"/>
        <v>597.96632940438917</v>
      </c>
    </row>
    <row r="312" spans="2:10">
      <c r="B312" s="127" t="str">
        <f>$B$51</f>
        <v>Nursing</v>
      </c>
      <c r="C312" s="136">
        <f t="shared" si="24"/>
        <v>715.54437700209974</v>
      </c>
      <c r="D312" s="136">
        <f t="shared" si="24"/>
        <v>728.31333211699905</v>
      </c>
      <c r="E312" s="136">
        <f t="shared" si="24"/>
        <v>793.99283709337988</v>
      </c>
      <c r="F312" s="136">
        <f t="shared" si="24"/>
        <v>2401.2480619352923</v>
      </c>
      <c r="G312" s="137">
        <f t="shared" si="24"/>
        <v>0</v>
      </c>
      <c r="H312" s="138">
        <f t="shared" si="24"/>
        <v>792.57888272626485</v>
      </c>
    </row>
    <row r="313" spans="2:10">
      <c r="B313" s="130" t="str">
        <f>$B$52</f>
        <v>Totals</v>
      </c>
      <c r="C313" s="135">
        <f t="shared" si="24"/>
        <v>472.5444158262768</v>
      </c>
      <c r="D313" s="135">
        <f t="shared" si="24"/>
        <v>906.03390168069916</v>
      </c>
      <c r="E313" s="135">
        <f t="shared" si="24"/>
        <v>723.20151499048802</v>
      </c>
      <c r="F313" s="135">
        <f t="shared" si="24"/>
        <v>2077.9828982402951</v>
      </c>
      <c r="G313" s="135">
        <f t="shared" si="24"/>
        <v>0</v>
      </c>
      <c r="H313" s="135">
        <f t="shared" si="24"/>
        <v>686.63894027887147</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1.8925162659811841</v>
      </c>
      <c r="E318" s="128">
        <f t="shared" si="25"/>
        <v>2.489623022835306</v>
      </c>
      <c r="F318" s="128">
        <f t="shared" si="25"/>
        <v>4.5662323742149589</v>
      </c>
      <c r="G318" s="128">
        <f t="shared" si="25"/>
        <v>0</v>
      </c>
      <c r="H318" s="128">
        <f t="shared" si="25"/>
        <v>1.2579979015322091</v>
      </c>
    </row>
    <row r="319" spans="2:10">
      <c r="B319" s="127" t="str">
        <f>$B$33</f>
        <v>Science</v>
      </c>
      <c r="C319" s="128">
        <f t="shared" ref="C319:H334" si="26">IF($C$293=0,"",C294/$C$293)</f>
        <v>1.7604942756126376</v>
      </c>
      <c r="D319" s="128">
        <f t="shared" si="26"/>
        <v>3.2962578077380398</v>
      </c>
      <c r="E319" s="128">
        <f t="shared" si="26"/>
        <v>5.2900461687484359</v>
      </c>
      <c r="F319" s="128">
        <f t="shared" si="26"/>
        <v>3.6663704618972601</v>
      </c>
      <c r="G319" s="128">
        <f t="shared" si="26"/>
        <v>0</v>
      </c>
      <c r="H319" s="128">
        <f t="shared" si="26"/>
        <v>2.6464146278203278</v>
      </c>
    </row>
    <row r="320" spans="2:10">
      <c r="B320" s="127" t="str">
        <f>$B$34</f>
        <v>Fine Arts</v>
      </c>
      <c r="C320" s="128">
        <f t="shared" si="26"/>
        <v>1.3957105851222678</v>
      </c>
      <c r="D320" s="128">
        <f t="shared" si="26"/>
        <v>2.7781501525575951</v>
      </c>
      <c r="E320" s="128">
        <f t="shared" si="26"/>
        <v>6.5341566798124235</v>
      </c>
      <c r="F320" s="128">
        <f t="shared" si="26"/>
        <v>0</v>
      </c>
      <c r="G320" s="128">
        <f t="shared" si="26"/>
        <v>0</v>
      </c>
      <c r="H320" s="128">
        <f t="shared" si="26"/>
        <v>1.8360743175759366</v>
      </c>
    </row>
    <row r="321" spans="2:8">
      <c r="B321" s="127" t="str">
        <f>$B$35</f>
        <v>Teacher Education</v>
      </c>
      <c r="C321" s="128">
        <f t="shared" si="26"/>
        <v>2.269573188554741</v>
      </c>
      <c r="D321" s="128">
        <f t="shared" si="26"/>
        <v>2.7365434736205172</v>
      </c>
      <c r="E321" s="128">
        <f t="shared" si="26"/>
        <v>4.3682055074475317</v>
      </c>
      <c r="F321" s="128">
        <f t="shared" si="26"/>
        <v>6.7779994467911813</v>
      </c>
      <c r="G321" s="128">
        <f t="shared" si="26"/>
        <v>0</v>
      </c>
      <c r="H321" s="128">
        <f t="shared" si="26"/>
        <v>3.7234400765933922</v>
      </c>
    </row>
    <row r="322" spans="2:8">
      <c r="B322" s="127" t="str">
        <f>$B$36</f>
        <v>Agriculture</v>
      </c>
      <c r="C322" s="128">
        <f t="shared" si="26"/>
        <v>1.1697934752235775</v>
      </c>
      <c r="D322" s="128">
        <f t="shared" si="26"/>
        <v>1.0671649584013403</v>
      </c>
      <c r="E322" s="128">
        <f t="shared" si="26"/>
        <v>1.0716548633624943</v>
      </c>
      <c r="F322" s="128">
        <f t="shared" si="26"/>
        <v>0</v>
      </c>
      <c r="G322" s="128">
        <f t="shared" si="26"/>
        <v>0</v>
      </c>
      <c r="H322" s="128">
        <f t="shared" si="26"/>
        <v>1.0698288721864921</v>
      </c>
    </row>
    <row r="323" spans="2:8">
      <c r="B323" s="127" t="str">
        <f>$B$37</f>
        <v>Engineering</v>
      </c>
      <c r="C323" s="128">
        <f t="shared" si="26"/>
        <v>2.0239347163406554</v>
      </c>
      <c r="D323" s="128">
        <f t="shared" si="26"/>
        <v>3.4754107423109213</v>
      </c>
      <c r="E323" s="128">
        <f t="shared" si="26"/>
        <v>1.3980837758105729</v>
      </c>
      <c r="F323" s="128">
        <f t="shared" si="26"/>
        <v>2.6172491208156918</v>
      </c>
      <c r="G323" s="128">
        <f t="shared" si="26"/>
        <v>0</v>
      </c>
      <c r="H323" s="128">
        <f t="shared" si="26"/>
        <v>2.1407356278745073</v>
      </c>
    </row>
    <row r="324" spans="2:8">
      <c r="B324" s="127" t="str">
        <f>$B$38</f>
        <v>Home Economics</v>
      </c>
      <c r="C324" s="128">
        <f t="shared" si="26"/>
        <v>0</v>
      </c>
      <c r="D324" s="128">
        <f t="shared" si="26"/>
        <v>0</v>
      </c>
      <c r="E324" s="128">
        <f t="shared" si="26"/>
        <v>0</v>
      </c>
      <c r="F324" s="128">
        <f t="shared" si="26"/>
        <v>0</v>
      </c>
      <c r="G324" s="128">
        <f t="shared" si="26"/>
        <v>0</v>
      </c>
      <c r="H324" s="128">
        <f t="shared" si="26"/>
        <v>0</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0.82634634323921319</v>
      </c>
      <c r="D326" s="128">
        <f t="shared" si="26"/>
        <v>2.659470180489774</v>
      </c>
      <c r="E326" s="128">
        <f t="shared" si="26"/>
        <v>0</v>
      </c>
      <c r="F326" s="128">
        <f t="shared" si="26"/>
        <v>0</v>
      </c>
      <c r="G326" s="128">
        <f t="shared" si="26"/>
        <v>0</v>
      </c>
      <c r="H326" s="128">
        <f t="shared" si="26"/>
        <v>1.6063990399415797</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0.86360488956312198</v>
      </c>
      <c r="D331" s="128">
        <f t="shared" si="26"/>
        <v>1.6051091593666964</v>
      </c>
      <c r="E331" s="128">
        <f t="shared" si="26"/>
        <v>1.4315794506237802</v>
      </c>
      <c r="F331" s="128">
        <f t="shared" si="26"/>
        <v>9.4604068815225091</v>
      </c>
      <c r="G331" s="128">
        <f t="shared" si="26"/>
        <v>0</v>
      </c>
      <c r="H331" s="128">
        <f t="shared" si="26"/>
        <v>1.7254555199537749</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1.7710957344489882</v>
      </c>
      <c r="D333" s="128">
        <f t="shared" si="26"/>
        <v>2.4676525328410106</v>
      </c>
      <c r="E333" s="128">
        <f t="shared" si="26"/>
        <v>1.25651134370861</v>
      </c>
      <c r="F333" s="128">
        <f t="shared" si="26"/>
        <v>0</v>
      </c>
      <c r="G333" s="128">
        <f t="shared" si="26"/>
        <v>0</v>
      </c>
      <c r="H333" s="128">
        <f t="shared" si="26"/>
        <v>1.7791497161700642</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0.81289302857179868</v>
      </c>
      <c r="E335" s="128">
        <f t="shared" si="27"/>
        <v>0</v>
      </c>
      <c r="F335" s="128">
        <f t="shared" si="27"/>
        <v>0</v>
      </c>
      <c r="G335" s="128">
        <f t="shared" si="27"/>
        <v>0</v>
      </c>
      <c r="H335" s="128">
        <f t="shared" si="27"/>
        <v>0.81289302857179868</v>
      </c>
    </row>
    <row r="336" spans="2:8">
      <c r="B336" s="127" t="str">
        <f>$B$50</f>
        <v>Technology</v>
      </c>
      <c r="C336" s="128">
        <f t="shared" si="27"/>
        <v>0.91906806300291122</v>
      </c>
      <c r="D336" s="128">
        <f t="shared" si="27"/>
        <v>1.9739071468722356</v>
      </c>
      <c r="E336" s="128">
        <f t="shared" si="27"/>
        <v>1.4762547354447391</v>
      </c>
      <c r="F336" s="128">
        <f t="shared" si="27"/>
        <v>4.9442145183191606</v>
      </c>
      <c r="G336" s="128">
        <f t="shared" si="27"/>
        <v>0</v>
      </c>
      <c r="H336" s="128">
        <f t="shared" si="27"/>
        <v>1.6435701608156141</v>
      </c>
    </row>
    <row r="337" spans="2:10">
      <c r="B337" s="127" t="str">
        <f>$B$51</f>
        <v>Nursing</v>
      </c>
      <c r="C337" s="128">
        <f t="shared" si="27"/>
        <v>1.9667451643162988</v>
      </c>
      <c r="D337" s="128">
        <f t="shared" si="27"/>
        <v>2.0018419123765891</v>
      </c>
      <c r="E337" s="128">
        <f t="shared" si="27"/>
        <v>2.1823685896292093</v>
      </c>
      <c r="F337" s="128">
        <f t="shared" si="27"/>
        <v>6.6000700528476965</v>
      </c>
      <c r="G337" s="128">
        <f t="shared" si="27"/>
        <v>0</v>
      </c>
      <c r="H337" s="128">
        <f t="shared" si="27"/>
        <v>2.1784821948737387</v>
      </c>
    </row>
    <row r="338" spans="2:10">
      <c r="B338" s="130" t="str">
        <f>$B$52</f>
        <v>Totals</v>
      </c>
      <c r="C338" s="128">
        <f t="shared" si="27"/>
        <v>1.2988355084904442</v>
      </c>
      <c r="D338" s="128">
        <f t="shared" si="27"/>
        <v>2.49032464248114</v>
      </c>
      <c r="E338" s="128">
        <f t="shared" si="27"/>
        <v>1.9877915726107227</v>
      </c>
      <c r="F338" s="128">
        <f t="shared" si="27"/>
        <v>5.711543473751699</v>
      </c>
      <c r="G338" s="128">
        <f t="shared" si="27"/>
        <v>0</v>
      </c>
      <c r="H338" s="128">
        <f t="shared" si="27"/>
        <v>1.8872956853950311</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10914.648069072715</v>
      </c>
      <c r="D343" s="135">
        <f t="shared" si="28"/>
        <v>20656.149008180237</v>
      </c>
      <c r="E343" s="135">
        <f>E293*24</f>
        <v>21738.687295126681</v>
      </c>
      <c r="F343" s="135">
        <f>F293*18</f>
        <v>29903.291619697575</v>
      </c>
      <c r="G343" s="135">
        <f>G293*24</f>
        <v>0</v>
      </c>
      <c r="H343" s="135">
        <f>IF((C32/30+D32/30+E32/24+F32/18+G32/24)=0,0,H268/(C32/30+D32/30+E32/24+F32/18+G32/24))</f>
        <v>13531.702626939736</v>
      </c>
    </row>
    <row r="344" spans="2:10">
      <c r="B344" s="127" t="str">
        <f>$B$33</f>
        <v>Science</v>
      </c>
      <c r="C344" s="138">
        <f t="shared" si="28"/>
        <v>19215.175445929046</v>
      </c>
      <c r="D344" s="138">
        <f t="shared" si="28"/>
        <v>35977.493916393862</v>
      </c>
      <c r="E344" s="138">
        <f>E294*24</f>
        <v>46191.193760828508</v>
      </c>
      <c r="F344" s="138">
        <f>F294*18</f>
        <v>24010.285969471304</v>
      </c>
      <c r="G344" s="138">
        <f>G294*24</f>
        <v>0</v>
      </c>
      <c r="H344" s="138">
        <f t="shared" ref="H344:H363" si="29">IF((C33/30+D33/30+E33/24+F33/18+G33/24)=0,0,H269/(C33/30+D33/30+E33/24+F33/18+G33/24))</f>
        <v>27838.285978546428</v>
      </c>
    </row>
    <row r="345" spans="2:10">
      <c r="B345" s="127" t="str">
        <f>$B$34</f>
        <v>Fine Arts</v>
      </c>
      <c r="C345" s="138">
        <f t="shared" si="28"/>
        <v>15233.689842889109</v>
      </c>
      <c r="D345" s="138">
        <f t="shared" si="28"/>
        <v>30322.531198206827</v>
      </c>
      <c r="E345" s="138">
        <f t="shared" ref="E345:E363" si="30">E295*24</f>
        <v>57054.416470666605</v>
      </c>
      <c r="F345" s="138">
        <f t="shared" ref="F345:F363" si="31">F295*18</f>
        <v>0</v>
      </c>
      <c r="G345" s="138">
        <f t="shared" ref="G345:G363" si="32">G295*24</f>
        <v>0</v>
      </c>
      <c r="H345" s="138">
        <f t="shared" si="29"/>
        <v>19971.330306499844</v>
      </c>
    </row>
    <row r="346" spans="2:10">
      <c r="B346" s="127" t="str">
        <f>$B$35</f>
        <v>Teacher Education</v>
      </c>
      <c r="C346" s="138">
        <f t="shared" si="28"/>
        <v>24771.592620078212</v>
      </c>
      <c r="D346" s="138">
        <f t="shared" si="28"/>
        <v>29868.408940285721</v>
      </c>
      <c r="E346" s="138">
        <f t="shared" si="30"/>
        <v>38141.940645740004</v>
      </c>
      <c r="F346" s="138">
        <f t="shared" si="31"/>
        <v>44387.687144457181</v>
      </c>
      <c r="G346" s="138">
        <f t="shared" si="32"/>
        <v>0</v>
      </c>
      <c r="H346" s="138">
        <f t="shared" si="29"/>
        <v>34842.233188809914</v>
      </c>
    </row>
    <row r="347" spans="2:10">
      <c r="B347" s="127" t="str">
        <f>$B$36</f>
        <v>Agriculture</v>
      </c>
      <c r="C347" s="138">
        <f t="shared" si="28"/>
        <v>12767.88409556288</v>
      </c>
      <c r="D347" s="138">
        <f t="shared" si="28"/>
        <v>11647.729952597254</v>
      </c>
      <c r="E347" s="138">
        <f t="shared" si="30"/>
        <v>9357.3885480894678</v>
      </c>
      <c r="F347" s="138">
        <f t="shared" si="31"/>
        <v>0</v>
      </c>
      <c r="G347" s="138">
        <f t="shared" si="32"/>
        <v>0</v>
      </c>
      <c r="H347" s="138">
        <f t="shared" si="29"/>
        <v>10645.794048290658</v>
      </c>
    </row>
    <row r="348" spans="2:10">
      <c r="B348" s="127" t="str">
        <f>$B$37</f>
        <v>Engineering</v>
      </c>
      <c r="C348" s="138">
        <f t="shared" si="28"/>
        <v>22090.535143636771</v>
      </c>
      <c r="D348" s="138">
        <f t="shared" si="28"/>
        <v>37932.885147798472</v>
      </c>
      <c r="E348" s="138">
        <f t="shared" si="30"/>
        <v>12207.673907242208</v>
      </c>
      <c r="F348" s="138">
        <f t="shared" si="31"/>
        <v>17139.811837675952</v>
      </c>
      <c r="G348" s="138">
        <f t="shared" si="32"/>
        <v>0</v>
      </c>
      <c r="H348" s="138">
        <f t="shared" si="29"/>
        <v>20672.149197948973</v>
      </c>
    </row>
    <row r="349" spans="2:10">
      <c r="B349" s="127" t="str">
        <f>$B$38</f>
        <v>Home Economics</v>
      </c>
      <c r="C349" s="138">
        <f t="shared" si="28"/>
        <v>0</v>
      </c>
      <c r="D349" s="138">
        <f t="shared" si="28"/>
        <v>0</v>
      </c>
      <c r="E349" s="138">
        <f t="shared" si="30"/>
        <v>0</v>
      </c>
      <c r="F349" s="138">
        <f t="shared" si="31"/>
        <v>0</v>
      </c>
      <c r="G349" s="138">
        <f t="shared" si="32"/>
        <v>0</v>
      </c>
      <c r="H349" s="138">
        <f t="shared" si="29"/>
        <v>0</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9019.2795196211773</v>
      </c>
      <c r="D351" s="138">
        <f t="shared" si="28"/>
        <v>29027.181070239181</v>
      </c>
      <c r="E351" s="138">
        <f t="shared" si="30"/>
        <v>0</v>
      </c>
      <c r="F351" s="138">
        <f t="shared" si="31"/>
        <v>0</v>
      </c>
      <c r="G351" s="138">
        <f t="shared" si="32"/>
        <v>0</v>
      </c>
      <c r="H351" s="138">
        <f t="shared" si="29"/>
        <v>17533.280179458627</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9425.9434403118848</v>
      </c>
      <c r="D356" s="138">
        <f t="shared" si="28"/>
        <v>17519.201586932642</v>
      </c>
      <c r="E356" s="138">
        <f t="shared" si="30"/>
        <v>12500.148709180019</v>
      </c>
      <c r="F356" s="138">
        <f t="shared" si="31"/>
        <v>61954.20702123113</v>
      </c>
      <c r="G356" s="138">
        <f t="shared" si="32"/>
        <v>0</v>
      </c>
      <c r="H356" s="138">
        <f t="shared" si="29"/>
        <v>16577.066275553163</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19330.88663814657</v>
      </c>
      <c r="D358" s="138">
        <f t="shared" si="28"/>
        <v>26933.558952715535</v>
      </c>
      <c r="E358" s="138">
        <f t="shared" si="30"/>
        <v>10971.503289101714</v>
      </c>
      <c r="F358" s="138">
        <f t="shared" si="31"/>
        <v>0</v>
      </c>
      <c r="G358" s="138">
        <f t="shared" si="32"/>
        <v>0</v>
      </c>
      <c r="H358" s="138">
        <f t="shared" si="29"/>
        <v>17267.806171761826</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8872.4413246638542</v>
      </c>
      <c r="E360" s="138">
        <f t="shared" si="30"/>
        <v>0</v>
      </c>
      <c r="F360" s="138">
        <f t="shared" si="31"/>
        <v>0</v>
      </c>
      <c r="G360" s="138">
        <f t="shared" si="32"/>
        <v>0</v>
      </c>
      <c r="H360" s="138">
        <f t="shared" si="29"/>
        <v>8872.4413246638542</v>
      </c>
    </row>
    <row r="361" spans="2:9">
      <c r="B361" s="127" t="str">
        <f>$B$50</f>
        <v>Technology</v>
      </c>
      <c r="C361" s="138">
        <f t="shared" si="33"/>
        <v>10031.304459201127</v>
      </c>
      <c r="D361" s="138">
        <f t="shared" si="33"/>
        <v>21544.50182913788</v>
      </c>
      <c r="E361" s="138">
        <f t="shared" si="30"/>
        <v>12890.240718145098</v>
      </c>
      <c r="F361" s="138">
        <f t="shared" si="31"/>
        <v>32378.616867272111</v>
      </c>
      <c r="G361" s="138">
        <f t="shared" si="32"/>
        <v>0</v>
      </c>
      <c r="H361" s="138">
        <f t="shared" si="29"/>
        <v>16742.000278860847</v>
      </c>
    </row>
    <row r="362" spans="2:9">
      <c r="B362" s="127" t="str">
        <f>$B$51</f>
        <v>Nursing</v>
      </c>
      <c r="C362" s="138">
        <f t="shared" si="33"/>
        <v>21466.331310062993</v>
      </c>
      <c r="D362" s="138">
        <f t="shared" si="33"/>
        <v>21849.399963509972</v>
      </c>
      <c r="E362" s="138">
        <f t="shared" si="30"/>
        <v>19055.828090241117</v>
      </c>
      <c r="F362" s="138">
        <f t="shared" si="31"/>
        <v>43222.465114835264</v>
      </c>
      <c r="G362" s="138">
        <f t="shared" si="32"/>
        <v>0</v>
      </c>
      <c r="H362" s="138">
        <f t="shared" si="29"/>
        <v>22528.822488642272</v>
      </c>
    </row>
    <row r="363" spans="2:9">
      <c r="B363" s="130" t="str">
        <f>$B$52</f>
        <v>Totals</v>
      </c>
      <c r="C363" s="135">
        <f t="shared" si="33"/>
        <v>14176.332474788303</v>
      </c>
      <c r="D363" s="135">
        <f t="shared" si="33"/>
        <v>27181.017050420975</v>
      </c>
      <c r="E363" s="135">
        <f t="shared" si="30"/>
        <v>17356.836359771711</v>
      </c>
      <c r="F363" s="135">
        <f t="shared" si="31"/>
        <v>37403.692168325309</v>
      </c>
      <c r="G363" s="135">
        <f t="shared" si="32"/>
        <v>0</v>
      </c>
      <c r="H363" s="135">
        <f t="shared" si="29"/>
        <v>19429.607177271646</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82" priority="6" stopIfTrue="1">
      <formula>C32=0</formula>
    </cfRule>
  </conditionalFormatting>
  <conditionalFormatting sqref="C91:G110">
    <cfRule type="expression" dxfId="181" priority="5" stopIfTrue="1">
      <formula>C32=0</formula>
    </cfRule>
  </conditionalFormatting>
  <conditionalFormatting sqref="C143:H162">
    <cfRule type="expression" dxfId="180" priority="3" stopIfTrue="1">
      <formula>C32=0</formula>
    </cfRule>
  </conditionalFormatting>
  <conditionalFormatting sqref="H143:H162">
    <cfRule type="expression" dxfId="179" priority="1" stopIfTrue="1">
      <formula>OR(AND(#REF!&gt;0,H143&gt;0,H61=0),AND(#REF!&gt;0,H143&gt;0,H32=0))</formula>
    </cfRule>
    <cfRule type="expression" dxfId="178" priority="2" stopIfTrue="1">
      <formula>OR(AND(#REF!&gt;0,H143&gt;0,H61=0),AND(#REF!&gt;0,H143&gt;0,H32=0))</formula>
    </cfRule>
    <cfRule type="expression" dxfId="177"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106</v>
      </c>
      <c r="C3" s="119"/>
      <c r="D3" s="119"/>
      <c r="E3" s="119"/>
      <c r="F3" s="119"/>
      <c r="G3" s="119"/>
      <c r="H3" s="119"/>
    </row>
    <row r="4" spans="2:8">
      <c r="B4" s="292" t="s">
        <v>144</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Data!$G16</f>
        <v>44127440</v>
      </c>
    </row>
    <row r="14" spans="2:8">
      <c r="B14" s="478" t="s">
        <v>13</v>
      </c>
      <c r="C14" s="478"/>
      <c r="D14" s="478"/>
      <c r="E14" s="478"/>
      <c r="F14" s="354"/>
      <c r="G14" s="301"/>
      <c r="H14" s="355">
        <f>Data!$H16</f>
        <v>22796515</v>
      </c>
    </row>
    <row r="15" spans="2:8">
      <c r="B15" s="478" t="s">
        <v>14</v>
      </c>
      <c r="C15" s="478"/>
      <c r="D15" s="478"/>
      <c r="E15" s="478"/>
      <c r="F15" s="354"/>
      <c r="G15" s="301"/>
      <c r="H15" s="355">
        <f>Data!$I16</f>
        <v>15554687</v>
      </c>
    </row>
    <row r="16" spans="2:8">
      <c r="B16" s="478" t="s">
        <v>18</v>
      </c>
      <c r="C16" s="478"/>
      <c r="D16" s="478"/>
      <c r="E16" s="478"/>
      <c r="F16" s="354"/>
      <c r="G16" s="301"/>
      <c r="H16" s="355">
        <f>Data!$J16</f>
        <v>16698888</v>
      </c>
    </row>
    <row r="17" spans="2:23">
      <c r="B17" s="478" t="s">
        <v>15</v>
      </c>
      <c r="C17" s="478"/>
      <c r="D17" s="478"/>
      <c r="E17" s="478"/>
      <c r="F17" s="354"/>
      <c r="G17" s="301"/>
      <c r="H17" s="355">
        <f>Data!$K16</f>
        <v>14016064</v>
      </c>
    </row>
    <row r="18" spans="2:23">
      <c r="B18" s="478" t="s">
        <v>1</v>
      </c>
      <c r="C18" s="478"/>
      <c r="D18" s="478"/>
      <c r="E18" s="478"/>
      <c r="F18" s="356"/>
      <c r="G18" s="301"/>
      <c r="H18" s="357">
        <f>SUM(H13:H17)</f>
        <v>113193594</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Data!L16</f>
        <v>Monica Poehl</v>
      </c>
      <c r="E21" s="491"/>
      <c r="F21" s="491"/>
      <c r="G21" s="308" t="str">
        <f>Data!M16</f>
        <v>979-458-6090</v>
      </c>
      <c r="H21" s="309" t="str">
        <f>Data!N16</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Data!O16</f>
        <v>2412</v>
      </c>
      <c r="D25" s="316">
        <f>Data!P16</f>
        <v>2433</v>
      </c>
      <c r="E25" s="316">
        <f>Data!Q16</f>
        <v>1046</v>
      </c>
      <c r="F25" s="316">
        <f>Data!R16</f>
        <v>179</v>
      </c>
      <c r="G25" s="316">
        <f>Data!S16</f>
        <v>0</v>
      </c>
      <c r="H25" s="317">
        <f>SUM(C25:G25)</f>
        <v>6070</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Data!T16</f>
        <v>Weir, George W.</v>
      </c>
      <c r="E28" s="491"/>
      <c r="F28" s="491"/>
      <c r="G28" s="308" t="str">
        <f>Data!U16</f>
        <v>(361) 593-2315</v>
      </c>
      <c r="H28" s="309" t="str">
        <f>Data!V16</f>
        <v>kagww00@tamuk.edu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Data!W16</f>
        <v>41699</v>
      </c>
      <c r="D32" s="140">
        <f>Data!AQ16</f>
        <v>9624</v>
      </c>
      <c r="E32" s="140">
        <f>Data!BK16</f>
        <v>1897</v>
      </c>
      <c r="F32" s="140">
        <f>Data!CE16</f>
        <v>94</v>
      </c>
      <c r="G32" s="140">
        <f>Data!CY16</f>
        <v>0</v>
      </c>
      <c r="H32" s="141">
        <f>SUM(C32:G32)</f>
        <v>53314</v>
      </c>
      <c r="W32" s="144"/>
    </row>
    <row r="33" spans="2:23">
      <c r="B33" s="129" t="s">
        <v>43</v>
      </c>
      <c r="C33" s="140">
        <f>Data!X16</f>
        <v>12157</v>
      </c>
      <c r="D33" s="140">
        <f>Data!AR16</f>
        <v>5582</v>
      </c>
      <c r="E33" s="140">
        <f>Data!BL16</f>
        <v>1183</v>
      </c>
      <c r="F33" s="140">
        <f>Data!CF16</f>
        <v>0</v>
      </c>
      <c r="G33" s="140">
        <f>Data!CZ16</f>
        <v>0</v>
      </c>
      <c r="H33" s="141">
        <f t="shared" ref="H33:H52" si="0">SUM(C33:G33)</f>
        <v>18922</v>
      </c>
      <c r="W33" s="144"/>
    </row>
    <row r="34" spans="2:23">
      <c r="B34" s="129" t="s">
        <v>44</v>
      </c>
      <c r="C34" s="140">
        <f>Data!Y16</f>
        <v>7618</v>
      </c>
      <c r="D34" s="140">
        <f>Data!AS16</f>
        <v>2026</v>
      </c>
      <c r="E34" s="140">
        <f>Data!BM16</f>
        <v>280.99999999999994</v>
      </c>
      <c r="F34" s="140">
        <f>Data!CG16</f>
        <v>0</v>
      </c>
      <c r="G34" s="140">
        <f>Data!DA16</f>
        <v>0</v>
      </c>
      <c r="H34" s="141">
        <f t="shared" si="0"/>
        <v>9925</v>
      </c>
      <c r="W34" s="144"/>
    </row>
    <row r="35" spans="2:23">
      <c r="B35" s="129" t="s">
        <v>45</v>
      </c>
      <c r="C35" s="140">
        <f>Data!Z16</f>
        <v>414</v>
      </c>
      <c r="D35" s="140">
        <f>Data!AT16</f>
        <v>3973</v>
      </c>
      <c r="E35" s="140">
        <f>Data!BN16</f>
        <v>2928</v>
      </c>
      <c r="F35" s="140">
        <f>Data!CH16</f>
        <v>1740</v>
      </c>
      <c r="G35" s="140">
        <f>Data!DB16</f>
        <v>0</v>
      </c>
      <c r="H35" s="141">
        <f t="shared" si="0"/>
        <v>9055</v>
      </c>
      <c r="W35" s="144"/>
    </row>
    <row r="36" spans="2:23">
      <c r="B36" s="129" t="s">
        <v>46</v>
      </c>
      <c r="C36" s="140">
        <f>Data!AA16</f>
        <v>3486</v>
      </c>
      <c r="D36" s="140">
        <f>Data!AU16</f>
        <v>5821</v>
      </c>
      <c r="E36" s="140">
        <f>Data!BO16</f>
        <v>1539</v>
      </c>
      <c r="F36" s="140">
        <f>Data!CI16</f>
        <v>249</v>
      </c>
      <c r="G36" s="140">
        <f>Data!DC16</f>
        <v>0</v>
      </c>
      <c r="H36" s="141">
        <f t="shared" si="0"/>
        <v>11095</v>
      </c>
      <c r="W36" s="144"/>
    </row>
    <row r="37" spans="2:23">
      <c r="B37" s="129" t="s">
        <v>47</v>
      </c>
      <c r="C37" s="140">
        <f>Data!AB16</f>
        <v>4197</v>
      </c>
      <c r="D37" s="140">
        <f>Data!AV16</f>
        <v>9425</v>
      </c>
      <c r="E37" s="140">
        <f>Data!BP16</f>
        <v>7767</v>
      </c>
      <c r="F37" s="140">
        <f>Data!CJ16</f>
        <v>501</v>
      </c>
      <c r="G37" s="140">
        <f>Data!DD16</f>
        <v>0</v>
      </c>
      <c r="H37" s="141">
        <f t="shared" si="0"/>
        <v>21890</v>
      </c>
      <c r="W37" s="144"/>
    </row>
    <row r="38" spans="2:23">
      <c r="B38" s="129" t="s">
        <v>48</v>
      </c>
      <c r="C38" s="140">
        <f>Data!AC16</f>
        <v>333</v>
      </c>
      <c r="D38" s="140">
        <f>Data!AW16</f>
        <v>300</v>
      </c>
      <c r="E38" s="140">
        <f>Data!BQ16</f>
        <v>21</v>
      </c>
      <c r="F38" s="140">
        <f>Data!CK16</f>
        <v>0</v>
      </c>
      <c r="G38" s="140">
        <f>Data!DE16</f>
        <v>0</v>
      </c>
      <c r="H38" s="141">
        <f t="shared" si="0"/>
        <v>654</v>
      </c>
      <c r="W38" s="144"/>
    </row>
    <row r="39" spans="2:23">
      <c r="B39" s="129" t="s">
        <v>49</v>
      </c>
      <c r="C39" s="140">
        <f>Data!AD16</f>
        <v>0</v>
      </c>
      <c r="D39" s="140">
        <f>Data!AX16</f>
        <v>0</v>
      </c>
      <c r="E39" s="140">
        <f>Data!BR16</f>
        <v>0</v>
      </c>
      <c r="F39" s="140">
        <f>Data!CL16</f>
        <v>0</v>
      </c>
      <c r="G39" s="140">
        <f>Data!DF16</f>
        <v>0</v>
      </c>
      <c r="H39" s="141">
        <f t="shared" si="0"/>
        <v>0</v>
      </c>
      <c r="W39" s="144"/>
    </row>
    <row r="40" spans="2:23">
      <c r="B40" s="129" t="s">
        <v>50</v>
      </c>
      <c r="C40" s="140">
        <f>Data!AE16</f>
        <v>66</v>
      </c>
      <c r="D40" s="140">
        <f>Data!AY16</f>
        <v>720</v>
      </c>
      <c r="E40" s="140">
        <f>Data!BS16</f>
        <v>786</v>
      </c>
      <c r="F40" s="140">
        <f>Data!CM16</f>
        <v>0</v>
      </c>
      <c r="G40" s="140">
        <f>Data!DG16</f>
        <v>0</v>
      </c>
      <c r="H40" s="141">
        <f t="shared" si="0"/>
        <v>1572</v>
      </c>
      <c r="W40" s="144"/>
    </row>
    <row r="41" spans="2:23">
      <c r="B41" s="129" t="s">
        <v>51</v>
      </c>
      <c r="C41" s="140">
        <f>Data!AF16</f>
        <v>60</v>
      </c>
      <c r="D41" s="140">
        <f>Data!AZ16</f>
        <v>0</v>
      </c>
      <c r="E41" s="140">
        <f>Data!BT16</f>
        <v>0</v>
      </c>
      <c r="F41" s="140">
        <f>Data!CN16</f>
        <v>0</v>
      </c>
      <c r="G41" s="140">
        <f>Data!DH16</f>
        <v>0</v>
      </c>
      <c r="H41" s="141">
        <f t="shared" si="0"/>
        <v>60</v>
      </c>
      <c r="W41" s="144"/>
    </row>
    <row r="42" spans="2:23">
      <c r="B42" s="129" t="s">
        <v>52</v>
      </c>
      <c r="C42" s="140">
        <f>Data!AG16</f>
        <v>0</v>
      </c>
      <c r="D42" s="140">
        <f>Data!BA16</f>
        <v>0</v>
      </c>
      <c r="E42" s="140">
        <f>Data!BU16</f>
        <v>0</v>
      </c>
      <c r="F42" s="140">
        <f>Data!CO16</f>
        <v>0</v>
      </c>
      <c r="G42" s="140">
        <f>Data!DI16</f>
        <v>0</v>
      </c>
      <c r="H42" s="141">
        <f t="shared" si="0"/>
        <v>0</v>
      </c>
      <c r="W42" s="144"/>
    </row>
    <row r="43" spans="2:23">
      <c r="B43" s="129" t="s">
        <v>53</v>
      </c>
      <c r="C43" s="140">
        <f>Data!AH16</f>
        <v>15</v>
      </c>
      <c r="D43" s="140">
        <f>Data!BB16</f>
        <v>69</v>
      </c>
      <c r="E43" s="140">
        <f>Data!BV16</f>
        <v>0</v>
      </c>
      <c r="F43" s="140">
        <f>Data!CP16</f>
        <v>0</v>
      </c>
      <c r="G43" s="140">
        <f>Data!DJ16</f>
        <v>0</v>
      </c>
      <c r="H43" s="141">
        <f t="shared" si="0"/>
        <v>84</v>
      </c>
      <c r="W43" s="144"/>
    </row>
    <row r="44" spans="2:23">
      <c r="B44" s="129" t="s">
        <v>54</v>
      </c>
      <c r="C44" s="140">
        <f>Data!AI16</f>
        <v>0</v>
      </c>
      <c r="D44" s="140">
        <f>Data!BC16</f>
        <v>0</v>
      </c>
      <c r="E44" s="140">
        <f>Data!BW16</f>
        <v>0</v>
      </c>
      <c r="F44" s="140">
        <f>Data!CQ16</f>
        <v>0</v>
      </c>
      <c r="G44" s="140">
        <f>Data!DK16</f>
        <v>0</v>
      </c>
      <c r="H44" s="141">
        <f t="shared" si="0"/>
        <v>0</v>
      </c>
      <c r="W44" s="144"/>
    </row>
    <row r="45" spans="2:23">
      <c r="B45" s="129" t="s">
        <v>55</v>
      </c>
      <c r="C45" s="140">
        <f>Data!AJ16</f>
        <v>1318</v>
      </c>
      <c r="D45" s="140">
        <f>Data!BD16</f>
        <v>1341</v>
      </c>
      <c r="E45" s="140">
        <f>Data!BX16</f>
        <v>1989</v>
      </c>
      <c r="F45" s="140">
        <f>Data!CR16</f>
        <v>0</v>
      </c>
      <c r="G45" s="140">
        <f>Data!DL16</f>
        <v>0</v>
      </c>
      <c r="H45" s="141">
        <f t="shared" si="0"/>
        <v>4648</v>
      </c>
      <c r="W45" s="144"/>
    </row>
    <row r="46" spans="2:23">
      <c r="B46" s="129" t="s">
        <v>56</v>
      </c>
      <c r="C46" s="140">
        <f>Data!AK16</f>
        <v>0</v>
      </c>
      <c r="D46" s="140">
        <f>Data!BE16</f>
        <v>0</v>
      </c>
      <c r="E46" s="140">
        <f>Data!BY16</f>
        <v>0</v>
      </c>
      <c r="F46" s="140">
        <f>Data!CS16</f>
        <v>0</v>
      </c>
      <c r="G46" s="140">
        <f>Data!DM16</f>
        <v>0</v>
      </c>
      <c r="H46" s="141">
        <f t="shared" si="0"/>
        <v>0</v>
      </c>
      <c r="W46" s="144"/>
    </row>
    <row r="47" spans="2:23">
      <c r="B47" s="129" t="s">
        <v>57</v>
      </c>
      <c r="C47" s="140">
        <f>Data!AL16</f>
        <v>2758</v>
      </c>
      <c r="D47" s="140">
        <f>Data!BF16</f>
        <v>4227</v>
      </c>
      <c r="E47" s="140">
        <f>Data!BZ16</f>
        <v>2187</v>
      </c>
      <c r="F47" s="140">
        <f>Data!CT16</f>
        <v>0</v>
      </c>
      <c r="G47" s="140">
        <f>Data!DN16</f>
        <v>0</v>
      </c>
      <c r="H47" s="141">
        <f t="shared" si="0"/>
        <v>9172</v>
      </c>
      <c r="W47" s="144"/>
    </row>
    <row r="48" spans="2:23">
      <c r="B48" s="129" t="s">
        <v>58</v>
      </c>
      <c r="C48" s="140">
        <f>Data!AM16</f>
        <v>0</v>
      </c>
      <c r="D48" s="140">
        <f>Data!BG16</f>
        <v>0</v>
      </c>
      <c r="E48" s="140">
        <f>Data!CA16</f>
        <v>0</v>
      </c>
      <c r="F48" s="140">
        <f>Data!CU16</f>
        <v>0</v>
      </c>
      <c r="G48" s="140">
        <f>Data!DO16</f>
        <v>0</v>
      </c>
      <c r="H48" s="141">
        <f t="shared" si="0"/>
        <v>0</v>
      </c>
      <c r="W48" s="144"/>
    </row>
    <row r="49" spans="2:23">
      <c r="B49" s="129" t="s">
        <v>59</v>
      </c>
      <c r="C49" s="140">
        <f>Data!AN16</f>
        <v>0</v>
      </c>
      <c r="D49" s="140">
        <f>Data!BH16</f>
        <v>294</v>
      </c>
      <c r="E49" s="140">
        <f>Data!CB16</f>
        <v>0</v>
      </c>
      <c r="F49" s="140">
        <f>Data!CV16</f>
        <v>0</v>
      </c>
      <c r="G49" s="140">
        <f>Data!DP16</f>
        <v>0</v>
      </c>
      <c r="H49" s="141">
        <f t="shared" si="0"/>
        <v>294</v>
      </c>
      <c r="W49" s="144"/>
    </row>
    <row r="50" spans="2:23">
      <c r="B50" s="129" t="s">
        <v>60</v>
      </c>
      <c r="C50" s="140">
        <f>Data!AO16</f>
        <v>553</v>
      </c>
      <c r="D50" s="140">
        <f>Data!BI16</f>
        <v>1036</v>
      </c>
      <c r="E50" s="140">
        <f>Data!CC16</f>
        <v>237</v>
      </c>
      <c r="F50" s="140">
        <f>Data!CW16</f>
        <v>0</v>
      </c>
      <c r="G50" s="140">
        <f>Data!DQ16</f>
        <v>0</v>
      </c>
      <c r="H50" s="141">
        <f t="shared" si="0"/>
        <v>1826</v>
      </c>
      <c r="W50" s="144"/>
    </row>
    <row r="51" spans="2:23">
      <c r="B51" s="129" t="s">
        <v>0</v>
      </c>
      <c r="C51" s="140">
        <f>Data!AP16</f>
        <v>0</v>
      </c>
      <c r="D51" s="140">
        <f>Data!BJ16</f>
        <v>0</v>
      </c>
      <c r="E51" s="140">
        <f>Data!CD16</f>
        <v>0</v>
      </c>
      <c r="F51" s="140">
        <f>Data!CX16</f>
        <v>0</v>
      </c>
      <c r="G51" s="140">
        <f>Data!DR16</f>
        <v>0</v>
      </c>
      <c r="H51" s="141">
        <f t="shared" si="0"/>
        <v>0</v>
      </c>
      <c r="W51" s="144"/>
    </row>
    <row r="52" spans="2:23">
      <c r="B52" s="142" t="s">
        <v>33</v>
      </c>
      <c r="C52" s="141">
        <f>SUM(C32:C51)</f>
        <v>74674</v>
      </c>
      <c r="D52" s="141">
        <f>SUM(D32:D51)</f>
        <v>44438</v>
      </c>
      <c r="E52" s="141">
        <f>SUM(E32:E51)</f>
        <v>20815</v>
      </c>
      <c r="F52" s="141">
        <f>SUM(F32:F51)</f>
        <v>2584</v>
      </c>
      <c r="G52" s="141">
        <f>SUM(G32:G51)</f>
        <v>0</v>
      </c>
      <c r="H52" s="141">
        <f t="shared" si="0"/>
        <v>142511</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Data!T16</f>
        <v>Weir, George W.</v>
      </c>
      <c r="E55" s="491"/>
      <c r="F55" s="491"/>
      <c r="G55" s="308" t="str">
        <f>Data!U16</f>
        <v>(361) 593-2315</v>
      </c>
      <c r="H55" s="309" t="str">
        <f>Data!V16</f>
        <v>kagww00@tamuk.edu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Data!DS16</f>
        <v>3147020.633641419</v>
      </c>
      <c r="D61" s="320">
        <f>Data!EM16</f>
        <v>943792.10859602492</v>
      </c>
      <c r="E61" s="320">
        <f>Data!FG16</f>
        <v>413224.03095238091</v>
      </c>
      <c r="F61" s="320">
        <f>Data!GA16</f>
        <v>39593.333333333328</v>
      </c>
      <c r="G61" s="320">
        <f>Data!GU16</f>
        <v>0</v>
      </c>
      <c r="H61" s="321">
        <f>SUM(C61:G61)</f>
        <v>4543630.106523158</v>
      </c>
    </row>
    <row r="62" spans="2:23">
      <c r="B62" s="127" t="str">
        <f>$B$33</f>
        <v>Science</v>
      </c>
      <c r="C62" s="320">
        <f>Data!DT16</f>
        <v>1357936.4066562464</v>
      </c>
      <c r="D62" s="320">
        <f>Data!EN16</f>
        <v>944689.60934582294</v>
      </c>
      <c r="E62" s="320">
        <f>Data!FH16</f>
        <v>528776.81097984267</v>
      </c>
      <c r="F62" s="320">
        <f>Data!GB16</f>
        <v>0</v>
      </c>
      <c r="G62" s="320">
        <f>Data!GV16</f>
        <v>0</v>
      </c>
      <c r="H62" s="141">
        <f t="shared" ref="H62:H81" si="1">SUM(C62:G62)</f>
        <v>2831402.8269819119</v>
      </c>
    </row>
    <row r="63" spans="2:23">
      <c r="B63" s="127" t="str">
        <f>$B$34</f>
        <v>Fine Arts</v>
      </c>
      <c r="C63" s="320">
        <f>Data!DU16</f>
        <v>1417494.4308098119</v>
      </c>
      <c r="D63" s="320">
        <f>Data!EO16</f>
        <v>703120.77452222537</v>
      </c>
      <c r="E63" s="320">
        <f>Data!FI16</f>
        <v>83245.138916223426</v>
      </c>
      <c r="F63" s="320">
        <f>Data!GC16</f>
        <v>0</v>
      </c>
      <c r="G63" s="320">
        <f>Data!GW16</f>
        <v>0</v>
      </c>
      <c r="H63" s="141">
        <f t="shared" si="1"/>
        <v>2203860.3442482604</v>
      </c>
    </row>
    <row r="64" spans="2:23">
      <c r="B64" s="127" t="str">
        <f>$B$35</f>
        <v>Teacher Education</v>
      </c>
      <c r="C64" s="320">
        <f>Data!DV16</f>
        <v>37111.651135536405</v>
      </c>
      <c r="D64" s="320">
        <f>Data!EP16</f>
        <v>716760.57182873692</v>
      </c>
      <c r="E64" s="320">
        <f>Data!FJ16</f>
        <v>651686.63479064032</v>
      </c>
      <c r="F64" s="320">
        <f>Data!GD16</f>
        <v>591587.40535714303</v>
      </c>
      <c r="G64" s="320">
        <f>Data!GX16</f>
        <v>0</v>
      </c>
      <c r="H64" s="141">
        <f t="shared" si="1"/>
        <v>1997146.2631120565</v>
      </c>
    </row>
    <row r="65" spans="2:8">
      <c r="B65" s="127" t="str">
        <f>$B$36</f>
        <v>Agriculture</v>
      </c>
      <c r="C65" s="320">
        <f>Data!DW16</f>
        <v>250172.66582517937</v>
      </c>
      <c r="D65" s="320">
        <f>Data!EQ16</f>
        <v>523476.19471947366</v>
      </c>
      <c r="E65" s="320">
        <f>Data!FK16</f>
        <v>682077.48006137286</v>
      </c>
      <c r="F65" s="320">
        <f>Data!GE16</f>
        <v>33970.926250915749</v>
      </c>
      <c r="G65" s="320">
        <f>Data!GY16</f>
        <v>0</v>
      </c>
      <c r="H65" s="141">
        <f t="shared" si="1"/>
        <v>1489697.2668569416</v>
      </c>
    </row>
    <row r="66" spans="2:8">
      <c r="B66" s="127" t="str">
        <f>$B$37</f>
        <v>Engineering</v>
      </c>
      <c r="C66" s="320">
        <f>Data!DX16</f>
        <v>819156.56918092398</v>
      </c>
      <c r="D66" s="320">
        <f>Data!ER16</f>
        <v>2494973.5485697258</v>
      </c>
      <c r="E66" s="320">
        <f>Data!FL16</f>
        <v>2609296.8356489288</v>
      </c>
      <c r="F66" s="320">
        <f>Data!GF16</f>
        <v>103159.86077952351</v>
      </c>
      <c r="G66" s="320">
        <f>Data!GZ16</f>
        <v>0</v>
      </c>
      <c r="H66" s="141">
        <f t="shared" si="1"/>
        <v>6026586.814179102</v>
      </c>
    </row>
    <row r="67" spans="2:8">
      <c r="B67" s="127" t="str">
        <f>$B$38</f>
        <v>Home Economics</v>
      </c>
      <c r="C67" s="320">
        <f>Data!DY16</f>
        <v>0</v>
      </c>
      <c r="D67" s="320">
        <f>Data!ES16</f>
        <v>0</v>
      </c>
      <c r="E67" s="320">
        <f>Data!FM16</f>
        <v>0</v>
      </c>
      <c r="F67" s="320">
        <f>Data!GG16</f>
        <v>0</v>
      </c>
      <c r="G67" s="320">
        <f>Data!HA16</f>
        <v>0</v>
      </c>
      <c r="H67" s="141">
        <f t="shared" si="1"/>
        <v>0</v>
      </c>
    </row>
    <row r="68" spans="2:8">
      <c r="B68" s="127" t="str">
        <f>$B$39</f>
        <v>Law</v>
      </c>
      <c r="C68" s="320">
        <f>Data!DZ16</f>
        <v>0</v>
      </c>
      <c r="D68" s="320">
        <f>Data!ET16</f>
        <v>0</v>
      </c>
      <c r="E68" s="320">
        <f>Data!FN16</f>
        <v>0</v>
      </c>
      <c r="F68" s="320">
        <f>Data!GH16</f>
        <v>0</v>
      </c>
      <c r="G68" s="320">
        <f>Data!HB16</f>
        <v>0</v>
      </c>
      <c r="H68" s="141">
        <f t="shared" si="1"/>
        <v>0</v>
      </c>
    </row>
    <row r="69" spans="2:8">
      <c r="B69" s="127" t="str">
        <f>$B$40</f>
        <v>Social Service</v>
      </c>
      <c r="C69" s="320">
        <f>Data!EA16</f>
        <v>9382.3333333333321</v>
      </c>
      <c r="D69" s="320">
        <f>Data!EU16</f>
        <v>105758.66666666666</v>
      </c>
      <c r="E69" s="320">
        <f>Data!FO16</f>
        <v>0</v>
      </c>
      <c r="F69" s="320">
        <f>Data!GI16</f>
        <v>0</v>
      </c>
      <c r="G69" s="320">
        <f>Data!HC16</f>
        <v>0</v>
      </c>
      <c r="H69" s="141">
        <f t="shared" si="1"/>
        <v>115140.99999999999</v>
      </c>
    </row>
    <row r="70" spans="2:8">
      <c r="B70" s="127" t="str">
        <f>$B$41</f>
        <v>Library Science</v>
      </c>
      <c r="C70" s="320">
        <f>Data!EB16</f>
        <v>2614.02</v>
      </c>
      <c r="D70" s="320">
        <f>Data!EV16</f>
        <v>0</v>
      </c>
      <c r="E70" s="320">
        <f>Data!FP16</f>
        <v>0</v>
      </c>
      <c r="F70" s="320">
        <f>Data!GJ16</f>
        <v>0</v>
      </c>
      <c r="G70" s="320">
        <f>Data!HD16</f>
        <v>0</v>
      </c>
      <c r="H70" s="141">
        <f t="shared" si="1"/>
        <v>2614.02</v>
      </c>
    </row>
    <row r="71" spans="2:8">
      <c r="B71" s="127" t="str">
        <f>$B$42</f>
        <v>Veterinary Science</v>
      </c>
      <c r="C71" s="320">
        <f>Data!EC16</f>
        <v>0</v>
      </c>
      <c r="D71" s="320">
        <f>Data!EW16</f>
        <v>0</v>
      </c>
      <c r="E71" s="320">
        <f>Data!FQ16</f>
        <v>0</v>
      </c>
      <c r="F71" s="320">
        <f>Data!GK16</f>
        <v>0</v>
      </c>
      <c r="G71" s="320">
        <f>Data!HE16</f>
        <v>0</v>
      </c>
      <c r="H71" s="141">
        <f t="shared" si="1"/>
        <v>0</v>
      </c>
    </row>
    <row r="72" spans="2:8">
      <c r="B72" s="127" t="str">
        <f>$B$43</f>
        <v>Vocational Training</v>
      </c>
      <c r="C72" s="320">
        <f>Data!ED16</f>
        <v>5352.1277472527472</v>
      </c>
      <c r="D72" s="320">
        <f>Data!EX16</f>
        <v>24805.372252747253</v>
      </c>
      <c r="E72" s="320">
        <f>Data!FR16</f>
        <v>0</v>
      </c>
      <c r="F72" s="320">
        <f>Data!GL16</f>
        <v>0</v>
      </c>
      <c r="G72" s="320">
        <f>Data!HF16</f>
        <v>0</v>
      </c>
      <c r="H72" s="141">
        <f t="shared" si="1"/>
        <v>30157.5</v>
      </c>
    </row>
    <row r="73" spans="2:8">
      <c r="B73" s="127" t="str">
        <f>$B$44</f>
        <v>Physical Training</v>
      </c>
      <c r="C73" s="320">
        <f>Data!EE16</f>
        <v>0</v>
      </c>
      <c r="D73" s="320">
        <f>Data!EY16</f>
        <v>0</v>
      </c>
      <c r="E73" s="320">
        <f>Data!FS16</f>
        <v>0</v>
      </c>
      <c r="F73" s="320">
        <f>Data!GM16</f>
        <v>0</v>
      </c>
      <c r="G73" s="320">
        <f>Data!HG16</f>
        <v>0</v>
      </c>
      <c r="H73" s="141">
        <f t="shared" si="1"/>
        <v>0</v>
      </c>
    </row>
    <row r="74" spans="2:8">
      <c r="B74" s="127" t="str">
        <f>$B$45</f>
        <v>Health Services</v>
      </c>
      <c r="C74" s="320">
        <f>Data!EF16</f>
        <v>145501.49139677838</v>
      </c>
      <c r="D74" s="320">
        <f>Data!EZ16</f>
        <v>93519.385302009629</v>
      </c>
      <c r="E74" s="320">
        <f>Data!FT16</f>
        <v>387632.49999999994</v>
      </c>
      <c r="F74" s="320">
        <f>Data!GN16</f>
        <v>0</v>
      </c>
      <c r="G74" s="320">
        <f>Data!HH16</f>
        <v>0</v>
      </c>
      <c r="H74" s="141">
        <f t="shared" si="1"/>
        <v>626653.37669878802</v>
      </c>
    </row>
    <row r="75" spans="2:8">
      <c r="B75" s="127" t="str">
        <f>$B$46</f>
        <v>Pharmacy</v>
      </c>
      <c r="C75" s="320">
        <f>Data!EG16</f>
        <v>0</v>
      </c>
      <c r="D75" s="320">
        <f>Data!FA16</f>
        <v>0</v>
      </c>
      <c r="E75" s="320">
        <f>Data!FU16</f>
        <v>0</v>
      </c>
      <c r="F75" s="320">
        <f>Data!GO16</f>
        <v>0</v>
      </c>
      <c r="G75" s="320">
        <f>Data!HI16</f>
        <v>0</v>
      </c>
      <c r="H75" s="141">
        <f t="shared" si="1"/>
        <v>0</v>
      </c>
    </row>
    <row r="76" spans="2:8">
      <c r="B76" s="127" t="str">
        <f>$B$47</f>
        <v>Business Administration</v>
      </c>
      <c r="C76" s="320">
        <f>Data!EH16</f>
        <v>351771.15875000285</v>
      </c>
      <c r="D76" s="320">
        <f>Data!FB16</f>
        <v>1241681.8197704961</v>
      </c>
      <c r="E76" s="320">
        <f>Data!FV16</f>
        <v>207980.97147950091</v>
      </c>
      <c r="F76" s="320">
        <f>Data!GP16</f>
        <v>0</v>
      </c>
      <c r="G76" s="320">
        <f>Data!HJ16</f>
        <v>0</v>
      </c>
      <c r="H76" s="141">
        <f t="shared" si="1"/>
        <v>1801433.95</v>
      </c>
    </row>
    <row r="77" spans="2:8">
      <c r="B77" s="127" t="str">
        <f>$B$48</f>
        <v>Optometry</v>
      </c>
      <c r="C77" s="320">
        <f>Data!EI16</f>
        <v>0</v>
      </c>
      <c r="D77" s="320">
        <f>Data!FC16</f>
        <v>0</v>
      </c>
      <c r="E77" s="320">
        <f>Data!FW16</f>
        <v>0</v>
      </c>
      <c r="F77" s="320">
        <f>Data!GQ16</f>
        <v>0</v>
      </c>
      <c r="G77" s="320">
        <f>Data!HK16</f>
        <v>0</v>
      </c>
      <c r="H77" s="141">
        <f t="shared" si="1"/>
        <v>0</v>
      </c>
    </row>
    <row r="78" spans="2:8">
      <c r="B78" s="127" t="str">
        <f>$B$49</f>
        <v>Teacher Ed-Practice Teaching</v>
      </c>
      <c r="C78" s="320">
        <f>Data!EJ16</f>
        <v>0</v>
      </c>
      <c r="D78" s="320">
        <f>Data!FD16</f>
        <v>56063.335758279725</v>
      </c>
      <c r="E78" s="320">
        <f>Data!FX16</f>
        <v>0</v>
      </c>
      <c r="F78" s="320">
        <f>Data!GR16</f>
        <v>0</v>
      </c>
      <c r="G78" s="320">
        <f>Data!HL16</f>
        <v>0</v>
      </c>
      <c r="H78" s="141">
        <f t="shared" si="1"/>
        <v>56063.335758279725</v>
      </c>
    </row>
    <row r="79" spans="2:8">
      <c r="B79" s="127" t="str">
        <f>$B$50</f>
        <v>Technology</v>
      </c>
      <c r="C79" s="320">
        <f>Data!EK16</f>
        <v>125126.87059474953</v>
      </c>
      <c r="D79" s="320">
        <f>Data!FE16</f>
        <v>177677.32181529328</v>
      </c>
      <c r="E79" s="320">
        <f>Data!FY16</f>
        <v>0</v>
      </c>
      <c r="F79" s="320">
        <f>Data!GS16</f>
        <v>0</v>
      </c>
      <c r="G79" s="320">
        <f>Data!HM16</f>
        <v>0</v>
      </c>
      <c r="H79" s="141">
        <f t="shared" si="1"/>
        <v>302804.1924100428</v>
      </c>
    </row>
    <row r="80" spans="2:8">
      <c r="B80" s="127" t="str">
        <f>$B$51</f>
        <v>Nursing</v>
      </c>
      <c r="C80" s="320">
        <f>Data!EL16</f>
        <v>0</v>
      </c>
      <c r="D80" s="320">
        <f>Data!FF16</f>
        <v>0</v>
      </c>
      <c r="E80" s="320">
        <f>Data!FZ16</f>
        <v>0</v>
      </c>
      <c r="F80" s="320">
        <f>Data!GT16</f>
        <v>0</v>
      </c>
      <c r="G80" s="320">
        <f>Data!HN16</f>
        <v>0</v>
      </c>
      <c r="H80" s="141">
        <f t="shared" si="1"/>
        <v>0</v>
      </c>
    </row>
    <row r="81" spans="2:8">
      <c r="B81" s="130" t="str">
        <f>$B$52</f>
        <v>Totals</v>
      </c>
      <c r="C81" s="321">
        <f>SUM(C61:C80)</f>
        <v>7668640.3590712342</v>
      </c>
      <c r="D81" s="321">
        <f>SUM(D61:D80)</f>
        <v>8026318.7091475036</v>
      </c>
      <c r="E81" s="321">
        <f>SUM(E61:E80)</f>
        <v>5563920.4028288899</v>
      </c>
      <c r="F81" s="321">
        <f>SUM(F61:F80)</f>
        <v>768311.52572091564</v>
      </c>
      <c r="G81" s="321">
        <f>SUM(G61:G80)</f>
        <v>0</v>
      </c>
      <c r="H81" s="321">
        <f t="shared" si="1"/>
        <v>22027190.996768545</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Data!T16</f>
        <v>Weir, George W.</v>
      </c>
      <c r="E84" s="491"/>
      <c r="F84" s="491"/>
      <c r="G84" s="308" t="str">
        <f>Data!U16</f>
        <v>(361) 593-2315</v>
      </c>
      <c r="H84" s="309" t="str">
        <f>Data!V16</f>
        <v>kagww00@tamuk.edu</v>
      </c>
    </row>
    <row r="85" spans="2:8" ht="13.5" customHeight="1">
      <c r="B85" s="306"/>
      <c r="C85" s="306"/>
      <c r="D85" s="306"/>
      <c r="E85" s="306"/>
      <c r="F85" s="306"/>
      <c r="G85" s="306"/>
      <c r="H85" s="296"/>
    </row>
    <row r="86" spans="2:8">
      <c r="B86" s="120" t="s">
        <v>32</v>
      </c>
      <c r="C86" s="324"/>
      <c r="D86" s="324"/>
      <c r="E86" s="324"/>
      <c r="F86" s="324"/>
      <c r="G86" s="324"/>
      <c r="H86" s="122">
        <f>H13+H14</f>
        <v>66923955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Data!HR16</f>
        <v>75332.66760593158</v>
      </c>
      <c r="D91" s="327">
        <f>Data!IL16</f>
        <v>21943.375606649774</v>
      </c>
      <c r="E91" s="327">
        <f>Data!JF16</f>
        <v>9796.0322853628968</v>
      </c>
      <c r="F91" s="327">
        <f>Data!JZ16</f>
        <v>775.34211268208287</v>
      </c>
      <c r="G91" s="327">
        <f>Data!KT16</f>
        <v>0</v>
      </c>
      <c r="H91" s="133">
        <f t="shared" ref="H91:H111" si="2">SUM(C91:G91)</f>
        <v>107847.41761062633</v>
      </c>
    </row>
    <row r="92" spans="2:8">
      <c r="B92" s="127" t="str">
        <f>$B$33</f>
        <v>Science</v>
      </c>
      <c r="C92" s="327">
        <f>Data!HS16</f>
        <v>32686.141376006482</v>
      </c>
      <c r="D92" s="327">
        <f>Data!IM16</f>
        <v>21900.745904611875</v>
      </c>
      <c r="E92" s="327">
        <f>Data!JG16</f>
        <v>12889.621476872289</v>
      </c>
      <c r="F92" s="327">
        <f>Data!KA16</f>
        <v>0</v>
      </c>
      <c r="G92" s="327">
        <f>Data!KU16</f>
        <v>0</v>
      </c>
      <c r="H92" s="136">
        <f t="shared" si="2"/>
        <v>67476.50875749065</v>
      </c>
    </row>
    <row r="93" spans="2:8">
      <c r="B93" s="127" t="str">
        <f>$B$34</f>
        <v>Fine Arts</v>
      </c>
      <c r="C93" s="327">
        <f>Data!HT16</f>
        <v>34890.969692824132</v>
      </c>
      <c r="D93" s="327">
        <f>Data!IN16</f>
        <v>17320.909777340523</v>
      </c>
      <c r="E93" s="327">
        <f>Data!JH16</f>
        <v>2050.6882925623286</v>
      </c>
      <c r="F93" s="327">
        <f>Data!KB16</f>
        <v>0</v>
      </c>
      <c r="G93" s="327">
        <f>Data!KV16</f>
        <v>0</v>
      </c>
      <c r="H93" s="136">
        <f t="shared" si="2"/>
        <v>54262.567762726983</v>
      </c>
    </row>
    <row r="94" spans="2:8">
      <c r="B94" s="127" t="str">
        <f>$B$35</f>
        <v>Teacher Education</v>
      </c>
      <c r="C94" s="327">
        <f>Data!HU16</f>
        <v>721.95507871685561</v>
      </c>
      <c r="D94" s="327">
        <f>Data!IO16</f>
        <v>14040.855547115563</v>
      </c>
      <c r="E94" s="327">
        <f>Data!JI16</f>
        <v>12761.746730727031</v>
      </c>
      <c r="F94" s="327">
        <f>Data!KC16</f>
        <v>11584.844974887677</v>
      </c>
      <c r="G94" s="327">
        <f>Data!KW16</f>
        <v>0</v>
      </c>
      <c r="H94" s="136">
        <f t="shared" si="2"/>
        <v>39109.402331447127</v>
      </c>
    </row>
    <row r="95" spans="2:8">
      <c r="B95" s="127" t="str">
        <f>$B$36</f>
        <v>Agriculture</v>
      </c>
      <c r="C95" s="327">
        <f>Data!HV16</f>
        <v>11396.418042541323</v>
      </c>
      <c r="D95" s="327">
        <f>Data!IP16</f>
        <v>23887.793382835196</v>
      </c>
      <c r="E95" s="327">
        <f>Data!JJ16</f>
        <v>31107.867202222114</v>
      </c>
      <c r="F95" s="327">
        <f>Data!KD16</f>
        <v>1549.3299418929353</v>
      </c>
      <c r="G95" s="327">
        <f>Data!KX16</f>
        <v>0</v>
      </c>
      <c r="H95" s="136">
        <f t="shared" si="2"/>
        <v>67941.40856949157</v>
      </c>
    </row>
    <row r="96" spans="2:8">
      <c r="B96" s="127" t="str">
        <f>$B$37</f>
        <v>Engineering</v>
      </c>
      <c r="C96" s="327">
        <f>Data!HW16</f>
        <v>14018.052080412812</v>
      </c>
      <c r="D96" s="327">
        <f>Data!IQ16</f>
        <v>44058.613020357385</v>
      </c>
      <c r="E96" s="327">
        <f>Data!JK16</f>
        <v>45935.050274508561</v>
      </c>
      <c r="F96" s="327">
        <f>Data!KE16</f>
        <v>1818.5346208829892</v>
      </c>
      <c r="G96" s="327">
        <f>Data!KY16</f>
        <v>0</v>
      </c>
      <c r="H96" s="136">
        <f t="shared" si="2"/>
        <v>105830.24999616174</v>
      </c>
    </row>
    <row r="97" spans="2:8">
      <c r="B97" s="127" t="str">
        <f>$B$38</f>
        <v>Home Economics</v>
      </c>
      <c r="C97" s="327">
        <f>Data!HX16</f>
        <v>0</v>
      </c>
      <c r="D97" s="327">
        <f>Data!IR16</f>
        <v>0</v>
      </c>
      <c r="E97" s="327">
        <f>Data!JL16</f>
        <v>0</v>
      </c>
      <c r="F97" s="327">
        <f>Data!KF16</f>
        <v>0</v>
      </c>
      <c r="G97" s="327">
        <f>Data!KZ16</f>
        <v>0</v>
      </c>
      <c r="H97" s="136">
        <f t="shared" si="2"/>
        <v>0</v>
      </c>
    </row>
    <row r="98" spans="2:8">
      <c r="B98" s="127" t="str">
        <f>$B$39</f>
        <v>Law</v>
      </c>
      <c r="C98" s="327">
        <f>Data!HY16</f>
        <v>0</v>
      </c>
      <c r="D98" s="327">
        <f>Data!IS16</f>
        <v>0</v>
      </c>
      <c r="E98" s="327">
        <f>Data!JM16</f>
        <v>0</v>
      </c>
      <c r="F98" s="327">
        <f>Data!KG16</f>
        <v>0</v>
      </c>
      <c r="G98" s="327">
        <f>Data!LA16</f>
        <v>0</v>
      </c>
      <c r="H98" s="136">
        <f t="shared" si="2"/>
        <v>0</v>
      </c>
    </row>
    <row r="99" spans="2:8">
      <c r="B99" s="127" t="str">
        <f>$B$40</f>
        <v>Social Service</v>
      </c>
      <c r="C99" s="327">
        <f>Data!HZ16</f>
        <v>231.12750334823789</v>
      </c>
      <c r="D99" s="327">
        <f>Data!IT16</f>
        <v>2605.2939834552808</v>
      </c>
      <c r="E99" s="327">
        <f>Data!JN16</f>
        <v>0</v>
      </c>
      <c r="F99" s="327">
        <f>Data!KH16</f>
        <v>0</v>
      </c>
      <c r="G99" s="327">
        <f>Data!LB16</f>
        <v>0</v>
      </c>
      <c r="H99" s="136">
        <f t="shared" si="2"/>
        <v>2836.4214868035187</v>
      </c>
    </row>
    <row r="100" spans="2:8">
      <c r="B100" s="127" t="str">
        <f>$B$41</f>
        <v>Library Science</v>
      </c>
      <c r="C100" s="327">
        <f>Data!IA16</f>
        <v>64.394633492275659</v>
      </c>
      <c r="D100" s="327">
        <f>Data!IU16</f>
        <v>0</v>
      </c>
      <c r="E100" s="327">
        <f>Data!JO16</f>
        <v>0</v>
      </c>
      <c r="F100" s="327">
        <f>Data!KI16</f>
        <v>0</v>
      </c>
      <c r="G100" s="327">
        <f>Data!LC16</f>
        <v>0</v>
      </c>
      <c r="H100" s="136">
        <f t="shared" si="2"/>
        <v>64.394633492275659</v>
      </c>
    </row>
    <row r="101" spans="2:8">
      <c r="B101" s="127" t="str">
        <f>$B$42</f>
        <v>Veterinary Science</v>
      </c>
      <c r="C101" s="327">
        <f>Data!IB16</f>
        <v>0</v>
      </c>
      <c r="D101" s="327">
        <f>Data!IV16</f>
        <v>0</v>
      </c>
      <c r="E101" s="327">
        <f>Data!JP16</f>
        <v>0</v>
      </c>
      <c r="F101" s="327">
        <f>Data!KJ16</f>
        <v>0</v>
      </c>
      <c r="G101" s="327">
        <f>Data!LD16</f>
        <v>0</v>
      </c>
      <c r="H101" s="136">
        <f t="shared" si="2"/>
        <v>0</v>
      </c>
    </row>
    <row r="102" spans="2:8">
      <c r="B102" s="127" t="str">
        <f>$B$43</f>
        <v>Vocational Training</v>
      </c>
      <c r="C102" s="327">
        <f>Data!IC16</f>
        <v>234.69280564993963</v>
      </c>
      <c r="D102" s="327">
        <f>Data!IW16</f>
        <v>1140.7161949031956</v>
      </c>
      <c r="E102" s="327">
        <f>Data!JQ16</f>
        <v>0</v>
      </c>
      <c r="F102" s="327">
        <f>Data!KK16</f>
        <v>0</v>
      </c>
      <c r="G102" s="327">
        <f>Data!LE16</f>
        <v>0</v>
      </c>
      <c r="H102" s="136">
        <f t="shared" si="2"/>
        <v>1375.4090005531352</v>
      </c>
    </row>
    <row r="103" spans="2:8">
      <c r="B103" s="127" t="str">
        <f>$B$44</f>
        <v>Physical Training</v>
      </c>
      <c r="C103" s="327">
        <f>Data!ID16</f>
        <v>0</v>
      </c>
      <c r="D103" s="327">
        <f>Data!IX16</f>
        <v>0</v>
      </c>
      <c r="E103" s="327">
        <f>Data!JR16</f>
        <v>0</v>
      </c>
      <c r="F103" s="327">
        <f>Data!KL16</f>
        <v>0</v>
      </c>
      <c r="G103" s="327">
        <f>Data!LF16</f>
        <v>0</v>
      </c>
      <c r="H103" s="136">
        <f t="shared" si="2"/>
        <v>0</v>
      </c>
    </row>
    <row r="104" spans="2:8">
      <c r="B104" s="127" t="str">
        <f>$B$45</f>
        <v>Health Services</v>
      </c>
      <c r="C104" s="327">
        <f>Data!IE16</f>
        <v>2977.5764249857775</v>
      </c>
      <c r="D104" s="327">
        <f>Data!IY16</f>
        <v>2172.8211631138179</v>
      </c>
      <c r="E104" s="327">
        <f>Data!JS16</f>
        <v>9549.067247838404</v>
      </c>
      <c r="F104" s="327">
        <f>Data!KM16</f>
        <v>0</v>
      </c>
      <c r="G104" s="327">
        <f>Data!LG16</f>
        <v>0</v>
      </c>
      <c r="H104" s="136">
        <f t="shared" si="2"/>
        <v>14699.464835937999</v>
      </c>
    </row>
    <row r="105" spans="2:8">
      <c r="B105" s="127" t="str">
        <f>$B$46</f>
        <v>Pharmacy</v>
      </c>
      <c r="C105" s="327">
        <f>Data!IF16</f>
        <v>0</v>
      </c>
      <c r="D105" s="327">
        <f>Data!IZ16</f>
        <v>0</v>
      </c>
      <c r="E105" s="327">
        <f>Data!JT16</f>
        <v>0</v>
      </c>
      <c r="F105" s="327">
        <f>Data!KN16</f>
        <v>0</v>
      </c>
      <c r="G105" s="327">
        <f>Data!LH16</f>
        <v>0</v>
      </c>
      <c r="H105" s="136">
        <f t="shared" si="2"/>
        <v>0</v>
      </c>
    </row>
    <row r="106" spans="2:8">
      <c r="B106" s="127" t="str">
        <f>$B$47</f>
        <v>Business Administration</v>
      </c>
      <c r="C106" s="327">
        <f>Data!IG16</f>
        <v>3290.0765453614722</v>
      </c>
      <c r="D106" s="327">
        <f>Data!JA16</f>
        <v>7080.6268662527746</v>
      </c>
      <c r="E106" s="327">
        <f>Data!JU16</f>
        <v>1315.5753666077799</v>
      </c>
      <c r="F106" s="327">
        <f>Data!KO16</f>
        <v>0</v>
      </c>
      <c r="G106" s="327">
        <f>Data!LI16</f>
        <v>0</v>
      </c>
      <c r="H106" s="136">
        <f t="shared" si="2"/>
        <v>11686.278778222026</v>
      </c>
    </row>
    <row r="107" spans="2:8">
      <c r="B107" s="127" t="str">
        <f>$B$48</f>
        <v>Optometry</v>
      </c>
      <c r="C107" s="327">
        <f>Data!IH16</f>
        <v>0</v>
      </c>
      <c r="D107" s="327">
        <f>Data!JB16</f>
        <v>0</v>
      </c>
      <c r="E107" s="327">
        <f>Data!JV16</f>
        <v>0</v>
      </c>
      <c r="F107" s="327">
        <f>Data!KP16</f>
        <v>0</v>
      </c>
      <c r="G107" s="327">
        <f>Data!LJ16</f>
        <v>0</v>
      </c>
      <c r="H107" s="136">
        <f t="shared" si="2"/>
        <v>0</v>
      </c>
    </row>
    <row r="108" spans="2:8">
      <c r="B108" s="127" t="str">
        <f>$B$49</f>
        <v>Teacher Ed-Practice Teaching</v>
      </c>
      <c r="C108" s="327">
        <f>Data!II16</f>
        <v>0</v>
      </c>
      <c r="D108" s="327">
        <f>Data!JC16</f>
        <v>1456.6907183753019</v>
      </c>
      <c r="E108" s="327">
        <f>Data!JW16</f>
        <v>0</v>
      </c>
      <c r="F108" s="327">
        <f>Data!KQ16</f>
        <v>0</v>
      </c>
      <c r="G108" s="327">
        <f>Data!LK16</f>
        <v>0</v>
      </c>
      <c r="H108" s="136">
        <f t="shared" si="2"/>
        <v>1456.6907183753019</v>
      </c>
    </row>
    <row r="109" spans="2:8">
      <c r="B109" s="127" t="str">
        <f>$B$50</f>
        <v>Technology</v>
      </c>
      <c r="C109" s="327">
        <f>Data!IJ16</f>
        <v>2658.7181219513968</v>
      </c>
      <c r="D109" s="327">
        <f>Data!JD16</f>
        <v>2905.3973967199568</v>
      </c>
      <c r="E109" s="327">
        <f>Data!JX16</f>
        <v>0</v>
      </c>
      <c r="F109" s="327">
        <f>Data!KR16</f>
        <v>0</v>
      </c>
      <c r="G109" s="327">
        <f>Data!LL16</f>
        <v>0</v>
      </c>
      <c r="H109" s="136">
        <f t="shared" si="2"/>
        <v>5564.1155186713531</v>
      </c>
    </row>
    <row r="110" spans="2:8">
      <c r="B110" s="127" t="str">
        <f>$B$51</f>
        <v>Nursing</v>
      </c>
      <c r="C110" s="327">
        <f>Data!IK16</f>
        <v>0</v>
      </c>
      <c r="D110" s="327">
        <f>Data!JE16</f>
        <v>0</v>
      </c>
      <c r="E110" s="327">
        <f>Data!JY16</f>
        <v>0</v>
      </c>
      <c r="F110" s="327">
        <f>Data!KS16</f>
        <v>0</v>
      </c>
      <c r="G110" s="327">
        <f>Data!HPM16</f>
        <v>0</v>
      </c>
      <c r="H110" s="136">
        <f t="shared" si="2"/>
        <v>0</v>
      </c>
    </row>
    <row r="111" spans="2:8">
      <c r="B111" s="130" t="str">
        <f>$B$52</f>
        <v>Totals</v>
      </c>
      <c r="C111" s="133">
        <f>SUM(C91:C110)</f>
        <v>178502.78991122224</v>
      </c>
      <c r="D111" s="133">
        <f>SUM(D91:D110)</f>
        <v>160513.83956173062</v>
      </c>
      <c r="E111" s="133">
        <f>SUM(E91:E110)</f>
        <v>125405.64887670141</v>
      </c>
      <c r="F111" s="133">
        <f>SUM(F91:F110)</f>
        <v>15728.051650345684</v>
      </c>
      <c r="G111" s="133">
        <f>SUM(G91:G110)</f>
        <v>0</v>
      </c>
      <c r="H111" s="133">
        <f t="shared" si="2"/>
        <v>480150.32999999996</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3222353.3012473504</v>
      </c>
      <c r="D116" s="321">
        <f t="shared" si="3"/>
        <v>965735.48420267471</v>
      </c>
      <c r="E116" s="321">
        <f t="shared" si="3"/>
        <v>423020.0632377438</v>
      </c>
      <c r="F116" s="321">
        <f t="shared" si="3"/>
        <v>40368.675446015412</v>
      </c>
      <c r="G116" s="321">
        <f t="shared" si="3"/>
        <v>0</v>
      </c>
      <c r="H116" s="133">
        <f t="shared" ref="H116:H136" si="4">SUM(C116:G116)</f>
        <v>4651477.5241337847</v>
      </c>
    </row>
    <row r="117" spans="2:8">
      <c r="B117" s="127" t="str">
        <f>$B$33</f>
        <v>Science</v>
      </c>
      <c r="C117" s="141">
        <f t="shared" si="3"/>
        <v>1390622.5480322528</v>
      </c>
      <c r="D117" s="141">
        <f t="shared" si="3"/>
        <v>966590.35525043483</v>
      </c>
      <c r="E117" s="141">
        <f t="shared" si="3"/>
        <v>541666.43245671492</v>
      </c>
      <c r="F117" s="141">
        <f t="shared" si="3"/>
        <v>0</v>
      </c>
      <c r="G117" s="141">
        <f t="shared" si="3"/>
        <v>0</v>
      </c>
      <c r="H117" s="136">
        <f t="shared" si="4"/>
        <v>2898879.3357394026</v>
      </c>
    </row>
    <row r="118" spans="2:8">
      <c r="B118" s="127" t="str">
        <f>$B$34</f>
        <v>Fine Arts</v>
      </c>
      <c r="C118" s="141">
        <f t="shared" si="3"/>
        <v>1452385.4005026361</v>
      </c>
      <c r="D118" s="141">
        <f t="shared" si="3"/>
        <v>720441.68429956585</v>
      </c>
      <c r="E118" s="141">
        <f t="shared" si="3"/>
        <v>85295.827208785748</v>
      </c>
      <c r="F118" s="141">
        <f t="shared" si="3"/>
        <v>0</v>
      </c>
      <c r="G118" s="141">
        <f t="shared" si="3"/>
        <v>0</v>
      </c>
      <c r="H118" s="136">
        <f t="shared" si="4"/>
        <v>2258122.9120109878</v>
      </c>
    </row>
    <row r="119" spans="2:8">
      <c r="B119" s="127" t="str">
        <f>$B$35</f>
        <v>Teacher Education</v>
      </c>
      <c r="C119" s="141">
        <f t="shared" si="3"/>
        <v>37833.606214253261</v>
      </c>
      <c r="D119" s="141">
        <f t="shared" si="3"/>
        <v>730801.42737585248</v>
      </c>
      <c r="E119" s="141">
        <f t="shared" si="3"/>
        <v>664448.38152136735</v>
      </c>
      <c r="F119" s="141">
        <f t="shared" si="3"/>
        <v>603172.2503320307</v>
      </c>
      <c r="G119" s="141">
        <f t="shared" si="3"/>
        <v>0</v>
      </c>
      <c r="H119" s="136">
        <f t="shared" si="4"/>
        <v>2036255.6654435038</v>
      </c>
    </row>
    <row r="120" spans="2:8">
      <c r="B120" s="127" t="str">
        <f>$B$36</f>
        <v>Agriculture</v>
      </c>
      <c r="C120" s="141">
        <f t="shared" si="3"/>
        <v>261569.08386772071</v>
      </c>
      <c r="D120" s="141">
        <f t="shared" si="3"/>
        <v>547363.98810230882</v>
      </c>
      <c r="E120" s="141">
        <f t="shared" si="3"/>
        <v>713185.34726359497</v>
      </c>
      <c r="F120" s="141">
        <f t="shared" si="3"/>
        <v>35520.256192808687</v>
      </c>
      <c r="G120" s="141">
        <f t="shared" si="3"/>
        <v>0</v>
      </c>
      <c r="H120" s="136">
        <f t="shared" si="4"/>
        <v>1557638.6754264331</v>
      </c>
    </row>
    <row r="121" spans="2:8">
      <c r="B121" s="127" t="str">
        <f>$B$37</f>
        <v>Engineering</v>
      </c>
      <c r="C121" s="141">
        <f t="shared" si="3"/>
        <v>833174.62126133684</v>
      </c>
      <c r="D121" s="141">
        <f t="shared" si="3"/>
        <v>2539032.161590083</v>
      </c>
      <c r="E121" s="141">
        <f t="shared" si="3"/>
        <v>2655231.8859234373</v>
      </c>
      <c r="F121" s="141">
        <f t="shared" si="3"/>
        <v>104978.3954004065</v>
      </c>
      <c r="G121" s="141">
        <f t="shared" si="3"/>
        <v>0</v>
      </c>
      <c r="H121" s="136">
        <f t="shared" si="4"/>
        <v>6132417.064175264</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9613.4608366815701</v>
      </c>
      <c r="D124" s="141">
        <f t="shared" si="3"/>
        <v>108363.96065012194</v>
      </c>
      <c r="E124" s="141">
        <f t="shared" si="3"/>
        <v>0</v>
      </c>
      <c r="F124" s="141">
        <f t="shared" si="3"/>
        <v>0</v>
      </c>
      <c r="G124" s="141">
        <f t="shared" si="3"/>
        <v>0</v>
      </c>
      <c r="H124" s="136">
        <f t="shared" si="4"/>
        <v>117977.42148680351</v>
      </c>
    </row>
    <row r="125" spans="2:8">
      <c r="B125" s="127" t="str">
        <f>$B$41</f>
        <v>Library Science</v>
      </c>
      <c r="C125" s="141">
        <f t="shared" si="3"/>
        <v>2678.4146334922757</v>
      </c>
      <c r="D125" s="141">
        <f t="shared" si="3"/>
        <v>0</v>
      </c>
      <c r="E125" s="141">
        <f t="shared" si="3"/>
        <v>0</v>
      </c>
      <c r="F125" s="141">
        <f t="shared" si="3"/>
        <v>0</v>
      </c>
      <c r="G125" s="141">
        <f t="shared" si="3"/>
        <v>0</v>
      </c>
      <c r="H125" s="136">
        <f t="shared" si="4"/>
        <v>2678.4146334922757</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5586.8205529026873</v>
      </c>
      <c r="D127" s="141">
        <f t="shared" si="3"/>
        <v>25946.088447650447</v>
      </c>
      <c r="E127" s="141">
        <f t="shared" si="3"/>
        <v>0</v>
      </c>
      <c r="F127" s="141">
        <f t="shared" si="3"/>
        <v>0</v>
      </c>
      <c r="G127" s="141">
        <f t="shared" si="3"/>
        <v>0</v>
      </c>
      <c r="H127" s="136">
        <f t="shared" si="4"/>
        <v>31532.909000553133</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148479.06782176415</v>
      </c>
      <c r="D129" s="141">
        <f t="shared" si="3"/>
        <v>95692.20646512344</v>
      </c>
      <c r="E129" s="141">
        <f t="shared" si="3"/>
        <v>397181.56724783836</v>
      </c>
      <c r="F129" s="141">
        <f t="shared" si="3"/>
        <v>0</v>
      </c>
      <c r="G129" s="141">
        <f t="shared" si="3"/>
        <v>0</v>
      </c>
      <c r="H129" s="136">
        <f t="shared" si="4"/>
        <v>641352.84153472597</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355061.23529536434</v>
      </c>
      <c r="D131" s="141">
        <f t="shared" si="3"/>
        <v>1248762.446636749</v>
      </c>
      <c r="E131" s="141">
        <f t="shared" si="3"/>
        <v>209296.54684610869</v>
      </c>
      <c r="F131" s="141">
        <f t="shared" si="3"/>
        <v>0</v>
      </c>
      <c r="G131" s="141">
        <f t="shared" si="3"/>
        <v>0</v>
      </c>
      <c r="H131" s="136">
        <f t="shared" si="4"/>
        <v>1813120.2287782221</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57520.026476655024</v>
      </c>
      <c r="E133" s="141">
        <f t="shared" si="5"/>
        <v>0</v>
      </c>
      <c r="F133" s="141">
        <f t="shared" si="5"/>
        <v>0</v>
      </c>
      <c r="G133" s="141">
        <f t="shared" si="5"/>
        <v>0</v>
      </c>
      <c r="H133" s="136">
        <f t="shared" si="4"/>
        <v>57520.026476655024</v>
      </c>
    </row>
    <row r="134" spans="2:12">
      <c r="B134" s="127" t="str">
        <f>$B$50</f>
        <v>Technology</v>
      </c>
      <c r="C134" s="141">
        <f t="shared" si="5"/>
        <v>127785.58871670094</v>
      </c>
      <c r="D134" s="141">
        <f t="shared" si="5"/>
        <v>180582.71921201324</v>
      </c>
      <c r="E134" s="141">
        <f t="shared" si="5"/>
        <v>0</v>
      </c>
      <c r="F134" s="141">
        <f t="shared" si="5"/>
        <v>0</v>
      </c>
      <c r="G134" s="141">
        <f t="shared" si="5"/>
        <v>0</v>
      </c>
      <c r="H134" s="136">
        <f t="shared" si="4"/>
        <v>308368.3079287142</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7847143.148982455</v>
      </c>
      <c r="D136" s="133">
        <f>SUM(D116:D135)</f>
        <v>8186832.5487092333</v>
      </c>
      <c r="E136" s="133">
        <f>SUM(E116:E135)</f>
        <v>5689326.0517055914</v>
      </c>
      <c r="F136" s="133">
        <f>SUM(F116:F135)</f>
        <v>784039.57737126132</v>
      </c>
      <c r="G136" s="133">
        <f>SUM(G116:G135)</f>
        <v>0</v>
      </c>
      <c r="H136" s="133">
        <f t="shared" si="4"/>
        <v>22507341.32676854</v>
      </c>
    </row>
    <row r="137" spans="2:12">
      <c r="B137" s="328"/>
      <c r="C137" s="331"/>
      <c r="D137" s="331"/>
      <c r="E137" s="331"/>
      <c r="F137" s="331"/>
      <c r="G137" s="331"/>
      <c r="H137" s="332"/>
    </row>
    <row r="138" spans="2:12">
      <c r="B138" s="120" t="s">
        <v>4</v>
      </c>
      <c r="C138" s="325"/>
      <c r="D138" s="325"/>
      <c r="E138" s="325"/>
      <c r="F138" s="325"/>
      <c r="G138" s="325"/>
      <c r="H138" s="122">
        <f>H86-H81-H111</f>
        <v>44416613.673231453</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Data!LN16</f>
        <v>2698539.5859007644</v>
      </c>
      <c r="D143" s="327">
        <f>Data!MH16</f>
        <v>828819.38732244668</v>
      </c>
      <c r="E143" s="327">
        <f>Data!NB16</f>
        <v>351486.98763011338</v>
      </c>
      <c r="F143" s="327">
        <f>Data!NV16</f>
        <v>31618.712510585399</v>
      </c>
      <c r="G143" s="327">
        <f>Data!OP16</f>
        <v>0</v>
      </c>
      <c r="H143" s="341">
        <f>Data!PJ16</f>
        <v>1418868.4115596623</v>
      </c>
      <c r="I143" s="342">
        <f t="shared" ref="I143:I162" si="6">SUM(C143:H143)</f>
        <v>5329333.0849235728</v>
      </c>
    </row>
    <row r="144" spans="2:12">
      <c r="B144" s="127" t="str">
        <f>$B$33</f>
        <v>Science</v>
      </c>
      <c r="C144" s="327">
        <f>Data!LO16</f>
        <v>1206579.3466026697</v>
      </c>
      <c r="D144" s="327">
        <f>Data!MI16</f>
        <v>1165763.2427878855</v>
      </c>
      <c r="E144" s="327">
        <f>Data!NC16</f>
        <v>645444.31086204492</v>
      </c>
      <c r="F144" s="327">
        <f>Data!NW16</f>
        <v>0</v>
      </c>
      <c r="G144" s="327">
        <f>Data!OQ16</f>
        <v>0</v>
      </c>
      <c r="H144" s="341">
        <f>Data!PK16</f>
        <v>884180.25618716527</v>
      </c>
      <c r="I144" s="342">
        <f t="shared" si="6"/>
        <v>3901967.1564397654</v>
      </c>
    </row>
    <row r="145" spans="2:9">
      <c r="B145" s="127" t="str">
        <f>$B$34</f>
        <v>Fine Arts</v>
      </c>
      <c r="C145" s="327">
        <f>Data!LP16</f>
        <v>1221952.7154903747</v>
      </c>
      <c r="D145" s="327">
        <f>Data!MJ16</f>
        <v>606301.60710604303</v>
      </c>
      <c r="E145" s="327">
        <f>Data!ND16</f>
        <v>71782.349971052783</v>
      </c>
      <c r="F145" s="327">
        <f>Data!NX16</f>
        <v>0</v>
      </c>
      <c r="G145" s="327">
        <f>Data!OR16</f>
        <v>0</v>
      </c>
      <c r="H145" s="341">
        <f>Data!PL16</f>
        <v>688213.5544998555</v>
      </c>
      <c r="I145" s="342">
        <f t="shared" si="6"/>
        <v>2588250.2270673262</v>
      </c>
    </row>
    <row r="146" spans="2:9">
      <c r="B146" s="127" t="str">
        <f>$B$35</f>
        <v>Teacher Education</v>
      </c>
      <c r="C146" s="327">
        <f>Data!LQ16</f>
        <v>29197.010965880152</v>
      </c>
      <c r="D146" s="327">
        <f>Data!MK16</f>
        <v>572835.37885454379</v>
      </c>
      <c r="E146" s="327">
        <f>Data!NE16</f>
        <v>520428.33016760729</v>
      </c>
      <c r="F146" s="327">
        <f>Data!NY16</f>
        <v>472433.88015332608</v>
      </c>
      <c r="G146" s="327">
        <f>Data!OS16</f>
        <v>0</v>
      </c>
      <c r="H146" s="341">
        <f>Data!PN16</f>
        <v>623661.62728032726</v>
      </c>
      <c r="I146" s="342">
        <f t="shared" si="6"/>
        <v>2218556.2274216847</v>
      </c>
    </row>
    <row r="147" spans="2:9">
      <c r="B147" s="127" t="str">
        <f>$B$36</f>
        <v>Agriculture</v>
      </c>
      <c r="C147" s="327">
        <f>Data!LR16</f>
        <v>2719478.3199138353</v>
      </c>
      <c r="D147" s="327">
        <f>Data!ML16</f>
        <v>5701147.0949547682</v>
      </c>
      <c r="E147" s="327">
        <f>Data!NF16</f>
        <v>7423935.1421921076</v>
      </c>
      <c r="F147" s="327">
        <f>Data!NZ16</f>
        <v>369749.71404171962</v>
      </c>
      <c r="G147" s="327">
        <f>Data!OT16</f>
        <v>0</v>
      </c>
      <c r="H147" s="341">
        <f>Data!PM16</f>
        <v>465197.28612932726</v>
      </c>
      <c r="I147" s="342">
        <f t="shared" si="6"/>
        <v>16679507.557231758</v>
      </c>
    </row>
    <row r="148" spans="2:9">
      <c r="B148" s="127" t="str">
        <f>$B$37</f>
        <v>Engineering</v>
      </c>
      <c r="C148" s="327">
        <f>Data!LS16</f>
        <v>1051767.4265802121</v>
      </c>
      <c r="D148" s="327">
        <f>Data!MM16</f>
        <v>3276904.6253655883</v>
      </c>
      <c r="E148" s="327">
        <f>Data!NG16</f>
        <v>3422373.6201003059</v>
      </c>
      <c r="F148" s="327">
        <f>Data!OA16</f>
        <v>135421.43602321245</v>
      </c>
      <c r="G148" s="327">
        <f>Data!OU16</f>
        <v>0</v>
      </c>
      <c r="H148" s="341">
        <f>Data!PO16</f>
        <v>1881960.7801885942</v>
      </c>
      <c r="I148" s="342">
        <f t="shared" si="6"/>
        <v>9768427.8882579133</v>
      </c>
    </row>
    <row r="149" spans="2:9">
      <c r="B149" s="127" t="str">
        <f>$B$38</f>
        <v>Home Economics</v>
      </c>
      <c r="C149" s="327">
        <f>Data!LT16</f>
        <v>0</v>
      </c>
      <c r="D149" s="327">
        <f>Data!MN16</f>
        <v>0</v>
      </c>
      <c r="E149" s="327">
        <f>Data!NH16</f>
        <v>0</v>
      </c>
      <c r="F149" s="327">
        <f>Data!OB16</f>
        <v>0</v>
      </c>
      <c r="G149" s="327">
        <f>Data!OV16</f>
        <v>0</v>
      </c>
      <c r="H149" s="341">
        <f>Data!PP16</f>
        <v>0</v>
      </c>
      <c r="I149" s="342">
        <f t="shared" si="6"/>
        <v>0</v>
      </c>
    </row>
    <row r="150" spans="2:9">
      <c r="B150" s="127" t="str">
        <f>$B$39</f>
        <v>Law</v>
      </c>
      <c r="C150" s="327">
        <f>Data!LU16</f>
        <v>0</v>
      </c>
      <c r="D150" s="327">
        <f>Data!MO16</f>
        <v>0</v>
      </c>
      <c r="E150" s="327">
        <f>Data!NI16</f>
        <v>0</v>
      </c>
      <c r="F150" s="327">
        <f>Data!OC16</f>
        <v>0</v>
      </c>
      <c r="G150" s="327">
        <f>Data!OW16</f>
        <v>0</v>
      </c>
      <c r="H150" s="341">
        <f>Data!PQ16</f>
        <v>0</v>
      </c>
      <c r="I150" s="342">
        <f t="shared" si="6"/>
        <v>0</v>
      </c>
    </row>
    <row r="151" spans="2:9">
      <c r="B151" s="127" t="str">
        <f>$B$40</f>
        <v>Social Service</v>
      </c>
      <c r="C151" s="327">
        <f>Data!LV16</f>
        <v>8090.3935490598851</v>
      </c>
      <c r="D151" s="327">
        <f>Data!MP16</f>
        <v>91195.782984742342</v>
      </c>
      <c r="E151" s="327">
        <f>Data!NJ16</f>
        <v>0</v>
      </c>
      <c r="F151" s="327">
        <f>Data!OD16</f>
        <v>0</v>
      </c>
      <c r="G151" s="327">
        <f>Data!OX16</f>
        <v>0</v>
      </c>
      <c r="H151" s="341">
        <f>Data!PR16</f>
        <v>35955.815932473372</v>
      </c>
      <c r="I151" s="342">
        <f t="shared" si="6"/>
        <v>135241.99246627558</v>
      </c>
    </row>
    <row r="152" spans="2:9">
      <c r="B152" s="127" t="str">
        <f>$B$41</f>
        <v>Library Science</v>
      </c>
      <c r="C152" s="327">
        <f>Data!LW16</f>
        <v>2254.0715399630722</v>
      </c>
      <c r="D152" s="327">
        <f>Data!MQ16</f>
        <v>0</v>
      </c>
      <c r="E152" s="327">
        <f>Data!NK16</f>
        <v>0</v>
      </c>
      <c r="F152" s="327">
        <f>Data!OE16</f>
        <v>0</v>
      </c>
      <c r="G152" s="327">
        <f>Data!OY16</f>
        <v>0</v>
      </c>
      <c r="H152" s="341">
        <f>Data!PS16</f>
        <v>816.29673151878183</v>
      </c>
      <c r="I152" s="342">
        <f t="shared" si="6"/>
        <v>3070.3682714818542</v>
      </c>
    </row>
    <row r="153" spans="2:9">
      <c r="B153" s="127" t="str">
        <f>$B$42</f>
        <v>Veterinary Science</v>
      </c>
      <c r="C153" s="327">
        <f>Data!LX16</f>
        <v>0</v>
      </c>
      <c r="D153" s="327">
        <f>Data!MR16</f>
        <v>0</v>
      </c>
      <c r="E153" s="327">
        <f>Data!NL16</f>
        <v>0</v>
      </c>
      <c r="F153" s="327">
        <f>Data!OF16</f>
        <v>0</v>
      </c>
      <c r="G153" s="327">
        <f>Data!OZ16</f>
        <v>0</v>
      </c>
      <c r="H153" s="341">
        <f>Data!PT16</f>
        <v>0</v>
      </c>
      <c r="I153" s="342">
        <f t="shared" si="6"/>
        <v>0</v>
      </c>
    </row>
    <row r="154" spans="2:9">
      <c r="B154" s="127" t="str">
        <f>$B$43</f>
        <v>Vocational Training</v>
      </c>
      <c r="C154" s="327">
        <f>Data!LY16</f>
        <v>55803.554594563306</v>
      </c>
      <c r="D154" s="327">
        <f>Data!MS16</f>
        <v>272439.68843189377</v>
      </c>
      <c r="E154" s="327">
        <f>Data!NM16</f>
        <v>0</v>
      </c>
      <c r="F154" s="327">
        <f>Data!OG16</f>
        <v>0</v>
      </c>
      <c r="G154" s="327">
        <f>Data!PA16</f>
        <v>0</v>
      </c>
      <c r="H154" s="341">
        <f>Data!PU16</f>
        <v>9417.4752606245038</v>
      </c>
      <c r="I154" s="342">
        <f t="shared" si="6"/>
        <v>337660.71828708157</v>
      </c>
    </row>
    <row r="155" spans="2:9">
      <c r="B155" s="127" t="str">
        <f>$B$44</f>
        <v>Physical Training</v>
      </c>
      <c r="C155" s="327">
        <f>Data!LZ16</f>
        <v>0</v>
      </c>
      <c r="D155" s="327">
        <f>Data!MT16</f>
        <v>0</v>
      </c>
      <c r="E155" s="327">
        <f>Data!NN16</f>
        <v>0</v>
      </c>
      <c r="F155" s="327">
        <f>Data!OH16</f>
        <v>0</v>
      </c>
      <c r="G155" s="327">
        <f>Data!PB16</f>
        <v>0</v>
      </c>
      <c r="H155" s="341">
        <f>Data!PV16</f>
        <v>0</v>
      </c>
      <c r="I155" s="342">
        <f t="shared" si="6"/>
        <v>0</v>
      </c>
    </row>
    <row r="156" spans="2:9">
      <c r="B156" s="127" t="str">
        <f>$B$45</f>
        <v>Health Services</v>
      </c>
      <c r="C156" s="327">
        <f>Data!MA16</f>
        <v>117813.39628281421</v>
      </c>
      <c r="D156" s="327">
        <f>Data!MU16</f>
        <v>78990.03833152524</v>
      </c>
      <c r="E156" s="327">
        <f>Data!NO16</f>
        <v>334255.81526336272</v>
      </c>
      <c r="F156" s="327">
        <f>Data!OI16</f>
        <v>0</v>
      </c>
      <c r="G156" s="327">
        <f>Data!PC16</f>
        <v>0</v>
      </c>
      <c r="H156" s="341">
        <f>Data!PW16</f>
        <v>195689.05486355445</v>
      </c>
      <c r="I156" s="342">
        <f t="shared" si="6"/>
        <v>726748.30474125664</v>
      </c>
    </row>
    <row r="157" spans="2:9">
      <c r="B157" s="127" t="str">
        <f>$B$46</f>
        <v>Pharmacy</v>
      </c>
      <c r="C157" s="327">
        <f>Data!MB16</f>
        <v>0</v>
      </c>
      <c r="D157" s="327">
        <f>Data!MV16</f>
        <v>0</v>
      </c>
      <c r="E157" s="327">
        <f>Data!NP16</f>
        <v>0</v>
      </c>
      <c r="F157" s="327">
        <f>Data!OJ16</f>
        <v>0</v>
      </c>
      <c r="G157" s="327">
        <f>Data!PD16</f>
        <v>0</v>
      </c>
      <c r="H157" s="341">
        <f>Data!PX16</f>
        <v>0</v>
      </c>
      <c r="I157" s="342">
        <f t="shared" si="6"/>
        <v>0</v>
      </c>
    </row>
    <row r="158" spans="2:9">
      <c r="B158" s="127" t="str">
        <f>$B$47</f>
        <v>Business Administration</v>
      </c>
      <c r="C158" s="327">
        <f>Data!MC16</f>
        <v>265254.79552342073</v>
      </c>
      <c r="D158" s="327">
        <f>Data!MW16</f>
        <v>903831.82945638755</v>
      </c>
      <c r="E158" s="327">
        <f>Data!NQ16</f>
        <v>158540.34129664878</v>
      </c>
      <c r="F158" s="327">
        <f>Data!OK16</f>
        <v>0</v>
      </c>
      <c r="G158" s="327">
        <f>Data!PE16</f>
        <v>0</v>
      </c>
      <c r="H158" s="341">
        <f>Data!PY16</f>
        <v>562545.29247364926</v>
      </c>
      <c r="I158" s="342">
        <f t="shared" si="6"/>
        <v>1890172.2587501062</v>
      </c>
    </row>
    <row r="159" spans="2:9">
      <c r="B159" s="127" t="str">
        <f>$B$48</f>
        <v>Optometry</v>
      </c>
      <c r="C159" s="327">
        <f>Data!MD16</f>
        <v>0</v>
      </c>
      <c r="D159" s="327">
        <f>Data!MX16</f>
        <v>0</v>
      </c>
      <c r="E159" s="327">
        <f>Data!NR16</f>
        <v>0</v>
      </c>
      <c r="F159" s="327">
        <f>Data!OL16</f>
        <v>0</v>
      </c>
      <c r="G159" s="327">
        <f>Data!PF16</f>
        <v>0</v>
      </c>
      <c r="H159" s="341">
        <f>Data!PZ16</f>
        <v>0</v>
      </c>
      <c r="I159" s="342">
        <f t="shared" si="6"/>
        <v>0</v>
      </c>
    </row>
    <row r="160" spans="2:9">
      <c r="B160" s="127" t="str">
        <f>$B$49</f>
        <v>Teacher Ed-Practice Teaching</v>
      </c>
      <c r="C160" s="327">
        <f>Data!ME16</f>
        <v>0</v>
      </c>
      <c r="D160" s="327">
        <f>Data!MY16</f>
        <v>183829.87503561325</v>
      </c>
      <c r="E160" s="327">
        <f>Data!NS16</f>
        <v>0</v>
      </c>
      <c r="F160" s="327">
        <f>Data!OM16</f>
        <v>0</v>
      </c>
      <c r="G160" s="327">
        <f>Data!PG16</f>
        <v>0</v>
      </c>
      <c r="H160" s="341">
        <f>Data!QA16</f>
        <v>17507.256156235908</v>
      </c>
      <c r="I160" s="342">
        <f t="shared" si="6"/>
        <v>201337.13119184916</v>
      </c>
    </row>
    <row r="161" spans="2:10">
      <c r="B161" s="127" t="str">
        <f>$B$50</f>
        <v>Technology</v>
      </c>
      <c r="C161" s="327">
        <f>Data!MF16</f>
        <v>319207.77594326169</v>
      </c>
      <c r="D161" s="327">
        <f>Data!MZ16</f>
        <v>222574.79186227894</v>
      </c>
      <c r="E161" s="327">
        <f>Data!NT16</f>
        <v>0</v>
      </c>
      <c r="F161" s="327">
        <f>Data!ON16</f>
        <v>0</v>
      </c>
      <c r="G161" s="327">
        <f>Data!PH16</f>
        <v>0</v>
      </c>
      <c r="H161" s="341">
        <f>Data!QB16</f>
        <v>94558.600375858747</v>
      </c>
      <c r="I161" s="342">
        <f t="shared" si="6"/>
        <v>636341.16818139935</v>
      </c>
    </row>
    <row r="162" spans="2:10">
      <c r="B162" s="127" t="str">
        <f>$B$51</f>
        <v>Nursing</v>
      </c>
      <c r="C162" s="327">
        <f>Data!MG16</f>
        <v>0</v>
      </c>
      <c r="D162" s="327">
        <f>Data!NA16</f>
        <v>0</v>
      </c>
      <c r="E162" s="327">
        <f>Data!NU16</f>
        <v>0</v>
      </c>
      <c r="F162" s="327">
        <f>Data!OO16</f>
        <v>0</v>
      </c>
      <c r="G162" s="327">
        <f>Data!PI16</f>
        <v>0</v>
      </c>
      <c r="H162" s="341">
        <f>Data!QC16</f>
        <v>0</v>
      </c>
      <c r="I162" s="342">
        <f t="shared" si="6"/>
        <v>0</v>
      </c>
    </row>
    <row r="163" spans="2:10" ht="14.4" thickBot="1">
      <c r="B163" s="130" t="str">
        <f>$B$52</f>
        <v>Totals</v>
      </c>
      <c r="C163" s="133">
        <f t="shared" ref="C163:H163" si="7">SUM(C143:C162)</f>
        <v>9695938.3928868193</v>
      </c>
      <c r="D163" s="133">
        <f t="shared" si="7"/>
        <v>13904633.342493718</v>
      </c>
      <c r="E163" s="133">
        <f t="shared" si="7"/>
        <v>12928246.897483243</v>
      </c>
      <c r="F163" s="133">
        <f t="shared" si="7"/>
        <v>1009223.7427288436</v>
      </c>
      <c r="G163" s="134">
        <f t="shared" si="7"/>
        <v>0</v>
      </c>
      <c r="H163" s="343">
        <f t="shared" si="7"/>
        <v>6878571.7076388476</v>
      </c>
      <c r="I163" s="342">
        <f>SUM(I143:I162)</f>
        <v>44416614.083231471</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3681473.564685558</v>
      </c>
      <c r="D168" s="321">
        <f t="shared" si="8"/>
        <v>1123403.541571934</v>
      </c>
      <c r="E168" s="321">
        <f t="shared" si="8"/>
        <v>480523.3641513089</v>
      </c>
      <c r="F168" s="321">
        <f t="shared" si="8"/>
        <v>43932.614514771034</v>
      </c>
      <c r="G168" s="321">
        <f t="shared" si="8"/>
        <v>0</v>
      </c>
      <c r="H168" s="133">
        <f t="shared" ref="H168:H188" si="9">SUM(C168:G168)</f>
        <v>5329333.0849235719</v>
      </c>
      <c r="I168" s="347"/>
      <c r="J168" s="288"/>
    </row>
    <row r="169" spans="2:10">
      <c r="B169" s="127" t="str">
        <f>$B$33</f>
        <v>Science</v>
      </c>
      <c r="C169" s="141">
        <f t="shared" si="8"/>
        <v>1630729.8055817387</v>
      </c>
      <c r="D169" s="141">
        <f t="shared" si="8"/>
        <v>1460580.6563299997</v>
      </c>
      <c r="E169" s="141">
        <f t="shared" si="8"/>
        <v>810656.6945280272</v>
      </c>
      <c r="F169" s="141">
        <f t="shared" si="8"/>
        <v>0</v>
      </c>
      <c r="G169" s="141">
        <f t="shared" si="8"/>
        <v>0</v>
      </c>
      <c r="H169" s="136">
        <f t="shared" si="9"/>
        <v>3901967.1564397654</v>
      </c>
      <c r="I169" s="347"/>
      <c r="J169" s="288"/>
    </row>
    <row r="170" spans="2:10">
      <c r="B170" s="127" t="str">
        <f>$B$34</f>
        <v>Fine Arts</v>
      </c>
      <c r="C170" s="141">
        <f t="shared" si="8"/>
        <v>1664599.7094458356</v>
      </c>
      <c r="D170" s="141">
        <f t="shared" si="8"/>
        <v>825872.35311123403</v>
      </c>
      <c r="E170" s="141">
        <f t="shared" si="8"/>
        <v>97778.164510256349</v>
      </c>
      <c r="F170" s="141">
        <f t="shared" si="8"/>
        <v>0</v>
      </c>
      <c r="G170" s="141">
        <f t="shared" si="8"/>
        <v>0</v>
      </c>
      <c r="H170" s="136">
        <f t="shared" si="9"/>
        <v>2588250.2270673257</v>
      </c>
      <c r="I170" s="347"/>
      <c r="J170" s="288"/>
    </row>
    <row r="171" spans="2:10">
      <c r="B171" s="127" t="str">
        <f>$B$35</f>
        <v>Teacher Education</v>
      </c>
      <c r="C171" s="141">
        <f t="shared" si="8"/>
        <v>40784.63663484306</v>
      </c>
      <c r="D171" s="141">
        <f t="shared" si="8"/>
        <v>796664.25022406364</v>
      </c>
      <c r="E171" s="141">
        <f t="shared" si="8"/>
        <v>723934.68052226177</v>
      </c>
      <c r="F171" s="141">
        <f t="shared" si="8"/>
        <v>657172.66004051617</v>
      </c>
      <c r="G171" s="141">
        <f t="shared" si="8"/>
        <v>0</v>
      </c>
      <c r="H171" s="136">
        <f t="shared" si="9"/>
        <v>2218556.2274216847</v>
      </c>
      <c r="I171" s="347"/>
      <c r="J171" s="288"/>
    </row>
    <row r="172" spans="2:10">
      <c r="B172" s="127" t="str">
        <f>$B$36</f>
        <v>Agriculture</v>
      </c>
      <c r="C172" s="141">
        <f t="shared" si="8"/>
        <v>2797597.3534678048</v>
      </c>
      <c r="D172" s="141">
        <f t="shared" si="8"/>
        <v>5864620.3354483694</v>
      </c>
      <c r="E172" s="141">
        <f t="shared" si="8"/>
        <v>7636931.8360263808</v>
      </c>
      <c r="F172" s="141">
        <f t="shared" si="8"/>
        <v>380358.03228920361</v>
      </c>
      <c r="G172" s="141">
        <f t="shared" si="8"/>
        <v>0</v>
      </c>
      <c r="H172" s="136">
        <f t="shared" si="9"/>
        <v>16679507.557231758</v>
      </c>
      <c r="I172" s="347"/>
      <c r="J172" s="288"/>
    </row>
    <row r="173" spans="2:10">
      <c r="B173" s="127" t="str">
        <f>$B$37</f>
        <v>Engineering</v>
      </c>
      <c r="C173" s="141">
        <f t="shared" si="8"/>
        <v>1307458.1181710325</v>
      </c>
      <c r="D173" s="141">
        <f t="shared" si="8"/>
        <v>4056101.2941089002</v>
      </c>
      <c r="E173" s="141">
        <f t="shared" si="8"/>
        <v>4237230.5059449002</v>
      </c>
      <c r="F173" s="141">
        <f t="shared" si="8"/>
        <v>167637.9700330802</v>
      </c>
      <c r="G173" s="141">
        <f t="shared" si="8"/>
        <v>0</v>
      </c>
      <c r="H173" s="136">
        <f t="shared" si="9"/>
        <v>9768427.8882579133</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11020.274741254174</v>
      </c>
      <c r="D176" s="141">
        <f t="shared" si="8"/>
        <v>124221.71772502142</v>
      </c>
      <c r="E176" s="141">
        <f t="shared" si="8"/>
        <v>0</v>
      </c>
      <c r="F176" s="141">
        <f t="shared" si="8"/>
        <v>0</v>
      </c>
      <c r="G176" s="141">
        <f t="shared" si="8"/>
        <v>0</v>
      </c>
      <c r="H176" s="136">
        <f t="shared" si="9"/>
        <v>135241.99246627558</v>
      </c>
      <c r="I176" s="347"/>
      <c r="J176" s="288"/>
    </row>
    <row r="177" spans="2:10">
      <c r="B177" s="127" t="str">
        <f>$B$41</f>
        <v>Library Science</v>
      </c>
      <c r="C177" s="141">
        <f t="shared" si="8"/>
        <v>3070.3682714818542</v>
      </c>
      <c r="D177" s="141">
        <f t="shared" si="8"/>
        <v>0</v>
      </c>
      <c r="E177" s="141">
        <f t="shared" si="8"/>
        <v>0</v>
      </c>
      <c r="F177" s="141">
        <f t="shared" si="8"/>
        <v>0</v>
      </c>
      <c r="G177" s="141">
        <f t="shared" si="8"/>
        <v>0</v>
      </c>
      <c r="H177" s="136">
        <f t="shared" si="9"/>
        <v>3070.3682714818542</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57472.089024469111</v>
      </c>
      <c r="D179" s="141">
        <f t="shared" si="8"/>
        <v>280188.62926261249</v>
      </c>
      <c r="E179" s="141">
        <f t="shared" si="8"/>
        <v>0</v>
      </c>
      <c r="F179" s="141">
        <f t="shared" si="8"/>
        <v>0</v>
      </c>
      <c r="G179" s="141">
        <f t="shared" si="8"/>
        <v>0</v>
      </c>
      <c r="H179" s="136">
        <f t="shared" si="9"/>
        <v>337660.71828708157</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163117.20811209321</v>
      </c>
      <c r="D181" s="141">
        <f t="shared" si="8"/>
        <v>108187.56616372119</v>
      </c>
      <c r="E181" s="141">
        <f t="shared" si="8"/>
        <v>455443.53046544222</v>
      </c>
      <c r="F181" s="141">
        <f t="shared" si="8"/>
        <v>0</v>
      </c>
      <c r="G181" s="141">
        <f t="shared" si="8"/>
        <v>0</v>
      </c>
      <c r="H181" s="136">
        <f t="shared" si="9"/>
        <v>726748.30474125664</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375417.38887216966</v>
      </c>
      <c r="D183" s="141">
        <f t="shared" si="8"/>
        <v>1291277.4189012488</v>
      </c>
      <c r="E183" s="141">
        <f t="shared" si="8"/>
        <v>223477.45097668789</v>
      </c>
      <c r="F183" s="141">
        <f t="shared" si="8"/>
        <v>0</v>
      </c>
      <c r="G183" s="141">
        <f t="shared" si="8"/>
        <v>0</v>
      </c>
      <c r="H183" s="136">
        <f t="shared" si="9"/>
        <v>1890172.2587501064</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201337.13119184916</v>
      </c>
      <c r="E185" s="141">
        <f t="shared" si="10"/>
        <v>0</v>
      </c>
      <c r="F185" s="141">
        <f t="shared" si="10"/>
        <v>0</v>
      </c>
      <c r="G185" s="141">
        <f t="shared" si="10"/>
        <v>0</v>
      </c>
      <c r="H185" s="136">
        <f t="shared" si="9"/>
        <v>201337.13119184916</v>
      </c>
      <c r="I185" s="347"/>
      <c r="J185" s="288"/>
    </row>
    <row r="186" spans="2:10">
      <c r="B186" s="127" t="str">
        <f>$B$50</f>
        <v>Technology</v>
      </c>
      <c r="C186" s="141">
        <f t="shared" si="10"/>
        <v>358392.17364748253</v>
      </c>
      <c r="D186" s="141">
        <f t="shared" si="10"/>
        <v>277948.99453391688</v>
      </c>
      <c r="E186" s="141">
        <f t="shared" si="10"/>
        <v>0</v>
      </c>
      <c r="F186" s="141">
        <f t="shared" si="10"/>
        <v>0</v>
      </c>
      <c r="G186" s="141">
        <f t="shared" si="10"/>
        <v>0</v>
      </c>
      <c r="H186" s="136">
        <f t="shared" si="9"/>
        <v>636341.16818139935</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12091132.690655762</v>
      </c>
      <c r="D188" s="133">
        <f>SUM(D168:D187)</f>
        <v>16410403.88857287</v>
      </c>
      <c r="E188" s="133">
        <f>SUM(E168:E187)</f>
        <v>14665976.227125267</v>
      </c>
      <c r="F188" s="133">
        <f>SUM(F168:F187)</f>
        <v>1249101.2768775709</v>
      </c>
      <c r="G188" s="133">
        <f>SUM(G168:G187)</f>
        <v>0</v>
      </c>
      <c r="H188" s="133">
        <f t="shared" si="9"/>
        <v>44416614.083231464</v>
      </c>
      <c r="I188" s="347"/>
      <c r="J188" s="288"/>
    </row>
    <row r="189" spans="2:10">
      <c r="B189" s="328"/>
      <c r="C189" s="329"/>
      <c r="D189" s="329"/>
      <c r="E189" s="329"/>
      <c r="F189" s="329"/>
      <c r="G189" s="329"/>
      <c r="H189" s="344"/>
    </row>
    <row r="190" spans="2:10">
      <c r="B190" s="489" t="s">
        <v>34</v>
      </c>
      <c r="C190" s="489"/>
      <c r="D190" s="489"/>
      <c r="E190" s="489"/>
      <c r="F190" s="489"/>
      <c r="G190" s="489"/>
      <c r="H190" s="122">
        <f>H15</f>
        <v>15554687</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2226948.8109067362</v>
      </c>
      <c r="D193" s="135">
        <f t="shared" si="11"/>
        <v>667413.93234661408</v>
      </c>
      <c r="E193" s="135">
        <f t="shared" si="11"/>
        <v>292346.59850995464</v>
      </c>
      <c r="F193" s="135">
        <f t="shared" si="11"/>
        <v>27898.546614235231</v>
      </c>
      <c r="G193" s="135">
        <f t="shared" si="11"/>
        <v>0</v>
      </c>
      <c r="H193" s="135">
        <f>SUM(C193:G193)</f>
        <v>3214607.8883775403</v>
      </c>
    </row>
    <row r="194" spans="2:8">
      <c r="B194" s="127" t="str">
        <f>$B$33</f>
        <v>Science</v>
      </c>
      <c r="C194" s="138">
        <f t="shared" si="11"/>
        <v>961050.80363526684</v>
      </c>
      <c r="D194" s="138">
        <f t="shared" si="11"/>
        <v>668004.72853974137</v>
      </c>
      <c r="E194" s="138">
        <f t="shared" si="11"/>
        <v>374342.38424465718</v>
      </c>
      <c r="F194" s="138">
        <f t="shared" si="11"/>
        <v>0</v>
      </c>
      <c r="G194" s="138">
        <f t="shared" si="11"/>
        <v>0</v>
      </c>
      <c r="H194" s="138">
        <f t="shared" ref="H194:H213" si="12">SUM(C194:G194)</f>
        <v>2003397.9164196653</v>
      </c>
    </row>
    <row r="195" spans="2:8">
      <c r="B195" s="127" t="str">
        <f>$B$34</f>
        <v>Fine Arts</v>
      </c>
      <c r="C195" s="138">
        <f t="shared" si="11"/>
        <v>1003734.7361556041</v>
      </c>
      <c r="D195" s="138">
        <f t="shared" si="11"/>
        <v>497892.87585489696</v>
      </c>
      <c r="E195" s="138">
        <f t="shared" si="11"/>
        <v>58947.42854682749</v>
      </c>
      <c r="F195" s="138">
        <f t="shared" si="11"/>
        <v>0</v>
      </c>
      <c r="G195" s="138">
        <f t="shared" si="11"/>
        <v>0</v>
      </c>
      <c r="H195" s="138">
        <f t="shared" si="12"/>
        <v>1560575.0405573286</v>
      </c>
    </row>
    <row r="196" spans="2:8">
      <c r="B196" s="127" t="str">
        <f>$B$35</f>
        <v>Teacher Education</v>
      </c>
      <c r="C196" s="138">
        <f t="shared" si="11"/>
        <v>26146.575652809723</v>
      </c>
      <c r="D196" s="138">
        <f t="shared" si="11"/>
        <v>505052.43142445706</v>
      </c>
      <c r="E196" s="138">
        <f t="shared" si="11"/>
        <v>459196.24411300145</v>
      </c>
      <c r="F196" s="138">
        <f t="shared" si="11"/>
        <v>416848.68171621644</v>
      </c>
      <c r="G196" s="138">
        <f t="shared" si="11"/>
        <v>0</v>
      </c>
      <c r="H196" s="138">
        <f t="shared" si="12"/>
        <v>1407243.9329064847</v>
      </c>
    </row>
    <row r="197" spans="2:8">
      <c r="B197" s="127" t="str">
        <f>$B$36</f>
        <v>Agriculture</v>
      </c>
      <c r="C197" s="138">
        <f t="shared" si="11"/>
        <v>180768.80646939087</v>
      </c>
      <c r="D197" s="138">
        <f t="shared" si="11"/>
        <v>378279.93037441239</v>
      </c>
      <c r="E197" s="138">
        <f t="shared" si="11"/>
        <v>492878.06536607235</v>
      </c>
      <c r="F197" s="138">
        <f t="shared" si="11"/>
        <v>24547.833492081143</v>
      </c>
      <c r="G197" s="138">
        <f t="shared" si="11"/>
        <v>0</v>
      </c>
      <c r="H197" s="138">
        <f t="shared" si="12"/>
        <v>1076474.6357019567</v>
      </c>
    </row>
    <row r="198" spans="2:8">
      <c r="B198" s="127" t="str">
        <f>$B$37</f>
        <v>Engineering</v>
      </c>
      <c r="C198" s="138">
        <f t="shared" si="11"/>
        <v>575801.92444365984</v>
      </c>
      <c r="D198" s="138">
        <f t="shared" si="11"/>
        <v>1754709.7181796476</v>
      </c>
      <c r="E198" s="138">
        <f t="shared" si="11"/>
        <v>1835014.6424819226</v>
      </c>
      <c r="F198" s="138">
        <f t="shared" si="11"/>
        <v>72549.931975906322</v>
      </c>
      <c r="G198" s="138">
        <f t="shared" si="11"/>
        <v>0</v>
      </c>
      <c r="H198" s="138">
        <f t="shared" si="12"/>
        <v>4238076.2170811361</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6643.804442752863</v>
      </c>
      <c r="D201" s="138">
        <f t="shared" si="11"/>
        <v>74889.675573910456</v>
      </c>
      <c r="E201" s="138">
        <f t="shared" si="11"/>
        <v>0</v>
      </c>
      <c r="F201" s="138">
        <f t="shared" si="11"/>
        <v>0</v>
      </c>
      <c r="G201" s="138">
        <f t="shared" si="11"/>
        <v>0</v>
      </c>
      <c r="H201" s="138">
        <f t="shared" si="12"/>
        <v>81533.480016663321</v>
      </c>
    </row>
    <row r="202" spans="2:8">
      <c r="B202" s="127" t="str">
        <f>$B$41</f>
        <v>Library Science</v>
      </c>
      <c r="C202" s="138">
        <f t="shared" si="11"/>
        <v>1851.0360986369603</v>
      </c>
      <c r="D202" s="138">
        <f t="shared" si="11"/>
        <v>0</v>
      </c>
      <c r="E202" s="138">
        <f t="shared" si="11"/>
        <v>0</v>
      </c>
      <c r="F202" s="138">
        <f t="shared" si="11"/>
        <v>0</v>
      </c>
      <c r="G202" s="138">
        <f t="shared" si="11"/>
        <v>0</v>
      </c>
      <c r="H202" s="138">
        <f t="shared" si="12"/>
        <v>1851.0360986369603</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3861.0177792174163</v>
      </c>
      <c r="D204" s="138">
        <f t="shared" si="11"/>
        <v>17931.184266420973</v>
      </c>
      <c r="E204" s="138">
        <f t="shared" si="11"/>
        <v>0</v>
      </c>
      <c r="F204" s="138">
        <f t="shared" si="11"/>
        <v>0</v>
      </c>
      <c r="G204" s="138">
        <f t="shared" si="11"/>
        <v>0</v>
      </c>
      <c r="H204" s="138">
        <f t="shared" si="12"/>
        <v>21792.202045638391</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102612.98269256322</v>
      </c>
      <c r="D206" s="138">
        <f t="shared" si="11"/>
        <v>66132.303158085866</v>
      </c>
      <c r="E206" s="138">
        <f t="shared" si="11"/>
        <v>274489.77073813189</v>
      </c>
      <c r="F206" s="138">
        <f t="shared" si="11"/>
        <v>0</v>
      </c>
      <c r="G206" s="138">
        <f t="shared" si="11"/>
        <v>0</v>
      </c>
      <c r="H206" s="138">
        <f t="shared" si="12"/>
        <v>443235.05658878095</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245380.66494260979</v>
      </c>
      <c r="D208" s="138">
        <f t="shared" si="11"/>
        <v>863012.14847118605</v>
      </c>
      <c r="E208" s="138">
        <f t="shared" si="11"/>
        <v>144643.57336155738</v>
      </c>
      <c r="F208" s="138">
        <f t="shared" si="11"/>
        <v>0</v>
      </c>
      <c r="G208" s="138">
        <f t="shared" si="11"/>
        <v>0</v>
      </c>
      <c r="H208" s="138">
        <f t="shared" si="12"/>
        <v>1253036.3867753532</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39751.741224628146</v>
      </c>
      <c r="E210" s="138">
        <f t="shared" si="13"/>
        <v>0</v>
      </c>
      <c r="F210" s="138">
        <f t="shared" si="13"/>
        <v>0</v>
      </c>
      <c r="G210" s="138">
        <f t="shared" si="13"/>
        <v>0</v>
      </c>
      <c r="H210" s="138">
        <f t="shared" si="12"/>
        <v>39751.741224628146</v>
      </c>
    </row>
    <row r="211" spans="2:8">
      <c r="B211" s="127" t="str">
        <f>$B$50</f>
        <v>Technology</v>
      </c>
      <c r="C211" s="138">
        <f t="shared" si="13"/>
        <v>88311.844866147556</v>
      </c>
      <c r="D211" s="138">
        <f t="shared" si="13"/>
        <v>124799.62134004023</v>
      </c>
      <c r="E211" s="138">
        <f t="shared" si="13"/>
        <v>0</v>
      </c>
      <c r="F211" s="138">
        <f t="shared" si="13"/>
        <v>0</v>
      </c>
      <c r="G211" s="138">
        <f t="shared" si="13"/>
        <v>0</v>
      </c>
      <c r="H211" s="138">
        <f t="shared" si="12"/>
        <v>213111.46620618779</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5423113.0080853943</v>
      </c>
      <c r="D213" s="135">
        <f>SUM(D193:D212)</f>
        <v>5657870.2907540407</v>
      </c>
      <c r="E213" s="135">
        <f>SUM(E193:E212)</f>
        <v>3931858.7073621252</v>
      </c>
      <c r="F213" s="135">
        <f>SUM(F193:F212)</f>
        <v>541844.99379843916</v>
      </c>
      <c r="G213" s="135">
        <f>SUM(G193:G212)</f>
        <v>0</v>
      </c>
      <c r="H213" s="135">
        <f t="shared" si="12"/>
        <v>15554686.999999998</v>
      </c>
    </row>
    <row r="214" spans="2:8">
      <c r="B214" s="143"/>
      <c r="C214" s="144"/>
      <c r="D214" s="144"/>
      <c r="E214" s="144"/>
      <c r="F214" s="144"/>
      <c r="G214" s="144"/>
      <c r="H214" s="144"/>
    </row>
    <row r="215" spans="2:8">
      <c r="B215" s="489" t="s">
        <v>35</v>
      </c>
      <c r="C215" s="489"/>
      <c r="D215" s="489"/>
      <c r="E215" s="489"/>
      <c r="F215" s="489"/>
      <c r="G215" s="489"/>
      <c r="H215" s="122">
        <f>H17</f>
        <v>14016064</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3110075.3345916057</v>
      </c>
      <c r="D218" s="135">
        <f t="shared" si="14"/>
        <v>1216691.8514546191</v>
      </c>
      <c r="E218" s="135">
        <f t="shared" si="14"/>
        <v>220120.24170542959</v>
      </c>
      <c r="F218" s="135">
        <f t="shared" si="14"/>
        <v>15035.77285028639</v>
      </c>
      <c r="G218" s="135">
        <f t="shared" si="14"/>
        <v>0</v>
      </c>
      <c r="H218" s="135">
        <f>SUM(C218:G218)</f>
        <v>4561923.200601941</v>
      </c>
    </row>
    <row r="219" spans="2:8">
      <c r="B219" s="127" t="str">
        <f>$B$33</f>
        <v>Science</v>
      </c>
      <c r="C219" s="138">
        <f t="shared" si="14"/>
        <v>906716.84794911509</v>
      </c>
      <c r="D219" s="138">
        <f t="shared" si="14"/>
        <v>705691.38765790558</v>
      </c>
      <c r="E219" s="138">
        <f t="shared" si="14"/>
        <v>137270.55663548931</v>
      </c>
      <c r="F219" s="138">
        <f t="shared" si="14"/>
        <v>0</v>
      </c>
      <c r="G219" s="138">
        <f t="shared" si="14"/>
        <v>0</v>
      </c>
      <c r="H219" s="138">
        <f t="shared" ref="H219:H238" si="15">SUM(C219:G219)</f>
        <v>1749678.7922425098</v>
      </c>
    </row>
    <row r="220" spans="2:8">
      <c r="B220" s="127" t="str">
        <f>$B$34</f>
        <v>Fine Arts</v>
      </c>
      <c r="C220" s="138">
        <f t="shared" si="14"/>
        <v>568180.38559483085</v>
      </c>
      <c r="D220" s="138">
        <f t="shared" si="14"/>
        <v>256132.34528751642</v>
      </c>
      <c r="E220" s="138">
        <f t="shared" si="14"/>
        <v>32606.108549934477</v>
      </c>
      <c r="F220" s="138">
        <f t="shared" si="14"/>
        <v>0</v>
      </c>
      <c r="G220" s="138">
        <f t="shared" si="14"/>
        <v>0</v>
      </c>
      <c r="H220" s="138">
        <f t="shared" si="15"/>
        <v>856918.83943228179</v>
      </c>
    </row>
    <row r="221" spans="2:8">
      <c r="B221" s="127" t="str">
        <f>$B$35</f>
        <v>Teacher Education</v>
      </c>
      <c r="C221" s="138">
        <f t="shared" si="14"/>
        <v>30877.747392525594</v>
      </c>
      <c r="D221" s="138">
        <f t="shared" si="14"/>
        <v>502277.2990263094</v>
      </c>
      <c r="E221" s="138">
        <f t="shared" si="14"/>
        <v>339753.3303708476</v>
      </c>
      <c r="F221" s="138">
        <f t="shared" si="14"/>
        <v>278321.75276062044</v>
      </c>
      <c r="G221" s="138">
        <f t="shared" si="14"/>
        <v>0</v>
      </c>
      <c r="H221" s="138">
        <f t="shared" si="15"/>
        <v>1151230.1295503029</v>
      </c>
    </row>
    <row r="222" spans="2:8">
      <c r="B222" s="127" t="str">
        <f>$B$36</f>
        <v>Agriculture</v>
      </c>
      <c r="C222" s="138">
        <f t="shared" si="14"/>
        <v>259999.58311677349</v>
      </c>
      <c r="D222" s="138">
        <f t="shared" si="14"/>
        <v>735906.40765973995</v>
      </c>
      <c r="E222" s="138">
        <f t="shared" si="14"/>
        <v>178579.36319697215</v>
      </c>
      <c r="F222" s="138">
        <f t="shared" si="14"/>
        <v>39828.802550226719</v>
      </c>
      <c r="G222" s="138">
        <f t="shared" si="14"/>
        <v>0</v>
      </c>
      <c r="H222" s="138">
        <f t="shared" si="15"/>
        <v>1214314.1565237122</v>
      </c>
    </row>
    <row r="223" spans="2:8">
      <c r="B223" s="127" t="str">
        <f>$B$37</f>
        <v>Engineering</v>
      </c>
      <c r="C223" s="138">
        <f t="shared" si="14"/>
        <v>313028.75798654568</v>
      </c>
      <c r="D223" s="138">
        <f t="shared" si="14"/>
        <v>1191533.7385660624</v>
      </c>
      <c r="E223" s="138">
        <f t="shared" si="14"/>
        <v>901251.40607594722</v>
      </c>
      <c r="F223" s="138">
        <f t="shared" si="14"/>
        <v>80137.470191420012</v>
      </c>
      <c r="G223" s="138">
        <f t="shared" si="14"/>
        <v>0</v>
      </c>
      <c r="H223" s="138">
        <f t="shared" si="15"/>
        <v>2485951.372819975</v>
      </c>
    </row>
    <row r="224" spans="2:8">
      <c r="B224" s="127" t="str">
        <f>$B$38</f>
        <v>Home Economics</v>
      </c>
      <c r="C224" s="138">
        <f t="shared" si="14"/>
        <v>24836.44898964015</v>
      </c>
      <c r="D224" s="138">
        <f t="shared" si="14"/>
        <v>37926.803349582886</v>
      </c>
      <c r="E224" s="138">
        <f t="shared" si="14"/>
        <v>2436.7554432335382</v>
      </c>
      <c r="F224" s="138">
        <f t="shared" si="14"/>
        <v>0</v>
      </c>
      <c r="G224" s="138">
        <f t="shared" si="14"/>
        <v>0</v>
      </c>
      <c r="H224" s="138">
        <f t="shared" si="15"/>
        <v>65200.007782456574</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4922.5394393881379</v>
      </c>
      <c r="D226" s="138">
        <f t="shared" si="14"/>
        <v>91024.328038998938</v>
      </c>
      <c r="E226" s="138">
        <f t="shared" si="14"/>
        <v>91204.275161026715</v>
      </c>
      <c r="F226" s="138">
        <f t="shared" si="14"/>
        <v>0</v>
      </c>
      <c r="G226" s="138">
        <f t="shared" si="14"/>
        <v>0</v>
      </c>
      <c r="H226" s="138">
        <f t="shared" si="15"/>
        <v>187151.1426394138</v>
      </c>
    </row>
    <row r="227" spans="2:10">
      <c r="B227" s="127" t="str">
        <f>$B$41</f>
        <v>Library Science</v>
      </c>
      <c r="C227" s="138">
        <f t="shared" si="14"/>
        <v>4475.0358539892168</v>
      </c>
      <c r="D227" s="138">
        <f t="shared" si="14"/>
        <v>0</v>
      </c>
      <c r="E227" s="138">
        <f t="shared" si="14"/>
        <v>0</v>
      </c>
      <c r="F227" s="138">
        <f t="shared" si="14"/>
        <v>0</v>
      </c>
      <c r="G227" s="138">
        <f t="shared" si="14"/>
        <v>0</v>
      </c>
      <c r="H227" s="138">
        <f t="shared" si="15"/>
        <v>4475.0358539892168</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1118.7589634973042</v>
      </c>
      <c r="D229" s="138">
        <f t="shared" si="14"/>
        <v>8723.1647704040643</v>
      </c>
      <c r="E229" s="138">
        <f t="shared" si="14"/>
        <v>0</v>
      </c>
      <c r="F229" s="138">
        <f t="shared" si="14"/>
        <v>0</v>
      </c>
      <c r="G229" s="138">
        <f t="shared" si="14"/>
        <v>0</v>
      </c>
      <c r="H229" s="138">
        <f t="shared" si="15"/>
        <v>9841.9237339013689</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98301.620925963129</v>
      </c>
      <c r="D231" s="138">
        <f t="shared" si="14"/>
        <v>169532.81097263552</v>
      </c>
      <c r="E231" s="138">
        <f t="shared" si="14"/>
        <v>230795.55126626225</v>
      </c>
      <c r="F231" s="138">
        <f t="shared" si="14"/>
        <v>0</v>
      </c>
      <c r="G231" s="138">
        <f t="shared" si="14"/>
        <v>0</v>
      </c>
      <c r="H231" s="138">
        <f t="shared" si="15"/>
        <v>498629.98316486093</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205702.48142170432</v>
      </c>
      <c r="D233" s="138">
        <f t="shared" si="14"/>
        <v>534388.65919562289</v>
      </c>
      <c r="E233" s="138">
        <f t="shared" si="14"/>
        <v>253770.67401674986</v>
      </c>
      <c r="F233" s="138">
        <f t="shared" si="14"/>
        <v>0</v>
      </c>
      <c r="G233" s="138">
        <f t="shared" si="14"/>
        <v>0</v>
      </c>
      <c r="H233" s="138">
        <f t="shared" si="15"/>
        <v>993861.81463407702</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37168.26728259123</v>
      </c>
      <c r="E235" s="138">
        <f t="shared" si="16"/>
        <v>0</v>
      </c>
      <c r="F235" s="138">
        <f t="shared" si="16"/>
        <v>0</v>
      </c>
      <c r="G235" s="138">
        <f t="shared" si="16"/>
        <v>0</v>
      </c>
      <c r="H235" s="138">
        <f t="shared" si="15"/>
        <v>37168.26728259123</v>
      </c>
    </row>
    <row r="236" spans="2:10">
      <c r="B236" s="127" t="str">
        <f>$B$50</f>
        <v>Technology</v>
      </c>
      <c r="C236" s="138">
        <f t="shared" si="16"/>
        <v>41244.913787600613</v>
      </c>
      <c r="D236" s="138">
        <f t="shared" si="16"/>
        <v>130973.8942338929</v>
      </c>
      <c r="E236" s="138">
        <f t="shared" si="16"/>
        <v>27500.525716492786</v>
      </c>
      <c r="F236" s="138">
        <f t="shared" si="16"/>
        <v>0</v>
      </c>
      <c r="G236" s="138">
        <f t="shared" si="16"/>
        <v>0</v>
      </c>
      <c r="H236" s="138">
        <f t="shared" si="15"/>
        <v>199719.33373798631</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5569480.4560131803</v>
      </c>
      <c r="D238" s="135">
        <f>SUM(D218:D237)</f>
        <v>5617970.9574958812</v>
      </c>
      <c r="E238" s="135">
        <f>SUM(E218:E237)</f>
        <v>2415288.7881383854</v>
      </c>
      <c r="F238" s="135">
        <f>SUM(F218:F237)</f>
        <v>413323.79835255357</v>
      </c>
      <c r="G238" s="135">
        <f>SUM(G218:G237)</f>
        <v>0</v>
      </c>
      <c r="H238" s="135">
        <f t="shared" si="15"/>
        <v>14016064.000000002</v>
      </c>
    </row>
    <row r="239" spans="2:10">
      <c r="B239" s="328"/>
      <c r="C239" s="348"/>
      <c r="D239" s="348"/>
      <c r="E239" s="348"/>
      <c r="F239" s="348"/>
      <c r="G239" s="348"/>
      <c r="H239" s="348"/>
    </row>
    <row r="240" spans="2:10">
      <c r="B240" s="120" t="s">
        <v>11</v>
      </c>
      <c r="C240" s="121"/>
      <c r="D240" s="121"/>
      <c r="E240" s="121"/>
      <c r="F240" s="121"/>
      <c r="G240" s="121"/>
      <c r="H240" s="122">
        <f>H16</f>
        <v>16698888</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3705376.8935349998</v>
      </c>
      <c r="D243" s="135">
        <f t="shared" si="17"/>
        <v>1449579.6364766401</v>
      </c>
      <c r="E243" s="135">
        <f t="shared" si="17"/>
        <v>262253.60149410687</v>
      </c>
      <c r="F243" s="135">
        <f t="shared" si="17"/>
        <v>17913.779989901101</v>
      </c>
      <c r="G243" s="135">
        <f t="shared" si="17"/>
        <v>0</v>
      </c>
      <c r="H243" s="135">
        <f>SUM(C243:G243)</f>
        <v>5435123.9114956474</v>
      </c>
    </row>
    <row r="244" spans="2:8">
      <c r="B244" s="127" t="str">
        <f>$B$33</f>
        <v>Science</v>
      </c>
      <c r="C244" s="138">
        <f t="shared" si="17"/>
        <v>1080272.1143122136</v>
      </c>
      <c r="D244" s="138">
        <f t="shared" si="17"/>
        <v>840768.23886249005</v>
      </c>
      <c r="E244" s="138">
        <f t="shared" si="17"/>
        <v>163545.60388377885</v>
      </c>
      <c r="F244" s="138">
        <f t="shared" si="17"/>
        <v>0</v>
      </c>
      <c r="G244" s="138">
        <f t="shared" si="17"/>
        <v>0</v>
      </c>
      <c r="H244" s="138">
        <f t="shared" ref="H244:H263" si="18">SUM(C244:G244)</f>
        <v>2084585.9570584826</v>
      </c>
    </row>
    <row r="245" spans="2:8">
      <c r="B245" s="127" t="str">
        <f>$B$34</f>
        <v>Fine Arts</v>
      </c>
      <c r="C245" s="138">
        <f t="shared" si="17"/>
        <v>676936.16573418141</v>
      </c>
      <c r="D245" s="138">
        <f t="shared" si="17"/>
        <v>305158.80543450464</v>
      </c>
      <c r="E245" s="138">
        <f t="shared" si="17"/>
        <v>38847.265165969438</v>
      </c>
      <c r="F245" s="138">
        <f t="shared" si="17"/>
        <v>0</v>
      </c>
      <c r="G245" s="138">
        <f t="shared" si="17"/>
        <v>0</v>
      </c>
      <c r="H245" s="138">
        <f t="shared" si="18"/>
        <v>1020942.2363346554</v>
      </c>
    </row>
    <row r="246" spans="2:8">
      <c r="B246" s="127" t="str">
        <f>$B$35</f>
        <v>Teacher Education</v>
      </c>
      <c r="C246" s="138">
        <f t="shared" si="17"/>
        <v>36788.07726620519</v>
      </c>
      <c r="D246" s="138">
        <f t="shared" si="17"/>
        <v>598418.52615562046</v>
      </c>
      <c r="E246" s="138">
        <f t="shared" si="17"/>
        <v>404785.73809949658</v>
      </c>
      <c r="F246" s="138">
        <f t="shared" si="17"/>
        <v>331595.50194072258</v>
      </c>
      <c r="G246" s="138">
        <f t="shared" si="17"/>
        <v>0</v>
      </c>
      <c r="H246" s="138">
        <f t="shared" si="18"/>
        <v>1371587.8434620448</v>
      </c>
    </row>
    <row r="247" spans="2:8">
      <c r="B247" s="127" t="str">
        <f>$B$36</f>
        <v>Agriculture</v>
      </c>
      <c r="C247" s="138">
        <f t="shared" si="17"/>
        <v>309766.27379224944</v>
      </c>
      <c r="D247" s="138">
        <f t="shared" si="17"/>
        <v>876766.7356536286</v>
      </c>
      <c r="E247" s="138">
        <f t="shared" si="17"/>
        <v>212761.3561936903</v>
      </c>
      <c r="F247" s="138">
        <f t="shared" si="17"/>
        <v>47452.459760482714</v>
      </c>
      <c r="G247" s="138">
        <f t="shared" si="17"/>
        <v>0</v>
      </c>
      <c r="H247" s="138">
        <f t="shared" si="18"/>
        <v>1446746.825400051</v>
      </c>
    </row>
    <row r="248" spans="2:8">
      <c r="B248" s="127" t="str">
        <f>$B$37</f>
        <v>Engineering</v>
      </c>
      <c r="C248" s="138">
        <f t="shared" si="17"/>
        <v>372945.79779290617</v>
      </c>
      <c r="D248" s="138">
        <f t="shared" si="17"/>
        <v>1419605.9927049389</v>
      </c>
      <c r="E248" s="138">
        <f t="shared" si="17"/>
        <v>1073760.5286266359</v>
      </c>
      <c r="F248" s="138">
        <f t="shared" si="17"/>
        <v>95476.635903621835</v>
      </c>
      <c r="G248" s="138">
        <f t="shared" si="17"/>
        <v>0</v>
      </c>
      <c r="H248" s="138">
        <f t="shared" si="18"/>
        <v>2961788.9550281027</v>
      </c>
    </row>
    <row r="249" spans="2:8">
      <c r="B249" s="127" t="str">
        <f>$B$38</f>
        <v>Home Economics</v>
      </c>
      <c r="C249" s="138">
        <f t="shared" si="17"/>
        <v>29590.409974991126</v>
      </c>
      <c r="D249" s="138">
        <f t="shared" si="17"/>
        <v>45186.397645780547</v>
      </c>
      <c r="E249" s="138">
        <f t="shared" si="17"/>
        <v>2903.1764003037665</v>
      </c>
      <c r="F249" s="138">
        <f t="shared" si="17"/>
        <v>0</v>
      </c>
      <c r="G249" s="138">
        <f t="shared" si="17"/>
        <v>0</v>
      </c>
      <c r="H249" s="138">
        <f t="shared" si="18"/>
        <v>77679.984021075434</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5864.7659409892331</v>
      </c>
      <c r="D251" s="138">
        <f t="shared" si="17"/>
        <v>108447.35434987332</v>
      </c>
      <c r="E251" s="138">
        <f t="shared" si="17"/>
        <v>108661.74526851242</v>
      </c>
      <c r="F251" s="138">
        <f t="shared" si="17"/>
        <v>0</v>
      </c>
      <c r="G251" s="138">
        <f t="shared" si="17"/>
        <v>0</v>
      </c>
      <c r="H251" s="138">
        <f t="shared" si="18"/>
        <v>222973.86555937497</v>
      </c>
    </row>
    <row r="252" spans="2:8">
      <c r="B252" s="127" t="str">
        <f>$B$41</f>
        <v>Library Science</v>
      </c>
      <c r="C252" s="138">
        <f t="shared" si="17"/>
        <v>5331.6054008993024</v>
      </c>
      <c r="D252" s="138">
        <f t="shared" si="17"/>
        <v>0</v>
      </c>
      <c r="E252" s="138">
        <f t="shared" si="17"/>
        <v>0</v>
      </c>
      <c r="F252" s="138">
        <f t="shared" si="17"/>
        <v>0</v>
      </c>
      <c r="G252" s="138">
        <f t="shared" si="17"/>
        <v>0</v>
      </c>
      <c r="H252" s="138">
        <f t="shared" si="18"/>
        <v>5331.6054008993024</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1332.9013502248256</v>
      </c>
      <c r="D254" s="138">
        <f t="shared" si="17"/>
        <v>10392.871458529527</v>
      </c>
      <c r="E254" s="138">
        <f t="shared" si="17"/>
        <v>0</v>
      </c>
      <c r="F254" s="138">
        <f t="shared" si="17"/>
        <v>0</v>
      </c>
      <c r="G254" s="138">
        <f t="shared" si="17"/>
        <v>0</v>
      </c>
      <c r="H254" s="138">
        <f t="shared" si="18"/>
        <v>11725.772808754353</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117117.59863975468</v>
      </c>
      <c r="D256" s="138">
        <f t="shared" si="17"/>
        <v>201983.19747663906</v>
      </c>
      <c r="E256" s="138">
        <f t="shared" si="17"/>
        <v>274972.27905734244</v>
      </c>
      <c r="F256" s="138">
        <f t="shared" si="17"/>
        <v>0</v>
      </c>
      <c r="G256" s="138">
        <f t="shared" si="17"/>
        <v>0</v>
      </c>
      <c r="H256" s="138">
        <f t="shared" si="18"/>
        <v>594073.0751737362</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245076.12826133793</v>
      </c>
      <c r="D258" s="138">
        <f t="shared" si="17"/>
        <v>636676.34282904794</v>
      </c>
      <c r="E258" s="138">
        <f t="shared" si="17"/>
        <v>302345.0851173494</v>
      </c>
      <c r="F258" s="138">
        <f t="shared" si="17"/>
        <v>0</v>
      </c>
      <c r="G258" s="138">
        <f t="shared" si="17"/>
        <v>0</v>
      </c>
      <c r="H258" s="138">
        <f t="shared" si="18"/>
        <v>1184097.5562077353</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44282.66969286494</v>
      </c>
      <c r="E260" s="138">
        <f t="shared" si="19"/>
        <v>0</v>
      </c>
      <c r="F260" s="138">
        <f t="shared" si="19"/>
        <v>0</v>
      </c>
      <c r="G260" s="138">
        <f t="shared" si="19"/>
        <v>0</v>
      </c>
      <c r="H260" s="138">
        <f t="shared" si="18"/>
        <v>44282.66969286494</v>
      </c>
    </row>
    <row r="261" spans="2:10">
      <c r="B261" s="127" t="str">
        <f>$B$50</f>
        <v>Technology</v>
      </c>
      <c r="C261" s="138">
        <f t="shared" si="19"/>
        <v>49139.629778288574</v>
      </c>
      <c r="D261" s="138">
        <f t="shared" si="19"/>
        <v>156043.69320342882</v>
      </c>
      <c r="E261" s="138">
        <f t="shared" si="19"/>
        <v>32764.419374856792</v>
      </c>
      <c r="F261" s="138">
        <f t="shared" si="19"/>
        <v>0</v>
      </c>
      <c r="G261" s="138">
        <f t="shared" si="19"/>
        <v>0</v>
      </c>
      <c r="H261" s="138">
        <f t="shared" si="18"/>
        <v>237947.74235657416</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6635538.36177924</v>
      </c>
      <c r="D263" s="135">
        <f>SUM(D243:D262)</f>
        <v>6693310.4619439859</v>
      </c>
      <c r="E263" s="135">
        <f>SUM(E243:E262)</f>
        <v>2877600.7986820429</v>
      </c>
      <c r="F263" s="135">
        <f>SUM(F243:F262)</f>
        <v>492438.37759472826</v>
      </c>
      <c r="G263" s="135">
        <f>SUM(G243:G262)</f>
        <v>0</v>
      </c>
      <c r="H263" s="135">
        <f t="shared" si="18"/>
        <v>16698887.999999998</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15946227.90496625</v>
      </c>
      <c r="D268" s="135">
        <f t="shared" si="20"/>
        <v>5422824.4460524814</v>
      </c>
      <c r="E268" s="135">
        <f t="shared" si="20"/>
        <v>1678263.8690985437</v>
      </c>
      <c r="F268" s="135">
        <f t="shared" si="20"/>
        <v>145149.38941520915</v>
      </c>
      <c r="G268" s="135">
        <f t="shared" si="20"/>
        <v>0</v>
      </c>
      <c r="H268" s="135">
        <f>SUM(C268:G268)</f>
        <v>23192465.609532483</v>
      </c>
    </row>
    <row r="269" spans="2:10">
      <c r="B269" s="127" t="str">
        <f>$B$33</f>
        <v>Science</v>
      </c>
      <c r="C269" s="138">
        <f t="shared" si="20"/>
        <v>5969392.1195105873</v>
      </c>
      <c r="D269" s="138">
        <f t="shared" si="20"/>
        <v>4641635.3666405715</v>
      </c>
      <c r="E269" s="138">
        <f t="shared" si="20"/>
        <v>2027481.6717486675</v>
      </c>
      <c r="F269" s="138">
        <f t="shared" si="20"/>
        <v>0</v>
      </c>
      <c r="G269" s="138">
        <f t="shared" si="20"/>
        <v>0</v>
      </c>
      <c r="H269" s="138">
        <f t="shared" ref="H269:H288" si="21">SUM(C269:G269)</f>
        <v>12638509.157899827</v>
      </c>
    </row>
    <row r="270" spans="2:10">
      <c r="B270" s="127" t="str">
        <f>$B$34</f>
        <v>Fine Arts</v>
      </c>
      <c r="C270" s="138">
        <f t="shared" si="20"/>
        <v>5365836.3974330882</v>
      </c>
      <c r="D270" s="138">
        <f t="shared" si="20"/>
        <v>2605498.063987718</v>
      </c>
      <c r="E270" s="138">
        <f t="shared" si="20"/>
        <v>313474.79398177349</v>
      </c>
      <c r="F270" s="138">
        <f t="shared" si="20"/>
        <v>0</v>
      </c>
      <c r="G270" s="138">
        <f t="shared" si="20"/>
        <v>0</v>
      </c>
      <c r="H270" s="138">
        <f t="shared" si="21"/>
        <v>8284809.2554025799</v>
      </c>
    </row>
    <row r="271" spans="2:10">
      <c r="B271" s="127" t="str">
        <f>$B$35</f>
        <v>Teacher Education</v>
      </c>
      <c r="C271" s="138">
        <f t="shared" si="20"/>
        <v>172430.64316063683</v>
      </c>
      <c r="D271" s="138">
        <f t="shared" si="20"/>
        <v>3133213.9342063032</v>
      </c>
      <c r="E271" s="138">
        <f t="shared" si="20"/>
        <v>2592118.374626975</v>
      </c>
      <c r="F271" s="138">
        <f t="shared" si="20"/>
        <v>2287110.846790106</v>
      </c>
      <c r="G271" s="138">
        <f t="shared" si="20"/>
        <v>0</v>
      </c>
      <c r="H271" s="138">
        <f t="shared" si="21"/>
        <v>8184873.7987840213</v>
      </c>
    </row>
    <row r="272" spans="2:10">
      <c r="B272" s="127" t="str">
        <f>$B$36</f>
        <v>Agriculture</v>
      </c>
      <c r="C272" s="138">
        <f t="shared" si="20"/>
        <v>3809701.1007139394</v>
      </c>
      <c r="D272" s="138">
        <f t="shared" si="20"/>
        <v>8402937.3972384594</v>
      </c>
      <c r="E272" s="138">
        <f t="shared" si="20"/>
        <v>9234335.9680467099</v>
      </c>
      <c r="F272" s="138">
        <f t="shared" si="20"/>
        <v>527707.38428480295</v>
      </c>
      <c r="G272" s="138">
        <f t="shared" si="20"/>
        <v>0</v>
      </c>
      <c r="H272" s="138">
        <f t="shared" si="21"/>
        <v>21974681.85028391</v>
      </c>
    </row>
    <row r="273" spans="2:10">
      <c r="B273" s="127" t="str">
        <f>$B$37</f>
        <v>Engineering</v>
      </c>
      <c r="C273" s="138">
        <f t="shared" si="20"/>
        <v>3402409.2196554812</v>
      </c>
      <c r="D273" s="138">
        <f t="shared" si="20"/>
        <v>10960982.905149633</v>
      </c>
      <c r="E273" s="138">
        <f t="shared" si="20"/>
        <v>10702488.969052844</v>
      </c>
      <c r="F273" s="138">
        <f t="shared" si="20"/>
        <v>520780.40350443486</v>
      </c>
      <c r="G273" s="138">
        <f t="shared" si="20"/>
        <v>0</v>
      </c>
      <c r="H273" s="138">
        <f t="shared" si="21"/>
        <v>25586661.497362394</v>
      </c>
    </row>
    <row r="274" spans="2:10">
      <c r="B274" s="127" t="str">
        <f>$B$38</f>
        <v>Home Economics</v>
      </c>
      <c r="C274" s="138">
        <f t="shared" si="20"/>
        <v>54426.858964631276</v>
      </c>
      <c r="D274" s="138">
        <f t="shared" si="20"/>
        <v>83113.200995363441</v>
      </c>
      <c r="E274" s="138">
        <f t="shared" si="20"/>
        <v>5339.9318435373043</v>
      </c>
      <c r="F274" s="138">
        <f t="shared" si="20"/>
        <v>0</v>
      </c>
      <c r="G274" s="138">
        <f t="shared" si="20"/>
        <v>0</v>
      </c>
      <c r="H274" s="138">
        <f t="shared" si="21"/>
        <v>142879.99180353203</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38064.845401065977</v>
      </c>
      <c r="D276" s="138">
        <f t="shared" si="20"/>
        <v>506947.03633792605</v>
      </c>
      <c r="E276" s="138">
        <f t="shared" si="20"/>
        <v>199866.02042953914</v>
      </c>
      <c r="F276" s="138">
        <f t="shared" si="20"/>
        <v>0</v>
      </c>
      <c r="G276" s="138">
        <f t="shared" si="20"/>
        <v>0</v>
      </c>
      <c r="H276" s="138">
        <f t="shared" si="21"/>
        <v>744877.9021685312</v>
      </c>
    </row>
    <row r="277" spans="2:10">
      <c r="B277" s="127" t="str">
        <f>$B$41</f>
        <v>Library Science</v>
      </c>
      <c r="C277" s="138">
        <f>C252+C227+C202+C177+C125</f>
        <v>17406.46025849961</v>
      </c>
      <c r="D277" s="138">
        <f t="shared" si="20"/>
        <v>0</v>
      </c>
      <c r="E277" s="138">
        <f t="shared" si="20"/>
        <v>0</v>
      </c>
      <c r="F277" s="138">
        <f t="shared" si="20"/>
        <v>0</v>
      </c>
      <c r="G277" s="138">
        <f t="shared" si="20"/>
        <v>0</v>
      </c>
      <c r="H277" s="138">
        <f t="shared" si="21"/>
        <v>17406.46025849961</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69371.587670311346</v>
      </c>
      <c r="D279" s="138">
        <f t="shared" si="20"/>
        <v>343181.93820561748</v>
      </c>
      <c r="E279" s="138">
        <f t="shared" si="20"/>
        <v>0</v>
      </c>
      <c r="F279" s="138">
        <f t="shared" si="20"/>
        <v>0</v>
      </c>
      <c r="G279" s="138">
        <f t="shared" si="20"/>
        <v>0</v>
      </c>
      <c r="H279" s="138">
        <f t="shared" si="21"/>
        <v>412553.52587592881</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629628.47819213837</v>
      </c>
      <c r="D281" s="138">
        <f t="shared" si="20"/>
        <v>641528.08423620509</v>
      </c>
      <c r="E281" s="138">
        <f t="shared" si="20"/>
        <v>1632882.6987750172</v>
      </c>
      <c r="F281" s="138">
        <f t="shared" si="20"/>
        <v>0</v>
      </c>
      <c r="G281" s="138">
        <f t="shared" si="20"/>
        <v>0</v>
      </c>
      <c r="H281" s="138">
        <f t="shared" si="21"/>
        <v>2904039.2612033607</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1426637.8987931861</v>
      </c>
      <c r="D283" s="138">
        <f t="shared" si="20"/>
        <v>4574117.0160338543</v>
      </c>
      <c r="E283" s="138">
        <f t="shared" si="20"/>
        <v>1133533.3303184533</v>
      </c>
      <c r="F283" s="138">
        <f t="shared" si="20"/>
        <v>0</v>
      </c>
      <c r="G283" s="138">
        <f t="shared" si="20"/>
        <v>0</v>
      </c>
      <c r="H283" s="138">
        <f t="shared" si="21"/>
        <v>7134288.2451454941</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380059.83586858853</v>
      </c>
      <c r="E285" s="138">
        <f t="shared" si="22"/>
        <v>0</v>
      </c>
      <c r="F285" s="138">
        <f t="shared" si="22"/>
        <v>0</v>
      </c>
      <c r="G285" s="138">
        <f t="shared" si="22"/>
        <v>0</v>
      </c>
      <c r="H285" s="138">
        <f t="shared" si="21"/>
        <v>380059.83586858853</v>
      </c>
    </row>
    <row r="286" spans="2:10">
      <c r="B286" s="127" t="str">
        <f>$B$50</f>
        <v>Technology</v>
      </c>
      <c r="C286" s="138">
        <f t="shared" si="22"/>
        <v>664874.15079622017</v>
      </c>
      <c r="D286" s="138">
        <f t="shared" si="22"/>
        <v>870348.92252329201</v>
      </c>
      <c r="E286" s="138">
        <f t="shared" si="22"/>
        <v>60264.945091349582</v>
      </c>
      <c r="F286" s="138">
        <f t="shared" si="22"/>
        <v>0</v>
      </c>
      <c r="G286" s="138">
        <f t="shared" si="22"/>
        <v>0</v>
      </c>
      <c r="H286" s="138">
        <f t="shared" si="21"/>
        <v>1595488.0184108617</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37566407.665516026</v>
      </c>
      <c r="D288" s="135">
        <f>SUM(D268:D287)</f>
        <v>42566388.14747601</v>
      </c>
      <c r="E288" s="135">
        <f>SUM(E268:E287)</f>
        <v>29580050.57301341</v>
      </c>
      <c r="F288" s="135">
        <f>SUM(F268:F287)</f>
        <v>3480748.0239945529</v>
      </c>
      <c r="G288" s="135">
        <f>SUM(G268:G287)</f>
        <v>0</v>
      </c>
      <c r="H288" s="135">
        <f t="shared" si="21"/>
        <v>113193594.41</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382.41271745044844</v>
      </c>
      <c r="D293" s="133">
        <f t="shared" si="23"/>
        <v>563.46887427810486</v>
      </c>
      <c r="E293" s="133">
        <f t="shared" si="23"/>
        <v>884.69365793281167</v>
      </c>
      <c r="F293" s="133">
        <f t="shared" si="23"/>
        <v>1544.1424405873315</v>
      </c>
      <c r="G293" s="134">
        <f t="shared" si="23"/>
        <v>0</v>
      </c>
      <c r="H293" s="135">
        <f t="shared" si="23"/>
        <v>435.01642363230076</v>
      </c>
    </row>
    <row r="294" spans="2:10">
      <c r="B294" s="127" t="str">
        <f>$B$33</f>
        <v>Science</v>
      </c>
      <c r="C294" s="136">
        <f t="shared" si="23"/>
        <v>491.02509825701958</v>
      </c>
      <c r="D294" s="136">
        <f t="shared" si="23"/>
        <v>831.5362534289809</v>
      </c>
      <c r="E294" s="136">
        <f t="shared" si="23"/>
        <v>1713.8475669895752</v>
      </c>
      <c r="F294" s="136">
        <f t="shared" si="23"/>
        <v>0</v>
      </c>
      <c r="G294" s="137">
        <f t="shared" si="23"/>
        <v>0</v>
      </c>
      <c r="H294" s="138">
        <f t="shared" si="23"/>
        <v>667.92670742521011</v>
      </c>
    </row>
    <row r="295" spans="2:10">
      <c r="B295" s="127" t="str">
        <f>$B$34</f>
        <v>Fine Arts</v>
      </c>
      <c r="C295" s="136">
        <f t="shared" si="23"/>
        <v>704.36287705868835</v>
      </c>
      <c r="D295" s="136">
        <f t="shared" si="23"/>
        <v>1286.0306337550435</v>
      </c>
      <c r="E295" s="136">
        <f t="shared" si="23"/>
        <v>1115.5686618568454</v>
      </c>
      <c r="F295" s="136">
        <f t="shared" si="23"/>
        <v>0</v>
      </c>
      <c r="G295" s="137">
        <f t="shared" si="23"/>
        <v>0</v>
      </c>
      <c r="H295" s="138">
        <f t="shared" si="23"/>
        <v>834.74148669043632</v>
      </c>
    </row>
    <row r="296" spans="2:10">
      <c r="B296" s="127" t="str">
        <f>$B$35</f>
        <v>Teacher Education</v>
      </c>
      <c r="C296" s="136">
        <f t="shared" si="23"/>
        <v>416.49913806917107</v>
      </c>
      <c r="D296" s="136">
        <f t="shared" si="23"/>
        <v>788.62671387019964</v>
      </c>
      <c r="E296" s="136">
        <f t="shared" si="23"/>
        <v>885.28633013216358</v>
      </c>
      <c r="F296" s="136">
        <f t="shared" si="23"/>
        <v>1314.431521143739</v>
      </c>
      <c r="G296" s="137">
        <f t="shared" si="23"/>
        <v>0</v>
      </c>
      <c r="H296" s="138">
        <f t="shared" si="23"/>
        <v>903.90654873374058</v>
      </c>
    </row>
    <row r="297" spans="2:10">
      <c r="B297" s="127" t="str">
        <f>$B$36</f>
        <v>Agriculture</v>
      </c>
      <c r="C297" s="136">
        <f t="shared" si="23"/>
        <v>1092.8574586098507</v>
      </c>
      <c r="D297" s="136">
        <f t="shared" si="23"/>
        <v>1443.5556428858374</v>
      </c>
      <c r="E297" s="136">
        <f t="shared" si="23"/>
        <v>6000.2183028243726</v>
      </c>
      <c r="F297" s="136">
        <f t="shared" si="23"/>
        <v>2119.3067641959956</v>
      </c>
      <c r="G297" s="137">
        <f t="shared" si="23"/>
        <v>0</v>
      </c>
      <c r="H297" s="138">
        <f t="shared" si="23"/>
        <v>1980.5932267042731</v>
      </c>
    </row>
    <row r="298" spans="2:10">
      <c r="B298" s="127" t="str">
        <f>$B$37</f>
        <v>Engineering</v>
      </c>
      <c r="C298" s="136">
        <f t="shared" si="23"/>
        <v>810.676487885509</v>
      </c>
      <c r="D298" s="136">
        <f t="shared" si="23"/>
        <v>1162.9690085039399</v>
      </c>
      <c r="E298" s="136">
        <f t="shared" si="23"/>
        <v>1377.9437323358882</v>
      </c>
      <c r="F298" s="136">
        <f t="shared" si="23"/>
        <v>1039.4818433222254</v>
      </c>
      <c r="G298" s="137">
        <f t="shared" si="23"/>
        <v>0</v>
      </c>
      <c r="H298" s="138">
        <f t="shared" si="23"/>
        <v>1168.8744402632433</v>
      </c>
    </row>
    <row r="299" spans="2:10">
      <c r="B299" s="127" t="str">
        <f>$B$38</f>
        <v>Home Economics</v>
      </c>
      <c r="C299" s="136">
        <f t="shared" si="23"/>
        <v>163.44402091480865</v>
      </c>
      <c r="D299" s="136">
        <f t="shared" si="23"/>
        <v>277.04400331787815</v>
      </c>
      <c r="E299" s="136">
        <f t="shared" si="23"/>
        <v>254.28246873987163</v>
      </c>
      <c r="F299" s="136">
        <f t="shared" si="23"/>
        <v>0</v>
      </c>
      <c r="G299" s="137">
        <f t="shared" si="23"/>
        <v>0</v>
      </c>
      <c r="H299" s="138">
        <f t="shared" si="23"/>
        <v>218.47093547940676</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576.74008183433295</v>
      </c>
      <c r="D301" s="136">
        <f t="shared" si="23"/>
        <v>704.09310602489734</v>
      </c>
      <c r="E301" s="136">
        <f t="shared" si="23"/>
        <v>254.28246873987169</v>
      </c>
      <c r="F301" s="136">
        <f t="shared" si="23"/>
        <v>0</v>
      </c>
      <c r="G301" s="137">
        <f t="shared" si="23"/>
        <v>0</v>
      </c>
      <c r="H301" s="138">
        <f t="shared" si="23"/>
        <v>473.84090468736082</v>
      </c>
    </row>
    <row r="302" spans="2:10">
      <c r="B302" s="127" t="str">
        <f>$B$41</f>
        <v>Library Science</v>
      </c>
      <c r="C302" s="136">
        <f t="shared" si="23"/>
        <v>290.10767097499348</v>
      </c>
      <c r="D302" s="136">
        <f t="shared" si="23"/>
        <v>0</v>
      </c>
      <c r="E302" s="136">
        <f t="shared" si="23"/>
        <v>0</v>
      </c>
      <c r="F302" s="136">
        <f t="shared" si="23"/>
        <v>0</v>
      </c>
      <c r="G302" s="137">
        <f t="shared" si="23"/>
        <v>0</v>
      </c>
      <c r="H302" s="138">
        <f t="shared" si="23"/>
        <v>290.10767097499348</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4624.7725113540901</v>
      </c>
      <c r="D304" s="136">
        <f t="shared" si="23"/>
        <v>4973.6512783422822</v>
      </c>
      <c r="E304" s="136">
        <f t="shared" si="23"/>
        <v>0</v>
      </c>
      <c r="F304" s="136">
        <f t="shared" si="23"/>
        <v>0</v>
      </c>
      <c r="G304" s="137">
        <f t="shared" si="23"/>
        <v>0</v>
      </c>
      <c r="H304" s="138">
        <f t="shared" si="23"/>
        <v>4911.3514985229622</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477.71508208811713</v>
      </c>
      <c r="D306" s="136">
        <f t="shared" si="23"/>
        <v>478.39529025816933</v>
      </c>
      <c r="E306" s="136">
        <f t="shared" si="23"/>
        <v>820.95661074661496</v>
      </c>
      <c r="F306" s="136">
        <f t="shared" si="23"/>
        <v>0</v>
      </c>
      <c r="G306" s="137">
        <f t="shared" si="23"/>
        <v>0</v>
      </c>
      <c r="H306" s="138">
        <f t="shared" si="23"/>
        <v>624.79330060313271</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517.27262465307695</v>
      </c>
      <c r="D308" s="136">
        <f t="shared" si="23"/>
        <v>1082.1190007177322</v>
      </c>
      <c r="E308" s="136">
        <f t="shared" si="23"/>
        <v>518.30513503358634</v>
      </c>
      <c r="F308" s="136">
        <f t="shared" si="23"/>
        <v>0</v>
      </c>
      <c r="G308" s="137">
        <f t="shared" si="23"/>
        <v>0</v>
      </c>
      <c r="H308" s="138">
        <f t="shared" si="23"/>
        <v>777.83343274591084</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1292.7205301652671</v>
      </c>
      <c r="E310" s="136">
        <f t="shared" si="24"/>
        <v>0</v>
      </c>
      <c r="F310" s="136">
        <f t="shared" si="24"/>
        <v>0</v>
      </c>
      <c r="G310" s="137">
        <f t="shared" si="24"/>
        <v>0</v>
      </c>
      <c r="H310" s="138">
        <f t="shared" si="24"/>
        <v>1292.7205301652671</v>
      </c>
    </row>
    <row r="311" spans="2:10">
      <c r="B311" s="127" t="str">
        <f>$B$50</f>
        <v>Technology</v>
      </c>
      <c r="C311" s="136">
        <f t="shared" si="24"/>
        <v>1202.3040701559135</v>
      </c>
      <c r="D311" s="136">
        <f t="shared" si="24"/>
        <v>840.10513757074523</v>
      </c>
      <c r="E311" s="136">
        <f t="shared" si="24"/>
        <v>254.28246873987166</v>
      </c>
      <c r="F311" s="136">
        <f t="shared" si="24"/>
        <v>0</v>
      </c>
      <c r="G311" s="137">
        <f t="shared" si="24"/>
        <v>0</v>
      </c>
      <c r="H311" s="138">
        <f t="shared" si="24"/>
        <v>873.76123680770081</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503.07212236542875</v>
      </c>
      <c r="D313" s="135">
        <f t="shared" si="24"/>
        <v>957.88262629902363</v>
      </c>
      <c r="E313" s="135">
        <f t="shared" si="24"/>
        <v>1421.0929893352586</v>
      </c>
      <c r="F313" s="135">
        <f t="shared" si="24"/>
        <v>1347.0387089762201</v>
      </c>
      <c r="G313" s="135">
        <f t="shared" si="24"/>
        <v>0</v>
      </c>
      <c r="H313" s="135">
        <f t="shared" si="24"/>
        <v>794.27970058451626</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1.473457467719067</v>
      </c>
      <c r="E318" s="128">
        <f t="shared" si="25"/>
        <v>2.3134525018704348</v>
      </c>
      <c r="F318" s="128">
        <f t="shared" si="25"/>
        <v>4.0378951068420355</v>
      </c>
      <c r="G318" s="128">
        <f t="shared" si="25"/>
        <v>0</v>
      </c>
      <c r="H318" s="128">
        <f t="shared" si="25"/>
        <v>1.1375574184157944</v>
      </c>
    </row>
    <row r="319" spans="2:10">
      <c r="B319" s="127" t="str">
        <f>$B$33</f>
        <v>Science</v>
      </c>
      <c r="C319" s="128">
        <f t="shared" ref="C319:H334" si="26">IF($C$293=0,"",C294/$C$293)</f>
        <v>1.2840187468939097</v>
      </c>
      <c r="D319" s="128">
        <f t="shared" si="26"/>
        <v>2.1744471757446928</v>
      </c>
      <c r="E319" s="128">
        <f t="shared" si="26"/>
        <v>4.4816699047453854</v>
      </c>
      <c r="F319" s="128">
        <f t="shared" si="26"/>
        <v>0</v>
      </c>
      <c r="G319" s="128">
        <f t="shared" si="26"/>
        <v>0</v>
      </c>
      <c r="H319" s="128">
        <f t="shared" si="26"/>
        <v>1.7466121730424864</v>
      </c>
    </row>
    <row r="320" spans="2:10">
      <c r="B320" s="127" t="str">
        <f>$B$34</f>
        <v>Fine Arts</v>
      </c>
      <c r="C320" s="128">
        <f t="shared" si="26"/>
        <v>1.8418918747124484</v>
      </c>
      <c r="D320" s="128">
        <f t="shared" si="26"/>
        <v>3.3629389794592339</v>
      </c>
      <c r="E320" s="128">
        <f t="shared" si="26"/>
        <v>2.9171850489030779</v>
      </c>
      <c r="F320" s="128">
        <f t="shared" si="26"/>
        <v>0</v>
      </c>
      <c r="G320" s="128">
        <f t="shared" si="26"/>
        <v>0</v>
      </c>
      <c r="H320" s="128">
        <f t="shared" si="26"/>
        <v>2.1828287831421269</v>
      </c>
    </row>
    <row r="321" spans="2:8">
      <c r="B321" s="127" t="str">
        <f>$B$35</f>
        <v>Teacher Education</v>
      </c>
      <c r="C321" s="128">
        <f t="shared" si="26"/>
        <v>1.0891351648710255</v>
      </c>
      <c r="D321" s="128">
        <f t="shared" si="26"/>
        <v>2.0622397684051572</v>
      </c>
      <c r="E321" s="128">
        <f t="shared" si="26"/>
        <v>2.3150023253263683</v>
      </c>
      <c r="F321" s="128">
        <f t="shared" si="26"/>
        <v>3.437206612549589</v>
      </c>
      <c r="G321" s="128">
        <f t="shared" si="26"/>
        <v>0</v>
      </c>
      <c r="H321" s="128">
        <f t="shared" si="26"/>
        <v>2.3636937462752274</v>
      </c>
    </row>
    <row r="322" spans="2:8">
      <c r="B322" s="127" t="str">
        <f>$B$36</f>
        <v>Agriculture</v>
      </c>
      <c r="C322" s="128">
        <f t="shared" si="26"/>
        <v>2.8577958021269492</v>
      </c>
      <c r="D322" s="128">
        <f t="shared" si="26"/>
        <v>3.7748630655121658</v>
      </c>
      <c r="E322" s="128">
        <f t="shared" si="26"/>
        <v>15.690425629220497</v>
      </c>
      <c r="F322" s="128">
        <f t="shared" si="26"/>
        <v>5.5419358914772676</v>
      </c>
      <c r="G322" s="128">
        <f t="shared" si="26"/>
        <v>0</v>
      </c>
      <c r="H322" s="128">
        <f t="shared" si="26"/>
        <v>5.1792033484370474</v>
      </c>
    </row>
    <row r="323" spans="2:8">
      <c r="B323" s="127" t="str">
        <f>$B$37</f>
        <v>Engineering</v>
      </c>
      <c r="C323" s="128">
        <f t="shared" si="26"/>
        <v>2.119899393750035</v>
      </c>
      <c r="D323" s="128">
        <f t="shared" si="26"/>
        <v>3.0411358080805275</v>
      </c>
      <c r="E323" s="128">
        <f t="shared" si="26"/>
        <v>3.6032895075317071</v>
      </c>
      <c r="F323" s="128">
        <f t="shared" si="26"/>
        <v>2.7182198600832814</v>
      </c>
      <c r="G323" s="128">
        <f t="shared" si="26"/>
        <v>0</v>
      </c>
      <c r="H323" s="128">
        <f t="shared" si="26"/>
        <v>3.0565783691927075</v>
      </c>
    </row>
    <row r="324" spans="2:8">
      <c r="B324" s="127" t="str">
        <f>$B$38</f>
        <v>Home Economics</v>
      </c>
      <c r="C324" s="128">
        <f t="shared" si="26"/>
        <v>0.42740215860103314</v>
      </c>
      <c r="D324" s="128">
        <f t="shared" si="26"/>
        <v>0.72446336294706637</v>
      </c>
      <c r="E324" s="128">
        <f t="shared" si="26"/>
        <v>0.66494250095858953</v>
      </c>
      <c r="F324" s="128">
        <f t="shared" si="26"/>
        <v>0</v>
      </c>
      <c r="G324" s="128">
        <f t="shared" si="26"/>
        <v>0</v>
      </c>
      <c r="H324" s="128">
        <f t="shared" si="26"/>
        <v>0.5712962082850066</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1.5081613542548169</v>
      </c>
      <c r="D326" s="128">
        <f t="shared" si="26"/>
        <v>1.8411864299887752</v>
      </c>
      <c r="E326" s="128">
        <f t="shared" si="26"/>
        <v>0.66494250095858964</v>
      </c>
      <c r="F326" s="128">
        <f t="shared" si="26"/>
        <v>0</v>
      </c>
      <c r="G326" s="128">
        <f t="shared" si="26"/>
        <v>0</v>
      </c>
      <c r="H326" s="128">
        <f t="shared" si="26"/>
        <v>1.2390824966451575</v>
      </c>
    </row>
    <row r="327" spans="2:8">
      <c r="B327" s="127" t="str">
        <f>$B$41</f>
        <v>Library Science</v>
      </c>
      <c r="C327" s="128">
        <f t="shared" si="26"/>
        <v>0.75862453767004889</v>
      </c>
      <c r="D327" s="128">
        <f t="shared" si="26"/>
        <v>0</v>
      </c>
      <c r="E327" s="128">
        <f t="shared" si="26"/>
        <v>0</v>
      </c>
      <c r="F327" s="128">
        <f t="shared" si="26"/>
        <v>0</v>
      </c>
      <c r="G327" s="128">
        <f t="shared" si="26"/>
        <v>0</v>
      </c>
      <c r="H327" s="128">
        <f t="shared" si="26"/>
        <v>0.75862453767004889</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12.09366817659078</v>
      </c>
      <c r="D329" s="128">
        <f t="shared" si="26"/>
        <v>13.005977707806615</v>
      </c>
      <c r="E329" s="128">
        <f t="shared" si="26"/>
        <v>0</v>
      </c>
      <c r="F329" s="128">
        <f t="shared" si="26"/>
        <v>0</v>
      </c>
      <c r="G329" s="128">
        <f t="shared" si="26"/>
        <v>0</v>
      </c>
      <c r="H329" s="128">
        <f t="shared" si="26"/>
        <v>12.843065291518073</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1.2492133767753621</v>
      </c>
      <c r="D331" s="128">
        <f t="shared" si="26"/>
        <v>1.2509921046759067</v>
      </c>
      <c r="E331" s="128">
        <f t="shared" si="26"/>
        <v>2.1467816662059396</v>
      </c>
      <c r="F331" s="128">
        <f t="shared" si="26"/>
        <v>0</v>
      </c>
      <c r="G331" s="128">
        <f t="shared" si="26"/>
        <v>0</v>
      </c>
      <c r="H331" s="128">
        <f t="shared" si="26"/>
        <v>1.6338193582280407</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1.352655393109679</v>
      </c>
      <c r="D333" s="128">
        <f t="shared" si="26"/>
        <v>2.8297149946587461</v>
      </c>
      <c r="E333" s="128">
        <f t="shared" si="26"/>
        <v>1.3553553827632481</v>
      </c>
      <c r="F333" s="128">
        <f t="shared" si="26"/>
        <v>0</v>
      </c>
      <c r="G333" s="128">
        <f t="shared" si="26"/>
        <v>0</v>
      </c>
      <c r="H333" s="128">
        <f t="shared" si="26"/>
        <v>2.0340155995118008</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3.3804328966459458</v>
      </c>
      <c r="E335" s="128">
        <f t="shared" si="27"/>
        <v>0</v>
      </c>
      <c r="F335" s="128">
        <f t="shared" si="27"/>
        <v>0</v>
      </c>
      <c r="G335" s="128">
        <f t="shared" si="27"/>
        <v>0</v>
      </c>
      <c r="H335" s="128">
        <f t="shared" si="27"/>
        <v>3.3804328966459458</v>
      </c>
    </row>
    <row r="336" spans="2:8">
      <c r="B336" s="127" t="str">
        <f>$B$50</f>
        <v>Technology</v>
      </c>
      <c r="C336" s="128">
        <f t="shared" si="27"/>
        <v>3.1439960422124384</v>
      </c>
      <c r="D336" s="128">
        <f t="shared" si="27"/>
        <v>2.1968546003693059</v>
      </c>
      <c r="E336" s="128">
        <f t="shared" si="27"/>
        <v>0.66494250095858953</v>
      </c>
      <c r="F336" s="128">
        <f t="shared" si="27"/>
        <v>0</v>
      </c>
      <c r="G336" s="128">
        <f t="shared" si="27"/>
        <v>0</v>
      </c>
      <c r="H336" s="128">
        <f t="shared" si="27"/>
        <v>2.284864485242752</v>
      </c>
    </row>
    <row r="337" spans="2:10">
      <c r="B337" s="127" t="str">
        <f>$B$51</f>
        <v>Nursing</v>
      </c>
      <c r="C337" s="128">
        <f t="shared" si="27"/>
        <v>0</v>
      </c>
      <c r="D337" s="128">
        <f t="shared" si="27"/>
        <v>0</v>
      </c>
      <c r="E337" s="128">
        <f t="shared" si="27"/>
        <v>0</v>
      </c>
      <c r="F337" s="128">
        <f t="shared" si="27"/>
        <v>0</v>
      </c>
      <c r="G337" s="128">
        <f t="shared" si="27"/>
        <v>0</v>
      </c>
      <c r="H337" s="128">
        <f t="shared" si="27"/>
        <v>0</v>
      </c>
    </row>
    <row r="338" spans="2:10">
      <c r="B338" s="130" t="str">
        <f>$B$52</f>
        <v>Totals</v>
      </c>
      <c r="C338" s="128">
        <f t="shared" si="27"/>
        <v>1.315521423344439</v>
      </c>
      <c r="D338" s="128">
        <f t="shared" si="27"/>
        <v>2.504839882641043</v>
      </c>
      <c r="E338" s="128">
        <f t="shared" si="27"/>
        <v>3.7161237701761274</v>
      </c>
      <c r="F338" s="128">
        <f t="shared" si="27"/>
        <v>3.5224736194887769</v>
      </c>
      <c r="G338" s="128">
        <f t="shared" si="27"/>
        <v>0</v>
      </c>
      <c r="H338" s="128">
        <f t="shared" si="27"/>
        <v>2.0770221918350189</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11472.381523513453</v>
      </c>
      <c r="D343" s="135">
        <f t="shared" si="28"/>
        <v>16904.066228343145</v>
      </c>
      <c r="E343" s="135">
        <f>E293*24</f>
        <v>21232.64779038748</v>
      </c>
      <c r="F343" s="135">
        <f>F293*18</f>
        <v>27794.563930571967</v>
      </c>
      <c r="G343" s="135">
        <f>G293*24</f>
        <v>0</v>
      </c>
      <c r="H343" s="135">
        <f>IF((C32/30+D32/30+E32/24+F32/18+G32/24)=0,0,H268/(C32/30+D32/30+E32/24+F32/18+G32/24))</f>
        <v>12920.373716064403</v>
      </c>
    </row>
    <row r="344" spans="2:10">
      <c r="B344" s="127" t="str">
        <f>$B$33</f>
        <v>Science</v>
      </c>
      <c r="C344" s="138">
        <f t="shared" si="28"/>
        <v>14730.752947710587</v>
      </c>
      <c r="D344" s="138">
        <f t="shared" si="28"/>
        <v>24946.087602869426</v>
      </c>
      <c r="E344" s="138">
        <f>E294*24</f>
        <v>41132.341607749804</v>
      </c>
      <c r="F344" s="138">
        <f>F294*18</f>
        <v>0</v>
      </c>
      <c r="G344" s="138">
        <f>G294*24</f>
        <v>0</v>
      </c>
      <c r="H344" s="138">
        <f t="shared" ref="H344:H363" si="29">IF((C33/30+D33/30+E33/24+F33/18+G33/24)=0,0,H269/(C33/30+D33/30+E33/24+F33/18+G33/24))</f>
        <v>19729.431111186004</v>
      </c>
    </row>
    <row r="345" spans="2:10">
      <c r="B345" s="127" t="str">
        <f>$B$34</f>
        <v>Fine Arts</v>
      </c>
      <c r="C345" s="138">
        <f t="shared" si="28"/>
        <v>21130.886311760652</v>
      </c>
      <c r="D345" s="138">
        <f t="shared" si="28"/>
        <v>38580.919012651306</v>
      </c>
      <c r="E345" s="138">
        <f t="shared" ref="E345:E363" si="30">E295*24</f>
        <v>26773.647884564292</v>
      </c>
      <c r="F345" s="138">
        <f t="shared" ref="F345:F363" si="31">F295*18</f>
        <v>0</v>
      </c>
      <c r="G345" s="138">
        <f t="shared" ref="G345:G363" si="32">G295*24</f>
        <v>0</v>
      </c>
      <c r="H345" s="138">
        <f t="shared" si="29"/>
        <v>24866.239229841914</v>
      </c>
    </row>
    <row r="346" spans="2:10">
      <c r="B346" s="127" t="str">
        <f>$B$35</f>
        <v>Teacher Education</v>
      </c>
      <c r="C346" s="138">
        <f t="shared" si="28"/>
        <v>12494.974142075132</v>
      </c>
      <c r="D346" s="138">
        <f t="shared" si="28"/>
        <v>23658.801416105991</v>
      </c>
      <c r="E346" s="138">
        <f t="shared" si="30"/>
        <v>21246.871923171926</v>
      </c>
      <c r="F346" s="138">
        <f t="shared" si="31"/>
        <v>23659.767380587302</v>
      </c>
      <c r="G346" s="138">
        <f t="shared" si="32"/>
        <v>0</v>
      </c>
      <c r="H346" s="138">
        <f t="shared" si="29"/>
        <v>22430.457108205042</v>
      </c>
    </row>
    <row r="347" spans="2:10">
      <c r="B347" s="127" t="str">
        <f>$B$36</f>
        <v>Agriculture</v>
      </c>
      <c r="C347" s="138">
        <f t="shared" si="28"/>
        <v>32785.72375829552</v>
      </c>
      <c r="D347" s="138">
        <f t="shared" si="28"/>
        <v>43306.669286575125</v>
      </c>
      <c r="E347" s="138">
        <f t="shared" si="30"/>
        <v>144005.23926778493</v>
      </c>
      <c r="F347" s="138">
        <f t="shared" si="31"/>
        <v>38147.521755527923</v>
      </c>
      <c r="G347" s="138">
        <f t="shared" si="32"/>
        <v>0</v>
      </c>
      <c r="H347" s="138">
        <f t="shared" si="29"/>
        <v>56607.814482409231</v>
      </c>
    </row>
    <row r="348" spans="2:10">
      <c r="B348" s="127" t="str">
        <f>$B$37</f>
        <v>Engineering</v>
      </c>
      <c r="C348" s="138">
        <f t="shared" si="28"/>
        <v>24320.294636565272</v>
      </c>
      <c r="D348" s="138">
        <f t="shared" si="28"/>
        <v>34889.070255118197</v>
      </c>
      <c r="E348" s="138">
        <f t="shared" si="30"/>
        <v>33070.649576061318</v>
      </c>
      <c r="F348" s="138">
        <f t="shared" si="31"/>
        <v>18710.673179800055</v>
      </c>
      <c r="G348" s="138">
        <f t="shared" si="32"/>
        <v>0</v>
      </c>
      <c r="H348" s="138">
        <f t="shared" si="29"/>
        <v>31763.9570433722</v>
      </c>
    </row>
    <row r="349" spans="2:10">
      <c r="B349" s="127" t="str">
        <f>$B$38</f>
        <v>Home Economics</v>
      </c>
      <c r="C349" s="138">
        <f t="shared" si="28"/>
        <v>4903.3206274442591</v>
      </c>
      <c r="D349" s="138">
        <f t="shared" si="28"/>
        <v>8311.3200995363441</v>
      </c>
      <c r="E349" s="138">
        <f t="shared" si="30"/>
        <v>6102.7792497569189</v>
      </c>
      <c r="F349" s="138">
        <f t="shared" si="31"/>
        <v>0</v>
      </c>
      <c r="G349" s="138">
        <f t="shared" si="32"/>
        <v>0</v>
      </c>
      <c r="H349" s="138">
        <f t="shared" si="29"/>
        <v>6501.9336429366103</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17302.20245502999</v>
      </c>
      <c r="D351" s="138">
        <f t="shared" si="28"/>
        <v>21122.793180746921</v>
      </c>
      <c r="E351" s="138">
        <f t="shared" si="30"/>
        <v>6102.7792497569208</v>
      </c>
      <c r="F351" s="138">
        <f t="shared" si="31"/>
        <v>0</v>
      </c>
      <c r="G351" s="138">
        <f t="shared" si="32"/>
        <v>0</v>
      </c>
      <c r="H351" s="138">
        <f t="shared" si="29"/>
        <v>12635.757458329621</v>
      </c>
    </row>
    <row r="352" spans="2:10">
      <c r="B352" s="127" t="str">
        <f>$B$41</f>
        <v>Library Science</v>
      </c>
      <c r="C352" s="138">
        <f t="shared" si="28"/>
        <v>8703.230129249805</v>
      </c>
      <c r="D352" s="138">
        <f t="shared" si="28"/>
        <v>0</v>
      </c>
      <c r="E352" s="138">
        <f t="shared" si="30"/>
        <v>0</v>
      </c>
      <c r="F352" s="138">
        <f t="shared" si="31"/>
        <v>0</v>
      </c>
      <c r="G352" s="138">
        <f t="shared" si="32"/>
        <v>0</v>
      </c>
      <c r="H352" s="138">
        <f t="shared" si="29"/>
        <v>8703.230129249805</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138743.17534062269</v>
      </c>
      <c r="D354" s="138">
        <f t="shared" si="28"/>
        <v>149209.53835026847</v>
      </c>
      <c r="E354" s="138">
        <f t="shared" si="30"/>
        <v>0</v>
      </c>
      <c r="F354" s="138">
        <f t="shared" si="31"/>
        <v>0</v>
      </c>
      <c r="G354" s="138">
        <f t="shared" si="32"/>
        <v>0</v>
      </c>
      <c r="H354" s="138">
        <f t="shared" si="29"/>
        <v>147340.54495568888</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14331.452462643514</v>
      </c>
      <c r="D356" s="138">
        <f t="shared" si="28"/>
        <v>14351.858707745079</v>
      </c>
      <c r="E356" s="138">
        <f t="shared" si="30"/>
        <v>19702.95865791876</v>
      </c>
      <c r="F356" s="138">
        <f t="shared" si="31"/>
        <v>0</v>
      </c>
      <c r="G356" s="138">
        <f t="shared" si="32"/>
        <v>0</v>
      </c>
      <c r="H356" s="138">
        <f t="shared" si="29"/>
        <v>16932.350777144129</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15518.178739592309</v>
      </c>
      <c r="D358" s="138">
        <f t="shared" si="28"/>
        <v>32463.570021531967</v>
      </c>
      <c r="E358" s="138">
        <f t="shared" si="30"/>
        <v>12439.323240806072</v>
      </c>
      <c r="F358" s="138">
        <f t="shared" si="31"/>
        <v>0</v>
      </c>
      <c r="G358" s="138">
        <f t="shared" si="32"/>
        <v>0</v>
      </c>
      <c r="H358" s="138">
        <f t="shared" si="29"/>
        <v>22022.240242249754</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38781.615904958009</v>
      </c>
      <c r="E360" s="138">
        <f t="shared" si="30"/>
        <v>0</v>
      </c>
      <c r="F360" s="138">
        <f t="shared" si="31"/>
        <v>0</v>
      </c>
      <c r="G360" s="138">
        <f t="shared" si="32"/>
        <v>0</v>
      </c>
      <c r="H360" s="138">
        <f t="shared" si="29"/>
        <v>38781.615904958009</v>
      </c>
    </row>
    <row r="361" spans="2:9">
      <c r="B361" s="127" t="str">
        <f>$B$50</f>
        <v>Technology</v>
      </c>
      <c r="C361" s="138">
        <f t="shared" si="33"/>
        <v>36069.122104677401</v>
      </c>
      <c r="D361" s="138">
        <f t="shared" si="33"/>
        <v>25203.154127122358</v>
      </c>
      <c r="E361" s="138">
        <f t="shared" si="30"/>
        <v>6102.7792497569199</v>
      </c>
      <c r="F361" s="138">
        <f t="shared" si="31"/>
        <v>0</v>
      </c>
      <c r="G361" s="138">
        <f t="shared" si="32"/>
        <v>0</v>
      </c>
      <c r="H361" s="138">
        <f t="shared" si="29"/>
        <v>25389.015012505424</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15092.163670962862</v>
      </c>
      <c r="D363" s="135">
        <f t="shared" si="33"/>
        <v>28736.478788970708</v>
      </c>
      <c r="E363" s="135">
        <f t="shared" si="30"/>
        <v>34106.231744046207</v>
      </c>
      <c r="F363" s="135">
        <f t="shared" si="31"/>
        <v>24246.696761571962</v>
      </c>
      <c r="G363" s="135">
        <f t="shared" si="32"/>
        <v>0</v>
      </c>
      <c r="H363" s="135">
        <f t="shared" si="29"/>
        <v>22723.946305058584</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76" priority="6" stopIfTrue="1">
      <formula>C32=0</formula>
    </cfRule>
  </conditionalFormatting>
  <conditionalFormatting sqref="C91:G110">
    <cfRule type="expression" dxfId="175" priority="5" stopIfTrue="1">
      <formula>C32=0</formula>
    </cfRule>
  </conditionalFormatting>
  <conditionalFormatting sqref="C143:H162">
    <cfRule type="expression" dxfId="174" priority="3" stopIfTrue="1">
      <formula>C32=0</formula>
    </cfRule>
  </conditionalFormatting>
  <conditionalFormatting sqref="H143:H162">
    <cfRule type="expression" dxfId="173" priority="1" stopIfTrue="1">
      <formula>OR(AND(#REF!&gt;0,H143&gt;0,H61=0),AND(#REF!&gt;0,H143&gt;0,H32=0))</formula>
    </cfRule>
    <cfRule type="expression" dxfId="172" priority="2" stopIfTrue="1">
      <formula>OR(AND(#REF!&gt;0,H143&gt;0,H61=0),AND(#REF!&gt;0,H143&gt;0,H32=0))</formula>
    </cfRule>
    <cfRule type="expression" dxfId="171"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809</v>
      </c>
      <c r="C3" s="119"/>
      <c r="D3" s="119"/>
      <c r="E3" s="119"/>
      <c r="F3" s="119"/>
      <c r="G3" s="119"/>
      <c r="H3" s="119"/>
    </row>
    <row r="4" spans="2:8">
      <c r="B4" s="292" t="s">
        <v>795</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Data!$G17</f>
        <v>31301608</v>
      </c>
    </row>
    <row r="14" spans="2:8">
      <c r="B14" s="478" t="s">
        <v>13</v>
      </c>
      <c r="C14" s="478"/>
      <c r="D14" s="478"/>
      <c r="E14" s="478"/>
      <c r="F14" s="354"/>
      <c r="G14" s="301"/>
      <c r="H14" s="355">
        <f>Data!$H17</f>
        <v>3119876</v>
      </c>
    </row>
    <row r="15" spans="2:8">
      <c r="B15" s="478" t="s">
        <v>14</v>
      </c>
      <c r="C15" s="478"/>
      <c r="D15" s="478"/>
      <c r="E15" s="478"/>
      <c r="F15" s="354"/>
      <c r="G15" s="301"/>
      <c r="H15" s="355">
        <f>Data!$I17</f>
        <v>6871580</v>
      </c>
    </row>
    <row r="16" spans="2:8">
      <c r="B16" s="478" t="s">
        <v>18</v>
      </c>
      <c r="C16" s="478"/>
      <c r="D16" s="478"/>
      <c r="E16" s="478"/>
      <c r="F16" s="354"/>
      <c r="G16" s="301"/>
      <c r="H16" s="355">
        <f>Data!$J17</f>
        <v>21998237</v>
      </c>
    </row>
    <row r="17" spans="2:23">
      <c r="B17" s="478" t="s">
        <v>15</v>
      </c>
      <c r="C17" s="478"/>
      <c r="D17" s="478"/>
      <c r="E17" s="478"/>
      <c r="F17" s="354"/>
      <c r="G17" s="301"/>
      <c r="H17" s="355">
        <f>Data!$K17</f>
        <v>12386751</v>
      </c>
    </row>
    <row r="18" spans="2:23">
      <c r="B18" s="478" t="s">
        <v>1</v>
      </c>
      <c r="C18" s="478"/>
      <c r="D18" s="478"/>
      <c r="E18" s="478"/>
      <c r="F18" s="356"/>
      <c r="G18" s="301"/>
      <c r="H18" s="357">
        <f>SUM(H13:H17)</f>
        <v>75678052</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Data!L17</f>
        <v>Monica Poehl</v>
      </c>
      <c r="E21" s="491"/>
      <c r="F21" s="491"/>
      <c r="G21" s="308" t="str">
        <f>Data!M17</f>
        <v>979-458-6090</v>
      </c>
      <c r="H21" s="309" t="str">
        <f>Data!N17</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Data!O17</f>
        <v>2214</v>
      </c>
      <c r="D25" s="316">
        <f>Data!P17</f>
        <v>4388</v>
      </c>
      <c r="E25" s="316">
        <f>Data!Q17</f>
        <v>621</v>
      </c>
      <c r="F25" s="316">
        <f>Data!R17</f>
        <v>0</v>
      </c>
      <c r="G25" s="316">
        <f>Data!S17</f>
        <v>0</v>
      </c>
      <c r="H25" s="317">
        <f>SUM(C25:G25)</f>
        <v>7223</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Data!T17</f>
        <v>Jane Mims</v>
      </c>
      <c r="E28" s="491"/>
      <c r="F28" s="491"/>
      <c r="G28" s="308" t="str">
        <f>Data!U17</f>
        <v>(210) 784-1205</v>
      </c>
      <c r="H28" s="309" t="str">
        <f>Data!V17</f>
        <v>Jane.Mims@tamusa.edu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Data!W17</f>
        <v>42839</v>
      </c>
      <c r="D32" s="140">
        <f>Data!AQ17</f>
        <v>20500</v>
      </c>
      <c r="E32" s="140">
        <f>Data!BK17</f>
        <v>2025</v>
      </c>
      <c r="F32" s="140">
        <f>Data!CE17</f>
        <v>0</v>
      </c>
      <c r="G32" s="140">
        <f>Data!CY17</f>
        <v>0</v>
      </c>
      <c r="H32" s="141">
        <f>SUM(C32:G32)</f>
        <v>65364</v>
      </c>
      <c r="W32" s="144"/>
    </row>
    <row r="33" spans="2:23">
      <c r="B33" s="129" t="s">
        <v>43</v>
      </c>
      <c r="C33" s="140">
        <f>Data!X17</f>
        <v>10717</v>
      </c>
      <c r="D33" s="140">
        <f>Data!AR17</f>
        <v>4884</v>
      </c>
      <c r="E33" s="140">
        <f>Data!BL17</f>
        <v>376</v>
      </c>
      <c r="F33" s="140">
        <f>Data!CF17</f>
        <v>0</v>
      </c>
      <c r="G33" s="140">
        <f>Data!CZ17</f>
        <v>0</v>
      </c>
      <c r="H33" s="141">
        <f t="shared" ref="H33:H52" si="0">SUM(C33:G33)</f>
        <v>15977</v>
      </c>
      <c r="W33" s="144"/>
    </row>
    <row r="34" spans="2:23">
      <c r="B34" s="129" t="s">
        <v>44</v>
      </c>
      <c r="C34" s="140">
        <f>Data!Y17</f>
        <v>2901</v>
      </c>
      <c r="D34" s="140">
        <f>Data!AS17</f>
        <v>24</v>
      </c>
      <c r="E34" s="140">
        <f>Data!BM17</f>
        <v>0</v>
      </c>
      <c r="F34" s="140">
        <f>Data!CG17</f>
        <v>0</v>
      </c>
      <c r="G34" s="140">
        <f>Data!DA17</f>
        <v>0</v>
      </c>
      <c r="H34" s="141">
        <f t="shared" si="0"/>
        <v>2925</v>
      </c>
      <c r="W34" s="144"/>
    </row>
    <row r="35" spans="2:23">
      <c r="B35" s="129" t="s">
        <v>45</v>
      </c>
      <c r="C35" s="140">
        <f>Data!Z17</f>
        <v>1198</v>
      </c>
      <c r="D35" s="140">
        <f>Data!AT17</f>
        <v>15643</v>
      </c>
      <c r="E35" s="140">
        <f>Data!BN17</f>
        <v>4659</v>
      </c>
      <c r="F35" s="140">
        <f>Data!CH17</f>
        <v>0</v>
      </c>
      <c r="G35" s="140">
        <f>Data!DB17</f>
        <v>0</v>
      </c>
      <c r="H35" s="141">
        <f t="shared" si="0"/>
        <v>21500</v>
      </c>
      <c r="W35" s="144"/>
    </row>
    <row r="36" spans="2:23">
      <c r="B36" s="129" t="s">
        <v>46</v>
      </c>
      <c r="C36" s="140">
        <f>Data!AA17</f>
        <v>0</v>
      </c>
      <c r="D36" s="140">
        <f>Data!AU17</f>
        <v>0</v>
      </c>
      <c r="E36" s="140">
        <f>Data!BO17</f>
        <v>0</v>
      </c>
      <c r="F36" s="140">
        <f>Data!CI17</f>
        <v>0</v>
      </c>
      <c r="G36" s="140">
        <f>Data!DC17</f>
        <v>0</v>
      </c>
      <c r="H36" s="141">
        <f t="shared" si="0"/>
        <v>0</v>
      </c>
      <c r="W36" s="144"/>
    </row>
    <row r="37" spans="2:23">
      <c r="B37" s="129" t="s">
        <v>47</v>
      </c>
      <c r="C37" s="140">
        <f>Data!AB17</f>
        <v>4054</v>
      </c>
      <c r="D37" s="140">
        <f>Data!AV17</f>
        <v>2887</v>
      </c>
      <c r="E37" s="140">
        <f>Data!BP17</f>
        <v>525</v>
      </c>
      <c r="F37" s="140">
        <f>Data!CJ17</f>
        <v>0</v>
      </c>
      <c r="G37" s="140">
        <f>Data!DD17</f>
        <v>0</v>
      </c>
      <c r="H37" s="141">
        <f t="shared" si="0"/>
        <v>7466</v>
      </c>
      <c r="W37" s="144"/>
    </row>
    <row r="38" spans="2:23">
      <c r="B38" s="129" t="s">
        <v>48</v>
      </c>
      <c r="C38" s="140">
        <f>Data!AC17</f>
        <v>579</v>
      </c>
      <c r="D38" s="140">
        <f>Data!AW17</f>
        <v>0</v>
      </c>
      <c r="E38" s="140">
        <f>Data!BQ17</f>
        <v>336</v>
      </c>
      <c r="F38" s="140">
        <f>Data!CK17</f>
        <v>0</v>
      </c>
      <c r="G38" s="140">
        <f>Data!DE17</f>
        <v>0</v>
      </c>
      <c r="H38" s="141">
        <f t="shared" si="0"/>
        <v>915</v>
      </c>
      <c r="W38" s="144"/>
    </row>
    <row r="39" spans="2:23">
      <c r="B39" s="129" t="s">
        <v>49</v>
      </c>
      <c r="C39" s="140">
        <f>Data!AD17</f>
        <v>0</v>
      </c>
      <c r="D39" s="140">
        <f>Data!AX17</f>
        <v>0</v>
      </c>
      <c r="E39" s="140">
        <f>Data!BR17</f>
        <v>0</v>
      </c>
      <c r="F39" s="140">
        <f>Data!CL17</f>
        <v>0</v>
      </c>
      <c r="G39" s="140">
        <f>Data!DF17</f>
        <v>0</v>
      </c>
      <c r="H39" s="141">
        <f t="shared" si="0"/>
        <v>0</v>
      </c>
      <c r="W39" s="144"/>
    </row>
    <row r="40" spans="2:23">
      <c r="B40" s="129" t="s">
        <v>50</v>
      </c>
      <c r="C40" s="140">
        <f>Data!AE17</f>
        <v>0</v>
      </c>
      <c r="D40" s="140">
        <f>Data!AY17</f>
        <v>0</v>
      </c>
      <c r="E40" s="140">
        <f>Data!BS17</f>
        <v>0</v>
      </c>
      <c r="F40" s="140">
        <f>Data!CM17</f>
        <v>0</v>
      </c>
      <c r="G40" s="140">
        <f>Data!DG17</f>
        <v>0</v>
      </c>
      <c r="H40" s="141">
        <f t="shared" si="0"/>
        <v>0</v>
      </c>
      <c r="W40" s="144"/>
    </row>
    <row r="41" spans="2:23">
      <c r="B41" s="129" t="s">
        <v>51</v>
      </c>
      <c r="C41" s="140">
        <f>Data!AF17</f>
        <v>0</v>
      </c>
      <c r="D41" s="140">
        <f>Data!AZ17</f>
        <v>0</v>
      </c>
      <c r="E41" s="140">
        <f>Data!BT17</f>
        <v>0</v>
      </c>
      <c r="F41" s="140">
        <f>Data!CN17</f>
        <v>0</v>
      </c>
      <c r="G41" s="140">
        <f>Data!DH17</f>
        <v>0</v>
      </c>
      <c r="H41" s="141">
        <f t="shared" si="0"/>
        <v>0</v>
      </c>
      <c r="W41" s="144"/>
    </row>
    <row r="42" spans="2:23">
      <c r="B42" s="129" t="s">
        <v>52</v>
      </c>
      <c r="C42" s="140">
        <f>Data!AG17</f>
        <v>0</v>
      </c>
      <c r="D42" s="140">
        <f>Data!BA17</f>
        <v>0</v>
      </c>
      <c r="E42" s="140">
        <f>Data!BU17</f>
        <v>0</v>
      </c>
      <c r="F42" s="140">
        <f>Data!CO17</f>
        <v>0</v>
      </c>
      <c r="G42" s="140">
        <f>Data!DI17</f>
        <v>0</v>
      </c>
      <c r="H42" s="141">
        <f t="shared" si="0"/>
        <v>0</v>
      </c>
      <c r="W42" s="144"/>
    </row>
    <row r="43" spans="2:23">
      <c r="B43" s="129" t="s">
        <v>53</v>
      </c>
      <c r="C43" s="140">
        <f>Data!AH17</f>
        <v>0</v>
      </c>
      <c r="D43" s="140">
        <f>Data!BB17</f>
        <v>0</v>
      </c>
      <c r="E43" s="140">
        <f>Data!BV17</f>
        <v>0</v>
      </c>
      <c r="F43" s="140">
        <f>Data!CP17</f>
        <v>0</v>
      </c>
      <c r="G43" s="140">
        <f>Data!DJ17</f>
        <v>0</v>
      </c>
      <c r="H43" s="141">
        <f t="shared" si="0"/>
        <v>0</v>
      </c>
      <c r="W43" s="144"/>
    </row>
    <row r="44" spans="2:23">
      <c r="B44" s="129" t="s">
        <v>54</v>
      </c>
      <c r="C44" s="140">
        <f>Data!AI17</f>
        <v>0</v>
      </c>
      <c r="D44" s="140">
        <f>Data!BC17</f>
        <v>0</v>
      </c>
      <c r="E44" s="140">
        <f>Data!BW17</f>
        <v>0</v>
      </c>
      <c r="F44" s="140">
        <f>Data!CQ17</f>
        <v>0</v>
      </c>
      <c r="G44" s="140">
        <f>Data!DK17</f>
        <v>0</v>
      </c>
      <c r="H44" s="141">
        <f t="shared" si="0"/>
        <v>0</v>
      </c>
      <c r="W44" s="144"/>
    </row>
    <row r="45" spans="2:23">
      <c r="B45" s="129" t="s">
        <v>55</v>
      </c>
      <c r="C45" s="140">
        <f>Data!AJ17</f>
        <v>1545</v>
      </c>
      <c r="D45" s="140">
        <f>Data!BD17</f>
        <v>201</v>
      </c>
      <c r="E45" s="140">
        <f>Data!BX17</f>
        <v>0</v>
      </c>
      <c r="F45" s="140">
        <f>Data!CR17</f>
        <v>0</v>
      </c>
      <c r="G45" s="140">
        <f>Data!DL17</f>
        <v>0</v>
      </c>
      <c r="H45" s="141">
        <f t="shared" si="0"/>
        <v>1746</v>
      </c>
      <c r="W45" s="144"/>
    </row>
    <row r="46" spans="2:23">
      <c r="B46" s="129" t="s">
        <v>56</v>
      </c>
      <c r="C46" s="140">
        <f>Data!AK17</f>
        <v>0</v>
      </c>
      <c r="D46" s="140">
        <f>Data!BE17</f>
        <v>0</v>
      </c>
      <c r="E46" s="140">
        <f>Data!BY17</f>
        <v>0</v>
      </c>
      <c r="F46" s="140">
        <f>Data!CS17</f>
        <v>0</v>
      </c>
      <c r="G46" s="140">
        <f>Data!DM17</f>
        <v>0</v>
      </c>
      <c r="H46" s="141">
        <f t="shared" si="0"/>
        <v>0</v>
      </c>
      <c r="W46" s="144"/>
    </row>
    <row r="47" spans="2:23">
      <c r="B47" s="129" t="s">
        <v>57</v>
      </c>
      <c r="C47" s="140">
        <f>Data!AL17</f>
        <v>6557</v>
      </c>
      <c r="D47" s="140">
        <f>Data!BF17</f>
        <v>20522</v>
      </c>
      <c r="E47" s="140">
        <f>Data!BZ17</f>
        <v>2341</v>
      </c>
      <c r="F47" s="140">
        <f>Data!CT17</f>
        <v>0</v>
      </c>
      <c r="G47" s="140">
        <f>Data!DN17</f>
        <v>0</v>
      </c>
      <c r="H47" s="141">
        <f t="shared" si="0"/>
        <v>29420</v>
      </c>
      <c r="W47" s="144"/>
    </row>
    <row r="48" spans="2:23">
      <c r="B48" s="129" t="s">
        <v>58</v>
      </c>
      <c r="C48" s="140">
        <f>Data!AM17</f>
        <v>0</v>
      </c>
      <c r="D48" s="140">
        <f>Data!BG17</f>
        <v>0</v>
      </c>
      <c r="E48" s="140">
        <f>Data!CA17</f>
        <v>0</v>
      </c>
      <c r="F48" s="140">
        <f>Data!CU17</f>
        <v>0</v>
      </c>
      <c r="G48" s="140">
        <f>Data!DO17</f>
        <v>0</v>
      </c>
      <c r="H48" s="141">
        <f t="shared" si="0"/>
        <v>0</v>
      </c>
      <c r="W48" s="144"/>
    </row>
    <row r="49" spans="2:23">
      <c r="B49" s="129" t="s">
        <v>59</v>
      </c>
      <c r="C49" s="140">
        <f>Data!AN17</f>
        <v>0</v>
      </c>
      <c r="D49" s="140">
        <f>Data!BH17</f>
        <v>840</v>
      </c>
      <c r="E49" s="140">
        <f>Data!CB17</f>
        <v>0</v>
      </c>
      <c r="F49" s="140">
        <f>Data!CV17</f>
        <v>0</v>
      </c>
      <c r="G49" s="140">
        <f>Data!DP17</f>
        <v>0</v>
      </c>
      <c r="H49" s="141">
        <f t="shared" si="0"/>
        <v>840</v>
      </c>
      <c r="W49" s="144"/>
    </row>
    <row r="50" spans="2:23">
      <c r="B50" s="129" t="s">
        <v>60</v>
      </c>
      <c r="C50" s="140">
        <f>Data!AO17</f>
        <v>64</v>
      </c>
      <c r="D50" s="140">
        <f>Data!BI17</f>
        <v>2007</v>
      </c>
      <c r="E50" s="140">
        <f>Data!CC17</f>
        <v>27</v>
      </c>
      <c r="F50" s="140">
        <f>Data!CW17</f>
        <v>0</v>
      </c>
      <c r="G50" s="140">
        <f>Data!DQ17</f>
        <v>0</v>
      </c>
      <c r="H50" s="141">
        <f t="shared" si="0"/>
        <v>2098</v>
      </c>
      <c r="W50" s="144"/>
    </row>
    <row r="51" spans="2:23">
      <c r="B51" s="129" t="s">
        <v>0</v>
      </c>
      <c r="C51" s="140">
        <f>Data!AP17</f>
        <v>0</v>
      </c>
      <c r="D51" s="140">
        <f>Data!BJ17</f>
        <v>0</v>
      </c>
      <c r="E51" s="140">
        <f>Data!CD17</f>
        <v>0</v>
      </c>
      <c r="F51" s="140">
        <f>Data!CX17</f>
        <v>0</v>
      </c>
      <c r="G51" s="140">
        <f>Data!DR17</f>
        <v>0</v>
      </c>
      <c r="H51" s="141">
        <f t="shared" si="0"/>
        <v>0</v>
      </c>
      <c r="W51" s="144"/>
    </row>
    <row r="52" spans="2:23">
      <c r="B52" s="142" t="s">
        <v>33</v>
      </c>
      <c r="C52" s="141">
        <f>SUM(C32:C51)</f>
        <v>70454</v>
      </c>
      <c r="D52" s="141">
        <f>SUM(D32:D51)</f>
        <v>67508</v>
      </c>
      <c r="E52" s="141">
        <f>SUM(E32:E51)</f>
        <v>10289</v>
      </c>
      <c r="F52" s="141">
        <f>SUM(F32:F51)</f>
        <v>0</v>
      </c>
      <c r="G52" s="141">
        <f>SUM(G32:G51)</f>
        <v>0</v>
      </c>
      <c r="H52" s="141">
        <f t="shared" si="0"/>
        <v>148251</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Data!T17</f>
        <v>Jane Mims</v>
      </c>
      <c r="E55" s="491"/>
      <c r="F55" s="491"/>
      <c r="G55" s="308" t="str">
        <f>Data!U17</f>
        <v>(210) 784-1205</v>
      </c>
      <c r="H55" s="309" t="str">
        <f>Data!V17</f>
        <v>Jane.Mims@tamusa.edu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Data!DS17</f>
        <v>3282990.4706678945</v>
      </c>
      <c r="D61" s="320">
        <f>Data!EM17</f>
        <v>2158093.5478445096</v>
      </c>
      <c r="E61" s="320">
        <f>Data!FG17</f>
        <v>375432.0166666666</v>
      </c>
      <c r="F61" s="320">
        <f>Data!GA17</f>
        <v>0</v>
      </c>
      <c r="G61" s="320">
        <f>Data!GU17</f>
        <v>0</v>
      </c>
      <c r="H61" s="321">
        <f>SUM(C61:G61)</f>
        <v>5816516.0351790702</v>
      </c>
    </row>
    <row r="62" spans="2:23">
      <c r="B62" s="127" t="str">
        <f>$B$33</f>
        <v>Science</v>
      </c>
      <c r="C62" s="320">
        <f>Data!DT17</f>
        <v>835441.83765182691</v>
      </c>
      <c r="D62" s="320">
        <f>Data!EN17</f>
        <v>672575.37773416913</v>
      </c>
      <c r="E62" s="320">
        <f>Data!FH17</f>
        <v>215445.93905567267</v>
      </c>
      <c r="F62" s="320">
        <f>Data!GB17</f>
        <v>0</v>
      </c>
      <c r="G62" s="320">
        <f>Data!GV17</f>
        <v>0</v>
      </c>
      <c r="H62" s="141">
        <f t="shared" ref="H62:H81" si="1">SUM(C62:G62)</f>
        <v>1723463.1544416687</v>
      </c>
    </row>
    <row r="63" spans="2:23">
      <c r="B63" s="127" t="str">
        <f>$B$34</f>
        <v>Fine Arts</v>
      </c>
      <c r="C63" s="320">
        <f>Data!DU17</f>
        <v>219250.75714285712</v>
      </c>
      <c r="D63" s="320">
        <f>Data!EO17</f>
        <v>0</v>
      </c>
      <c r="E63" s="320">
        <f>Data!FI17</f>
        <v>0</v>
      </c>
      <c r="F63" s="320">
        <f>Data!GC17</f>
        <v>0</v>
      </c>
      <c r="G63" s="320">
        <f>Data!GW17</f>
        <v>0</v>
      </c>
      <c r="H63" s="141">
        <f t="shared" si="1"/>
        <v>219250.75714285712</v>
      </c>
    </row>
    <row r="64" spans="2:23">
      <c r="B64" s="127" t="str">
        <f>$B$35</f>
        <v>Teacher Education</v>
      </c>
      <c r="C64" s="320">
        <f>Data!DV17</f>
        <v>171740.31151069637</v>
      </c>
      <c r="D64" s="320">
        <f>Data!EP17</f>
        <v>1553373.2771750533</v>
      </c>
      <c r="E64" s="320">
        <f>Data!FJ17</f>
        <v>1258900.2066541903</v>
      </c>
      <c r="F64" s="320">
        <f>Data!GD17</f>
        <v>0</v>
      </c>
      <c r="G64" s="320">
        <f>Data!GX17</f>
        <v>0</v>
      </c>
      <c r="H64" s="141">
        <f t="shared" si="1"/>
        <v>2984013.7953399401</v>
      </c>
    </row>
    <row r="65" spans="2:8">
      <c r="B65" s="127" t="str">
        <f>$B$36</f>
        <v>Agriculture</v>
      </c>
      <c r="C65" s="320">
        <f>Data!DW17</f>
        <v>0</v>
      </c>
      <c r="D65" s="320">
        <f>Data!EQ17</f>
        <v>0</v>
      </c>
      <c r="E65" s="320">
        <f>Data!FK17</f>
        <v>0</v>
      </c>
      <c r="F65" s="320">
        <f>Data!GE17</f>
        <v>0</v>
      </c>
      <c r="G65" s="320">
        <f>Data!GY17</f>
        <v>0</v>
      </c>
      <c r="H65" s="141">
        <f t="shared" si="1"/>
        <v>0</v>
      </c>
    </row>
    <row r="66" spans="2:8">
      <c r="B66" s="127" t="str">
        <f>$B$37</f>
        <v>Engineering</v>
      </c>
      <c r="C66" s="320">
        <f>Data!DX17</f>
        <v>415383.48862686806</v>
      </c>
      <c r="D66" s="320">
        <f>Data!ER17</f>
        <v>399077.60127584112</v>
      </c>
      <c r="E66" s="320">
        <f>Data!FL17</f>
        <v>191925.46009729066</v>
      </c>
      <c r="F66" s="320">
        <f>Data!GF17</f>
        <v>0</v>
      </c>
      <c r="G66" s="320">
        <f>Data!GZ17</f>
        <v>0</v>
      </c>
      <c r="H66" s="141">
        <f t="shared" si="1"/>
        <v>1006386.5499999999</v>
      </c>
    </row>
    <row r="67" spans="2:8">
      <c r="B67" s="127" t="str">
        <f>$B$38</f>
        <v>Home Economics</v>
      </c>
      <c r="C67" s="320">
        <f>Data!DY17</f>
        <v>28796.39794168096</v>
      </c>
      <c r="D67" s="320">
        <f>Data!ES17</f>
        <v>0</v>
      </c>
      <c r="E67" s="320">
        <f>Data!FM17</f>
        <v>44912</v>
      </c>
      <c r="F67" s="320">
        <f>Data!GG17</f>
        <v>0</v>
      </c>
      <c r="G67" s="320">
        <f>Data!HA17</f>
        <v>0</v>
      </c>
      <c r="H67" s="141">
        <f t="shared" si="1"/>
        <v>73708.39794168096</v>
      </c>
    </row>
    <row r="68" spans="2:8">
      <c r="B68" s="127" t="str">
        <f>$B$39</f>
        <v>Law</v>
      </c>
      <c r="C68" s="320">
        <f>Data!DZ17</f>
        <v>0</v>
      </c>
      <c r="D68" s="320">
        <f>Data!ET17</f>
        <v>0</v>
      </c>
      <c r="E68" s="320">
        <f>Data!FN17</f>
        <v>0</v>
      </c>
      <c r="F68" s="320">
        <f>Data!GH17</f>
        <v>0</v>
      </c>
      <c r="G68" s="320">
        <f>Data!HB17</f>
        <v>0</v>
      </c>
      <c r="H68" s="141">
        <f t="shared" si="1"/>
        <v>0</v>
      </c>
    </row>
    <row r="69" spans="2:8">
      <c r="B69" s="127" t="str">
        <f>$B$40</f>
        <v>Social Service</v>
      </c>
      <c r="C69" s="320">
        <f>Data!EA17</f>
        <v>0</v>
      </c>
      <c r="D69" s="320">
        <f>Data!EU17</f>
        <v>0</v>
      </c>
      <c r="E69" s="320">
        <f>Data!FO17</f>
        <v>0</v>
      </c>
      <c r="F69" s="320">
        <f>Data!GI17</f>
        <v>0</v>
      </c>
      <c r="G69" s="320">
        <f>Data!HC17</f>
        <v>0</v>
      </c>
      <c r="H69" s="141">
        <f t="shared" si="1"/>
        <v>0</v>
      </c>
    </row>
    <row r="70" spans="2:8">
      <c r="B70" s="127" t="str">
        <f>$B$41</f>
        <v>Library Science</v>
      </c>
      <c r="C70" s="320">
        <f>Data!EB17</f>
        <v>0</v>
      </c>
      <c r="D70" s="320">
        <f>Data!EV17</f>
        <v>0</v>
      </c>
      <c r="E70" s="320">
        <f>Data!FP17</f>
        <v>0</v>
      </c>
      <c r="F70" s="320">
        <f>Data!GJ17</f>
        <v>0</v>
      </c>
      <c r="G70" s="320">
        <f>Data!HD17</f>
        <v>0</v>
      </c>
      <c r="H70" s="141">
        <f t="shared" si="1"/>
        <v>0</v>
      </c>
    </row>
    <row r="71" spans="2:8">
      <c r="B71" s="127" t="str">
        <f>$B$42</f>
        <v>Veterinary Science</v>
      </c>
      <c r="C71" s="320">
        <f>Data!EC17</f>
        <v>0</v>
      </c>
      <c r="D71" s="320">
        <f>Data!EW17</f>
        <v>0</v>
      </c>
      <c r="E71" s="320">
        <f>Data!FQ17</f>
        <v>0</v>
      </c>
      <c r="F71" s="320">
        <f>Data!GK17</f>
        <v>0</v>
      </c>
      <c r="G71" s="320">
        <f>Data!HE17</f>
        <v>0</v>
      </c>
      <c r="H71" s="141">
        <f t="shared" si="1"/>
        <v>0</v>
      </c>
    </row>
    <row r="72" spans="2:8">
      <c r="B72" s="127" t="str">
        <f>$B$43</f>
        <v>Vocational Training</v>
      </c>
      <c r="C72" s="320">
        <f>Data!ED17</f>
        <v>0</v>
      </c>
      <c r="D72" s="320">
        <f>Data!EX17</f>
        <v>0</v>
      </c>
      <c r="E72" s="320">
        <f>Data!FR17</f>
        <v>0</v>
      </c>
      <c r="F72" s="320">
        <f>Data!GL17</f>
        <v>0</v>
      </c>
      <c r="G72" s="320">
        <f>Data!HF17</f>
        <v>0</v>
      </c>
      <c r="H72" s="141">
        <f t="shared" si="1"/>
        <v>0</v>
      </c>
    </row>
    <row r="73" spans="2:8">
      <c r="B73" s="127" t="str">
        <f>$B$44</f>
        <v>Physical Training</v>
      </c>
      <c r="C73" s="320">
        <f>Data!EE17</f>
        <v>0</v>
      </c>
      <c r="D73" s="320">
        <f>Data!EY17</f>
        <v>0</v>
      </c>
      <c r="E73" s="320">
        <f>Data!FS17</f>
        <v>0</v>
      </c>
      <c r="F73" s="320">
        <f>Data!GM17</f>
        <v>0</v>
      </c>
      <c r="G73" s="320">
        <f>Data!HG17</f>
        <v>0</v>
      </c>
      <c r="H73" s="141">
        <f t="shared" si="1"/>
        <v>0</v>
      </c>
    </row>
    <row r="74" spans="2:8">
      <c r="B74" s="127" t="str">
        <f>$B$45</f>
        <v>Health Services</v>
      </c>
      <c r="C74" s="320">
        <f>Data!EF17</f>
        <v>88870.013703222096</v>
      </c>
      <c r="D74" s="320">
        <f>Data!EZ17</f>
        <v>11278.21906354515</v>
      </c>
      <c r="E74" s="320">
        <f>Data!FT17</f>
        <v>0</v>
      </c>
      <c r="F74" s="320">
        <f>Data!GN17</f>
        <v>0</v>
      </c>
      <c r="G74" s="320">
        <f>Data!HH17</f>
        <v>0</v>
      </c>
      <c r="H74" s="141">
        <f t="shared" si="1"/>
        <v>100148.23276676725</v>
      </c>
    </row>
    <row r="75" spans="2:8">
      <c r="B75" s="127" t="str">
        <f>$B$46</f>
        <v>Pharmacy</v>
      </c>
      <c r="C75" s="320">
        <f>Data!EG17</f>
        <v>0</v>
      </c>
      <c r="D75" s="320">
        <f>Data!FA17</f>
        <v>0</v>
      </c>
      <c r="E75" s="320">
        <f>Data!FU17</f>
        <v>0</v>
      </c>
      <c r="F75" s="320">
        <f>Data!GO17</f>
        <v>0</v>
      </c>
      <c r="G75" s="320">
        <f>Data!HI17</f>
        <v>0</v>
      </c>
      <c r="H75" s="141">
        <f t="shared" si="1"/>
        <v>0</v>
      </c>
    </row>
    <row r="76" spans="2:8">
      <c r="B76" s="127" t="str">
        <f>$B$47</f>
        <v>Business Administration</v>
      </c>
      <c r="C76" s="320">
        <f>Data!EH17</f>
        <v>389494.52757307974</v>
      </c>
      <c r="D76" s="320">
        <f>Data!FB17</f>
        <v>2365216.8754616654</v>
      </c>
      <c r="E76" s="320">
        <f>Data!FV17</f>
        <v>575545.60843687376</v>
      </c>
      <c r="F76" s="320">
        <f>Data!GP17</f>
        <v>0</v>
      </c>
      <c r="G76" s="320">
        <f>Data!HJ17</f>
        <v>0</v>
      </c>
      <c r="H76" s="141">
        <f t="shared" si="1"/>
        <v>3330257.0114716189</v>
      </c>
    </row>
    <row r="77" spans="2:8">
      <c r="B77" s="127" t="str">
        <f>$B$48</f>
        <v>Optometry</v>
      </c>
      <c r="C77" s="320">
        <f>Data!EI17</f>
        <v>0</v>
      </c>
      <c r="D77" s="320">
        <f>Data!FC17</f>
        <v>0</v>
      </c>
      <c r="E77" s="320">
        <f>Data!FW17</f>
        <v>0</v>
      </c>
      <c r="F77" s="320">
        <f>Data!GQ17</f>
        <v>0</v>
      </c>
      <c r="G77" s="320">
        <f>Data!HK17</f>
        <v>0</v>
      </c>
      <c r="H77" s="141">
        <f t="shared" si="1"/>
        <v>0</v>
      </c>
    </row>
    <row r="78" spans="2:8">
      <c r="B78" s="127" t="str">
        <f>$B$49</f>
        <v>Teacher Ed-Practice Teaching</v>
      </c>
      <c r="C78" s="320">
        <f>Data!EJ17</f>
        <v>0</v>
      </c>
      <c r="D78" s="320">
        <f>Data!FD17</f>
        <v>340796</v>
      </c>
      <c r="E78" s="320">
        <f>Data!FX17</f>
        <v>0</v>
      </c>
      <c r="F78" s="320">
        <f>Data!GR17</f>
        <v>0</v>
      </c>
      <c r="G78" s="320">
        <f>Data!HL17</f>
        <v>0</v>
      </c>
      <c r="H78" s="141">
        <f t="shared" si="1"/>
        <v>340796</v>
      </c>
    </row>
    <row r="79" spans="2:8">
      <c r="B79" s="127" t="str">
        <f>$B$50</f>
        <v>Technology</v>
      </c>
      <c r="C79" s="320">
        <f>Data!EK17</f>
        <v>3212.8869612489939</v>
      </c>
      <c r="D79" s="320">
        <f>Data!FE17</f>
        <v>149047.8932337999</v>
      </c>
      <c r="E79" s="320">
        <f>Data!FY17</f>
        <v>9640.4</v>
      </c>
      <c r="F79" s="320">
        <f>Data!GS17</f>
        <v>0</v>
      </c>
      <c r="G79" s="320">
        <f>Data!HM17</f>
        <v>0</v>
      </c>
      <c r="H79" s="141">
        <f t="shared" si="1"/>
        <v>161901.18019504889</v>
      </c>
    </row>
    <row r="80" spans="2:8">
      <c r="B80" s="127" t="str">
        <f>$B$51</f>
        <v>Nursing</v>
      </c>
      <c r="C80" s="320">
        <f>Data!EL17</f>
        <v>0</v>
      </c>
      <c r="D80" s="320">
        <f>Data!FF17</f>
        <v>0</v>
      </c>
      <c r="E80" s="320">
        <f>Data!FZ17</f>
        <v>0</v>
      </c>
      <c r="F80" s="320">
        <f>Data!GT17</f>
        <v>0</v>
      </c>
      <c r="G80" s="320">
        <f>Data!HN17</f>
        <v>0</v>
      </c>
      <c r="H80" s="141">
        <f t="shared" si="1"/>
        <v>0</v>
      </c>
    </row>
    <row r="81" spans="2:8">
      <c r="B81" s="130" t="str">
        <f>$B$52</f>
        <v>Totals</v>
      </c>
      <c r="C81" s="321">
        <f>SUM(C61:C80)</f>
        <v>5435180.6917793741</v>
      </c>
      <c r="D81" s="321">
        <f>SUM(D61:D80)</f>
        <v>7649458.7917885836</v>
      </c>
      <c r="E81" s="321">
        <f>SUM(E61:E80)</f>
        <v>2671801.6309106937</v>
      </c>
      <c r="F81" s="321">
        <f>SUM(F61:F80)</f>
        <v>0</v>
      </c>
      <c r="G81" s="321">
        <f>SUM(G61:G80)</f>
        <v>0</v>
      </c>
      <c r="H81" s="321">
        <f t="shared" si="1"/>
        <v>15756441.114478651</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Data!T17</f>
        <v>Jane Mims</v>
      </c>
      <c r="E84" s="491"/>
      <c r="F84" s="491"/>
      <c r="G84" s="308" t="str">
        <f>Data!U17</f>
        <v>(210) 784-1205</v>
      </c>
      <c r="H84" s="309" t="str">
        <f>Data!V17</f>
        <v>Jane.Mims@tamusa.edu</v>
      </c>
    </row>
    <row r="85" spans="2:8" ht="13.5" customHeight="1">
      <c r="B85" s="306"/>
      <c r="C85" s="306"/>
      <c r="D85" s="306"/>
      <c r="E85" s="306"/>
      <c r="F85" s="306"/>
      <c r="G85" s="306"/>
      <c r="H85" s="296"/>
    </row>
    <row r="86" spans="2:8">
      <c r="B86" s="120" t="s">
        <v>32</v>
      </c>
      <c r="C86" s="324"/>
      <c r="D86" s="324"/>
      <c r="E86" s="324"/>
      <c r="F86" s="324"/>
      <c r="G86" s="324"/>
      <c r="H86" s="122">
        <f>H13+H14</f>
        <v>34421484</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Data!HR17</f>
        <v>0</v>
      </c>
      <c r="D91" s="327">
        <f>Data!IL17</f>
        <v>0</v>
      </c>
      <c r="E91" s="327">
        <f>Data!JF17</f>
        <v>0</v>
      </c>
      <c r="F91" s="327">
        <f>Data!JZ17</f>
        <v>0</v>
      </c>
      <c r="G91" s="327">
        <f>Data!KT17</f>
        <v>0</v>
      </c>
      <c r="H91" s="133">
        <f t="shared" ref="H91:H111" si="2">SUM(C91:G91)</f>
        <v>0</v>
      </c>
    </row>
    <row r="92" spans="2:8">
      <c r="B92" s="127" t="str">
        <f>$B$33</f>
        <v>Science</v>
      </c>
      <c r="C92" s="327">
        <f>Data!HS17</f>
        <v>0</v>
      </c>
      <c r="D92" s="327">
        <f>Data!IM17</f>
        <v>0</v>
      </c>
      <c r="E92" s="327">
        <f>Data!JG17</f>
        <v>0</v>
      </c>
      <c r="F92" s="327">
        <f>Data!KA17</f>
        <v>0</v>
      </c>
      <c r="G92" s="327">
        <f>Data!KU17</f>
        <v>0</v>
      </c>
      <c r="H92" s="136">
        <f t="shared" si="2"/>
        <v>0</v>
      </c>
    </row>
    <row r="93" spans="2:8">
      <c r="B93" s="127" t="str">
        <f>$B$34</f>
        <v>Fine Arts</v>
      </c>
      <c r="C93" s="327">
        <f>Data!HT17</f>
        <v>0</v>
      </c>
      <c r="D93" s="327">
        <f>Data!IN17</f>
        <v>0</v>
      </c>
      <c r="E93" s="327">
        <f>Data!JH17</f>
        <v>0</v>
      </c>
      <c r="F93" s="327">
        <f>Data!KB17</f>
        <v>0</v>
      </c>
      <c r="G93" s="327">
        <f>Data!KV17</f>
        <v>0</v>
      </c>
      <c r="H93" s="136">
        <f t="shared" si="2"/>
        <v>0</v>
      </c>
    </row>
    <row r="94" spans="2:8">
      <c r="B94" s="127" t="str">
        <f>$B$35</f>
        <v>Teacher Education</v>
      </c>
      <c r="C94" s="327">
        <f>Data!HU17</f>
        <v>0</v>
      </c>
      <c r="D94" s="327">
        <f>Data!IO17</f>
        <v>0</v>
      </c>
      <c r="E94" s="327">
        <f>Data!JI17</f>
        <v>0</v>
      </c>
      <c r="F94" s="327">
        <f>Data!KC17</f>
        <v>0</v>
      </c>
      <c r="G94" s="327">
        <f>Data!KW17</f>
        <v>0</v>
      </c>
      <c r="H94" s="136">
        <f t="shared" si="2"/>
        <v>0</v>
      </c>
    </row>
    <row r="95" spans="2:8">
      <c r="B95" s="127" t="str">
        <f>$B$36</f>
        <v>Agriculture</v>
      </c>
      <c r="C95" s="327">
        <f>Data!HV17</f>
        <v>0</v>
      </c>
      <c r="D95" s="327">
        <f>Data!IP17</f>
        <v>0</v>
      </c>
      <c r="E95" s="327">
        <f>Data!JJ17</f>
        <v>0</v>
      </c>
      <c r="F95" s="327">
        <f>Data!KD17</f>
        <v>0</v>
      </c>
      <c r="G95" s="327">
        <f>Data!KX17</f>
        <v>0</v>
      </c>
      <c r="H95" s="136">
        <f t="shared" si="2"/>
        <v>0</v>
      </c>
    </row>
    <row r="96" spans="2:8">
      <c r="B96" s="127" t="str">
        <f>$B$37</f>
        <v>Engineering</v>
      </c>
      <c r="C96" s="327">
        <f>Data!HW17</f>
        <v>0</v>
      </c>
      <c r="D96" s="327">
        <f>Data!IQ17</f>
        <v>0</v>
      </c>
      <c r="E96" s="327">
        <f>Data!JK17</f>
        <v>0</v>
      </c>
      <c r="F96" s="327">
        <f>Data!KE17</f>
        <v>0</v>
      </c>
      <c r="G96" s="327">
        <f>Data!KY17</f>
        <v>0</v>
      </c>
      <c r="H96" s="136">
        <f t="shared" si="2"/>
        <v>0</v>
      </c>
    </row>
    <row r="97" spans="2:8">
      <c r="B97" s="127" t="str">
        <f>$B$38</f>
        <v>Home Economics</v>
      </c>
      <c r="C97" s="327">
        <f>Data!HX17</f>
        <v>0</v>
      </c>
      <c r="D97" s="327">
        <f>Data!IR17</f>
        <v>0</v>
      </c>
      <c r="E97" s="327">
        <f>Data!JL17</f>
        <v>0</v>
      </c>
      <c r="F97" s="327">
        <f>Data!KF17</f>
        <v>0</v>
      </c>
      <c r="G97" s="327">
        <f>Data!KZ17</f>
        <v>0</v>
      </c>
      <c r="H97" s="136">
        <f t="shared" si="2"/>
        <v>0</v>
      </c>
    </row>
    <row r="98" spans="2:8">
      <c r="B98" s="127" t="str">
        <f>$B$39</f>
        <v>Law</v>
      </c>
      <c r="C98" s="327">
        <f>Data!HY17</f>
        <v>0</v>
      </c>
      <c r="D98" s="327">
        <f>Data!IS17</f>
        <v>0</v>
      </c>
      <c r="E98" s="327">
        <f>Data!JM17</f>
        <v>0</v>
      </c>
      <c r="F98" s="327">
        <f>Data!KG17</f>
        <v>0</v>
      </c>
      <c r="G98" s="327">
        <f>Data!LA17</f>
        <v>0</v>
      </c>
      <c r="H98" s="136">
        <f t="shared" si="2"/>
        <v>0</v>
      </c>
    </row>
    <row r="99" spans="2:8">
      <c r="B99" s="127" t="str">
        <f>$B$40</f>
        <v>Social Service</v>
      </c>
      <c r="C99" s="327">
        <f>Data!HZ17</f>
        <v>0</v>
      </c>
      <c r="D99" s="327">
        <f>Data!IT17</f>
        <v>0</v>
      </c>
      <c r="E99" s="327">
        <f>Data!JN17</f>
        <v>0</v>
      </c>
      <c r="F99" s="327">
        <f>Data!KH17</f>
        <v>0</v>
      </c>
      <c r="G99" s="327">
        <f>Data!LB17</f>
        <v>0</v>
      </c>
      <c r="H99" s="136">
        <f t="shared" si="2"/>
        <v>0</v>
      </c>
    </row>
    <row r="100" spans="2:8">
      <c r="B100" s="127" t="str">
        <f>$B$41</f>
        <v>Library Science</v>
      </c>
      <c r="C100" s="327">
        <f>Data!IA17</f>
        <v>0</v>
      </c>
      <c r="D100" s="327">
        <f>Data!IU17</f>
        <v>0</v>
      </c>
      <c r="E100" s="327">
        <f>Data!JO17</f>
        <v>0</v>
      </c>
      <c r="F100" s="327">
        <f>Data!KI17</f>
        <v>0</v>
      </c>
      <c r="G100" s="327">
        <f>Data!LC17</f>
        <v>0</v>
      </c>
      <c r="H100" s="136">
        <f t="shared" si="2"/>
        <v>0</v>
      </c>
    </row>
    <row r="101" spans="2:8">
      <c r="B101" s="127" t="str">
        <f>$B$42</f>
        <v>Veterinary Science</v>
      </c>
      <c r="C101" s="327">
        <f>Data!IB17</f>
        <v>0</v>
      </c>
      <c r="D101" s="327">
        <f>Data!IV17</f>
        <v>0</v>
      </c>
      <c r="E101" s="327">
        <f>Data!JP17</f>
        <v>0</v>
      </c>
      <c r="F101" s="327">
        <f>Data!KJ17</f>
        <v>0</v>
      </c>
      <c r="G101" s="327">
        <f>Data!LD17</f>
        <v>0</v>
      </c>
      <c r="H101" s="136">
        <f t="shared" si="2"/>
        <v>0</v>
      </c>
    </row>
    <row r="102" spans="2:8">
      <c r="B102" s="127" t="str">
        <f>$B$43</f>
        <v>Vocational Training</v>
      </c>
      <c r="C102" s="327">
        <f>Data!IC17</f>
        <v>0</v>
      </c>
      <c r="D102" s="327">
        <f>Data!IW17</f>
        <v>0</v>
      </c>
      <c r="E102" s="327">
        <f>Data!JQ17</f>
        <v>0</v>
      </c>
      <c r="F102" s="327">
        <f>Data!KK17</f>
        <v>0</v>
      </c>
      <c r="G102" s="327">
        <f>Data!LE17</f>
        <v>0</v>
      </c>
      <c r="H102" s="136">
        <f t="shared" si="2"/>
        <v>0</v>
      </c>
    </row>
    <row r="103" spans="2:8">
      <c r="B103" s="127" t="str">
        <f>$B$44</f>
        <v>Physical Training</v>
      </c>
      <c r="C103" s="327">
        <f>Data!ID17</f>
        <v>0</v>
      </c>
      <c r="D103" s="327">
        <f>Data!IX17</f>
        <v>0</v>
      </c>
      <c r="E103" s="327">
        <f>Data!JR17</f>
        <v>0</v>
      </c>
      <c r="F103" s="327">
        <f>Data!KL17</f>
        <v>0</v>
      </c>
      <c r="G103" s="327">
        <f>Data!LF17</f>
        <v>0</v>
      </c>
      <c r="H103" s="136">
        <f t="shared" si="2"/>
        <v>0</v>
      </c>
    </row>
    <row r="104" spans="2:8">
      <c r="B104" s="127" t="str">
        <f>$B$45</f>
        <v>Health Services</v>
      </c>
      <c r="C104" s="327">
        <f>Data!IE17</f>
        <v>0</v>
      </c>
      <c r="D104" s="327">
        <f>Data!IY17</f>
        <v>0</v>
      </c>
      <c r="E104" s="327">
        <f>Data!JS17</f>
        <v>0</v>
      </c>
      <c r="F104" s="327">
        <f>Data!KM17</f>
        <v>0</v>
      </c>
      <c r="G104" s="327">
        <f>Data!LG17</f>
        <v>0</v>
      </c>
      <c r="H104" s="136">
        <f t="shared" si="2"/>
        <v>0</v>
      </c>
    </row>
    <row r="105" spans="2:8">
      <c r="B105" s="127" t="str">
        <f>$B$46</f>
        <v>Pharmacy</v>
      </c>
      <c r="C105" s="327">
        <f>Data!IF17</f>
        <v>0</v>
      </c>
      <c r="D105" s="327">
        <f>Data!IZ17</f>
        <v>0</v>
      </c>
      <c r="E105" s="327">
        <f>Data!JT17</f>
        <v>0</v>
      </c>
      <c r="F105" s="327">
        <f>Data!KN17</f>
        <v>0</v>
      </c>
      <c r="G105" s="327">
        <f>Data!LH17</f>
        <v>0</v>
      </c>
      <c r="H105" s="136">
        <f t="shared" si="2"/>
        <v>0</v>
      </c>
    </row>
    <row r="106" spans="2:8">
      <c r="B106" s="127" t="str">
        <f>$B$47</f>
        <v>Business Administration</v>
      </c>
      <c r="C106" s="327">
        <f>Data!IG17</f>
        <v>0</v>
      </c>
      <c r="D106" s="327">
        <f>Data!JA17</f>
        <v>0</v>
      </c>
      <c r="E106" s="327">
        <f>Data!JU17</f>
        <v>0</v>
      </c>
      <c r="F106" s="327">
        <f>Data!KO17</f>
        <v>0</v>
      </c>
      <c r="G106" s="327">
        <f>Data!LI17</f>
        <v>0</v>
      </c>
      <c r="H106" s="136">
        <f t="shared" si="2"/>
        <v>0</v>
      </c>
    </row>
    <row r="107" spans="2:8">
      <c r="B107" s="127" t="str">
        <f>$B$48</f>
        <v>Optometry</v>
      </c>
      <c r="C107" s="327">
        <f>Data!IH17</f>
        <v>0</v>
      </c>
      <c r="D107" s="327">
        <f>Data!JB17</f>
        <v>0</v>
      </c>
      <c r="E107" s="327">
        <f>Data!JV17</f>
        <v>0</v>
      </c>
      <c r="F107" s="327">
        <f>Data!KP17</f>
        <v>0</v>
      </c>
      <c r="G107" s="327">
        <f>Data!LJ17</f>
        <v>0</v>
      </c>
      <c r="H107" s="136">
        <f t="shared" si="2"/>
        <v>0</v>
      </c>
    </row>
    <row r="108" spans="2:8">
      <c r="B108" s="127" t="str">
        <f>$B$49</f>
        <v>Teacher Ed-Practice Teaching</v>
      </c>
      <c r="C108" s="327">
        <f>Data!II17</f>
        <v>0</v>
      </c>
      <c r="D108" s="327">
        <f>Data!JC17</f>
        <v>0</v>
      </c>
      <c r="E108" s="327">
        <f>Data!JW17</f>
        <v>0</v>
      </c>
      <c r="F108" s="327">
        <f>Data!KQ17</f>
        <v>0</v>
      </c>
      <c r="G108" s="327">
        <f>Data!LK17</f>
        <v>0</v>
      </c>
      <c r="H108" s="136">
        <f t="shared" si="2"/>
        <v>0</v>
      </c>
    </row>
    <row r="109" spans="2:8">
      <c r="B109" s="127" t="str">
        <f>$B$50</f>
        <v>Technology</v>
      </c>
      <c r="C109" s="327">
        <f>Data!IJ17</f>
        <v>0</v>
      </c>
      <c r="D109" s="327">
        <f>Data!JD17</f>
        <v>0</v>
      </c>
      <c r="E109" s="327">
        <f>Data!JX17</f>
        <v>0</v>
      </c>
      <c r="F109" s="327">
        <f>Data!KR17</f>
        <v>0</v>
      </c>
      <c r="G109" s="327">
        <f>Data!LL17</f>
        <v>0</v>
      </c>
      <c r="H109" s="136">
        <f t="shared" si="2"/>
        <v>0</v>
      </c>
    </row>
    <row r="110" spans="2:8">
      <c r="B110" s="127" t="str">
        <f>$B$51</f>
        <v>Nursing</v>
      </c>
      <c r="C110" s="327">
        <f>Data!IK17</f>
        <v>0</v>
      </c>
      <c r="D110" s="327">
        <f>Data!JE17</f>
        <v>0</v>
      </c>
      <c r="E110" s="327">
        <f>Data!JY17</f>
        <v>0</v>
      </c>
      <c r="F110" s="327">
        <f>Data!KS17</f>
        <v>0</v>
      </c>
      <c r="G110" s="327">
        <f>Data!HPM17</f>
        <v>0</v>
      </c>
      <c r="H110" s="136">
        <f t="shared" si="2"/>
        <v>0</v>
      </c>
    </row>
    <row r="111" spans="2:8">
      <c r="B111" s="130" t="str">
        <f>$B$52</f>
        <v>Totals</v>
      </c>
      <c r="C111" s="133">
        <f>SUM(C91:C110)</f>
        <v>0</v>
      </c>
      <c r="D111" s="133">
        <f>SUM(D91:D110)</f>
        <v>0</v>
      </c>
      <c r="E111" s="133">
        <f>SUM(E91:E110)</f>
        <v>0</v>
      </c>
      <c r="F111" s="133">
        <f>SUM(F91:F110)</f>
        <v>0</v>
      </c>
      <c r="G111" s="133">
        <f>SUM(G91:G110)</f>
        <v>0</v>
      </c>
      <c r="H111" s="133">
        <f t="shared" si="2"/>
        <v>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3282990.4706678945</v>
      </c>
      <c r="D116" s="321">
        <f t="shared" si="3"/>
        <v>2158093.5478445096</v>
      </c>
      <c r="E116" s="321">
        <f t="shared" si="3"/>
        <v>375432.0166666666</v>
      </c>
      <c r="F116" s="321">
        <f t="shared" si="3"/>
        <v>0</v>
      </c>
      <c r="G116" s="321">
        <f t="shared" si="3"/>
        <v>0</v>
      </c>
      <c r="H116" s="133">
        <f t="shared" ref="H116:H136" si="4">SUM(C116:G116)</f>
        <v>5816516.0351790702</v>
      </c>
    </row>
    <row r="117" spans="2:8">
      <c r="B117" s="127" t="str">
        <f>$B$33</f>
        <v>Science</v>
      </c>
      <c r="C117" s="141">
        <f t="shared" si="3"/>
        <v>835441.83765182691</v>
      </c>
      <c r="D117" s="141">
        <f t="shared" si="3"/>
        <v>672575.37773416913</v>
      </c>
      <c r="E117" s="141">
        <f t="shared" si="3"/>
        <v>215445.93905567267</v>
      </c>
      <c r="F117" s="141">
        <f t="shared" si="3"/>
        <v>0</v>
      </c>
      <c r="G117" s="141">
        <f t="shared" si="3"/>
        <v>0</v>
      </c>
      <c r="H117" s="136">
        <f t="shared" si="4"/>
        <v>1723463.1544416687</v>
      </c>
    </row>
    <row r="118" spans="2:8">
      <c r="B118" s="127" t="str">
        <f>$B$34</f>
        <v>Fine Arts</v>
      </c>
      <c r="C118" s="141">
        <f t="shared" si="3"/>
        <v>219250.75714285712</v>
      </c>
      <c r="D118" s="141">
        <f t="shared" si="3"/>
        <v>0</v>
      </c>
      <c r="E118" s="141">
        <f t="shared" si="3"/>
        <v>0</v>
      </c>
      <c r="F118" s="141">
        <f t="shared" si="3"/>
        <v>0</v>
      </c>
      <c r="G118" s="141">
        <f t="shared" si="3"/>
        <v>0</v>
      </c>
      <c r="H118" s="136">
        <f t="shared" si="4"/>
        <v>219250.75714285712</v>
      </c>
    </row>
    <row r="119" spans="2:8">
      <c r="B119" s="127" t="str">
        <f>$B$35</f>
        <v>Teacher Education</v>
      </c>
      <c r="C119" s="141">
        <f t="shared" si="3"/>
        <v>171740.31151069637</v>
      </c>
      <c r="D119" s="141">
        <f t="shared" si="3"/>
        <v>1553373.2771750533</v>
      </c>
      <c r="E119" s="141">
        <f t="shared" si="3"/>
        <v>1258900.2066541903</v>
      </c>
      <c r="F119" s="141">
        <f t="shared" si="3"/>
        <v>0</v>
      </c>
      <c r="G119" s="141">
        <f t="shared" si="3"/>
        <v>0</v>
      </c>
      <c r="H119" s="136">
        <f t="shared" si="4"/>
        <v>2984013.7953399401</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415383.48862686806</v>
      </c>
      <c r="D121" s="141">
        <f t="shared" si="3"/>
        <v>399077.60127584112</v>
      </c>
      <c r="E121" s="141">
        <f t="shared" si="3"/>
        <v>191925.46009729066</v>
      </c>
      <c r="F121" s="141">
        <f t="shared" si="3"/>
        <v>0</v>
      </c>
      <c r="G121" s="141">
        <f t="shared" si="3"/>
        <v>0</v>
      </c>
      <c r="H121" s="136">
        <f t="shared" si="4"/>
        <v>1006386.5499999999</v>
      </c>
    </row>
    <row r="122" spans="2:8">
      <c r="B122" s="127" t="str">
        <f>$B$38</f>
        <v>Home Economics</v>
      </c>
      <c r="C122" s="141">
        <f t="shared" si="3"/>
        <v>28796.39794168096</v>
      </c>
      <c r="D122" s="141">
        <f t="shared" si="3"/>
        <v>0</v>
      </c>
      <c r="E122" s="141">
        <f t="shared" si="3"/>
        <v>44912</v>
      </c>
      <c r="F122" s="141">
        <f t="shared" si="3"/>
        <v>0</v>
      </c>
      <c r="G122" s="141">
        <f t="shared" si="3"/>
        <v>0</v>
      </c>
      <c r="H122" s="136">
        <f t="shared" si="4"/>
        <v>73708.39794168096</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88870.013703222096</v>
      </c>
      <c r="D129" s="141">
        <f t="shared" si="3"/>
        <v>11278.21906354515</v>
      </c>
      <c r="E129" s="141">
        <f t="shared" si="3"/>
        <v>0</v>
      </c>
      <c r="F129" s="141">
        <f t="shared" si="3"/>
        <v>0</v>
      </c>
      <c r="G129" s="141">
        <f t="shared" si="3"/>
        <v>0</v>
      </c>
      <c r="H129" s="136">
        <f t="shared" si="4"/>
        <v>100148.23276676725</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389494.52757307974</v>
      </c>
      <c r="D131" s="141">
        <f t="shared" si="3"/>
        <v>2365216.8754616654</v>
      </c>
      <c r="E131" s="141">
        <f t="shared" si="3"/>
        <v>575545.60843687376</v>
      </c>
      <c r="F131" s="141">
        <f t="shared" si="3"/>
        <v>0</v>
      </c>
      <c r="G131" s="141">
        <f t="shared" si="3"/>
        <v>0</v>
      </c>
      <c r="H131" s="136">
        <f t="shared" si="4"/>
        <v>3330257.0114716189</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340796</v>
      </c>
      <c r="E133" s="141">
        <f t="shared" si="5"/>
        <v>0</v>
      </c>
      <c r="F133" s="141">
        <f t="shared" si="5"/>
        <v>0</v>
      </c>
      <c r="G133" s="141">
        <f t="shared" si="5"/>
        <v>0</v>
      </c>
      <c r="H133" s="136">
        <f t="shared" si="4"/>
        <v>340796</v>
      </c>
    </row>
    <row r="134" spans="2:12">
      <c r="B134" s="127" t="str">
        <f>$B$50</f>
        <v>Technology</v>
      </c>
      <c r="C134" s="141">
        <f t="shared" si="5"/>
        <v>3212.8869612489939</v>
      </c>
      <c r="D134" s="141">
        <f t="shared" si="5"/>
        <v>149047.8932337999</v>
      </c>
      <c r="E134" s="141">
        <f t="shared" si="5"/>
        <v>9640.4</v>
      </c>
      <c r="F134" s="141">
        <f t="shared" si="5"/>
        <v>0</v>
      </c>
      <c r="G134" s="141">
        <f t="shared" si="5"/>
        <v>0</v>
      </c>
      <c r="H134" s="136">
        <f t="shared" si="4"/>
        <v>161901.18019504889</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5435180.6917793741</v>
      </c>
      <c r="D136" s="133">
        <f>SUM(D116:D135)</f>
        <v>7649458.7917885836</v>
      </c>
      <c r="E136" s="133">
        <f>SUM(E116:E135)</f>
        <v>2671801.6309106937</v>
      </c>
      <c r="F136" s="133">
        <f>SUM(F116:F135)</f>
        <v>0</v>
      </c>
      <c r="G136" s="133">
        <f>SUM(G116:G135)</f>
        <v>0</v>
      </c>
      <c r="H136" s="133">
        <f t="shared" si="4"/>
        <v>15756441.114478651</v>
      </c>
    </row>
    <row r="137" spans="2:12">
      <c r="B137" s="328"/>
      <c r="C137" s="331"/>
      <c r="D137" s="331"/>
      <c r="E137" s="331"/>
      <c r="F137" s="331"/>
      <c r="G137" s="331"/>
      <c r="H137" s="332"/>
    </row>
    <row r="138" spans="2:12">
      <c r="B138" s="120" t="s">
        <v>4</v>
      </c>
      <c r="C138" s="325"/>
      <c r="D138" s="325"/>
      <c r="E138" s="325"/>
      <c r="F138" s="325"/>
      <c r="G138" s="325"/>
      <c r="H138" s="122">
        <f>H86-H81-H111</f>
        <v>18665042.885521349</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Data!LN17</f>
        <v>0</v>
      </c>
      <c r="D143" s="327">
        <f>Data!MH17</f>
        <v>0</v>
      </c>
      <c r="E143" s="327">
        <f>Data!NB17</f>
        <v>0</v>
      </c>
      <c r="F143" s="327">
        <f>Data!NV17</f>
        <v>0</v>
      </c>
      <c r="G143" s="327">
        <f>Data!OP17</f>
        <v>0</v>
      </c>
      <c r="H143" s="341">
        <f>Data!PJ17</f>
        <v>5816515.5</v>
      </c>
      <c r="I143" s="342">
        <f t="shared" ref="I143:I162" si="6">SUM(C143:H143)</f>
        <v>5816515.5</v>
      </c>
    </row>
    <row r="144" spans="2:12">
      <c r="B144" s="127" t="str">
        <f>$B$33</f>
        <v>Science</v>
      </c>
      <c r="C144" s="327">
        <f>Data!LO17</f>
        <v>0</v>
      </c>
      <c r="D144" s="327">
        <f>Data!MI17</f>
        <v>0</v>
      </c>
      <c r="E144" s="327">
        <f>Data!NC17</f>
        <v>0</v>
      </c>
      <c r="F144" s="327">
        <f>Data!NW17</f>
        <v>0</v>
      </c>
      <c r="G144" s="327">
        <f>Data!OQ17</f>
        <v>0</v>
      </c>
      <c r="H144" s="341">
        <f>Data!PK17</f>
        <v>1723462.5</v>
      </c>
      <c r="I144" s="342">
        <f t="shared" si="6"/>
        <v>1723462.5</v>
      </c>
    </row>
    <row r="145" spans="2:9">
      <c r="B145" s="127" t="str">
        <f>$B$34</f>
        <v>Fine Arts</v>
      </c>
      <c r="C145" s="327">
        <f>Data!LP17</f>
        <v>0</v>
      </c>
      <c r="D145" s="327">
        <f>Data!MJ17</f>
        <v>0</v>
      </c>
      <c r="E145" s="327">
        <f>Data!ND17</f>
        <v>0</v>
      </c>
      <c r="F145" s="327">
        <f>Data!NX17</f>
        <v>0</v>
      </c>
      <c r="G145" s="327">
        <f>Data!OR17</f>
        <v>0</v>
      </c>
      <c r="H145" s="341">
        <f>Data!PL17</f>
        <v>219250.5</v>
      </c>
      <c r="I145" s="342">
        <f t="shared" si="6"/>
        <v>219250.5</v>
      </c>
    </row>
    <row r="146" spans="2:9">
      <c r="B146" s="127" t="str">
        <f>$B$35</f>
        <v>Teacher Education</v>
      </c>
      <c r="C146" s="327">
        <f>Data!LQ17</f>
        <v>0</v>
      </c>
      <c r="D146" s="327">
        <f>Data!MK17</f>
        <v>0</v>
      </c>
      <c r="E146" s="327">
        <f>Data!NE17</f>
        <v>0</v>
      </c>
      <c r="F146" s="327">
        <f>Data!NY17</f>
        <v>0</v>
      </c>
      <c r="G146" s="327">
        <f>Data!OS17</f>
        <v>0</v>
      </c>
      <c r="H146" s="341">
        <f>Data!PN17</f>
        <v>2984013.5</v>
      </c>
      <c r="I146" s="342">
        <f t="shared" si="6"/>
        <v>2984013.5</v>
      </c>
    </row>
    <row r="147" spans="2:9">
      <c r="B147" s="127" t="str">
        <f>$B$36</f>
        <v>Agriculture</v>
      </c>
      <c r="C147" s="327">
        <f>Data!LR17</f>
        <v>0</v>
      </c>
      <c r="D147" s="327">
        <f>Data!ML17</f>
        <v>0</v>
      </c>
      <c r="E147" s="327">
        <f>Data!NF17</f>
        <v>0</v>
      </c>
      <c r="F147" s="327">
        <f>Data!NZ17</f>
        <v>0</v>
      </c>
      <c r="G147" s="327">
        <f>Data!OT17</f>
        <v>0</v>
      </c>
      <c r="H147" s="341">
        <f>Data!PM17</f>
        <v>0</v>
      </c>
      <c r="I147" s="342">
        <f t="shared" si="6"/>
        <v>0</v>
      </c>
    </row>
    <row r="148" spans="2:9">
      <c r="B148" s="127" t="str">
        <f>$B$37</f>
        <v>Engineering</v>
      </c>
      <c r="C148" s="327">
        <f>Data!LS17</f>
        <v>0</v>
      </c>
      <c r="D148" s="327">
        <f>Data!MM17</f>
        <v>0</v>
      </c>
      <c r="E148" s="327">
        <f>Data!NG17</f>
        <v>0</v>
      </c>
      <c r="F148" s="327">
        <f>Data!OA17</f>
        <v>0</v>
      </c>
      <c r="G148" s="327">
        <f>Data!OU17</f>
        <v>0</v>
      </c>
      <c r="H148" s="341">
        <f>Data!PO17</f>
        <v>1006386.5499999999</v>
      </c>
      <c r="I148" s="342">
        <f t="shared" si="6"/>
        <v>1006386.5499999999</v>
      </c>
    </row>
    <row r="149" spans="2:9">
      <c r="B149" s="127" t="str">
        <f>$B$38</f>
        <v>Home Economics</v>
      </c>
      <c r="C149" s="327">
        <f>Data!LT17</f>
        <v>0</v>
      </c>
      <c r="D149" s="327">
        <f>Data!MN17</f>
        <v>0</v>
      </c>
      <c r="E149" s="327">
        <f>Data!NH17</f>
        <v>0</v>
      </c>
      <c r="F149" s="327">
        <f>Data!OB17</f>
        <v>0</v>
      </c>
      <c r="G149" s="327">
        <f>Data!OV17</f>
        <v>0</v>
      </c>
      <c r="H149" s="341">
        <f>Data!PP17</f>
        <v>73708.39794168096</v>
      </c>
      <c r="I149" s="342">
        <f t="shared" si="6"/>
        <v>73708.39794168096</v>
      </c>
    </row>
    <row r="150" spans="2:9">
      <c r="B150" s="127" t="str">
        <f>$B$39</f>
        <v>Law</v>
      </c>
      <c r="C150" s="327">
        <f>Data!LU17</f>
        <v>0</v>
      </c>
      <c r="D150" s="327">
        <f>Data!MO17</f>
        <v>0</v>
      </c>
      <c r="E150" s="327">
        <f>Data!NI17</f>
        <v>0</v>
      </c>
      <c r="F150" s="327">
        <f>Data!OC17</f>
        <v>0</v>
      </c>
      <c r="G150" s="327">
        <f>Data!OW17</f>
        <v>0</v>
      </c>
      <c r="H150" s="341">
        <f>Data!PQ17</f>
        <v>0</v>
      </c>
      <c r="I150" s="342">
        <f t="shared" si="6"/>
        <v>0</v>
      </c>
    </row>
    <row r="151" spans="2:9">
      <c r="B151" s="127" t="str">
        <f>$B$40</f>
        <v>Social Service</v>
      </c>
      <c r="C151" s="327">
        <f>Data!LV17</f>
        <v>0</v>
      </c>
      <c r="D151" s="327">
        <f>Data!MP17</f>
        <v>0</v>
      </c>
      <c r="E151" s="327">
        <f>Data!NJ17</f>
        <v>0</v>
      </c>
      <c r="F151" s="327">
        <f>Data!OD17</f>
        <v>0</v>
      </c>
      <c r="G151" s="327">
        <f>Data!OX17</f>
        <v>0</v>
      </c>
      <c r="H151" s="341">
        <f>Data!PR17</f>
        <v>0</v>
      </c>
      <c r="I151" s="342">
        <f t="shared" si="6"/>
        <v>0</v>
      </c>
    </row>
    <row r="152" spans="2:9">
      <c r="B152" s="127" t="str">
        <f>$B$41</f>
        <v>Library Science</v>
      </c>
      <c r="C152" s="327">
        <f>Data!LW17</f>
        <v>0</v>
      </c>
      <c r="D152" s="327">
        <f>Data!MQ17</f>
        <v>0</v>
      </c>
      <c r="E152" s="327">
        <f>Data!NK17</f>
        <v>0</v>
      </c>
      <c r="F152" s="327">
        <f>Data!OE17</f>
        <v>0</v>
      </c>
      <c r="G152" s="327">
        <f>Data!OY17</f>
        <v>0</v>
      </c>
      <c r="H152" s="341">
        <f>Data!PS17</f>
        <v>0</v>
      </c>
      <c r="I152" s="342">
        <f t="shared" si="6"/>
        <v>0</v>
      </c>
    </row>
    <row r="153" spans="2:9">
      <c r="B153" s="127" t="str">
        <f>$B$42</f>
        <v>Veterinary Science</v>
      </c>
      <c r="C153" s="327">
        <f>Data!LX17</f>
        <v>0</v>
      </c>
      <c r="D153" s="327">
        <f>Data!MR17</f>
        <v>0</v>
      </c>
      <c r="E153" s="327">
        <f>Data!NL17</f>
        <v>0</v>
      </c>
      <c r="F153" s="327">
        <f>Data!OF17</f>
        <v>0</v>
      </c>
      <c r="G153" s="327">
        <f>Data!OZ17</f>
        <v>0</v>
      </c>
      <c r="H153" s="341">
        <f>Data!PT17</f>
        <v>0</v>
      </c>
      <c r="I153" s="342">
        <f t="shared" si="6"/>
        <v>0</v>
      </c>
    </row>
    <row r="154" spans="2:9">
      <c r="B154" s="127" t="str">
        <f>$B$43</f>
        <v>Vocational Training</v>
      </c>
      <c r="C154" s="327">
        <f>Data!LY17</f>
        <v>0</v>
      </c>
      <c r="D154" s="327">
        <f>Data!MS17</f>
        <v>0</v>
      </c>
      <c r="E154" s="327">
        <f>Data!NM17</f>
        <v>0</v>
      </c>
      <c r="F154" s="327">
        <f>Data!OG17</f>
        <v>0</v>
      </c>
      <c r="G154" s="327">
        <f>Data!PA17</f>
        <v>0</v>
      </c>
      <c r="H154" s="341">
        <f>Data!PU17</f>
        <v>0</v>
      </c>
      <c r="I154" s="342">
        <f t="shared" si="6"/>
        <v>0</v>
      </c>
    </row>
    <row r="155" spans="2:9">
      <c r="B155" s="127" t="str">
        <f>$B$44</f>
        <v>Physical Training</v>
      </c>
      <c r="C155" s="327">
        <f>Data!LZ17</f>
        <v>0</v>
      </c>
      <c r="D155" s="327">
        <f>Data!MT17</f>
        <v>0</v>
      </c>
      <c r="E155" s="327">
        <f>Data!NN17</f>
        <v>0</v>
      </c>
      <c r="F155" s="327">
        <f>Data!OH17</f>
        <v>0</v>
      </c>
      <c r="G155" s="327">
        <f>Data!PB17</f>
        <v>0</v>
      </c>
      <c r="H155" s="341">
        <f>Data!PV17</f>
        <v>0</v>
      </c>
      <c r="I155" s="342">
        <f t="shared" si="6"/>
        <v>0</v>
      </c>
    </row>
    <row r="156" spans="2:9">
      <c r="B156" s="127" t="str">
        <f>$B$45</f>
        <v>Health Services</v>
      </c>
      <c r="C156" s="327">
        <f>Data!MA17</f>
        <v>0</v>
      </c>
      <c r="D156" s="327">
        <f>Data!MU17</f>
        <v>0</v>
      </c>
      <c r="E156" s="327">
        <f>Data!NO17</f>
        <v>0</v>
      </c>
      <c r="F156" s="327">
        <f>Data!OI17</f>
        <v>0</v>
      </c>
      <c r="G156" s="327">
        <f>Data!PC17</f>
        <v>0</v>
      </c>
      <c r="H156" s="341">
        <f>Data!PW17</f>
        <v>3008752.232766767</v>
      </c>
      <c r="I156" s="342">
        <f t="shared" si="6"/>
        <v>3008752.232766767</v>
      </c>
    </row>
    <row r="157" spans="2:9">
      <c r="B157" s="127" t="str">
        <f>$B$46</f>
        <v>Pharmacy</v>
      </c>
      <c r="C157" s="327">
        <f>Data!MB17</f>
        <v>0</v>
      </c>
      <c r="D157" s="327">
        <f>Data!MV17</f>
        <v>0</v>
      </c>
      <c r="E157" s="327">
        <f>Data!NP17</f>
        <v>0</v>
      </c>
      <c r="F157" s="327">
        <f>Data!OJ17</f>
        <v>0</v>
      </c>
      <c r="G157" s="327">
        <f>Data!PD17</f>
        <v>0</v>
      </c>
      <c r="H157" s="341">
        <f>Data!PX17</f>
        <v>0</v>
      </c>
      <c r="I157" s="342">
        <f t="shared" si="6"/>
        <v>0</v>
      </c>
    </row>
    <row r="158" spans="2:9">
      <c r="B158" s="127" t="str">
        <f>$B$47</f>
        <v>Business Administration</v>
      </c>
      <c r="C158" s="327">
        <f>Data!MC17</f>
        <v>0</v>
      </c>
      <c r="D158" s="327">
        <f>Data!MW17</f>
        <v>0</v>
      </c>
      <c r="E158" s="327">
        <f>Data!NQ17</f>
        <v>0</v>
      </c>
      <c r="F158" s="327">
        <f>Data!OK17</f>
        <v>0</v>
      </c>
      <c r="G158" s="327">
        <f>Data!PE17</f>
        <v>0</v>
      </c>
      <c r="H158" s="341">
        <f>Data!PY17</f>
        <v>3330257.0114716189</v>
      </c>
      <c r="I158" s="342">
        <f t="shared" si="6"/>
        <v>3330257.0114716189</v>
      </c>
    </row>
    <row r="159" spans="2:9">
      <c r="B159" s="127" t="str">
        <f>$B$48</f>
        <v>Optometry</v>
      </c>
      <c r="C159" s="327">
        <f>Data!MD17</f>
        <v>0</v>
      </c>
      <c r="D159" s="327">
        <f>Data!MX17</f>
        <v>0</v>
      </c>
      <c r="E159" s="327">
        <f>Data!NR17</f>
        <v>0</v>
      </c>
      <c r="F159" s="327">
        <f>Data!OL17</f>
        <v>0</v>
      </c>
      <c r="G159" s="327">
        <f>Data!PF17</f>
        <v>0</v>
      </c>
      <c r="H159" s="341">
        <f>Data!PZ17</f>
        <v>0</v>
      </c>
      <c r="I159" s="342">
        <f t="shared" si="6"/>
        <v>0</v>
      </c>
    </row>
    <row r="160" spans="2:9">
      <c r="B160" s="127" t="str">
        <f>$B$49</f>
        <v>Teacher Ed-Practice Teaching</v>
      </c>
      <c r="C160" s="327">
        <f>Data!ME17</f>
        <v>0</v>
      </c>
      <c r="D160" s="327">
        <f>Data!MY17</f>
        <v>0</v>
      </c>
      <c r="E160" s="327">
        <f>Data!NS17</f>
        <v>0</v>
      </c>
      <c r="F160" s="327">
        <f>Data!OM17</f>
        <v>0</v>
      </c>
      <c r="G160" s="327">
        <f>Data!PG17</f>
        <v>0</v>
      </c>
      <c r="H160" s="341">
        <f>Data!QA17</f>
        <v>340796</v>
      </c>
      <c r="I160" s="342">
        <f t="shared" si="6"/>
        <v>340796</v>
      </c>
    </row>
    <row r="161" spans="2:10">
      <c r="B161" s="127" t="str">
        <f>$B$50</f>
        <v>Technology</v>
      </c>
      <c r="C161" s="327">
        <f>Data!MF17</f>
        <v>0</v>
      </c>
      <c r="D161" s="327">
        <f>Data!MZ17</f>
        <v>0</v>
      </c>
      <c r="E161" s="327">
        <f>Data!NT17</f>
        <v>0</v>
      </c>
      <c r="F161" s="327">
        <f>Data!ON17</f>
        <v>0</v>
      </c>
      <c r="G161" s="327">
        <f>Data!PH17</f>
        <v>0</v>
      </c>
      <c r="H161" s="341">
        <f>Data!QB17</f>
        <v>161901.18019504889</v>
      </c>
      <c r="I161" s="342">
        <f t="shared" si="6"/>
        <v>161901.18019504889</v>
      </c>
    </row>
    <row r="162" spans="2:10">
      <c r="B162" s="127" t="str">
        <f>$B$51</f>
        <v>Nursing</v>
      </c>
      <c r="C162" s="327">
        <f>Data!MG17</f>
        <v>0</v>
      </c>
      <c r="D162" s="327">
        <f>Data!NA17</f>
        <v>0</v>
      </c>
      <c r="E162" s="327">
        <f>Data!NU17</f>
        <v>0</v>
      </c>
      <c r="F162" s="327">
        <f>Data!OO17</f>
        <v>0</v>
      </c>
      <c r="G162" s="327">
        <f>Data!PI17</f>
        <v>0</v>
      </c>
      <c r="H162" s="341">
        <f>Data!QC17</f>
        <v>0</v>
      </c>
      <c r="I162" s="342">
        <f t="shared" si="6"/>
        <v>0</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18665043.372375116</v>
      </c>
      <c r="I163" s="342">
        <f>SUM(I143:I162)</f>
        <v>18665043.372375116</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3282990.1685991338</v>
      </c>
      <c r="D168" s="321">
        <f t="shared" si="8"/>
        <v>2158093.349277792</v>
      </c>
      <c r="E168" s="321">
        <f t="shared" si="8"/>
        <v>375431.98212307447</v>
      </c>
      <c r="F168" s="321">
        <f t="shared" si="8"/>
        <v>0</v>
      </c>
      <c r="G168" s="321">
        <f t="shared" si="8"/>
        <v>0</v>
      </c>
      <c r="H168" s="133">
        <f t="shared" ref="H168:H188" si="9">SUM(C168:G168)</f>
        <v>5816515.5</v>
      </c>
      <c r="I168" s="347"/>
      <c r="J168" s="288"/>
    </row>
    <row r="169" spans="2:10">
      <c r="B169" s="127" t="str">
        <f>$B$33</f>
        <v>Science</v>
      </c>
      <c r="C169" s="141">
        <f t="shared" si="8"/>
        <v>835441.52041385812</v>
      </c>
      <c r="D169" s="141">
        <f t="shared" si="8"/>
        <v>672575.12234063121</v>
      </c>
      <c r="E169" s="141">
        <f t="shared" si="8"/>
        <v>215445.85724551068</v>
      </c>
      <c r="F169" s="141">
        <f t="shared" si="8"/>
        <v>0</v>
      </c>
      <c r="G169" s="141">
        <f t="shared" si="8"/>
        <v>0</v>
      </c>
      <c r="H169" s="136">
        <f t="shared" si="9"/>
        <v>1723462.5</v>
      </c>
      <c r="I169" s="347"/>
      <c r="J169" s="288"/>
    </row>
    <row r="170" spans="2:10">
      <c r="B170" s="127" t="str">
        <f>$B$34</f>
        <v>Fine Arts</v>
      </c>
      <c r="C170" s="141">
        <f t="shared" si="8"/>
        <v>219250.5</v>
      </c>
      <c r="D170" s="141">
        <f t="shared" si="8"/>
        <v>0</v>
      </c>
      <c r="E170" s="141">
        <f t="shared" si="8"/>
        <v>0</v>
      </c>
      <c r="F170" s="141">
        <f t="shared" si="8"/>
        <v>0</v>
      </c>
      <c r="G170" s="141">
        <f t="shared" si="8"/>
        <v>0</v>
      </c>
      <c r="H170" s="136">
        <f t="shared" si="9"/>
        <v>219250.5</v>
      </c>
      <c r="I170" s="347"/>
      <c r="J170" s="288"/>
    </row>
    <row r="171" spans="2:10">
      <c r="B171" s="127" t="str">
        <f>$B$35</f>
        <v>Teacher Education</v>
      </c>
      <c r="C171" s="141">
        <f t="shared" si="8"/>
        <v>171740.29451286164</v>
      </c>
      <c r="D171" s="141">
        <f t="shared" si="8"/>
        <v>1553373.1234314039</v>
      </c>
      <c r="E171" s="141">
        <f t="shared" si="8"/>
        <v>1258900.0820557342</v>
      </c>
      <c r="F171" s="141">
        <f t="shared" si="8"/>
        <v>0</v>
      </c>
      <c r="G171" s="141">
        <f t="shared" si="8"/>
        <v>0</v>
      </c>
      <c r="H171" s="136">
        <f t="shared" si="9"/>
        <v>2984013.5</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415383.48862686806</v>
      </c>
      <c r="D173" s="141">
        <f t="shared" si="8"/>
        <v>399077.60127584118</v>
      </c>
      <c r="E173" s="141">
        <f t="shared" si="8"/>
        <v>191925.46009729066</v>
      </c>
      <c r="F173" s="141">
        <f t="shared" si="8"/>
        <v>0</v>
      </c>
      <c r="G173" s="141">
        <f t="shared" si="8"/>
        <v>0</v>
      </c>
      <c r="H173" s="136">
        <f t="shared" si="9"/>
        <v>1006386.5499999999</v>
      </c>
      <c r="I173" s="347"/>
      <c r="J173" s="288"/>
    </row>
    <row r="174" spans="2:10">
      <c r="B174" s="127" t="str">
        <f>$B$38</f>
        <v>Home Economics</v>
      </c>
      <c r="C174" s="141">
        <f t="shared" si="8"/>
        <v>28796.39794168096</v>
      </c>
      <c r="D174" s="141">
        <f t="shared" si="8"/>
        <v>0</v>
      </c>
      <c r="E174" s="141">
        <f t="shared" si="8"/>
        <v>44912</v>
      </c>
      <c r="F174" s="141">
        <f t="shared" si="8"/>
        <v>0</v>
      </c>
      <c r="G174" s="141">
        <f t="shared" si="8"/>
        <v>0</v>
      </c>
      <c r="H174" s="136">
        <f t="shared" si="9"/>
        <v>73708.39794168096</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2669920.8240478458</v>
      </c>
      <c r="D181" s="141">
        <f t="shared" si="8"/>
        <v>338831.40871892136</v>
      </c>
      <c r="E181" s="141">
        <f t="shared" si="8"/>
        <v>0</v>
      </c>
      <c r="F181" s="141">
        <f t="shared" si="8"/>
        <v>0</v>
      </c>
      <c r="G181" s="141">
        <f t="shared" si="8"/>
        <v>0</v>
      </c>
      <c r="H181" s="136">
        <f t="shared" si="9"/>
        <v>3008752.232766767</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389494.52757307974</v>
      </c>
      <c r="D183" s="141">
        <f t="shared" si="8"/>
        <v>2365216.8754616654</v>
      </c>
      <c r="E183" s="141">
        <f t="shared" si="8"/>
        <v>575545.60843687376</v>
      </c>
      <c r="F183" s="141">
        <f t="shared" si="8"/>
        <v>0</v>
      </c>
      <c r="G183" s="141">
        <f t="shared" si="8"/>
        <v>0</v>
      </c>
      <c r="H183" s="136">
        <f t="shared" si="9"/>
        <v>3330257.0114716189</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340796</v>
      </c>
      <c r="E185" s="141">
        <f t="shared" si="10"/>
        <v>0</v>
      </c>
      <c r="F185" s="141">
        <f t="shared" si="10"/>
        <v>0</v>
      </c>
      <c r="G185" s="141">
        <f t="shared" si="10"/>
        <v>0</v>
      </c>
      <c r="H185" s="136">
        <f t="shared" si="9"/>
        <v>340796</v>
      </c>
      <c r="I185" s="347"/>
      <c r="J185" s="288"/>
    </row>
    <row r="186" spans="2:10">
      <c r="B186" s="127" t="str">
        <f>$B$50</f>
        <v>Technology</v>
      </c>
      <c r="C186" s="141">
        <f t="shared" si="10"/>
        <v>3212.8869612489939</v>
      </c>
      <c r="D186" s="141">
        <f t="shared" si="10"/>
        <v>149047.8932337999</v>
      </c>
      <c r="E186" s="141">
        <f t="shared" si="10"/>
        <v>9640.4</v>
      </c>
      <c r="F186" s="141">
        <f t="shared" si="10"/>
        <v>0</v>
      </c>
      <c r="G186" s="141">
        <f t="shared" si="10"/>
        <v>0</v>
      </c>
      <c r="H186" s="136">
        <f t="shared" si="9"/>
        <v>161901.18019504889</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8016230.608676577</v>
      </c>
      <c r="D188" s="133">
        <f>SUM(D168:D187)</f>
        <v>7977011.3737400547</v>
      </c>
      <c r="E188" s="133">
        <f>SUM(E168:E187)</f>
        <v>2671801.3899584836</v>
      </c>
      <c r="F188" s="133">
        <f>SUM(F168:F187)</f>
        <v>0</v>
      </c>
      <c r="G188" s="133">
        <f>SUM(G168:G187)</f>
        <v>0</v>
      </c>
      <c r="H188" s="133">
        <f t="shared" si="9"/>
        <v>18665043.372375116</v>
      </c>
      <c r="I188" s="347"/>
      <c r="J188" s="288"/>
    </row>
    <row r="189" spans="2:10">
      <c r="B189" s="328"/>
      <c r="C189" s="329"/>
      <c r="D189" s="329"/>
      <c r="E189" s="329"/>
      <c r="F189" s="329"/>
      <c r="G189" s="329"/>
      <c r="H189" s="344"/>
    </row>
    <row r="190" spans="2:10">
      <c r="B190" s="489" t="s">
        <v>34</v>
      </c>
      <c r="C190" s="489"/>
      <c r="D190" s="489"/>
      <c r="E190" s="489"/>
      <c r="F190" s="489"/>
      <c r="G190" s="489"/>
      <c r="H190" s="122">
        <f>H15</f>
        <v>6871580</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1431752.9887953084</v>
      </c>
      <c r="D193" s="135">
        <f t="shared" si="11"/>
        <v>941171.44561727729</v>
      </c>
      <c r="E193" s="135">
        <f t="shared" si="11"/>
        <v>163730.57331555252</v>
      </c>
      <c r="F193" s="135">
        <f t="shared" si="11"/>
        <v>0</v>
      </c>
      <c r="G193" s="135">
        <f t="shared" si="11"/>
        <v>0</v>
      </c>
      <c r="H193" s="135">
        <f>SUM(C193:G193)</f>
        <v>2536655.007728138</v>
      </c>
    </row>
    <row r="194" spans="2:8">
      <c r="B194" s="127" t="str">
        <f>$B$33</f>
        <v>Science</v>
      </c>
      <c r="C194" s="138">
        <f t="shared" si="11"/>
        <v>364346.57934882853</v>
      </c>
      <c r="D194" s="138">
        <f t="shared" si="11"/>
        <v>293318.48991481366</v>
      </c>
      <c r="E194" s="138">
        <f t="shared" si="11"/>
        <v>93958.654441058054</v>
      </c>
      <c r="F194" s="138">
        <f t="shared" si="11"/>
        <v>0</v>
      </c>
      <c r="G194" s="138">
        <f t="shared" si="11"/>
        <v>0</v>
      </c>
      <c r="H194" s="138">
        <f t="shared" ref="H194:H213" si="12">SUM(C194:G194)</f>
        <v>751623.72370470024</v>
      </c>
    </row>
    <row r="195" spans="2:8">
      <c r="B195" s="127" t="str">
        <f>$B$34</f>
        <v>Fine Arts</v>
      </c>
      <c r="C195" s="138">
        <f t="shared" si="11"/>
        <v>95617.982945609125</v>
      </c>
      <c r="D195" s="138">
        <f t="shared" si="11"/>
        <v>0</v>
      </c>
      <c r="E195" s="138">
        <f t="shared" si="11"/>
        <v>0</v>
      </c>
      <c r="F195" s="138">
        <f t="shared" si="11"/>
        <v>0</v>
      </c>
      <c r="G195" s="138">
        <f t="shared" si="11"/>
        <v>0</v>
      </c>
      <c r="H195" s="138">
        <f t="shared" si="12"/>
        <v>95617.982945609125</v>
      </c>
    </row>
    <row r="196" spans="2:8">
      <c r="B196" s="127" t="str">
        <f>$B$35</f>
        <v>Teacher Education</v>
      </c>
      <c r="C196" s="138">
        <f t="shared" si="11"/>
        <v>74898.086515631221</v>
      </c>
      <c r="D196" s="138">
        <f t="shared" si="11"/>
        <v>677445.41209639376</v>
      </c>
      <c r="E196" s="138">
        <f t="shared" si="11"/>
        <v>549022.04242630035</v>
      </c>
      <c r="F196" s="138">
        <f t="shared" si="11"/>
        <v>0</v>
      </c>
      <c r="G196" s="138">
        <f t="shared" si="11"/>
        <v>0</v>
      </c>
      <c r="H196" s="138">
        <f t="shared" si="12"/>
        <v>1301365.5410383253</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181153.90728403445</v>
      </c>
      <c r="D198" s="138">
        <f t="shared" si="11"/>
        <v>174042.70694447242</v>
      </c>
      <c r="E198" s="138">
        <f t="shared" si="11"/>
        <v>83701.080942920657</v>
      </c>
      <c r="F198" s="138">
        <f t="shared" si="11"/>
        <v>0</v>
      </c>
      <c r="G198" s="138">
        <f t="shared" si="11"/>
        <v>0</v>
      </c>
      <c r="H198" s="138">
        <f t="shared" si="12"/>
        <v>438897.69517142751</v>
      </c>
    </row>
    <row r="199" spans="2:8">
      <c r="B199" s="127" t="str">
        <f>$B$38</f>
        <v>Home Economics</v>
      </c>
      <c r="C199" s="138">
        <f t="shared" si="11"/>
        <v>12558.467405832296</v>
      </c>
      <c r="D199" s="138">
        <f t="shared" si="11"/>
        <v>0</v>
      </c>
      <c r="E199" s="138">
        <f t="shared" si="11"/>
        <v>19586.681961855669</v>
      </c>
      <c r="F199" s="138">
        <f t="shared" si="11"/>
        <v>0</v>
      </c>
      <c r="G199" s="138">
        <f t="shared" si="11"/>
        <v>0</v>
      </c>
      <c r="H199" s="138">
        <f t="shared" si="12"/>
        <v>32145.149367687965</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38757.318630895221</v>
      </c>
      <c r="D206" s="138">
        <f t="shared" si="11"/>
        <v>4918.5716488643684</v>
      </c>
      <c r="E206" s="138">
        <f t="shared" si="11"/>
        <v>0</v>
      </c>
      <c r="F206" s="138">
        <f t="shared" si="11"/>
        <v>0</v>
      </c>
      <c r="G206" s="138">
        <f t="shared" si="11"/>
        <v>0</v>
      </c>
      <c r="H206" s="138">
        <f t="shared" si="12"/>
        <v>43675.890279759587</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169863.40927718952</v>
      </c>
      <c r="D208" s="138">
        <f t="shared" si="11"/>
        <v>1031500.5056662279</v>
      </c>
      <c r="E208" s="138">
        <f t="shared" si="11"/>
        <v>251002.60035170466</v>
      </c>
      <c r="F208" s="138">
        <f t="shared" si="11"/>
        <v>0</v>
      </c>
      <c r="G208" s="138">
        <f t="shared" si="11"/>
        <v>0</v>
      </c>
      <c r="H208" s="138">
        <f t="shared" si="12"/>
        <v>1452366.5152951223</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148625.37553154086</v>
      </c>
      <c r="E210" s="138">
        <f t="shared" si="13"/>
        <v>0</v>
      </c>
      <c r="F210" s="138">
        <f t="shared" si="13"/>
        <v>0</v>
      </c>
      <c r="G210" s="138">
        <f t="shared" si="13"/>
        <v>0</v>
      </c>
      <c r="H210" s="138">
        <f t="shared" si="12"/>
        <v>148625.37553154086</v>
      </c>
    </row>
    <row r="211" spans="2:8">
      <c r="B211" s="127" t="str">
        <f>$B$50</f>
        <v>Technology</v>
      </c>
      <c r="C211" s="138">
        <f t="shared" si="13"/>
        <v>1401.1799761617594</v>
      </c>
      <c r="D211" s="138">
        <f t="shared" si="13"/>
        <v>65001.64058280766</v>
      </c>
      <c r="E211" s="138">
        <f t="shared" si="13"/>
        <v>4204.2983787200164</v>
      </c>
      <c r="F211" s="138">
        <f t="shared" si="13"/>
        <v>0</v>
      </c>
      <c r="G211" s="138">
        <f t="shared" si="13"/>
        <v>0</v>
      </c>
      <c r="H211" s="138">
        <f t="shared" si="12"/>
        <v>70607.118937689447</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2370349.9201794905</v>
      </c>
      <c r="D213" s="135">
        <f>SUM(D193:D212)</f>
        <v>3336024.1480023977</v>
      </c>
      <c r="E213" s="135">
        <f>SUM(E193:E212)</f>
        <v>1165205.9318181118</v>
      </c>
      <c r="F213" s="135">
        <f>SUM(F193:F212)</f>
        <v>0</v>
      </c>
      <c r="G213" s="135">
        <f>SUM(G193:G212)</f>
        <v>0</v>
      </c>
      <c r="H213" s="135">
        <f t="shared" si="12"/>
        <v>6871580</v>
      </c>
    </row>
    <row r="214" spans="2:8">
      <c r="B214" s="143"/>
      <c r="C214" s="144"/>
      <c r="D214" s="144"/>
      <c r="E214" s="144"/>
      <c r="F214" s="144"/>
      <c r="G214" s="144"/>
      <c r="H214" s="144"/>
    </row>
    <row r="215" spans="2:8">
      <c r="B215" s="489" t="s">
        <v>35</v>
      </c>
      <c r="C215" s="489"/>
      <c r="D215" s="489"/>
      <c r="E215" s="489"/>
      <c r="F215" s="489"/>
      <c r="G215" s="489"/>
      <c r="H215" s="122">
        <f>H17</f>
        <v>12386751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2308612.6897550845</v>
      </c>
      <c r="D218" s="135">
        <f t="shared" si="14"/>
        <v>2285099.0555687295</v>
      </c>
      <c r="E218" s="135">
        <f t="shared" si="14"/>
        <v>209596.12688626131</v>
      </c>
      <c r="F218" s="135">
        <f t="shared" si="14"/>
        <v>0</v>
      </c>
      <c r="G218" s="135">
        <f t="shared" si="14"/>
        <v>0</v>
      </c>
      <c r="H218" s="135">
        <f>SUM(C218:G218)</f>
        <v>4803307.8722100761</v>
      </c>
    </row>
    <row r="219" spans="2:8">
      <c r="B219" s="127" t="str">
        <f>$B$33</f>
        <v>Science</v>
      </c>
      <c r="C219" s="138">
        <f t="shared" si="14"/>
        <v>577543.87815087277</v>
      </c>
      <c r="D219" s="138">
        <f t="shared" si="14"/>
        <v>544410.91645842325</v>
      </c>
      <c r="E219" s="138">
        <f t="shared" si="14"/>
        <v>38917.601831720618</v>
      </c>
      <c r="F219" s="138">
        <f t="shared" si="14"/>
        <v>0</v>
      </c>
      <c r="G219" s="138">
        <f t="shared" si="14"/>
        <v>0</v>
      </c>
      <c r="H219" s="138">
        <f t="shared" ref="H219:H238" si="15">SUM(C219:G219)</f>
        <v>1160872.3964410168</v>
      </c>
    </row>
    <row r="220" spans="2:8">
      <c r="B220" s="127" t="str">
        <f>$B$34</f>
        <v>Fine Arts</v>
      </c>
      <c r="C220" s="138">
        <f t="shared" si="14"/>
        <v>156336.17528372511</v>
      </c>
      <c r="D220" s="138">
        <f t="shared" si="14"/>
        <v>2675.2379187146103</v>
      </c>
      <c r="E220" s="138">
        <f t="shared" si="14"/>
        <v>0</v>
      </c>
      <c r="F220" s="138">
        <f t="shared" si="14"/>
        <v>0</v>
      </c>
      <c r="G220" s="138">
        <f t="shared" si="14"/>
        <v>0</v>
      </c>
      <c r="H220" s="138">
        <f t="shared" si="15"/>
        <v>159011.41320243973</v>
      </c>
    </row>
    <row r="221" spans="2:8">
      <c r="B221" s="127" t="str">
        <f>$B$35</f>
        <v>Teacher Education</v>
      </c>
      <c r="C221" s="138">
        <f t="shared" si="14"/>
        <v>64560.750772113985</v>
      </c>
      <c r="D221" s="138">
        <f t="shared" si="14"/>
        <v>1743697.7817688603</v>
      </c>
      <c r="E221" s="138">
        <f t="shared" si="14"/>
        <v>482226.34822868713</v>
      </c>
      <c r="F221" s="138">
        <f t="shared" si="14"/>
        <v>0</v>
      </c>
      <c r="G221" s="138">
        <f t="shared" si="14"/>
        <v>0</v>
      </c>
      <c r="H221" s="138">
        <f t="shared" si="15"/>
        <v>2290484.8807696612</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218471.85611865617</v>
      </c>
      <c r="D223" s="138">
        <f t="shared" si="14"/>
        <v>321808.82797204499</v>
      </c>
      <c r="E223" s="138">
        <f t="shared" si="14"/>
        <v>54339.736600141827</v>
      </c>
      <c r="F223" s="138">
        <f t="shared" si="14"/>
        <v>0</v>
      </c>
      <c r="G223" s="138">
        <f t="shared" si="14"/>
        <v>0</v>
      </c>
      <c r="H223" s="138">
        <f t="shared" si="15"/>
        <v>594620.42069084302</v>
      </c>
    </row>
    <row r="224" spans="2:8">
      <c r="B224" s="127" t="str">
        <f>$B$38</f>
        <v>Home Economics</v>
      </c>
      <c r="C224" s="138">
        <f t="shared" si="14"/>
        <v>31202.566525086811</v>
      </c>
      <c r="D224" s="138">
        <f t="shared" si="14"/>
        <v>0</v>
      </c>
      <c r="E224" s="138">
        <f t="shared" si="14"/>
        <v>34777.43142409077</v>
      </c>
      <c r="F224" s="138">
        <f t="shared" si="14"/>
        <v>0</v>
      </c>
      <c r="G224" s="138">
        <f t="shared" si="14"/>
        <v>0</v>
      </c>
      <c r="H224" s="138">
        <f t="shared" si="15"/>
        <v>65979.997949177574</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0</v>
      </c>
      <c r="D226" s="138">
        <f t="shared" si="14"/>
        <v>0</v>
      </c>
      <c r="E226" s="138">
        <f t="shared" si="14"/>
        <v>0</v>
      </c>
      <c r="F226" s="138">
        <f t="shared" si="14"/>
        <v>0</v>
      </c>
      <c r="G226" s="138">
        <f t="shared" si="14"/>
        <v>0</v>
      </c>
      <c r="H226" s="138">
        <f t="shared" si="15"/>
        <v>0</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83260.734509946662</v>
      </c>
      <c r="D231" s="138">
        <f t="shared" si="14"/>
        <v>22405.117569234862</v>
      </c>
      <c r="E231" s="138">
        <f t="shared" si="14"/>
        <v>0</v>
      </c>
      <c r="F231" s="138">
        <f t="shared" si="14"/>
        <v>0</v>
      </c>
      <c r="G231" s="138">
        <f t="shared" si="14"/>
        <v>0</v>
      </c>
      <c r="H231" s="138">
        <f t="shared" si="15"/>
        <v>105665.85207918152</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353359.63506907463</v>
      </c>
      <c r="D233" s="138">
        <f t="shared" si="14"/>
        <v>2287551.3569942177</v>
      </c>
      <c r="E233" s="138">
        <f t="shared" si="14"/>
        <v>242303.47310653716</v>
      </c>
      <c r="F233" s="138">
        <f t="shared" si="14"/>
        <v>0</v>
      </c>
      <c r="G233" s="138">
        <f t="shared" si="14"/>
        <v>0</v>
      </c>
      <c r="H233" s="138">
        <f t="shared" si="15"/>
        <v>2883214.4651698293</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93633.327155011357</v>
      </c>
      <c r="E235" s="138">
        <f t="shared" si="16"/>
        <v>0</v>
      </c>
      <c r="F235" s="138">
        <f t="shared" si="16"/>
        <v>0</v>
      </c>
      <c r="G235" s="138">
        <f t="shared" si="16"/>
        <v>0</v>
      </c>
      <c r="H235" s="138">
        <f t="shared" si="15"/>
        <v>93633.327155011357</v>
      </c>
    </row>
    <row r="236" spans="2:10">
      <c r="B236" s="127" t="str">
        <f>$B$50</f>
        <v>Technology</v>
      </c>
      <c r="C236" s="138">
        <f t="shared" si="16"/>
        <v>3448.9883551045868</v>
      </c>
      <c r="D236" s="138">
        <f t="shared" si="16"/>
        <v>223716.77095250928</v>
      </c>
      <c r="E236" s="138">
        <f t="shared" si="16"/>
        <v>2794.6150251501513</v>
      </c>
      <c r="F236" s="138">
        <f t="shared" si="16"/>
        <v>0</v>
      </c>
      <c r="G236" s="138">
        <f t="shared" si="16"/>
        <v>0</v>
      </c>
      <c r="H236" s="138">
        <f t="shared" si="15"/>
        <v>229960.37433276401</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3796797.2745396653</v>
      </c>
      <c r="D238" s="135">
        <f>SUM(D218:D237)</f>
        <v>7524998.3923577471</v>
      </c>
      <c r="E238" s="135">
        <f>SUM(E218:E237)</f>
        <v>1064955.333102589</v>
      </c>
      <c r="F238" s="135">
        <f>SUM(F218:F237)</f>
        <v>0</v>
      </c>
      <c r="G238" s="135">
        <f>SUM(G218:G237)</f>
        <v>0</v>
      </c>
      <c r="H238" s="135">
        <f t="shared" si="15"/>
        <v>12386751.000000002</v>
      </c>
    </row>
    <row r="239" spans="2:10">
      <c r="B239" s="328"/>
      <c r="C239" s="348"/>
      <c r="D239" s="348"/>
      <c r="E239" s="348"/>
      <c r="F239" s="348"/>
      <c r="G239" s="348"/>
      <c r="H239" s="348"/>
    </row>
    <row r="240" spans="2:10">
      <c r="B240" s="120" t="s">
        <v>11</v>
      </c>
      <c r="C240" s="121"/>
      <c r="D240" s="121"/>
      <c r="E240" s="121"/>
      <c r="F240" s="121"/>
      <c r="G240" s="121"/>
      <c r="H240" s="122">
        <f>H16</f>
        <v>21998237</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4099978.2017447366</v>
      </c>
      <c r="D243" s="135">
        <f t="shared" si="17"/>
        <v>4058219.1886215433</v>
      </c>
      <c r="E243" s="135">
        <f t="shared" si="17"/>
        <v>372232.0141517375</v>
      </c>
      <c r="F243" s="135">
        <f t="shared" si="17"/>
        <v>0</v>
      </c>
      <c r="G243" s="135">
        <f t="shared" si="17"/>
        <v>0</v>
      </c>
      <c r="H243" s="135">
        <f>SUM(C243:G243)</f>
        <v>8530429.4045180175</v>
      </c>
    </row>
    <row r="244" spans="2:8">
      <c r="B244" s="127" t="str">
        <f>$B$33</f>
        <v>Science</v>
      </c>
      <c r="C244" s="138">
        <f t="shared" si="17"/>
        <v>1025688.4238217125</v>
      </c>
      <c r="D244" s="138">
        <f t="shared" si="17"/>
        <v>966845.97645012767</v>
      </c>
      <c r="E244" s="138">
        <f t="shared" si="17"/>
        <v>69115.672751137434</v>
      </c>
      <c r="F244" s="138">
        <f t="shared" si="17"/>
        <v>0</v>
      </c>
      <c r="G244" s="138">
        <f t="shared" si="17"/>
        <v>0</v>
      </c>
      <c r="H244" s="138">
        <f t="shared" ref="H244:H263" si="18">SUM(C244:G244)</f>
        <v>2061650.0730229777</v>
      </c>
    </row>
    <row r="245" spans="2:8">
      <c r="B245" s="127" t="str">
        <f>$B$34</f>
        <v>Fine Arts</v>
      </c>
      <c r="C245" s="138">
        <f t="shared" si="17"/>
        <v>277645.0608852093</v>
      </c>
      <c r="D245" s="138">
        <f t="shared" si="17"/>
        <v>4751.0858793618063</v>
      </c>
      <c r="E245" s="138">
        <f t="shared" si="17"/>
        <v>0</v>
      </c>
      <c r="F245" s="138">
        <f t="shared" si="17"/>
        <v>0</v>
      </c>
      <c r="G245" s="138">
        <f t="shared" si="17"/>
        <v>0</v>
      </c>
      <c r="H245" s="138">
        <f t="shared" si="18"/>
        <v>282396.14676457108</v>
      </c>
    </row>
    <row r="246" spans="2:8">
      <c r="B246" s="127" t="str">
        <f>$B$35</f>
        <v>Teacher Education</v>
      </c>
      <c r="C246" s="138">
        <f t="shared" si="17"/>
        <v>114656.5952914446</v>
      </c>
      <c r="D246" s="138">
        <f t="shared" si="17"/>
        <v>3096718.1837856974</v>
      </c>
      <c r="E246" s="138">
        <f t="shared" si="17"/>
        <v>856409.35996688635</v>
      </c>
      <c r="F246" s="138">
        <f t="shared" si="17"/>
        <v>0</v>
      </c>
      <c r="G246" s="138">
        <f t="shared" si="17"/>
        <v>0</v>
      </c>
      <c r="H246" s="138">
        <f t="shared" si="18"/>
        <v>4067784.1390440282</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387994.85585268476</v>
      </c>
      <c r="D248" s="138">
        <f t="shared" si="17"/>
        <v>571516.03890489729</v>
      </c>
      <c r="E248" s="138">
        <f t="shared" si="17"/>
        <v>96504.596261561572</v>
      </c>
      <c r="F248" s="138">
        <f t="shared" si="17"/>
        <v>0</v>
      </c>
      <c r="G248" s="138">
        <f t="shared" si="17"/>
        <v>0</v>
      </c>
      <c r="H248" s="138">
        <f t="shared" si="18"/>
        <v>1056015.4910191437</v>
      </c>
    </row>
    <row r="249" spans="2:8">
      <c r="B249" s="127" t="str">
        <f>$B$38</f>
        <v>Home Economics</v>
      </c>
      <c r="C249" s="138">
        <f t="shared" si="17"/>
        <v>55414.164168402684</v>
      </c>
      <c r="D249" s="138">
        <f t="shared" si="17"/>
        <v>0</v>
      </c>
      <c r="E249" s="138">
        <f t="shared" si="17"/>
        <v>61762.941607399407</v>
      </c>
      <c r="F249" s="138">
        <f t="shared" si="17"/>
        <v>0</v>
      </c>
      <c r="G249" s="138">
        <f t="shared" si="17"/>
        <v>0</v>
      </c>
      <c r="H249" s="138">
        <f t="shared" si="18"/>
        <v>117177.10577580209</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147866.81112293981</v>
      </c>
      <c r="D256" s="138">
        <f t="shared" si="17"/>
        <v>39790.344239655133</v>
      </c>
      <c r="E256" s="138">
        <f t="shared" si="17"/>
        <v>0</v>
      </c>
      <c r="F256" s="138">
        <f t="shared" si="17"/>
        <v>0</v>
      </c>
      <c r="G256" s="138">
        <f t="shared" si="17"/>
        <v>0</v>
      </c>
      <c r="H256" s="138">
        <f t="shared" si="18"/>
        <v>187657.15536259493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627548.66053923382</v>
      </c>
      <c r="D258" s="138">
        <f t="shared" si="17"/>
        <v>4062574.3506776248</v>
      </c>
      <c r="E258" s="138">
        <f t="shared" si="17"/>
        <v>430318.59018726787</v>
      </c>
      <c r="F258" s="138">
        <f t="shared" si="17"/>
        <v>0</v>
      </c>
      <c r="G258" s="138">
        <f t="shared" si="17"/>
        <v>0</v>
      </c>
      <c r="H258" s="138">
        <f t="shared" si="18"/>
        <v>5120441.6014041267</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166288.00577766323</v>
      </c>
      <c r="E260" s="138">
        <f t="shared" si="19"/>
        <v>0</v>
      </c>
      <c r="F260" s="138">
        <f t="shared" si="19"/>
        <v>0</v>
      </c>
      <c r="G260" s="138">
        <f t="shared" si="19"/>
        <v>0</v>
      </c>
      <c r="H260" s="138">
        <f t="shared" si="18"/>
        <v>166288.00577766323</v>
      </c>
    </row>
    <row r="261" spans="2:10">
      <c r="B261" s="127" t="str">
        <f>$B$50</f>
        <v>Technology</v>
      </c>
      <c r="C261" s="138">
        <f t="shared" si="19"/>
        <v>6125.2271274227487</v>
      </c>
      <c r="D261" s="138">
        <f t="shared" si="19"/>
        <v>397309.5566616311</v>
      </c>
      <c r="E261" s="138">
        <f t="shared" si="19"/>
        <v>4963.0935220231668</v>
      </c>
      <c r="F261" s="138">
        <f t="shared" si="19"/>
        <v>0</v>
      </c>
      <c r="G261" s="138">
        <f t="shared" si="19"/>
        <v>0</v>
      </c>
      <c r="H261" s="138">
        <f t="shared" si="18"/>
        <v>408397.87731107703</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6742918.0005537877</v>
      </c>
      <c r="D263" s="135">
        <f>SUM(D243:D262)</f>
        <v>13364012.730998203</v>
      </c>
      <c r="E263" s="135">
        <f>SUM(E243:E262)</f>
        <v>1891306.2684480133</v>
      </c>
      <c r="F263" s="135">
        <f>SUM(F243:F262)</f>
        <v>0</v>
      </c>
      <c r="G263" s="135">
        <f>SUM(G243:G262)</f>
        <v>0</v>
      </c>
      <c r="H263" s="135">
        <f t="shared" si="18"/>
        <v>21998237.000000004</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14406324.519562159</v>
      </c>
      <c r="D268" s="135">
        <f t="shared" si="20"/>
        <v>11600676.58692985</v>
      </c>
      <c r="E268" s="135">
        <f t="shared" si="20"/>
        <v>1496422.7131432923</v>
      </c>
      <c r="F268" s="135">
        <f t="shared" si="20"/>
        <v>0</v>
      </c>
      <c r="G268" s="135">
        <f t="shared" si="20"/>
        <v>0</v>
      </c>
      <c r="H268" s="135">
        <f>SUM(C268:G268)</f>
        <v>27503423.819635302</v>
      </c>
    </row>
    <row r="269" spans="2:10">
      <c r="B269" s="127" t="str">
        <f>$B$33</f>
        <v>Science</v>
      </c>
      <c r="C269" s="138">
        <f t="shared" si="20"/>
        <v>3638462.2393870992</v>
      </c>
      <c r="D269" s="138">
        <f t="shared" si="20"/>
        <v>3149725.8828981649</v>
      </c>
      <c r="E269" s="138">
        <f t="shared" si="20"/>
        <v>632883.72532509943</v>
      </c>
      <c r="F269" s="138">
        <f t="shared" si="20"/>
        <v>0</v>
      </c>
      <c r="G269" s="138">
        <f t="shared" si="20"/>
        <v>0</v>
      </c>
      <c r="H269" s="138">
        <f t="shared" ref="H269:H288" si="21">SUM(C269:G269)</f>
        <v>7421071.8476103628</v>
      </c>
    </row>
    <row r="270" spans="2:10">
      <c r="B270" s="127" t="str">
        <f>$B$34</f>
        <v>Fine Arts</v>
      </c>
      <c r="C270" s="138">
        <f t="shared" si="20"/>
        <v>968100.47625740059</v>
      </c>
      <c r="D270" s="138">
        <f t="shared" si="20"/>
        <v>7426.323798076417</v>
      </c>
      <c r="E270" s="138">
        <f t="shared" si="20"/>
        <v>0</v>
      </c>
      <c r="F270" s="138">
        <f t="shared" si="20"/>
        <v>0</v>
      </c>
      <c r="G270" s="138">
        <f t="shared" si="20"/>
        <v>0</v>
      </c>
      <c r="H270" s="138">
        <f t="shared" si="21"/>
        <v>975526.80005547695</v>
      </c>
    </row>
    <row r="271" spans="2:10">
      <c r="B271" s="127" t="str">
        <f>$B$35</f>
        <v>Teacher Education</v>
      </c>
      <c r="C271" s="138">
        <f t="shared" si="20"/>
        <v>597596.03860274784</v>
      </c>
      <c r="D271" s="138">
        <f t="shared" si="20"/>
        <v>8624607.7782574091</v>
      </c>
      <c r="E271" s="138">
        <f t="shared" si="20"/>
        <v>4405458.0393317984</v>
      </c>
      <c r="F271" s="138">
        <f t="shared" si="20"/>
        <v>0</v>
      </c>
      <c r="G271" s="138">
        <f t="shared" si="20"/>
        <v>0</v>
      </c>
      <c r="H271" s="138">
        <f t="shared" si="21"/>
        <v>13627661.856191956</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1618387.5965091113</v>
      </c>
      <c r="D273" s="138">
        <f t="shared" si="20"/>
        <v>1865522.7763730972</v>
      </c>
      <c r="E273" s="138">
        <f t="shared" si="20"/>
        <v>618396.33399920538</v>
      </c>
      <c r="F273" s="138">
        <f t="shared" si="20"/>
        <v>0</v>
      </c>
      <c r="G273" s="138">
        <f t="shared" si="20"/>
        <v>0</v>
      </c>
      <c r="H273" s="138">
        <f t="shared" si="21"/>
        <v>4102306.7068814142</v>
      </c>
    </row>
    <row r="274" spans="2:10">
      <c r="B274" s="127" t="str">
        <f>$B$38</f>
        <v>Home Economics</v>
      </c>
      <c r="C274" s="138">
        <f t="shared" si="20"/>
        <v>156767.99398268369</v>
      </c>
      <c r="D274" s="138">
        <f t="shared" si="20"/>
        <v>0</v>
      </c>
      <c r="E274" s="138">
        <f t="shared" si="20"/>
        <v>205951.05499334584</v>
      </c>
      <c r="F274" s="138">
        <f t="shared" si="20"/>
        <v>0</v>
      </c>
      <c r="G274" s="138">
        <f t="shared" si="20"/>
        <v>0</v>
      </c>
      <c r="H274" s="138">
        <f t="shared" si="21"/>
        <v>362719.0489760295</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0</v>
      </c>
      <c r="D276" s="138">
        <f t="shared" si="20"/>
        <v>0</v>
      </c>
      <c r="E276" s="138">
        <f t="shared" si="20"/>
        <v>0</v>
      </c>
      <c r="F276" s="138">
        <f t="shared" si="20"/>
        <v>0</v>
      </c>
      <c r="G276" s="138">
        <f t="shared" si="20"/>
        <v>0</v>
      </c>
      <c r="H276" s="138">
        <f t="shared" si="21"/>
        <v>0</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3028675.7020148495</v>
      </c>
      <c r="D281" s="138">
        <f t="shared" si="20"/>
        <v>417223.66124022088</v>
      </c>
      <c r="E281" s="138">
        <f t="shared" si="20"/>
        <v>0</v>
      </c>
      <c r="F281" s="138">
        <f t="shared" si="20"/>
        <v>0</v>
      </c>
      <c r="G281" s="138">
        <f t="shared" si="20"/>
        <v>0</v>
      </c>
      <c r="H281" s="138">
        <f t="shared" si="21"/>
        <v>3445899.3632550705</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1929760.7600316575</v>
      </c>
      <c r="D283" s="138">
        <f t="shared" si="20"/>
        <v>12112059.964261401</v>
      </c>
      <c r="E283" s="138">
        <f t="shared" si="20"/>
        <v>2074715.8805192569</v>
      </c>
      <c r="F283" s="138">
        <f t="shared" si="20"/>
        <v>0</v>
      </c>
      <c r="G283" s="138">
        <f t="shared" si="20"/>
        <v>0</v>
      </c>
      <c r="H283" s="138">
        <f t="shared" si="21"/>
        <v>16116536.604812317</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1090138.7084642155</v>
      </c>
      <c r="E285" s="138">
        <f t="shared" si="22"/>
        <v>0</v>
      </c>
      <c r="F285" s="138">
        <f t="shared" si="22"/>
        <v>0</v>
      </c>
      <c r="G285" s="138">
        <f t="shared" si="22"/>
        <v>0</v>
      </c>
      <c r="H285" s="138">
        <f t="shared" si="21"/>
        <v>1090138.7084642155</v>
      </c>
    </row>
    <row r="286" spans="2:10">
      <c r="B286" s="127" t="str">
        <f>$B$50</f>
        <v>Technology</v>
      </c>
      <c r="C286" s="138">
        <f t="shared" si="22"/>
        <v>17401.169381187083</v>
      </c>
      <c r="D286" s="138">
        <f t="shared" si="22"/>
        <v>984123.75466454774</v>
      </c>
      <c r="E286" s="138">
        <f t="shared" si="22"/>
        <v>31242.806925893332</v>
      </c>
      <c r="F286" s="138">
        <f t="shared" si="22"/>
        <v>0</v>
      </c>
      <c r="G286" s="138">
        <f t="shared" si="22"/>
        <v>0</v>
      </c>
      <c r="H286" s="138">
        <f t="shared" si="21"/>
        <v>1032767.7309716281</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26361476.495728891</v>
      </c>
      <c r="D288" s="135">
        <f>SUM(D268:D287)</f>
        <v>39851505.436886981</v>
      </c>
      <c r="E288" s="135">
        <f>SUM(E268:E287)</f>
        <v>9465070.554237891</v>
      </c>
      <c r="F288" s="135">
        <f>SUM(F268:F287)</f>
        <v>0</v>
      </c>
      <c r="G288" s="135">
        <f>SUM(G268:G287)</f>
        <v>0</v>
      </c>
      <c r="H288" s="135">
        <f t="shared" si="21"/>
        <v>75678052.486853763</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336.28993486220872</v>
      </c>
      <c r="D293" s="133">
        <f t="shared" si="23"/>
        <v>565.88666277706591</v>
      </c>
      <c r="E293" s="133">
        <f t="shared" si="23"/>
        <v>738.97417933002089</v>
      </c>
      <c r="F293" s="133">
        <f t="shared" si="23"/>
        <v>0</v>
      </c>
      <c r="G293" s="134">
        <f t="shared" si="23"/>
        <v>0</v>
      </c>
      <c r="H293" s="135">
        <f t="shared" si="23"/>
        <v>420.77326693034854</v>
      </c>
    </row>
    <row r="294" spans="2:10">
      <c r="B294" s="127" t="str">
        <f>$B$33</f>
        <v>Science</v>
      </c>
      <c r="C294" s="136">
        <f t="shared" si="23"/>
        <v>339.5038013797797</v>
      </c>
      <c r="D294" s="136">
        <f t="shared" si="23"/>
        <v>644.9070194304187</v>
      </c>
      <c r="E294" s="136">
        <f t="shared" si="23"/>
        <v>1683.2013971412218</v>
      </c>
      <c r="F294" s="136">
        <f t="shared" si="23"/>
        <v>0</v>
      </c>
      <c r="G294" s="137">
        <f t="shared" si="23"/>
        <v>0</v>
      </c>
      <c r="H294" s="138">
        <f t="shared" si="23"/>
        <v>464.48468721351713</v>
      </c>
    </row>
    <row r="295" spans="2:10">
      <c r="B295" s="127" t="str">
        <f>$B$34</f>
        <v>Fine Arts</v>
      </c>
      <c r="C295" s="136">
        <f t="shared" si="23"/>
        <v>333.71267709665653</v>
      </c>
      <c r="D295" s="136">
        <f t="shared" si="23"/>
        <v>309.43015825318406</v>
      </c>
      <c r="E295" s="136">
        <f t="shared" si="23"/>
        <v>0</v>
      </c>
      <c r="F295" s="136">
        <f t="shared" si="23"/>
        <v>0</v>
      </c>
      <c r="G295" s="137">
        <f t="shared" si="23"/>
        <v>0</v>
      </c>
      <c r="H295" s="138">
        <f t="shared" si="23"/>
        <v>333.51343591640239</v>
      </c>
    </row>
    <row r="296" spans="2:10">
      <c r="B296" s="127" t="str">
        <f>$B$35</f>
        <v>Teacher Education</v>
      </c>
      <c r="C296" s="136">
        <f t="shared" si="23"/>
        <v>498.82807896723529</v>
      </c>
      <c r="D296" s="136">
        <f t="shared" si="23"/>
        <v>551.33975441139228</v>
      </c>
      <c r="E296" s="136">
        <f t="shared" si="23"/>
        <v>945.58017586001256</v>
      </c>
      <c r="F296" s="136">
        <f t="shared" si="23"/>
        <v>0</v>
      </c>
      <c r="G296" s="137">
        <f t="shared" si="23"/>
        <v>0</v>
      </c>
      <c r="H296" s="138">
        <f t="shared" si="23"/>
        <v>633.84473749730023</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399.20759657353511</v>
      </c>
      <c r="D298" s="136">
        <f t="shared" si="23"/>
        <v>646.18038668967688</v>
      </c>
      <c r="E298" s="136">
        <f t="shared" si="23"/>
        <v>1177.8977790461056</v>
      </c>
      <c r="F298" s="136">
        <f t="shared" si="23"/>
        <v>0</v>
      </c>
      <c r="G298" s="137">
        <f t="shared" si="23"/>
        <v>0</v>
      </c>
      <c r="H298" s="138">
        <f t="shared" si="23"/>
        <v>549.46513620163603</v>
      </c>
    </row>
    <row r="299" spans="2:10">
      <c r="B299" s="127" t="str">
        <f>$B$38</f>
        <v>Home Economics</v>
      </c>
      <c r="C299" s="136">
        <f t="shared" si="23"/>
        <v>270.75646629133627</v>
      </c>
      <c r="D299" s="136">
        <f t="shared" si="23"/>
        <v>0</v>
      </c>
      <c r="E299" s="136">
        <f t="shared" si="23"/>
        <v>612.94956843257694</v>
      </c>
      <c r="F299" s="136">
        <f t="shared" si="23"/>
        <v>0</v>
      </c>
      <c r="G299" s="137">
        <f t="shared" si="23"/>
        <v>0</v>
      </c>
      <c r="H299" s="138">
        <f t="shared" si="23"/>
        <v>396.41426117598854</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0</v>
      </c>
      <c r="D301" s="136">
        <f t="shared" si="23"/>
        <v>0</v>
      </c>
      <c r="E301" s="136">
        <f t="shared" si="23"/>
        <v>0</v>
      </c>
      <c r="F301" s="136">
        <f t="shared" si="23"/>
        <v>0</v>
      </c>
      <c r="G301" s="137">
        <f t="shared" si="23"/>
        <v>0</v>
      </c>
      <c r="H301" s="138">
        <f t="shared" si="23"/>
        <v>0</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1960.3078977442392</v>
      </c>
      <c r="D306" s="136">
        <f t="shared" si="23"/>
        <v>2075.7396081603029</v>
      </c>
      <c r="E306" s="136">
        <f t="shared" si="23"/>
        <v>0</v>
      </c>
      <c r="F306" s="136">
        <f t="shared" si="23"/>
        <v>0</v>
      </c>
      <c r="G306" s="137">
        <f t="shared" si="23"/>
        <v>0</v>
      </c>
      <c r="H306" s="138">
        <f t="shared" si="23"/>
        <v>1973.5964279811401</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294.30543846753966</v>
      </c>
      <c r="D308" s="136">
        <f t="shared" si="23"/>
        <v>590.19880929058581</v>
      </c>
      <c r="E308" s="136">
        <f t="shared" si="23"/>
        <v>886.25197800908029</v>
      </c>
      <c r="F308" s="136">
        <f t="shared" si="23"/>
        <v>0</v>
      </c>
      <c r="G308" s="137">
        <f t="shared" si="23"/>
        <v>0</v>
      </c>
      <c r="H308" s="138">
        <f t="shared" si="23"/>
        <v>547.8088580833554</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1297.7841767431137</v>
      </c>
      <c r="E310" s="136">
        <f t="shared" si="24"/>
        <v>0</v>
      </c>
      <c r="F310" s="136">
        <f t="shared" si="24"/>
        <v>0</v>
      </c>
      <c r="G310" s="137">
        <f t="shared" si="24"/>
        <v>0</v>
      </c>
      <c r="H310" s="138">
        <f t="shared" si="24"/>
        <v>1297.7841767431137</v>
      </c>
    </row>
    <row r="311" spans="2:10">
      <c r="B311" s="127" t="str">
        <f>$B$50</f>
        <v>Technology</v>
      </c>
      <c r="C311" s="136">
        <f t="shared" si="24"/>
        <v>271.89327158104817</v>
      </c>
      <c r="D311" s="136">
        <f t="shared" si="24"/>
        <v>490.34566749603772</v>
      </c>
      <c r="E311" s="136">
        <f t="shared" si="24"/>
        <v>1157.1409972553085</v>
      </c>
      <c r="F311" s="136">
        <f t="shared" si="24"/>
        <v>0</v>
      </c>
      <c r="G311" s="137">
        <f t="shared" si="24"/>
        <v>0</v>
      </c>
      <c r="H311" s="138">
        <f t="shared" si="24"/>
        <v>492.2629794907665</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374.16578896484077</v>
      </c>
      <c r="D313" s="135">
        <f t="shared" si="24"/>
        <v>590.32270896615194</v>
      </c>
      <c r="E313" s="135">
        <f t="shared" si="24"/>
        <v>919.92132901524838</v>
      </c>
      <c r="F313" s="135">
        <f t="shared" si="24"/>
        <v>0</v>
      </c>
      <c r="G313" s="135">
        <f t="shared" si="24"/>
        <v>0</v>
      </c>
      <c r="H313" s="135">
        <f t="shared" si="24"/>
        <v>510.47245878175369</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33" si="25">IF($C$293=0,"",C293/$C$293)</f>
        <v>1</v>
      </c>
      <c r="D318" s="128">
        <f t="shared" si="25"/>
        <v>1.682734462477838</v>
      </c>
      <c r="E318" s="128">
        <f t="shared" si="25"/>
        <v>2.1974317477946754</v>
      </c>
      <c r="F318" s="128">
        <f t="shared" si="25"/>
        <v>0</v>
      </c>
      <c r="G318" s="128">
        <f t="shared" si="25"/>
        <v>0</v>
      </c>
      <c r="H318" s="128">
        <f t="shared" si="25"/>
        <v>1.2512217087399775</v>
      </c>
    </row>
    <row r="319" spans="2:10">
      <c r="B319" s="127" t="str">
        <f>$B$33</f>
        <v>Science</v>
      </c>
      <c r="C319" s="128">
        <f t="shared" si="25"/>
        <v>1.0095568323175887</v>
      </c>
      <c r="D319" s="128">
        <f t="shared" si="25"/>
        <v>1.9177113335094689</v>
      </c>
      <c r="E319" s="128">
        <f t="shared" si="25"/>
        <v>5.0052089659801924</v>
      </c>
      <c r="F319" s="128">
        <f t="shared" si="25"/>
        <v>0</v>
      </c>
      <c r="G319" s="128">
        <f t="shared" si="25"/>
        <v>0</v>
      </c>
      <c r="H319" s="128">
        <f t="shared" si="25"/>
        <v>1.3812030604003502</v>
      </c>
    </row>
    <row r="320" spans="2:10">
      <c r="B320" s="127" t="str">
        <f>$B$34</f>
        <v>Fine Arts</v>
      </c>
      <c r="C320" s="128">
        <f t="shared" si="25"/>
        <v>0.99233620308437664</v>
      </c>
      <c r="D320" s="128">
        <f t="shared" si="25"/>
        <v>0.92012910936501813</v>
      </c>
      <c r="E320" s="128">
        <f t="shared" si="25"/>
        <v>0</v>
      </c>
      <c r="F320" s="128">
        <f t="shared" si="25"/>
        <v>0</v>
      </c>
      <c r="G320" s="128">
        <f t="shared" si="25"/>
        <v>0</v>
      </c>
      <c r="H320" s="128">
        <f t="shared" si="25"/>
        <v>0.99174373462308951</v>
      </c>
    </row>
    <row r="321" spans="2:8">
      <c r="B321" s="127" t="str">
        <f>$B$35</f>
        <v>Teacher Education</v>
      </c>
      <c r="C321" s="128">
        <f t="shared" si="25"/>
        <v>1.4833274126138354</v>
      </c>
      <c r="D321" s="128">
        <f t="shared" si="25"/>
        <v>1.6394774189043093</v>
      </c>
      <c r="E321" s="128">
        <f t="shared" si="25"/>
        <v>2.811800407429542</v>
      </c>
      <c r="F321" s="128">
        <f t="shared" si="25"/>
        <v>0</v>
      </c>
      <c r="G321" s="128">
        <f t="shared" si="25"/>
        <v>0</v>
      </c>
      <c r="H321" s="128">
        <f t="shared" si="25"/>
        <v>1.8848162605788705</v>
      </c>
    </row>
    <row r="322" spans="2:8">
      <c r="B322" s="127" t="str">
        <f>$B$36</f>
        <v>Agriculture</v>
      </c>
      <c r="C322" s="128">
        <f t="shared" si="25"/>
        <v>0</v>
      </c>
      <c r="D322" s="128">
        <f t="shared" si="25"/>
        <v>0</v>
      </c>
      <c r="E322" s="128">
        <f t="shared" si="25"/>
        <v>0</v>
      </c>
      <c r="F322" s="128">
        <f t="shared" si="25"/>
        <v>0</v>
      </c>
      <c r="G322" s="128">
        <f t="shared" si="25"/>
        <v>0</v>
      </c>
      <c r="H322" s="128">
        <f t="shared" si="25"/>
        <v>0</v>
      </c>
    </row>
    <row r="323" spans="2:8">
      <c r="B323" s="127" t="str">
        <f>$B$37</f>
        <v>Engineering</v>
      </c>
      <c r="C323" s="128">
        <f t="shared" si="25"/>
        <v>1.1870935023288944</v>
      </c>
      <c r="D323" s="128">
        <f t="shared" si="25"/>
        <v>1.9214978496291972</v>
      </c>
      <c r="E323" s="128">
        <f t="shared" si="25"/>
        <v>3.5026257313610558</v>
      </c>
      <c r="F323" s="128">
        <f t="shared" si="25"/>
        <v>0</v>
      </c>
      <c r="G323" s="128">
        <f t="shared" si="25"/>
        <v>0</v>
      </c>
      <c r="H323" s="128">
        <f t="shared" si="25"/>
        <v>1.6339030082085972</v>
      </c>
    </row>
    <row r="324" spans="2:8">
      <c r="B324" s="127" t="str">
        <f>$B$38</f>
        <v>Home Economics</v>
      </c>
      <c r="C324" s="128">
        <f t="shared" si="25"/>
        <v>0.80512807022391519</v>
      </c>
      <c r="D324" s="128">
        <f t="shared" si="25"/>
        <v>0</v>
      </c>
      <c r="E324" s="128">
        <f t="shared" si="25"/>
        <v>1.8226818732583436</v>
      </c>
      <c r="F324" s="128">
        <f t="shared" si="25"/>
        <v>0</v>
      </c>
      <c r="G324" s="128">
        <f t="shared" si="25"/>
        <v>0</v>
      </c>
      <c r="H324" s="128">
        <f t="shared" si="25"/>
        <v>1.1787871716660658</v>
      </c>
    </row>
    <row r="325" spans="2:8">
      <c r="B325" s="127" t="str">
        <f>$B$39</f>
        <v>Law</v>
      </c>
      <c r="C325" s="128">
        <f t="shared" si="25"/>
        <v>0</v>
      </c>
      <c r="D325" s="128">
        <f t="shared" si="25"/>
        <v>0</v>
      </c>
      <c r="E325" s="128">
        <f t="shared" si="25"/>
        <v>0</v>
      </c>
      <c r="F325" s="128">
        <f t="shared" si="25"/>
        <v>0</v>
      </c>
      <c r="G325" s="128">
        <f t="shared" si="25"/>
        <v>0</v>
      </c>
      <c r="H325" s="128">
        <f t="shared" si="25"/>
        <v>0</v>
      </c>
    </row>
    <row r="326" spans="2:8">
      <c r="B326" s="127" t="str">
        <f>$B$40</f>
        <v>Social Service</v>
      </c>
      <c r="C326" s="128">
        <f t="shared" si="25"/>
        <v>0</v>
      </c>
      <c r="D326" s="128">
        <f t="shared" si="25"/>
        <v>0</v>
      </c>
      <c r="E326" s="128">
        <f t="shared" si="25"/>
        <v>0</v>
      </c>
      <c r="F326" s="128">
        <f t="shared" si="25"/>
        <v>0</v>
      </c>
      <c r="G326" s="128">
        <f t="shared" si="25"/>
        <v>0</v>
      </c>
      <c r="H326" s="128">
        <f t="shared" si="25"/>
        <v>0</v>
      </c>
    </row>
    <row r="327" spans="2:8">
      <c r="B327" s="127" t="str">
        <f>$B$41</f>
        <v>Library Science</v>
      </c>
      <c r="C327" s="128">
        <f t="shared" si="25"/>
        <v>0</v>
      </c>
      <c r="D327" s="128">
        <f t="shared" si="25"/>
        <v>0</v>
      </c>
      <c r="E327" s="128">
        <f t="shared" si="25"/>
        <v>0</v>
      </c>
      <c r="F327" s="128">
        <f t="shared" si="25"/>
        <v>0</v>
      </c>
      <c r="G327" s="128">
        <f t="shared" si="25"/>
        <v>0</v>
      </c>
      <c r="H327" s="128">
        <f t="shared" si="25"/>
        <v>0</v>
      </c>
    </row>
    <row r="328" spans="2:8">
      <c r="B328" s="127" t="str">
        <f>$B$42</f>
        <v>Veterinary Science</v>
      </c>
      <c r="C328" s="128">
        <f t="shared" si="25"/>
        <v>0</v>
      </c>
      <c r="D328" s="128">
        <f t="shared" si="25"/>
        <v>0</v>
      </c>
      <c r="E328" s="128">
        <f t="shared" si="25"/>
        <v>0</v>
      </c>
      <c r="F328" s="128">
        <f t="shared" si="25"/>
        <v>0</v>
      </c>
      <c r="G328" s="128">
        <f t="shared" si="25"/>
        <v>0</v>
      </c>
      <c r="H328" s="128">
        <f t="shared" si="25"/>
        <v>0</v>
      </c>
    </row>
    <row r="329" spans="2:8">
      <c r="B329" s="127" t="str">
        <f>$B$43</f>
        <v>Vocational Training</v>
      </c>
      <c r="C329" s="128">
        <f t="shared" si="25"/>
        <v>0</v>
      </c>
      <c r="D329" s="128">
        <f t="shared" si="25"/>
        <v>0</v>
      </c>
      <c r="E329" s="128">
        <f t="shared" si="25"/>
        <v>0</v>
      </c>
      <c r="F329" s="128">
        <f t="shared" si="25"/>
        <v>0</v>
      </c>
      <c r="G329" s="128">
        <f t="shared" si="25"/>
        <v>0</v>
      </c>
      <c r="H329" s="128">
        <f t="shared" si="25"/>
        <v>0</v>
      </c>
    </row>
    <row r="330" spans="2:8">
      <c r="B330" s="127" t="str">
        <f>$B$44</f>
        <v>Physical Training</v>
      </c>
      <c r="C330" s="128">
        <f t="shared" si="25"/>
        <v>0</v>
      </c>
      <c r="D330" s="128">
        <f t="shared" si="25"/>
        <v>0</v>
      </c>
      <c r="E330" s="128">
        <f t="shared" si="25"/>
        <v>0</v>
      </c>
      <c r="F330" s="128">
        <f t="shared" si="25"/>
        <v>0</v>
      </c>
      <c r="G330" s="128">
        <f t="shared" si="25"/>
        <v>0</v>
      </c>
      <c r="H330" s="128">
        <f t="shared" si="25"/>
        <v>0</v>
      </c>
    </row>
    <row r="331" spans="2:8">
      <c r="B331" s="127" t="str">
        <f>$B$45</f>
        <v>Health Services</v>
      </c>
      <c r="C331" s="128">
        <f t="shared" si="25"/>
        <v>5.8292196540091359</v>
      </c>
      <c r="D331" s="128">
        <f t="shared" si="25"/>
        <v>6.172470219814385</v>
      </c>
      <c r="E331" s="128">
        <f t="shared" si="25"/>
        <v>0</v>
      </c>
      <c r="F331" s="128">
        <f t="shared" si="25"/>
        <v>0</v>
      </c>
      <c r="G331" s="128">
        <f t="shared" si="25"/>
        <v>0</v>
      </c>
      <c r="H331" s="128">
        <f t="shared" si="25"/>
        <v>5.8687347535090533</v>
      </c>
    </row>
    <row r="332" spans="2:8">
      <c r="B332" s="127" t="str">
        <f>$B$46</f>
        <v>Pharmacy</v>
      </c>
      <c r="C332" s="128">
        <f t="shared" si="25"/>
        <v>0</v>
      </c>
      <c r="D332" s="128">
        <f t="shared" si="25"/>
        <v>0</v>
      </c>
      <c r="E332" s="128">
        <f t="shared" si="25"/>
        <v>0</v>
      </c>
      <c r="F332" s="128">
        <f t="shared" si="25"/>
        <v>0</v>
      </c>
      <c r="G332" s="128">
        <f t="shared" si="25"/>
        <v>0</v>
      </c>
      <c r="H332" s="128">
        <f t="shared" si="25"/>
        <v>0</v>
      </c>
    </row>
    <row r="333" spans="2:8">
      <c r="B333" s="127" t="str">
        <f>$B$47</f>
        <v>Business Administration</v>
      </c>
      <c r="C333" s="128">
        <f t="shared" si="25"/>
        <v>0.87515387157848845</v>
      </c>
      <c r="D333" s="128">
        <f t="shared" si="25"/>
        <v>1.7550296577636604</v>
      </c>
      <c r="E333" s="128">
        <f t="shared" si="25"/>
        <v>2.6353806228908181</v>
      </c>
      <c r="F333" s="128">
        <f t="shared" si="25"/>
        <v>0</v>
      </c>
      <c r="G333" s="128">
        <f t="shared" si="25"/>
        <v>0</v>
      </c>
      <c r="H333" s="128">
        <f t="shared" si="25"/>
        <v>1.6289778589651049</v>
      </c>
    </row>
    <row r="334" spans="2:8">
      <c r="B334" s="127" t="str">
        <f>$B$48</f>
        <v>Optometry</v>
      </c>
      <c r="C334" s="128">
        <f t="shared" ref="C334:H338" si="26">IF($C$293=0,"",C309/$C$293)</f>
        <v>0</v>
      </c>
      <c r="D334" s="128">
        <f t="shared" si="26"/>
        <v>0</v>
      </c>
      <c r="E334" s="128">
        <f t="shared" si="26"/>
        <v>0</v>
      </c>
      <c r="F334" s="128">
        <f t="shared" si="26"/>
        <v>0</v>
      </c>
      <c r="G334" s="128">
        <f t="shared" si="26"/>
        <v>0</v>
      </c>
      <c r="H334" s="128">
        <f t="shared" si="26"/>
        <v>0</v>
      </c>
    </row>
    <row r="335" spans="2:8">
      <c r="B335" s="127" t="str">
        <f>$B$49</f>
        <v>Teacher Ed-Practice Teaching</v>
      </c>
      <c r="C335" s="128">
        <f t="shared" si="26"/>
        <v>0</v>
      </c>
      <c r="D335" s="128">
        <f t="shared" si="26"/>
        <v>3.8591228645450455</v>
      </c>
      <c r="E335" s="128">
        <f t="shared" si="26"/>
        <v>0</v>
      </c>
      <c r="F335" s="128">
        <f t="shared" si="26"/>
        <v>0</v>
      </c>
      <c r="G335" s="128">
        <f t="shared" si="26"/>
        <v>0</v>
      </c>
      <c r="H335" s="128">
        <f t="shared" si="26"/>
        <v>3.8591228645450455</v>
      </c>
    </row>
    <row r="336" spans="2:8">
      <c r="B336" s="127" t="str">
        <f>$B$50</f>
        <v>Technology</v>
      </c>
      <c r="C336" s="128">
        <f t="shared" si="26"/>
        <v>0.80850850232093208</v>
      </c>
      <c r="D336" s="128">
        <f t="shared" si="26"/>
        <v>1.4581039057768759</v>
      </c>
      <c r="E336" s="128">
        <f t="shared" si="26"/>
        <v>3.4409028558331221</v>
      </c>
      <c r="F336" s="128">
        <f t="shared" si="26"/>
        <v>0</v>
      </c>
      <c r="G336" s="128">
        <f t="shared" si="26"/>
        <v>0</v>
      </c>
      <c r="H336" s="128">
        <f t="shared" si="26"/>
        <v>1.4638052717589247</v>
      </c>
    </row>
    <row r="337" spans="2:10">
      <c r="B337" s="127" t="str">
        <f>$B$51</f>
        <v>Nursing</v>
      </c>
      <c r="C337" s="128">
        <f t="shared" si="26"/>
        <v>0</v>
      </c>
      <c r="D337" s="128">
        <f t="shared" si="26"/>
        <v>0</v>
      </c>
      <c r="E337" s="128">
        <f t="shared" si="26"/>
        <v>0</v>
      </c>
      <c r="F337" s="128">
        <f t="shared" si="26"/>
        <v>0</v>
      </c>
      <c r="G337" s="128">
        <f t="shared" si="26"/>
        <v>0</v>
      </c>
      <c r="H337" s="128">
        <f t="shared" si="26"/>
        <v>0</v>
      </c>
    </row>
    <row r="338" spans="2:10">
      <c r="B338" s="130" t="str">
        <f>$B$52</f>
        <v>Totals</v>
      </c>
      <c r="C338" s="128">
        <f t="shared" si="26"/>
        <v>1.1126285689107862</v>
      </c>
      <c r="D338" s="128">
        <f t="shared" si="26"/>
        <v>1.7553980888783676</v>
      </c>
      <c r="E338" s="128">
        <f t="shared" si="26"/>
        <v>2.7355006310021635</v>
      </c>
      <c r="F338" s="128">
        <f t="shared" si="26"/>
        <v>0</v>
      </c>
      <c r="G338" s="128">
        <f t="shared" si="26"/>
        <v>0</v>
      </c>
      <c r="H338" s="128">
        <f t="shared" si="26"/>
        <v>1.5179534260842937</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7">C293*30</f>
        <v>10088.698045866262</v>
      </c>
      <c r="D343" s="135">
        <f t="shared" si="27"/>
        <v>16976.599883311977</v>
      </c>
      <c r="E343" s="135">
        <f>E293*24</f>
        <v>17735.380303920501</v>
      </c>
      <c r="F343" s="135">
        <f>F293*18</f>
        <v>0</v>
      </c>
      <c r="G343" s="135">
        <f>G293*24</f>
        <v>0</v>
      </c>
      <c r="H343" s="135">
        <f>IF((C32/30+D32/30+E32/24+F32/18+G32/24)=0,0,H268/(C32/30+D32/30+E32/24+F32/18+G32/24))</f>
        <v>12526.181615965614</v>
      </c>
    </row>
    <row r="344" spans="2:10">
      <c r="B344" s="127" t="str">
        <f>$B$33</f>
        <v>Science</v>
      </c>
      <c r="C344" s="138">
        <f t="shared" si="27"/>
        <v>10185.114041393392</v>
      </c>
      <c r="D344" s="138">
        <f t="shared" si="27"/>
        <v>19347.210582912561</v>
      </c>
      <c r="E344" s="138">
        <f>E294*24</f>
        <v>40396.833531389326</v>
      </c>
      <c r="F344" s="138">
        <f>F294*18</f>
        <v>0</v>
      </c>
      <c r="G344" s="138">
        <f>G294*24</f>
        <v>0</v>
      </c>
      <c r="H344" s="138">
        <f t="shared" ref="H344:H363" si="28">IF((C33/30+D33/30+E33/24+F33/18+G33/24)=0,0,H269/(C33/30+D33/30+E33/24+F33/18+G33/24))</f>
        <v>13853.036863189031</v>
      </c>
    </row>
    <row r="345" spans="2:10">
      <c r="B345" s="127" t="str">
        <f>$B$34</f>
        <v>Fine Arts</v>
      </c>
      <c r="C345" s="138">
        <f t="shared" si="27"/>
        <v>10011.380312899695</v>
      </c>
      <c r="D345" s="138">
        <f t="shared" si="27"/>
        <v>9282.9047475955213</v>
      </c>
      <c r="E345" s="138">
        <f t="shared" ref="E345:E363" si="29">E295*24</f>
        <v>0</v>
      </c>
      <c r="F345" s="138">
        <f t="shared" ref="F345:F363" si="30">F295*18</f>
        <v>0</v>
      </c>
      <c r="G345" s="138">
        <f t="shared" ref="G345:G363" si="31">G295*24</f>
        <v>0</v>
      </c>
      <c r="H345" s="138">
        <f t="shared" si="28"/>
        <v>10005.403077492072</v>
      </c>
    </row>
    <row r="346" spans="2:10">
      <c r="B346" s="127" t="str">
        <f>$B$35</f>
        <v>Teacher Education</v>
      </c>
      <c r="C346" s="138">
        <f t="shared" si="27"/>
        <v>14964.842369017058</v>
      </c>
      <c r="D346" s="138">
        <f t="shared" si="27"/>
        <v>16540.192632341768</v>
      </c>
      <c r="E346" s="138">
        <f t="shared" si="29"/>
        <v>22693.9242206403</v>
      </c>
      <c r="F346" s="138">
        <f t="shared" si="30"/>
        <v>0</v>
      </c>
      <c r="G346" s="138">
        <f t="shared" si="31"/>
        <v>0</v>
      </c>
      <c r="H346" s="138">
        <f t="shared" si="28"/>
        <v>18038.136563860564</v>
      </c>
    </row>
    <row r="347" spans="2:10">
      <c r="B347" s="127" t="str">
        <f>$B$36</f>
        <v>Agriculture</v>
      </c>
      <c r="C347" s="138">
        <f t="shared" si="27"/>
        <v>0</v>
      </c>
      <c r="D347" s="138">
        <f t="shared" si="27"/>
        <v>0</v>
      </c>
      <c r="E347" s="138">
        <f t="shared" si="29"/>
        <v>0</v>
      </c>
      <c r="F347" s="138">
        <f t="shared" si="30"/>
        <v>0</v>
      </c>
      <c r="G347" s="138">
        <f t="shared" si="31"/>
        <v>0</v>
      </c>
      <c r="H347" s="138">
        <f t="shared" si="28"/>
        <v>0</v>
      </c>
    </row>
    <row r="348" spans="2:10">
      <c r="B348" s="127" t="str">
        <f>$B$37</f>
        <v>Engineering</v>
      </c>
      <c r="C348" s="138">
        <f t="shared" si="27"/>
        <v>11976.227897206054</v>
      </c>
      <c r="D348" s="138">
        <f t="shared" si="27"/>
        <v>19385.411600690306</v>
      </c>
      <c r="E348" s="138">
        <f t="shared" si="29"/>
        <v>28269.546697106533</v>
      </c>
      <c r="F348" s="138">
        <f t="shared" si="30"/>
        <v>0</v>
      </c>
      <c r="G348" s="138">
        <f t="shared" si="31"/>
        <v>0</v>
      </c>
      <c r="H348" s="138">
        <f t="shared" si="28"/>
        <v>16199.1774927036</v>
      </c>
    </row>
    <row r="349" spans="2:10">
      <c r="B349" s="127" t="str">
        <f>$B$38</f>
        <v>Home Economics</v>
      </c>
      <c r="C349" s="138">
        <f t="shared" si="27"/>
        <v>8122.6939887400877</v>
      </c>
      <c r="D349" s="138">
        <f t="shared" si="27"/>
        <v>0</v>
      </c>
      <c r="E349" s="138">
        <f t="shared" si="29"/>
        <v>14710.789642381846</v>
      </c>
      <c r="F349" s="138">
        <f t="shared" si="30"/>
        <v>0</v>
      </c>
      <c r="G349" s="138">
        <f t="shared" si="31"/>
        <v>0</v>
      </c>
      <c r="H349" s="138">
        <f t="shared" si="28"/>
        <v>10892.4639332141</v>
      </c>
    </row>
    <row r="350" spans="2:10">
      <c r="B350" s="127" t="str">
        <f>$B$39</f>
        <v>Law</v>
      </c>
      <c r="C350" s="138">
        <f t="shared" si="27"/>
        <v>0</v>
      </c>
      <c r="D350" s="138">
        <f t="shared" si="27"/>
        <v>0</v>
      </c>
      <c r="E350" s="138">
        <f t="shared" si="29"/>
        <v>0</v>
      </c>
      <c r="F350" s="138">
        <f t="shared" si="30"/>
        <v>0</v>
      </c>
      <c r="G350" s="138">
        <f t="shared" si="31"/>
        <v>0</v>
      </c>
      <c r="H350" s="138">
        <f t="shared" si="28"/>
        <v>0</v>
      </c>
    </row>
    <row r="351" spans="2:10">
      <c r="B351" s="127" t="str">
        <f>$B$40</f>
        <v>Social Service</v>
      </c>
      <c r="C351" s="138">
        <f t="shared" si="27"/>
        <v>0</v>
      </c>
      <c r="D351" s="138">
        <f t="shared" si="27"/>
        <v>0</v>
      </c>
      <c r="E351" s="138">
        <f t="shared" si="29"/>
        <v>0</v>
      </c>
      <c r="F351" s="138">
        <f t="shared" si="30"/>
        <v>0</v>
      </c>
      <c r="G351" s="138">
        <f t="shared" si="31"/>
        <v>0</v>
      </c>
      <c r="H351" s="138">
        <f t="shared" si="28"/>
        <v>0</v>
      </c>
    </row>
    <row r="352" spans="2:10">
      <c r="B352" s="127" t="str">
        <f>$B$41</f>
        <v>Library Science</v>
      </c>
      <c r="C352" s="138">
        <f t="shared" si="27"/>
        <v>0</v>
      </c>
      <c r="D352" s="138">
        <f t="shared" si="27"/>
        <v>0</v>
      </c>
      <c r="E352" s="138">
        <f t="shared" si="29"/>
        <v>0</v>
      </c>
      <c r="F352" s="138">
        <f t="shared" si="30"/>
        <v>0</v>
      </c>
      <c r="G352" s="138">
        <f t="shared" si="31"/>
        <v>0</v>
      </c>
      <c r="H352" s="138">
        <f t="shared" si="28"/>
        <v>0</v>
      </c>
    </row>
    <row r="353" spans="2:9">
      <c r="B353" s="127" t="str">
        <f>$B$42</f>
        <v>Veterinary Science</v>
      </c>
      <c r="C353" s="138">
        <f t="shared" si="27"/>
        <v>0</v>
      </c>
      <c r="D353" s="138">
        <f t="shared" si="27"/>
        <v>0</v>
      </c>
      <c r="E353" s="138">
        <f t="shared" si="29"/>
        <v>0</v>
      </c>
      <c r="F353" s="138">
        <f t="shared" si="30"/>
        <v>0</v>
      </c>
      <c r="G353" s="138">
        <f t="shared" si="31"/>
        <v>0</v>
      </c>
      <c r="H353" s="138">
        <f t="shared" si="28"/>
        <v>0</v>
      </c>
    </row>
    <row r="354" spans="2:9">
      <c r="B354" s="127" t="str">
        <f>$B$43</f>
        <v>Vocational Training</v>
      </c>
      <c r="C354" s="138">
        <f t="shared" si="27"/>
        <v>0</v>
      </c>
      <c r="D354" s="138">
        <f t="shared" si="27"/>
        <v>0</v>
      </c>
      <c r="E354" s="138">
        <f t="shared" si="29"/>
        <v>0</v>
      </c>
      <c r="F354" s="138">
        <f t="shared" si="30"/>
        <v>0</v>
      </c>
      <c r="G354" s="138">
        <f t="shared" si="31"/>
        <v>0</v>
      </c>
      <c r="H354" s="138">
        <f t="shared" si="28"/>
        <v>0</v>
      </c>
    </row>
    <row r="355" spans="2:9">
      <c r="B355" s="127" t="str">
        <f>$B$44</f>
        <v>Physical Training</v>
      </c>
      <c r="C355" s="138">
        <f t="shared" si="27"/>
        <v>0</v>
      </c>
      <c r="D355" s="138">
        <f t="shared" si="27"/>
        <v>0</v>
      </c>
      <c r="E355" s="138">
        <f t="shared" si="29"/>
        <v>0</v>
      </c>
      <c r="F355" s="138">
        <f t="shared" si="30"/>
        <v>0</v>
      </c>
      <c r="G355" s="138">
        <f t="shared" si="31"/>
        <v>0</v>
      </c>
      <c r="H355" s="138">
        <f t="shared" si="28"/>
        <v>0</v>
      </c>
    </row>
    <row r="356" spans="2:9">
      <c r="B356" s="127" t="str">
        <f>$B$45</f>
        <v>Health Services</v>
      </c>
      <c r="C356" s="138">
        <f t="shared" si="27"/>
        <v>58809.236932327178</v>
      </c>
      <c r="D356" s="138">
        <f t="shared" si="27"/>
        <v>62272.188244809084</v>
      </c>
      <c r="E356" s="138">
        <f t="shared" si="29"/>
        <v>0</v>
      </c>
      <c r="F356" s="138">
        <f t="shared" si="30"/>
        <v>0</v>
      </c>
      <c r="G356" s="138">
        <f t="shared" si="31"/>
        <v>0</v>
      </c>
      <c r="H356" s="138">
        <f t="shared" si="28"/>
        <v>59207.8928394342</v>
      </c>
    </row>
    <row r="357" spans="2:9">
      <c r="B357" s="127" t="str">
        <f>$B$46</f>
        <v>Pharmacy</v>
      </c>
      <c r="C357" s="138">
        <f t="shared" si="27"/>
        <v>0</v>
      </c>
      <c r="D357" s="138">
        <f t="shared" si="27"/>
        <v>0</v>
      </c>
      <c r="E357" s="138">
        <f t="shared" si="29"/>
        <v>0</v>
      </c>
      <c r="F357" s="138">
        <f t="shared" si="30"/>
        <v>0</v>
      </c>
      <c r="G357" s="138">
        <f t="shared" si="31"/>
        <v>0</v>
      </c>
      <c r="H357" s="138">
        <f t="shared" si="28"/>
        <v>0</v>
      </c>
    </row>
    <row r="358" spans="2:9">
      <c r="B358" s="127" t="str">
        <f>$B$47</f>
        <v>Business Administration</v>
      </c>
      <c r="C358" s="138">
        <f t="shared" si="27"/>
        <v>8829.1631540261897</v>
      </c>
      <c r="D358" s="138">
        <f t="shared" si="27"/>
        <v>17705.964278717576</v>
      </c>
      <c r="E358" s="138">
        <f t="shared" si="29"/>
        <v>21270.047472217928</v>
      </c>
      <c r="F358" s="138">
        <f t="shared" si="30"/>
        <v>0</v>
      </c>
      <c r="G358" s="138">
        <f t="shared" si="31"/>
        <v>0</v>
      </c>
      <c r="H358" s="138">
        <f t="shared" si="28"/>
        <v>16113.716704389048</v>
      </c>
    </row>
    <row r="359" spans="2:9">
      <c r="B359" s="127" t="str">
        <f>$B$48</f>
        <v>Optometry</v>
      </c>
      <c r="C359" s="138">
        <f t="shared" ref="C359:D363" si="32">C309*30</f>
        <v>0</v>
      </c>
      <c r="D359" s="138">
        <f t="shared" si="32"/>
        <v>0</v>
      </c>
      <c r="E359" s="138">
        <f t="shared" si="29"/>
        <v>0</v>
      </c>
      <c r="F359" s="138">
        <f t="shared" si="30"/>
        <v>0</v>
      </c>
      <c r="G359" s="138">
        <f t="shared" si="31"/>
        <v>0</v>
      </c>
      <c r="H359" s="138">
        <f t="shared" si="28"/>
        <v>0</v>
      </c>
    </row>
    <row r="360" spans="2:9">
      <c r="B360" s="127" t="str">
        <f>$B$49</f>
        <v>Teacher Ed-Practice Teaching</v>
      </c>
      <c r="C360" s="138">
        <f t="shared" si="32"/>
        <v>0</v>
      </c>
      <c r="D360" s="138">
        <f t="shared" si="32"/>
        <v>38933.525302293412</v>
      </c>
      <c r="E360" s="138">
        <f t="shared" si="29"/>
        <v>0</v>
      </c>
      <c r="F360" s="138">
        <f t="shared" si="30"/>
        <v>0</v>
      </c>
      <c r="G360" s="138">
        <f t="shared" si="31"/>
        <v>0</v>
      </c>
      <c r="H360" s="138">
        <f t="shared" si="28"/>
        <v>38933.525302293412</v>
      </c>
    </row>
    <row r="361" spans="2:9">
      <c r="B361" s="127" t="str">
        <f>$B$50</f>
        <v>Technology</v>
      </c>
      <c r="C361" s="138">
        <f t="shared" si="32"/>
        <v>8156.7981474314447</v>
      </c>
      <c r="D361" s="138">
        <f t="shared" si="32"/>
        <v>14710.370024881131</v>
      </c>
      <c r="E361" s="138">
        <f t="shared" si="29"/>
        <v>27771.383934127407</v>
      </c>
      <c r="F361" s="138">
        <f t="shared" si="30"/>
        <v>0</v>
      </c>
      <c r="G361" s="138">
        <f t="shared" si="31"/>
        <v>0</v>
      </c>
      <c r="H361" s="138">
        <f t="shared" si="28"/>
        <v>14720.528295117632</v>
      </c>
    </row>
    <row r="362" spans="2:9">
      <c r="B362" s="127" t="str">
        <f>$B$51</f>
        <v>Nursing</v>
      </c>
      <c r="C362" s="138">
        <f t="shared" si="32"/>
        <v>0</v>
      </c>
      <c r="D362" s="138">
        <f t="shared" si="32"/>
        <v>0</v>
      </c>
      <c r="E362" s="138">
        <f t="shared" si="29"/>
        <v>0</v>
      </c>
      <c r="F362" s="138">
        <f t="shared" si="30"/>
        <v>0</v>
      </c>
      <c r="G362" s="138">
        <f t="shared" si="31"/>
        <v>0</v>
      </c>
      <c r="H362" s="138">
        <f t="shared" si="28"/>
        <v>0</v>
      </c>
    </row>
    <row r="363" spans="2:9">
      <c r="B363" s="130" t="str">
        <f>$B$52</f>
        <v>Totals</v>
      </c>
      <c r="C363" s="135">
        <f t="shared" si="32"/>
        <v>11224.973668945224</v>
      </c>
      <c r="D363" s="135">
        <f t="shared" si="32"/>
        <v>17709.681268984557</v>
      </c>
      <c r="E363" s="135">
        <f t="shared" si="29"/>
        <v>22078.111896365961</v>
      </c>
      <c r="F363" s="135">
        <f t="shared" si="30"/>
        <v>0</v>
      </c>
      <c r="G363" s="135">
        <f t="shared" si="31"/>
        <v>0</v>
      </c>
      <c r="H363" s="135">
        <f t="shared" si="28"/>
        <v>15052.994645093597</v>
      </c>
      <c r="I363" s="349"/>
    </row>
  </sheetData>
  <mergeCells count="45">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87:G87"/>
    <mergeCell ref="B89:G89"/>
    <mergeCell ref="B113:H113"/>
    <mergeCell ref="B114:G114"/>
    <mergeCell ref="B139:G139"/>
    <mergeCell ref="I140:I141"/>
    <mergeCell ref="B165:G165"/>
    <mergeCell ref="B166:G166"/>
    <mergeCell ref="B190:G190"/>
    <mergeCell ref="B316:H316"/>
    <mergeCell ref="B191:H191"/>
    <mergeCell ref="B140:F141"/>
    <mergeCell ref="B341:H341"/>
    <mergeCell ref="B215:G215"/>
    <mergeCell ref="B216:H216"/>
    <mergeCell ref="B241:G241"/>
    <mergeCell ref="B264:H264"/>
    <mergeCell ref="B266:H266"/>
    <mergeCell ref="B291:H291"/>
  </mergeCells>
  <conditionalFormatting sqref="C61:G80">
    <cfRule type="expression" dxfId="170" priority="6" stopIfTrue="1">
      <formula>C32=0</formula>
    </cfRule>
  </conditionalFormatting>
  <conditionalFormatting sqref="C91:G110">
    <cfRule type="expression" dxfId="169" priority="5" stopIfTrue="1">
      <formula>C32=0</formula>
    </cfRule>
  </conditionalFormatting>
  <conditionalFormatting sqref="C143:H162">
    <cfRule type="expression" dxfId="168" priority="3" stopIfTrue="1">
      <formula>C32=0</formula>
    </cfRule>
  </conditionalFormatting>
  <conditionalFormatting sqref="H143:H162">
    <cfRule type="expression" dxfId="167" priority="1" stopIfTrue="1">
      <formula>OR(AND(#REF!&gt;0,H143&gt;0,H61=0),AND(#REF!&gt;0,H143&gt;0,H32=0))</formula>
    </cfRule>
    <cfRule type="expression" dxfId="166" priority="2" stopIfTrue="1">
      <formula>OR(AND(#REF!&gt;0,H143&gt;0,H61=0),AND(#REF!&gt;0,H143&gt;0,H32=0))</formula>
    </cfRule>
    <cfRule type="expression" dxfId="165"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124</v>
      </c>
      <c r="C3" s="119"/>
      <c r="D3" s="119"/>
      <c r="E3" s="119"/>
      <c r="F3" s="119"/>
      <c r="G3" s="119"/>
      <c r="H3" s="119"/>
    </row>
    <row r="4" spans="2:8">
      <c r="B4" s="292" t="s">
        <v>145</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Data!$G18</f>
        <v>35806256</v>
      </c>
    </row>
    <row r="14" spans="2:8">
      <c r="B14" s="478" t="s">
        <v>13</v>
      </c>
      <c r="C14" s="478"/>
      <c r="D14" s="478"/>
      <c r="E14" s="478"/>
      <c r="F14" s="354"/>
      <c r="G14" s="301"/>
      <c r="H14" s="355">
        <f>Data!$H18</f>
        <v>4526952</v>
      </c>
    </row>
    <row r="15" spans="2:8">
      <c r="B15" s="478" t="s">
        <v>14</v>
      </c>
      <c r="C15" s="478"/>
      <c r="D15" s="478"/>
      <c r="E15" s="478"/>
      <c r="F15" s="354"/>
      <c r="G15" s="301"/>
      <c r="H15" s="355">
        <f>Data!$I18</f>
        <v>24588867</v>
      </c>
    </row>
    <row r="16" spans="2:8">
      <c r="B16" s="478" t="s">
        <v>18</v>
      </c>
      <c r="C16" s="478"/>
      <c r="D16" s="478"/>
      <c r="E16" s="478"/>
      <c r="F16" s="354"/>
      <c r="G16" s="301"/>
      <c r="H16" s="355">
        <f>Data!$J18</f>
        <v>13228665</v>
      </c>
    </row>
    <row r="17" spans="2:23">
      <c r="B17" s="478" t="s">
        <v>15</v>
      </c>
      <c r="C17" s="478"/>
      <c r="D17" s="478"/>
      <c r="E17" s="478"/>
      <c r="F17" s="354"/>
      <c r="G17" s="301"/>
      <c r="H17" s="355">
        <f>Data!$K18</f>
        <v>8648708</v>
      </c>
    </row>
    <row r="18" spans="2:23">
      <c r="B18" s="478" t="s">
        <v>1</v>
      </c>
      <c r="C18" s="478"/>
      <c r="D18" s="478"/>
      <c r="E18" s="478"/>
      <c r="F18" s="356"/>
      <c r="G18" s="301"/>
      <c r="H18" s="357">
        <f>SUM(H13:H17)</f>
        <v>86799448</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Data!L18</f>
        <v>Monica Poehl</v>
      </c>
      <c r="E21" s="491"/>
      <c r="F21" s="491"/>
      <c r="G21" s="308" t="str">
        <f>Data!M18</f>
        <v>979-458-6090</v>
      </c>
      <c r="H21" s="309" t="str">
        <f>Data!N18</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Data!O18</f>
        <v>2824</v>
      </c>
      <c r="D25" s="316">
        <f>Data!P18</f>
        <v>4078</v>
      </c>
      <c r="E25" s="316">
        <f>Data!Q18</f>
        <v>1274</v>
      </c>
      <c r="F25" s="316">
        <f>Data!R18</f>
        <v>17</v>
      </c>
      <c r="G25" s="316">
        <f>Data!S18</f>
        <v>0</v>
      </c>
      <c r="H25" s="317">
        <f>SUM(C25:G25)</f>
        <v>8193</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Data!T18</f>
        <v>Wilkinson, Robert B</v>
      </c>
      <c r="E28" s="491"/>
      <c r="F28" s="491"/>
      <c r="G28" s="308" t="str">
        <f>Data!U18</f>
        <v>(956) 326-2276</v>
      </c>
      <c r="H28" s="309" t="str">
        <f>Data!V18</f>
        <v>robert.wilkinson@tamiu.edu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Data!W18</f>
        <v>56761</v>
      </c>
      <c r="D32" s="140">
        <f>Data!AQ18</f>
        <v>32915</v>
      </c>
      <c r="E32" s="140">
        <f>Data!BK18</f>
        <v>5725</v>
      </c>
      <c r="F32" s="140">
        <f>Data!CE18</f>
        <v>184</v>
      </c>
      <c r="G32" s="140">
        <f>Data!CY18</f>
        <v>0</v>
      </c>
      <c r="H32" s="141">
        <f>SUM(C32:G32)</f>
        <v>95585</v>
      </c>
      <c r="W32" s="144"/>
    </row>
    <row r="33" spans="2:23">
      <c r="B33" s="129" t="s">
        <v>43</v>
      </c>
      <c r="C33" s="140">
        <f>Data!X18</f>
        <v>20164</v>
      </c>
      <c r="D33" s="140">
        <f>Data!AR18</f>
        <v>8543</v>
      </c>
      <c r="E33" s="140">
        <f>Data!BL18</f>
        <v>543</v>
      </c>
      <c r="F33" s="140">
        <f>Data!CF18</f>
        <v>0</v>
      </c>
      <c r="G33" s="140">
        <f>Data!CZ18</f>
        <v>0</v>
      </c>
      <c r="H33" s="141">
        <f t="shared" ref="H33:H52" si="0">SUM(C33:G33)</f>
        <v>29250</v>
      </c>
      <c r="W33" s="144"/>
    </row>
    <row r="34" spans="2:23">
      <c r="B34" s="129" t="s">
        <v>44</v>
      </c>
      <c r="C34" s="140">
        <f>Data!Y18</f>
        <v>5149</v>
      </c>
      <c r="D34" s="140">
        <f>Data!AS18</f>
        <v>2036</v>
      </c>
      <c r="E34" s="140">
        <f>Data!BM18</f>
        <v>0</v>
      </c>
      <c r="F34" s="140">
        <f>Data!CG18</f>
        <v>0</v>
      </c>
      <c r="G34" s="140">
        <f>Data!DA18</f>
        <v>0</v>
      </c>
      <c r="H34" s="141">
        <f t="shared" si="0"/>
        <v>7185</v>
      </c>
      <c r="W34" s="144"/>
    </row>
    <row r="35" spans="2:23">
      <c r="B35" s="129" t="s">
        <v>45</v>
      </c>
      <c r="C35" s="140">
        <f>Data!Z18</f>
        <v>833</v>
      </c>
      <c r="D35" s="140">
        <f>Data!AT18</f>
        <v>4772</v>
      </c>
      <c r="E35" s="140">
        <f>Data!BN18</f>
        <v>7602</v>
      </c>
      <c r="F35" s="140">
        <f>Data!CH18</f>
        <v>0</v>
      </c>
      <c r="G35" s="140">
        <f>Data!DB18</f>
        <v>0</v>
      </c>
      <c r="H35" s="141">
        <f t="shared" si="0"/>
        <v>13207</v>
      </c>
      <c r="W35" s="144"/>
    </row>
    <row r="36" spans="2:23">
      <c r="B36" s="129" t="s">
        <v>46</v>
      </c>
      <c r="C36" s="140">
        <f>Data!AA18</f>
        <v>0</v>
      </c>
      <c r="D36" s="140">
        <f>Data!AU18</f>
        <v>0</v>
      </c>
      <c r="E36" s="140">
        <f>Data!BO18</f>
        <v>0</v>
      </c>
      <c r="F36" s="140">
        <f>Data!CI18</f>
        <v>0</v>
      </c>
      <c r="G36" s="140">
        <f>Data!DC18</f>
        <v>0</v>
      </c>
      <c r="H36" s="141">
        <f t="shared" si="0"/>
        <v>0</v>
      </c>
      <c r="W36" s="144"/>
    </row>
    <row r="37" spans="2:23">
      <c r="B37" s="129" t="s">
        <v>47</v>
      </c>
      <c r="C37" s="140">
        <f>Data!AB18</f>
        <v>2377</v>
      </c>
      <c r="D37" s="140">
        <f>Data!AV18</f>
        <v>2537</v>
      </c>
      <c r="E37" s="140">
        <f>Data!BP18</f>
        <v>219</v>
      </c>
      <c r="F37" s="140">
        <f>Data!CJ18</f>
        <v>0</v>
      </c>
      <c r="G37" s="140">
        <f>Data!DD18</f>
        <v>0</v>
      </c>
      <c r="H37" s="141">
        <f t="shared" si="0"/>
        <v>5133</v>
      </c>
      <c r="W37" s="144"/>
    </row>
    <row r="38" spans="2:23">
      <c r="B38" s="129" t="s">
        <v>48</v>
      </c>
      <c r="C38" s="140">
        <f>Data!AC18</f>
        <v>12</v>
      </c>
      <c r="D38" s="140">
        <f>Data!AW18</f>
        <v>753</v>
      </c>
      <c r="E38" s="140">
        <f>Data!BQ18</f>
        <v>0</v>
      </c>
      <c r="F38" s="140">
        <f>Data!CK18</f>
        <v>0</v>
      </c>
      <c r="G38" s="140">
        <f>Data!DE18</f>
        <v>0</v>
      </c>
      <c r="H38" s="141">
        <f t="shared" si="0"/>
        <v>765</v>
      </c>
      <c r="W38" s="144"/>
    </row>
    <row r="39" spans="2:23">
      <c r="B39" s="129" t="s">
        <v>49</v>
      </c>
      <c r="C39" s="140">
        <f>Data!AD18</f>
        <v>0</v>
      </c>
      <c r="D39" s="140">
        <f>Data!AX18</f>
        <v>0</v>
      </c>
      <c r="E39" s="140">
        <f>Data!BR18</f>
        <v>0</v>
      </c>
      <c r="F39" s="140">
        <f>Data!CL18</f>
        <v>0</v>
      </c>
      <c r="G39" s="140">
        <f>Data!DF18</f>
        <v>0</v>
      </c>
      <c r="H39" s="141">
        <f t="shared" si="0"/>
        <v>0</v>
      </c>
      <c r="W39" s="144"/>
    </row>
    <row r="40" spans="2:23">
      <c r="B40" s="129" t="s">
        <v>50</v>
      </c>
      <c r="C40" s="140">
        <f>Data!AE18</f>
        <v>12</v>
      </c>
      <c r="D40" s="140">
        <f>Data!AY18</f>
        <v>63</v>
      </c>
      <c r="E40" s="140">
        <f>Data!BS18</f>
        <v>0</v>
      </c>
      <c r="F40" s="140">
        <f>Data!CM18</f>
        <v>0</v>
      </c>
      <c r="G40" s="140">
        <f>Data!DG18</f>
        <v>0</v>
      </c>
      <c r="H40" s="141">
        <f t="shared" si="0"/>
        <v>75</v>
      </c>
      <c r="W40" s="144"/>
    </row>
    <row r="41" spans="2:23">
      <c r="B41" s="129" t="s">
        <v>51</v>
      </c>
      <c r="C41" s="140">
        <f>Data!AF18</f>
        <v>0</v>
      </c>
      <c r="D41" s="140">
        <f>Data!AZ18</f>
        <v>0</v>
      </c>
      <c r="E41" s="140">
        <f>Data!BT18</f>
        <v>0</v>
      </c>
      <c r="F41" s="140">
        <f>Data!CN18</f>
        <v>0</v>
      </c>
      <c r="G41" s="140">
        <f>Data!DH18</f>
        <v>0</v>
      </c>
      <c r="H41" s="141">
        <f t="shared" si="0"/>
        <v>0</v>
      </c>
      <c r="W41" s="144"/>
    </row>
    <row r="42" spans="2:23">
      <c r="B42" s="129" t="s">
        <v>52</v>
      </c>
      <c r="C42" s="140">
        <f>Data!AG18</f>
        <v>0</v>
      </c>
      <c r="D42" s="140">
        <f>Data!BA18</f>
        <v>0</v>
      </c>
      <c r="E42" s="140">
        <f>Data!BU18</f>
        <v>0</v>
      </c>
      <c r="F42" s="140">
        <f>Data!CO18</f>
        <v>0</v>
      </c>
      <c r="G42" s="140">
        <f>Data!DI18</f>
        <v>0</v>
      </c>
      <c r="H42" s="141">
        <f t="shared" si="0"/>
        <v>0</v>
      </c>
      <c r="W42" s="144"/>
    </row>
    <row r="43" spans="2:23">
      <c r="B43" s="129" t="s">
        <v>53</v>
      </c>
      <c r="C43" s="140">
        <f>Data!AH18</f>
        <v>0</v>
      </c>
      <c r="D43" s="140">
        <f>Data!BB18</f>
        <v>0</v>
      </c>
      <c r="E43" s="140">
        <f>Data!BV18</f>
        <v>0</v>
      </c>
      <c r="F43" s="140">
        <f>Data!CP18</f>
        <v>0</v>
      </c>
      <c r="G43" s="140">
        <f>Data!DJ18</f>
        <v>0</v>
      </c>
      <c r="H43" s="141">
        <f t="shared" si="0"/>
        <v>0</v>
      </c>
      <c r="W43" s="144"/>
    </row>
    <row r="44" spans="2:23">
      <c r="B44" s="129" t="s">
        <v>54</v>
      </c>
      <c r="C44" s="140">
        <f>Data!AI18</f>
        <v>0</v>
      </c>
      <c r="D44" s="140">
        <f>Data!BC18</f>
        <v>0</v>
      </c>
      <c r="E44" s="140">
        <f>Data!BW18</f>
        <v>0</v>
      </c>
      <c r="F44" s="140">
        <f>Data!CQ18</f>
        <v>0</v>
      </c>
      <c r="G44" s="140">
        <f>Data!DK18</f>
        <v>0</v>
      </c>
      <c r="H44" s="141">
        <f t="shared" si="0"/>
        <v>0</v>
      </c>
      <c r="W44" s="144"/>
    </row>
    <row r="45" spans="2:23">
      <c r="B45" s="129" t="s">
        <v>55</v>
      </c>
      <c r="C45" s="140">
        <f>Data!AJ18</f>
        <v>1525</v>
      </c>
      <c r="D45" s="140">
        <f>Data!BD18</f>
        <v>5208</v>
      </c>
      <c r="E45" s="140">
        <f>Data!BX18</f>
        <v>33</v>
      </c>
      <c r="F45" s="140">
        <f>Data!CR18</f>
        <v>0</v>
      </c>
      <c r="G45" s="140">
        <f>Data!DL18</f>
        <v>0</v>
      </c>
      <c r="H45" s="141">
        <f t="shared" si="0"/>
        <v>6766</v>
      </c>
      <c r="W45" s="144"/>
    </row>
    <row r="46" spans="2:23">
      <c r="B46" s="129" t="s">
        <v>56</v>
      </c>
      <c r="C46" s="140">
        <f>Data!AK18</f>
        <v>0</v>
      </c>
      <c r="D46" s="140">
        <f>Data!BE18</f>
        <v>0</v>
      </c>
      <c r="E46" s="140">
        <f>Data!BY18</f>
        <v>0</v>
      </c>
      <c r="F46" s="140">
        <f>Data!CS18</f>
        <v>0</v>
      </c>
      <c r="G46" s="140">
        <f>Data!DM18</f>
        <v>0</v>
      </c>
      <c r="H46" s="141">
        <f t="shared" si="0"/>
        <v>0</v>
      </c>
      <c r="W46" s="144"/>
    </row>
    <row r="47" spans="2:23">
      <c r="B47" s="129" t="s">
        <v>57</v>
      </c>
      <c r="C47" s="140">
        <f>Data!AL18</f>
        <v>3585</v>
      </c>
      <c r="D47" s="140">
        <f>Data!BF18</f>
        <v>15258</v>
      </c>
      <c r="E47" s="140">
        <f>Data!BZ18</f>
        <v>6627</v>
      </c>
      <c r="F47" s="140">
        <f>Data!CT18</f>
        <v>372</v>
      </c>
      <c r="G47" s="140">
        <f>Data!DN18</f>
        <v>0</v>
      </c>
      <c r="H47" s="141">
        <f t="shared" si="0"/>
        <v>25842</v>
      </c>
      <c r="W47" s="144"/>
    </row>
    <row r="48" spans="2:23">
      <c r="B48" s="129" t="s">
        <v>58</v>
      </c>
      <c r="C48" s="140">
        <f>Data!AM18</f>
        <v>0</v>
      </c>
      <c r="D48" s="140">
        <f>Data!BG18</f>
        <v>0</v>
      </c>
      <c r="E48" s="140">
        <f>Data!CA18</f>
        <v>0</v>
      </c>
      <c r="F48" s="140">
        <f>Data!CU18</f>
        <v>0</v>
      </c>
      <c r="G48" s="140">
        <f>Data!DO18</f>
        <v>0</v>
      </c>
      <c r="H48" s="141">
        <f t="shared" si="0"/>
        <v>0</v>
      </c>
      <c r="W48" s="144"/>
    </row>
    <row r="49" spans="2:23">
      <c r="B49" s="129" t="s">
        <v>59</v>
      </c>
      <c r="C49" s="140">
        <f>Data!AN18</f>
        <v>0</v>
      </c>
      <c r="D49" s="140">
        <f>Data!BH18</f>
        <v>570</v>
      </c>
      <c r="E49" s="140">
        <f>Data!CB18</f>
        <v>0</v>
      </c>
      <c r="F49" s="140">
        <f>Data!CV18</f>
        <v>0</v>
      </c>
      <c r="G49" s="140">
        <f>Data!DP18</f>
        <v>0</v>
      </c>
      <c r="H49" s="141">
        <f t="shared" si="0"/>
        <v>570</v>
      </c>
      <c r="W49" s="144"/>
    </row>
    <row r="50" spans="2:23">
      <c r="B50" s="129" t="s">
        <v>60</v>
      </c>
      <c r="C50" s="140">
        <f>Data!AO18</f>
        <v>74</v>
      </c>
      <c r="D50" s="140">
        <f>Data!BI18</f>
        <v>0</v>
      </c>
      <c r="E50" s="140">
        <f>Data!CC18</f>
        <v>162</v>
      </c>
      <c r="F50" s="140">
        <f>Data!CW18</f>
        <v>0</v>
      </c>
      <c r="G50" s="140">
        <f>Data!DQ18</f>
        <v>0</v>
      </c>
      <c r="H50" s="141">
        <f t="shared" si="0"/>
        <v>236</v>
      </c>
      <c r="W50" s="144"/>
    </row>
    <row r="51" spans="2:23">
      <c r="B51" s="129" t="s">
        <v>0</v>
      </c>
      <c r="C51" s="140">
        <f>Data!AP18</f>
        <v>2109</v>
      </c>
      <c r="D51" s="140">
        <f>Data!BJ18</f>
        <v>7481</v>
      </c>
      <c r="E51" s="140">
        <f>Data!CD18</f>
        <v>2302</v>
      </c>
      <c r="F51" s="140">
        <f>Data!CX18</f>
        <v>0</v>
      </c>
      <c r="G51" s="140">
        <f>Data!DR18</f>
        <v>0</v>
      </c>
      <c r="H51" s="141">
        <f t="shared" si="0"/>
        <v>11892</v>
      </c>
      <c r="W51" s="144"/>
    </row>
    <row r="52" spans="2:23">
      <c r="B52" s="142" t="s">
        <v>33</v>
      </c>
      <c r="C52" s="141">
        <f>SUM(C32:C51)</f>
        <v>92601</v>
      </c>
      <c r="D52" s="141">
        <f>SUM(D32:D51)</f>
        <v>80136</v>
      </c>
      <c r="E52" s="141">
        <f>SUM(E32:E51)</f>
        <v>23213</v>
      </c>
      <c r="F52" s="141">
        <f>SUM(F32:F51)</f>
        <v>556</v>
      </c>
      <c r="G52" s="141">
        <f>SUM(G32:G51)</f>
        <v>0</v>
      </c>
      <c r="H52" s="141">
        <f t="shared" si="0"/>
        <v>196506</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Data!T18</f>
        <v>Wilkinson, Robert B</v>
      </c>
      <c r="E55" s="491"/>
      <c r="F55" s="491"/>
      <c r="G55" s="308" t="str">
        <f>Data!U18</f>
        <v>(956) 326-2276</v>
      </c>
      <c r="H55" s="309" t="str">
        <f>Data!V18</f>
        <v>robert.wilkinson@tamiu.edu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Data!DS18</f>
        <v>3239394.0968932034</v>
      </c>
      <c r="D61" s="320">
        <f>Data!EM18</f>
        <v>2078400.9216673984</v>
      </c>
      <c r="E61" s="320">
        <f>Data!FG18</f>
        <v>1272267.6833063071</v>
      </c>
      <c r="F61" s="320">
        <f>Data!GA18</f>
        <v>136793.25</v>
      </c>
      <c r="G61" s="320">
        <f>Data!GU18</f>
        <v>0</v>
      </c>
      <c r="H61" s="321">
        <f>SUM(C61:G61)</f>
        <v>6726855.951866908</v>
      </c>
    </row>
    <row r="62" spans="2:23">
      <c r="B62" s="127" t="str">
        <f>$B$33</f>
        <v>Science</v>
      </c>
      <c r="C62" s="320">
        <f>Data!DT18</f>
        <v>1176345.5491035774</v>
      </c>
      <c r="D62" s="320">
        <f>Data!EN18</f>
        <v>709576.96775393165</v>
      </c>
      <c r="E62" s="320">
        <f>Data!FH18</f>
        <v>236678.97093109129</v>
      </c>
      <c r="F62" s="320">
        <f>Data!GB18</f>
        <v>0</v>
      </c>
      <c r="G62" s="320">
        <f>Data!GV18</f>
        <v>0</v>
      </c>
      <c r="H62" s="141">
        <f t="shared" ref="H62:H81" si="1">SUM(C62:G62)</f>
        <v>2122601.4877886004</v>
      </c>
    </row>
    <row r="63" spans="2:23">
      <c r="B63" s="127" t="str">
        <f>$B$34</f>
        <v>Fine Arts</v>
      </c>
      <c r="C63" s="320">
        <f>Data!DU18</f>
        <v>635278.22636768955</v>
      </c>
      <c r="D63" s="320">
        <f>Data!EO18</f>
        <v>474736.90160850104</v>
      </c>
      <c r="E63" s="320">
        <f>Data!FI18</f>
        <v>0</v>
      </c>
      <c r="F63" s="320">
        <f>Data!GC18</f>
        <v>0</v>
      </c>
      <c r="G63" s="320">
        <f>Data!GW18</f>
        <v>0</v>
      </c>
      <c r="H63" s="141">
        <f t="shared" si="1"/>
        <v>1110015.1279761905</v>
      </c>
    </row>
    <row r="64" spans="2:23">
      <c r="B64" s="127" t="str">
        <f>$B$35</f>
        <v>Teacher Education</v>
      </c>
      <c r="C64" s="320">
        <f>Data!DV18</f>
        <v>68601.341181965821</v>
      </c>
      <c r="D64" s="320">
        <f>Data!EP18</f>
        <v>406256.64953773114</v>
      </c>
      <c r="E64" s="320">
        <f>Data!FJ18</f>
        <v>648491.25416666677</v>
      </c>
      <c r="F64" s="320">
        <f>Data!GD18</f>
        <v>0</v>
      </c>
      <c r="G64" s="320">
        <f>Data!GX18</f>
        <v>0</v>
      </c>
      <c r="H64" s="141">
        <f t="shared" si="1"/>
        <v>1123349.2448863639</v>
      </c>
    </row>
    <row r="65" spans="2:8">
      <c r="B65" s="127" t="str">
        <f>$B$36</f>
        <v>Agriculture</v>
      </c>
      <c r="C65" s="320">
        <f>Data!DW18</f>
        <v>0</v>
      </c>
      <c r="D65" s="320">
        <f>Data!EQ18</f>
        <v>0</v>
      </c>
      <c r="E65" s="320">
        <f>Data!FK18</f>
        <v>0</v>
      </c>
      <c r="F65" s="320">
        <f>Data!GE18</f>
        <v>0</v>
      </c>
      <c r="G65" s="320">
        <f>Data!GY18</f>
        <v>0</v>
      </c>
      <c r="H65" s="141">
        <f t="shared" si="1"/>
        <v>0</v>
      </c>
    </row>
    <row r="66" spans="2:8">
      <c r="B66" s="127" t="str">
        <f>$B$37</f>
        <v>Engineering</v>
      </c>
      <c r="C66" s="320">
        <f>Data!DX18</f>
        <v>227000.76320475712</v>
      </c>
      <c r="D66" s="320">
        <f>Data!ER18</f>
        <v>908897.17728259868</v>
      </c>
      <c r="E66" s="320">
        <f>Data!FL18</f>
        <v>19572.833333333332</v>
      </c>
      <c r="F66" s="320">
        <f>Data!GF18</f>
        <v>0</v>
      </c>
      <c r="G66" s="320">
        <f>Data!GZ18</f>
        <v>0</v>
      </c>
      <c r="H66" s="141">
        <f t="shared" si="1"/>
        <v>1155470.7738206892</v>
      </c>
    </row>
    <row r="67" spans="2:8">
      <c r="B67" s="127" t="str">
        <f>$B$38</f>
        <v>Home Economics</v>
      </c>
      <c r="C67" s="320">
        <f>Data!DY18</f>
        <v>845.0454129394634</v>
      </c>
      <c r="D67" s="320">
        <f>Data!ES18</f>
        <v>33096.904587060533</v>
      </c>
      <c r="E67" s="320">
        <f>Data!FM18</f>
        <v>0</v>
      </c>
      <c r="F67" s="320">
        <f>Data!GG18</f>
        <v>0</v>
      </c>
      <c r="G67" s="320">
        <f>Data!HA18</f>
        <v>0</v>
      </c>
      <c r="H67" s="141">
        <f t="shared" si="1"/>
        <v>33941.949999999997</v>
      </c>
    </row>
    <row r="68" spans="2:8">
      <c r="B68" s="127" t="str">
        <f>$B$39</f>
        <v>Law</v>
      </c>
      <c r="C68" s="320">
        <f>Data!DZ18</f>
        <v>0</v>
      </c>
      <c r="D68" s="320">
        <f>Data!ET18</f>
        <v>0</v>
      </c>
      <c r="E68" s="320">
        <f>Data!FN18</f>
        <v>0</v>
      </c>
      <c r="F68" s="320">
        <f>Data!GH18</f>
        <v>0</v>
      </c>
      <c r="G68" s="320">
        <f>Data!HB18</f>
        <v>0</v>
      </c>
      <c r="H68" s="141">
        <f t="shared" si="1"/>
        <v>0</v>
      </c>
    </row>
    <row r="69" spans="2:8">
      <c r="B69" s="127" t="str">
        <f>$B$40</f>
        <v>Social Service</v>
      </c>
      <c r="C69" s="320">
        <f>Data!EA18</f>
        <v>3616.1333333333332</v>
      </c>
      <c r="D69" s="320">
        <f>Data!EU18</f>
        <v>13280.366666666667</v>
      </c>
      <c r="E69" s="320">
        <f>Data!FO18</f>
        <v>0</v>
      </c>
      <c r="F69" s="320">
        <f>Data!GI18</f>
        <v>0</v>
      </c>
      <c r="G69" s="320">
        <f>Data!HC18</f>
        <v>0</v>
      </c>
      <c r="H69" s="141">
        <f t="shared" si="1"/>
        <v>16896.5</v>
      </c>
    </row>
    <row r="70" spans="2:8">
      <c r="B70" s="127" t="str">
        <f>$B$41</f>
        <v>Library Science</v>
      </c>
      <c r="C70" s="320">
        <f>Data!EB18</f>
        <v>0</v>
      </c>
      <c r="D70" s="320">
        <f>Data!EV18</f>
        <v>0</v>
      </c>
      <c r="E70" s="320">
        <f>Data!FP18</f>
        <v>0</v>
      </c>
      <c r="F70" s="320">
        <f>Data!GJ18</f>
        <v>0</v>
      </c>
      <c r="G70" s="320">
        <f>Data!HD18</f>
        <v>0</v>
      </c>
      <c r="H70" s="141">
        <f t="shared" si="1"/>
        <v>0</v>
      </c>
    </row>
    <row r="71" spans="2:8">
      <c r="B71" s="127" t="str">
        <f>$B$42</f>
        <v>Veterinary Science</v>
      </c>
      <c r="C71" s="320">
        <f>Data!EC18</f>
        <v>0</v>
      </c>
      <c r="D71" s="320">
        <f>Data!EW18</f>
        <v>0</v>
      </c>
      <c r="E71" s="320">
        <f>Data!FQ18</f>
        <v>0</v>
      </c>
      <c r="F71" s="320">
        <f>Data!GK18</f>
        <v>0</v>
      </c>
      <c r="G71" s="320">
        <f>Data!HE18</f>
        <v>0</v>
      </c>
      <c r="H71" s="141">
        <f t="shared" si="1"/>
        <v>0</v>
      </c>
    </row>
    <row r="72" spans="2:8">
      <c r="B72" s="127" t="str">
        <f>$B$43</f>
        <v>Vocational Training</v>
      </c>
      <c r="C72" s="320">
        <f>Data!ED18</f>
        <v>0</v>
      </c>
      <c r="D72" s="320">
        <f>Data!EX18</f>
        <v>0</v>
      </c>
      <c r="E72" s="320">
        <f>Data!FR18</f>
        <v>0</v>
      </c>
      <c r="F72" s="320">
        <f>Data!GL18</f>
        <v>0</v>
      </c>
      <c r="G72" s="320">
        <f>Data!HF18</f>
        <v>0</v>
      </c>
      <c r="H72" s="141">
        <f t="shared" si="1"/>
        <v>0</v>
      </c>
    </row>
    <row r="73" spans="2:8">
      <c r="B73" s="127" t="str">
        <f>$B$44</f>
        <v>Physical Training</v>
      </c>
      <c r="C73" s="320">
        <f>Data!EE18</f>
        <v>0</v>
      </c>
      <c r="D73" s="320">
        <f>Data!EY18</f>
        <v>0</v>
      </c>
      <c r="E73" s="320">
        <f>Data!FS18</f>
        <v>0</v>
      </c>
      <c r="F73" s="320">
        <f>Data!GM18</f>
        <v>0</v>
      </c>
      <c r="G73" s="320">
        <f>Data!HG18</f>
        <v>0</v>
      </c>
      <c r="H73" s="141">
        <f t="shared" si="1"/>
        <v>0</v>
      </c>
    </row>
    <row r="74" spans="2:8">
      <c r="B74" s="127" t="str">
        <f>$B$45</f>
        <v>Health Services</v>
      </c>
      <c r="C74" s="320">
        <f>Data!EF18</f>
        <v>95521.206690157676</v>
      </c>
      <c r="D74" s="320">
        <f>Data!EZ18</f>
        <v>460079.06032907305</v>
      </c>
      <c r="E74" s="320">
        <f>Data!FT18</f>
        <v>11451</v>
      </c>
      <c r="F74" s="320">
        <f>Data!GN18</f>
        <v>0</v>
      </c>
      <c r="G74" s="320">
        <f>Data!HH18</f>
        <v>0</v>
      </c>
      <c r="H74" s="141">
        <f t="shared" si="1"/>
        <v>567051.26701923076</v>
      </c>
    </row>
    <row r="75" spans="2:8">
      <c r="B75" s="127" t="str">
        <f>$B$46</f>
        <v>Pharmacy</v>
      </c>
      <c r="C75" s="320">
        <f>Data!EG18</f>
        <v>0</v>
      </c>
      <c r="D75" s="320">
        <f>Data!FA18</f>
        <v>0</v>
      </c>
      <c r="E75" s="320">
        <f>Data!FU18</f>
        <v>0</v>
      </c>
      <c r="F75" s="320">
        <f>Data!GO18</f>
        <v>0</v>
      </c>
      <c r="G75" s="320">
        <f>Data!HI18</f>
        <v>0</v>
      </c>
      <c r="H75" s="141">
        <f t="shared" si="1"/>
        <v>0</v>
      </c>
    </row>
    <row r="76" spans="2:8">
      <c r="B76" s="127" t="str">
        <f>$B$47</f>
        <v>Business Administration</v>
      </c>
      <c r="C76" s="320">
        <f>Data!EH18</f>
        <v>354038.0550666466</v>
      </c>
      <c r="D76" s="320">
        <f>Data!FB18</f>
        <v>1447893.3896365971</v>
      </c>
      <c r="E76" s="320">
        <f>Data!FV18</f>
        <v>693760.41813319514</v>
      </c>
      <c r="F76" s="320">
        <f>Data!GP18</f>
        <v>434038.27976190473</v>
      </c>
      <c r="G76" s="320">
        <f>Data!HJ18</f>
        <v>0</v>
      </c>
      <c r="H76" s="141">
        <f t="shared" si="1"/>
        <v>2929730.1425983435</v>
      </c>
    </row>
    <row r="77" spans="2:8">
      <c r="B77" s="127" t="str">
        <f>$B$48</f>
        <v>Optometry</v>
      </c>
      <c r="C77" s="320">
        <f>Data!EI18</f>
        <v>0</v>
      </c>
      <c r="D77" s="320">
        <f>Data!FC18</f>
        <v>0</v>
      </c>
      <c r="E77" s="320">
        <f>Data!FW18</f>
        <v>0</v>
      </c>
      <c r="F77" s="320">
        <f>Data!GQ18</f>
        <v>0</v>
      </c>
      <c r="G77" s="320">
        <f>Data!HK18</f>
        <v>0</v>
      </c>
      <c r="H77" s="141">
        <f t="shared" si="1"/>
        <v>0</v>
      </c>
    </row>
    <row r="78" spans="2:8">
      <c r="B78" s="127" t="str">
        <f>$B$49</f>
        <v>Teacher Ed-Practice Teaching</v>
      </c>
      <c r="C78" s="320">
        <f>Data!EJ18</f>
        <v>0</v>
      </c>
      <c r="D78" s="320">
        <f>Data!FD18</f>
        <v>38961.300000000003</v>
      </c>
      <c r="E78" s="320">
        <f>Data!FX18</f>
        <v>0</v>
      </c>
      <c r="F78" s="320">
        <f>Data!GR18</f>
        <v>0</v>
      </c>
      <c r="G78" s="320">
        <f>Data!HL18</f>
        <v>0</v>
      </c>
      <c r="H78" s="141">
        <f t="shared" si="1"/>
        <v>38961.300000000003</v>
      </c>
    </row>
    <row r="79" spans="2:8">
      <c r="B79" s="127" t="str">
        <f>$B$50</f>
        <v>Technology</v>
      </c>
      <c r="C79" s="320">
        <f>Data!EK18</f>
        <v>9428.7563025210075</v>
      </c>
      <c r="D79" s="320">
        <f>Data!FE18</f>
        <v>0</v>
      </c>
      <c r="E79" s="320">
        <f>Data!FY18</f>
        <v>10370.166666666666</v>
      </c>
      <c r="F79" s="320">
        <f>Data!GS18</f>
        <v>0</v>
      </c>
      <c r="G79" s="320">
        <f>Data!HM18</f>
        <v>0</v>
      </c>
      <c r="H79" s="141">
        <f t="shared" si="1"/>
        <v>19798.922969187675</v>
      </c>
    </row>
    <row r="80" spans="2:8">
      <c r="B80" s="127" t="str">
        <f>$B$51</f>
        <v>Nursing</v>
      </c>
      <c r="C80" s="320">
        <f>Data!EL18</f>
        <v>450923.37698412698</v>
      </c>
      <c r="D80" s="320">
        <f>Data!FF18</f>
        <v>1052746.8794261294</v>
      </c>
      <c r="E80" s="320">
        <f>Data!FZ18</f>
        <v>455619.74358974351</v>
      </c>
      <c r="F80" s="320">
        <f>Data!GT18</f>
        <v>0</v>
      </c>
      <c r="G80" s="320">
        <f>Data!HN18</f>
        <v>0</v>
      </c>
      <c r="H80" s="141">
        <f t="shared" si="1"/>
        <v>1959290</v>
      </c>
    </row>
    <row r="81" spans="2:8">
      <c r="B81" s="130" t="str">
        <f>$B$52</f>
        <v>Totals</v>
      </c>
      <c r="C81" s="321">
        <f>SUM(C61:C80)</f>
        <v>6260992.5505409185</v>
      </c>
      <c r="D81" s="321">
        <f>SUM(D61:D80)</f>
        <v>7623926.5184956854</v>
      </c>
      <c r="E81" s="321">
        <f>SUM(E61:E80)</f>
        <v>3348212.0701270038</v>
      </c>
      <c r="F81" s="321">
        <f>SUM(F61:F80)</f>
        <v>570831.52976190473</v>
      </c>
      <c r="G81" s="321">
        <f>SUM(G61:G80)</f>
        <v>0</v>
      </c>
      <c r="H81" s="321">
        <f t="shared" si="1"/>
        <v>17803962.668925509</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Data!T18</f>
        <v>Wilkinson, Robert B</v>
      </c>
      <c r="E84" s="491"/>
      <c r="F84" s="491"/>
      <c r="G84" s="308" t="str">
        <f>Data!U18</f>
        <v>(956) 326-2276</v>
      </c>
      <c r="H84" s="309" t="str">
        <f>Data!V18</f>
        <v>robert.wilkinson@tamiu.edu</v>
      </c>
    </row>
    <row r="85" spans="2:8" ht="13.5" customHeight="1">
      <c r="B85" s="306"/>
      <c r="C85" s="306"/>
      <c r="D85" s="306"/>
      <c r="E85" s="306"/>
      <c r="F85" s="306"/>
      <c r="G85" s="306"/>
      <c r="H85" s="296"/>
    </row>
    <row r="86" spans="2:8">
      <c r="B86" s="120" t="s">
        <v>32</v>
      </c>
      <c r="C86" s="324"/>
      <c r="D86" s="324"/>
      <c r="E86" s="324"/>
      <c r="F86" s="324"/>
      <c r="G86" s="324"/>
      <c r="H86" s="122">
        <f>H13+H14</f>
        <v>40333208</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Data!HR18</f>
        <v>126807</v>
      </c>
      <c r="D91" s="327">
        <f>Data!IL18</f>
        <v>0</v>
      </c>
      <c r="E91" s="327">
        <f>Data!JF18</f>
        <v>0</v>
      </c>
      <c r="F91" s="327">
        <f>Data!JZ18</f>
        <v>0</v>
      </c>
      <c r="G91" s="327">
        <f>Data!KT18</f>
        <v>0</v>
      </c>
      <c r="H91" s="133">
        <f t="shared" ref="H91:H111" si="2">SUM(C91:G91)</f>
        <v>126807</v>
      </c>
    </row>
    <row r="92" spans="2:8">
      <c r="B92" s="127" t="str">
        <f>$B$33</f>
        <v>Science</v>
      </c>
      <c r="C92" s="327">
        <f>Data!HS18</f>
        <v>22476</v>
      </c>
      <c r="D92" s="327">
        <f>Data!IM18</f>
        <v>0</v>
      </c>
      <c r="E92" s="327">
        <f>Data!JG18</f>
        <v>0</v>
      </c>
      <c r="F92" s="327">
        <f>Data!KA18</f>
        <v>0</v>
      </c>
      <c r="G92" s="327">
        <f>Data!KU18</f>
        <v>0</v>
      </c>
      <c r="H92" s="136">
        <f t="shared" si="2"/>
        <v>22476</v>
      </c>
    </row>
    <row r="93" spans="2:8">
      <c r="B93" s="127" t="str">
        <f>$B$34</f>
        <v>Fine Arts</v>
      </c>
      <c r="C93" s="327">
        <f>Data!HT18</f>
        <v>0</v>
      </c>
      <c r="D93" s="327">
        <f>Data!IN18</f>
        <v>0</v>
      </c>
      <c r="E93" s="327">
        <f>Data!JH18</f>
        <v>0</v>
      </c>
      <c r="F93" s="327">
        <f>Data!KB18</f>
        <v>0</v>
      </c>
      <c r="G93" s="327">
        <f>Data!KV18</f>
        <v>0</v>
      </c>
      <c r="H93" s="136">
        <f t="shared" si="2"/>
        <v>0</v>
      </c>
    </row>
    <row r="94" spans="2:8">
      <c r="B94" s="127" t="str">
        <f>$B$35</f>
        <v>Teacher Education</v>
      </c>
      <c r="C94" s="327">
        <f>Data!HU18</f>
        <v>0</v>
      </c>
      <c r="D94" s="327">
        <f>Data!IO18</f>
        <v>0</v>
      </c>
      <c r="E94" s="327">
        <f>Data!JI18</f>
        <v>0</v>
      </c>
      <c r="F94" s="327">
        <f>Data!KC18</f>
        <v>0</v>
      </c>
      <c r="G94" s="327">
        <f>Data!KW18</f>
        <v>0</v>
      </c>
      <c r="H94" s="136">
        <f t="shared" si="2"/>
        <v>0</v>
      </c>
    </row>
    <row r="95" spans="2:8">
      <c r="B95" s="127" t="str">
        <f>$B$36</f>
        <v>Agriculture</v>
      </c>
      <c r="C95" s="327">
        <f>Data!HV18</f>
        <v>0</v>
      </c>
      <c r="D95" s="327">
        <f>Data!IP18</f>
        <v>0</v>
      </c>
      <c r="E95" s="327">
        <f>Data!JJ18</f>
        <v>0</v>
      </c>
      <c r="F95" s="327">
        <f>Data!KD18</f>
        <v>0</v>
      </c>
      <c r="G95" s="327">
        <f>Data!KX18</f>
        <v>0</v>
      </c>
      <c r="H95" s="136">
        <f t="shared" si="2"/>
        <v>0</v>
      </c>
    </row>
    <row r="96" spans="2:8">
      <c r="B96" s="127" t="str">
        <f>$B$37</f>
        <v>Engineering</v>
      </c>
      <c r="C96" s="327">
        <f>Data!HW18</f>
        <v>0</v>
      </c>
      <c r="D96" s="327">
        <f>Data!IQ18</f>
        <v>0</v>
      </c>
      <c r="E96" s="327">
        <f>Data!JK18</f>
        <v>0</v>
      </c>
      <c r="F96" s="327">
        <f>Data!KE18</f>
        <v>0</v>
      </c>
      <c r="G96" s="327">
        <f>Data!KY18</f>
        <v>0</v>
      </c>
      <c r="H96" s="136">
        <f t="shared" si="2"/>
        <v>0</v>
      </c>
    </row>
    <row r="97" spans="2:8">
      <c r="B97" s="127" t="str">
        <f>$B$38</f>
        <v>Home Economics</v>
      </c>
      <c r="C97" s="327">
        <f>Data!HX18</f>
        <v>0</v>
      </c>
      <c r="D97" s="327">
        <f>Data!IR18</f>
        <v>0</v>
      </c>
      <c r="E97" s="327">
        <f>Data!JL18</f>
        <v>0</v>
      </c>
      <c r="F97" s="327">
        <f>Data!KF18</f>
        <v>0</v>
      </c>
      <c r="G97" s="327">
        <f>Data!KZ18</f>
        <v>0</v>
      </c>
      <c r="H97" s="136">
        <f t="shared" si="2"/>
        <v>0</v>
      </c>
    </row>
    <row r="98" spans="2:8">
      <c r="B98" s="127" t="str">
        <f>$B$39</f>
        <v>Law</v>
      </c>
      <c r="C98" s="327">
        <f>Data!HY18</f>
        <v>0</v>
      </c>
      <c r="D98" s="327">
        <f>Data!IS18</f>
        <v>0</v>
      </c>
      <c r="E98" s="327">
        <f>Data!JM18</f>
        <v>0</v>
      </c>
      <c r="F98" s="327">
        <f>Data!KG18</f>
        <v>0</v>
      </c>
      <c r="G98" s="327">
        <f>Data!LA18</f>
        <v>0</v>
      </c>
      <c r="H98" s="136">
        <f t="shared" si="2"/>
        <v>0</v>
      </c>
    </row>
    <row r="99" spans="2:8">
      <c r="B99" s="127" t="str">
        <f>$B$40</f>
        <v>Social Service</v>
      </c>
      <c r="C99" s="327">
        <f>Data!HZ18</f>
        <v>0</v>
      </c>
      <c r="D99" s="327">
        <f>Data!IT18</f>
        <v>0</v>
      </c>
      <c r="E99" s="327">
        <f>Data!JN18</f>
        <v>0</v>
      </c>
      <c r="F99" s="327">
        <f>Data!KH18</f>
        <v>0</v>
      </c>
      <c r="G99" s="327">
        <f>Data!LB18</f>
        <v>0</v>
      </c>
      <c r="H99" s="136">
        <f t="shared" si="2"/>
        <v>0</v>
      </c>
    </row>
    <row r="100" spans="2:8">
      <c r="B100" s="127" t="str">
        <f>$B$41</f>
        <v>Library Science</v>
      </c>
      <c r="C100" s="327">
        <f>Data!IA18</f>
        <v>0</v>
      </c>
      <c r="D100" s="327">
        <f>Data!IU18</f>
        <v>0</v>
      </c>
      <c r="E100" s="327">
        <f>Data!JO18</f>
        <v>0</v>
      </c>
      <c r="F100" s="327">
        <f>Data!KI18</f>
        <v>0</v>
      </c>
      <c r="G100" s="327">
        <f>Data!LC18</f>
        <v>0</v>
      </c>
      <c r="H100" s="136">
        <f t="shared" si="2"/>
        <v>0</v>
      </c>
    </row>
    <row r="101" spans="2:8">
      <c r="B101" s="127" t="str">
        <f>$B$42</f>
        <v>Veterinary Science</v>
      </c>
      <c r="C101" s="327">
        <f>Data!IB18</f>
        <v>0</v>
      </c>
      <c r="D101" s="327">
        <f>Data!IV18</f>
        <v>0</v>
      </c>
      <c r="E101" s="327">
        <f>Data!JP18</f>
        <v>0</v>
      </c>
      <c r="F101" s="327">
        <f>Data!KJ18</f>
        <v>0</v>
      </c>
      <c r="G101" s="327">
        <f>Data!LD18</f>
        <v>0</v>
      </c>
      <c r="H101" s="136">
        <f t="shared" si="2"/>
        <v>0</v>
      </c>
    </row>
    <row r="102" spans="2:8">
      <c r="B102" s="127" t="str">
        <f>$B$43</f>
        <v>Vocational Training</v>
      </c>
      <c r="C102" s="327">
        <f>Data!IC18</f>
        <v>0</v>
      </c>
      <c r="D102" s="327">
        <f>Data!IW18</f>
        <v>0</v>
      </c>
      <c r="E102" s="327">
        <f>Data!JQ18</f>
        <v>0</v>
      </c>
      <c r="F102" s="327">
        <f>Data!KK18</f>
        <v>0</v>
      </c>
      <c r="G102" s="327">
        <f>Data!LE18</f>
        <v>0</v>
      </c>
      <c r="H102" s="136">
        <f t="shared" si="2"/>
        <v>0</v>
      </c>
    </row>
    <row r="103" spans="2:8">
      <c r="B103" s="127" t="str">
        <f>$B$44</f>
        <v>Physical Training</v>
      </c>
      <c r="C103" s="327">
        <f>Data!ID18</f>
        <v>0</v>
      </c>
      <c r="D103" s="327">
        <f>Data!IX18</f>
        <v>0</v>
      </c>
      <c r="E103" s="327">
        <f>Data!JR18</f>
        <v>0</v>
      </c>
      <c r="F103" s="327">
        <f>Data!KL18</f>
        <v>0</v>
      </c>
      <c r="G103" s="327">
        <f>Data!LF18</f>
        <v>0</v>
      </c>
      <c r="H103" s="136">
        <f t="shared" si="2"/>
        <v>0</v>
      </c>
    </row>
    <row r="104" spans="2:8">
      <c r="B104" s="127" t="str">
        <f>$B$45</f>
        <v>Health Services</v>
      </c>
      <c r="C104" s="327">
        <f>Data!IE18</f>
        <v>0</v>
      </c>
      <c r="D104" s="327">
        <f>Data!IY18</f>
        <v>0</v>
      </c>
      <c r="E104" s="327">
        <f>Data!JS18</f>
        <v>0</v>
      </c>
      <c r="F104" s="327">
        <f>Data!KM18</f>
        <v>0</v>
      </c>
      <c r="G104" s="327">
        <f>Data!LG18</f>
        <v>0</v>
      </c>
      <c r="H104" s="136">
        <f t="shared" si="2"/>
        <v>0</v>
      </c>
    </row>
    <row r="105" spans="2:8">
      <c r="B105" s="127" t="str">
        <f>$B$46</f>
        <v>Pharmacy</v>
      </c>
      <c r="C105" s="327">
        <f>Data!IF18</f>
        <v>0</v>
      </c>
      <c r="D105" s="327">
        <f>Data!IZ18</f>
        <v>0</v>
      </c>
      <c r="E105" s="327">
        <f>Data!JT18</f>
        <v>0</v>
      </c>
      <c r="F105" s="327">
        <f>Data!KN18</f>
        <v>0</v>
      </c>
      <c r="G105" s="327">
        <f>Data!LH18</f>
        <v>0</v>
      </c>
      <c r="H105" s="136">
        <f t="shared" si="2"/>
        <v>0</v>
      </c>
    </row>
    <row r="106" spans="2:8">
      <c r="B106" s="127" t="str">
        <f>$B$47</f>
        <v>Business Administration</v>
      </c>
      <c r="C106" s="327">
        <f>Data!IG18</f>
        <v>19504</v>
      </c>
      <c r="D106" s="327">
        <f>Data!JA18</f>
        <v>18002</v>
      </c>
      <c r="E106" s="327">
        <f>Data!JU18</f>
        <v>0</v>
      </c>
      <c r="F106" s="327">
        <f>Data!KO18</f>
        <v>0</v>
      </c>
      <c r="G106" s="327">
        <f>Data!LI18</f>
        <v>0</v>
      </c>
      <c r="H106" s="136">
        <f t="shared" si="2"/>
        <v>37506</v>
      </c>
    </row>
    <row r="107" spans="2:8">
      <c r="B107" s="127" t="str">
        <f>$B$48</f>
        <v>Optometry</v>
      </c>
      <c r="C107" s="327">
        <f>Data!IH18</f>
        <v>0</v>
      </c>
      <c r="D107" s="327">
        <f>Data!JB18</f>
        <v>0</v>
      </c>
      <c r="E107" s="327">
        <f>Data!JV18</f>
        <v>0</v>
      </c>
      <c r="F107" s="327">
        <f>Data!KP18</f>
        <v>0</v>
      </c>
      <c r="G107" s="327">
        <f>Data!LJ18</f>
        <v>0</v>
      </c>
      <c r="H107" s="136">
        <f t="shared" si="2"/>
        <v>0</v>
      </c>
    </row>
    <row r="108" spans="2:8">
      <c r="B108" s="127" t="str">
        <f>$B$49</f>
        <v>Teacher Ed-Practice Teaching</v>
      </c>
      <c r="C108" s="327">
        <f>Data!II18</f>
        <v>0</v>
      </c>
      <c r="D108" s="327">
        <f>Data!JC18</f>
        <v>0</v>
      </c>
      <c r="E108" s="327">
        <f>Data!JW18</f>
        <v>0</v>
      </c>
      <c r="F108" s="327">
        <f>Data!KQ18</f>
        <v>0</v>
      </c>
      <c r="G108" s="327">
        <f>Data!LK18</f>
        <v>0</v>
      </c>
      <c r="H108" s="136">
        <f t="shared" si="2"/>
        <v>0</v>
      </c>
    </row>
    <row r="109" spans="2:8">
      <c r="B109" s="127" t="str">
        <f>$B$50</f>
        <v>Technology</v>
      </c>
      <c r="C109" s="327">
        <f>Data!IJ18</f>
        <v>0</v>
      </c>
      <c r="D109" s="327">
        <f>Data!JD18</f>
        <v>0</v>
      </c>
      <c r="E109" s="327">
        <f>Data!JX18</f>
        <v>0</v>
      </c>
      <c r="F109" s="327">
        <f>Data!KR18</f>
        <v>0</v>
      </c>
      <c r="G109" s="327">
        <f>Data!LL18</f>
        <v>0</v>
      </c>
      <c r="H109" s="136">
        <f t="shared" si="2"/>
        <v>0</v>
      </c>
    </row>
    <row r="110" spans="2:8">
      <c r="B110" s="127" t="str">
        <f>$B$51</f>
        <v>Nursing</v>
      </c>
      <c r="C110" s="327">
        <f>Data!IK18</f>
        <v>0</v>
      </c>
      <c r="D110" s="327">
        <f>Data!JE18</f>
        <v>0</v>
      </c>
      <c r="E110" s="327">
        <f>Data!JY18</f>
        <v>0</v>
      </c>
      <c r="F110" s="327">
        <f>Data!KS18</f>
        <v>0</v>
      </c>
      <c r="G110" s="327">
        <f>Data!HPM18</f>
        <v>0</v>
      </c>
      <c r="H110" s="136">
        <f t="shared" si="2"/>
        <v>0</v>
      </c>
    </row>
    <row r="111" spans="2:8">
      <c r="B111" s="130" t="str">
        <f>$B$52</f>
        <v>Totals</v>
      </c>
      <c r="C111" s="133">
        <f>SUM(C91:C110)</f>
        <v>168787</v>
      </c>
      <c r="D111" s="133">
        <f>SUM(D91:D110)</f>
        <v>18002</v>
      </c>
      <c r="E111" s="133">
        <f>SUM(E91:E110)</f>
        <v>0</v>
      </c>
      <c r="F111" s="133">
        <f>SUM(F91:F110)</f>
        <v>0</v>
      </c>
      <c r="G111" s="133">
        <f>SUM(G91:G110)</f>
        <v>0</v>
      </c>
      <c r="H111" s="133">
        <f t="shared" si="2"/>
        <v>186789</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3366201.0968932034</v>
      </c>
      <c r="D116" s="321">
        <f t="shared" si="3"/>
        <v>2078400.9216673984</v>
      </c>
      <c r="E116" s="321">
        <f t="shared" si="3"/>
        <v>1272267.6833063071</v>
      </c>
      <c r="F116" s="321">
        <f t="shared" si="3"/>
        <v>136793.25</v>
      </c>
      <c r="G116" s="321">
        <f t="shared" si="3"/>
        <v>0</v>
      </c>
      <c r="H116" s="133">
        <f t="shared" ref="H116:H136" si="4">SUM(C116:G116)</f>
        <v>6853662.951866908</v>
      </c>
    </row>
    <row r="117" spans="2:8">
      <c r="B117" s="127" t="str">
        <f>$B$33</f>
        <v>Science</v>
      </c>
      <c r="C117" s="141">
        <f t="shared" si="3"/>
        <v>1198821.5491035774</v>
      </c>
      <c r="D117" s="141">
        <f t="shared" si="3"/>
        <v>709576.96775393165</v>
      </c>
      <c r="E117" s="141">
        <f t="shared" si="3"/>
        <v>236678.97093109129</v>
      </c>
      <c r="F117" s="141">
        <f t="shared" si="3"/>
        <v>0</v>
      </c>
      <c r="G117" s="141">
        <f t="shared" si="3"/>
        <v>0</v>
      </c>
      <c r="H117" s="136">
        <f t="shared" si="4"/>
        <v>2145077.4877886004</v>
      </c>
    </row>
    <row r="118" spans="2:8">
      <c r="B118" s="127" t="str">
        <f>$B$34</f>
        <v>Fine Arts</v>
      </c>
      <c r="C118" s="141">
        <f t="shared" si="3"/>
        <v>635278.22636768955</v>
      </c>
      <c r="D118" s="141">
        <f t="shared" si="3"/>
        <v>474736.90160850104</v>
      </c>
      <c r="E118" s="141">
        <f t="shared" si="3"/>
        <v>0</v>
      </c>
      <c r="F118" s="141">
        <f t="shared" si="3"/>
        <v>0</v>
      </c>
      <c r="G118" s="141">
        <f t="shared" si="3"/>
        <v>0</v>
      </c>
      <c r="H118" s="136">
        <f t="shared" si="4"/>
        <v>1110015.1279761905</v>
      </c>
    </row>
    <row r="119" spans="2:8">
      <c r="B119" s="127" t="str">
        <f>$B$35</f>
        <v>Teacher Education</v>
      </c>
      <c r="C119" s="141">
        <f t="shared" si="3"/>
        <v>68601.341181965821</v>
      </c>
      <c r="D119" s="141">
        <f t="shared" si="3"/>
        <v>406256.64953773114</v>
      </c>
      <c r="E119" s="141">
        <f t="shared" si="3"/>
        <v>648491.25416666677</v>
      </c>
      <c r="F119" s="141">
        <f t="shared" si="3"/>
        <v>0</v>
      </c>
      <c r="G119" s="141">
        <f t="shared" si="3"/>
        <v>0</v>
      </c>
      <c r="H119" s="136">
        <f t="shared" si="4"/>
        <v>1123349.2448863639</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227000.76320475712</v>
      </c>
      <c r="D121" s="141">
        <f t="shared" si="3"/>
        <v>908897.17728259868</v>
      </c>
      <c r="E121" s="141">
        <f t="shared" si="3"/>
        <v>19572.833333333332</v>
      </c>
      <c r="F121" s="141">
        <f t="shared" si="3"/>
        <v>0</v>
      </c>
      <c r="G121" s="141">
        <f t="shared" si="3"/>
        <v>0</v>
      </c>
      <c r="H121" s="136">
        <f t="shared" si="4"/>
        <v>1155470.7738206892</v>
      </c>
    </row>
    <row r="122" spans="2:8">
      <c r="B122" s="127" t="str">
        <f>$B$38</f>
        <v>Home Economics</v>
      </c>
      <c r="C122" s="141">
        <f t="shared" si="3"/>
        <v>845.0454129394634</v>
      </c>
      <c r="D122" s="141">
        <f t="shared" si="3"/>
        <v>33096.904587060533</v>
      </c>
      <c r="E122" s="141">
        <f t="shared" si="3"/>
        <v>0</v>
      </c>
      <c r="F122" s="141">
        <f t="shared" si="3"/>
        <v>0</v>
      </c>
      <c r="G122" s="141">
        <f t="shared" si="3"/>
        <v>0</v>
      </c>
      <c r="H122" s="136">
        <f t="shared" si="4"/>
        <v>33941.949999999997</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3616.1333333333332</v>
      </c>
      <c r="D124" s="141">
        <f t="shared" si="3"/>
        <v>13280.366666666667</v>
      </c>
      <c r="E124" s="141">
        <f t="shared" si="3"/>
        <v>0</v>
      </c>
      <c r="F124" s="141">
        <f t="shared" si="3"/>
        <v>0</v>
      </c>
      <c r="G124" s="141">
        <f t="shared" si="3"/>
        <v>0</v>
      </c>
      <c r="H124" s="136">
        <f t="shared" si="4"/>
        <v>16896.5</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95521.206690157676</v>
      </c>
      <c r="D129" s="141">
        <f t="shared" si="3"/>
        <v>460079.06032907305</v>
      </c>
      <c r="E129" s="141">
        <f t="shared" si="3"/>
        <v>11451</v>
      </c>
      <c r="F129" s="141">
        <f t="shared" si="3"/>
        <v>0</v>
      </c>
      <c r="G129" s="141">
        <f t="shared" si="3"/>
        <v>0</v>
      </c>
      <c r="H129" s="136">
        <f t="shared" si="4"/>
        <v>567051.26701923076</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373542.0550666466</v>
      </c>
      <c r="D131" s="141">
        <f t="shared" si="3"/>
        <v>1465895.3896365971</v>
      </c>
      <c r="E131" s="141">
        <f t="shared" si="3"/>
        <v>693760.41813319514</v>
      </c>
      <c r="F131" s="141">
        <f t="shared" si="3"/>
        <v>434038.27976190473</v>
      </c>
      <c r="G131" s="141">
        <f t="shared" si="3"/>
        <v>0</v>
      </c>
      <c r="H131" s="136">
        <f t="shared" si="4"/>
        <v>2967236.1425983435</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38961.300000000003</v>
      </c>
      <c r="E133" s="141">
        <f t="shared" si="5"/>
        <v>0</v>
      </c>
      <c r="F133" s="141">
        <f t="shared" si="5"/>
        <v>0</v>
      </c>
      <c r="G133" s="141">
        <f t="shared" si="5"/>
        <v>0</v>
      </c>
      <c r="H133" s="136">
        <f t="shared" si="4"/>
        <v>38961.300000000003</v>
      </c>
    </row>
    <row r="134" spans="2:12">
      <c r="B134" s="127" t="str">
        <f>$B$50</f>
        <v>Technology</v>
      </c>
      <c r="C134" s="141">
        <f t="shared" si="5"/>
        <v>9428.7563025210075</v>
      </c>
      <c r="D134" s="141">
        <f t="shared" si="5"/>
        <v>0</v>
      </c>
      <c r="E134" s="141">
        <f t="shared" si="5"/>
        <v>10370.166666666666</v>
      </c>
      <c r="F134" s="141">
        <f t="shared" si="5"/>
        <v>0</v>
      </c>
      <c r="G134" s="141">
        <f t="shared" si="5"/>
        <v>0</v>
      </c>
      <c r="H134" s="136">
        <f t="shared" si="4"/>
        <v>19798.922969187675</v>
      </c>
    </row>
    <row r="135" spans="2:12">
      <c r="B135" s="127" t="str">
        <f>$B$51</f>
        <v>Nursing</v>
      </c>
      <c r="C135" s="141">
        <f t="shared" si="5"/>
        <v>450923.37698412698</v>
      </c>
      <c r="D135" s="141">
        <f t="shared" si="5"/>
        <v>1052746.8794261294</v>
      </c>
      <c r="E135" s="141">
        <f t="shared" si="5"/>
        <v>455619.74358974351</v>
      </c>
      <c r="F135" s="141">
        <f t="shared" si="5"/>
        <v>0</v>
      </c>
      <c r="G135" s="141">
        <f t="shared" si="5"/>
        <v>0</v>
      </c>
      <c r="H135" s="136">
        <f t="shared" si="4"/>
        <v>1959290</v>
      </c>
    </row>
    <row r="136" spans="2:12">
      <c r="B136" s="130" t="str">
        <f>$B$52</f>
        <v>Totals</v>
      </c>
      <c r="C136" s="133">
        <f>SUM(C116:C135)</f>
        <v>6429779.5505409185</v>
      </c>
      <c r="D136" s="133">
        <f>SUM(D116:D135)</f>
        <v>7641928.5184956854</v>
      </c>
      <c r="E136" s="133">
        <f>SUM(E116:E135)</f>
        <v>3348212.0701270038</v>
      </c>
      <c r="F136" s="133">
        <f>SUM(F116:F135)</f>
        <v>570831.52976190473</v>
      </c>
      <c r="G136" s="133">
        <f>SUM(G116:G135)</f>
        <v>0</v>
      </c>
      <c r="H136" s="133">
        <f t="shared" si="4"/>
        <v>17990751.668925509</v>
      </c>
    </row>
    <row r="137" spans="2:12">
      <c r="B137" s="328"/>
      <c r="C137" s="331"/>
      <c r="D137" s="331"/>
      <c r="E137" s="331"/>
      <c r="F137" s="331"/>
      <c r="G137" s="331"/>
      <c r="H137" s="332"/>
    </row>
    <row r="138" spans="2:12">
      <c r="B138" s="120" t="s">
        <v>4</v>
      </c>
      <c r="C138" s="325"/>
      <c r="D138" s="325"/>
      <c r="E138" s="325"/>
      <c r="F138" s="325"/>
      <c r="G138" s="325"/>
      <c r="H138" s="122">
        <f>H86-H81-H111</f>
        <v>22342456.331074491</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Data!LN18</f>
        <v>4180436.8373810858</v>
      </c>
      <c r="D143" s="327">
        <f>Data!MH18</f>
        <v>2581136.2796489666</v>
      </c>
      <c r="E143" s="327">
        <f>Data!NB18</f>
        <v>1580010.9789079304</v>
      </c>
      <c r="F143" s="327">
        <f>Data!NV18</f>
        <v>169881.57419735493</v>
      </c>
      <c r="G143" s="327">
        <f>Data!OP18</f>
        <v>0</v>
      </c>
      <c r="H143" s="341">
        <f>Data!PJ18</f>
        <v>0</v>
      </c>
      <c r="I143" s="342">
        <f t="shared" ref="I143:I162" si="6">SUM(C143:H143)</f>
        <v>8511465.6701353379</v>
      </c>
    </row>
    <row r="144" spans="2:12">
      <c r="B144" s="127" t="str">
        <f>$B$33</f>
        <v>Science</v>
      </c>
      <c r="C144" s="327">
        <f>Data!LO18</f>
        <v>1488799.2787906372</v>
      </c>
      <c r="D144" s="327">
        <f>Data!MI18</f>
        <v>881213.45385261078</v>
      </c>
      <c r="E144" s="327">
        <f>Data!NC18</f>
        <v>293928.21766559238</v>
      </c>
      <c r="F144" s="327">
        <f>Data!NW18</f>
        <v>0</v>
      </c>
      <c r="G144" s="327">
        <f>Data!OQ18</f>
        <v>0</v>
      </c>
      <c r="H144" s="341">
        <f>Data!PK18</f>
        <v>0</v>
      </c>
      <c r="I144" s="342">
        <f t="shared" si="6"/>
        <v>2663940.9503088403</v>
      </c>
    </row>
    <row r="145" spans="2:9">
      <c r="B145" s="127" t="str">
        <f>$B$34</f>
        <v>Fine Arts</v>
      </c>
      <c r="C145" s="327">
        <f>Data!LP18</f>
        <v>788942.91310899251</v>
      </c>
      <c r="D145" s="327">
        <f>Data!MJ18</f>
        <v>589568.94565212063</v>
      </c>
      <c r="E145" s="327">
        <f>Data!ND18</f>
        <v>0</v>
      </c>
      <c r="F145" s="327">
        <f>Data!NX18</f>
        <v>0</v>
      </c>
      <c r="G145" s="327">
        <f>Data!OR18</f>
        <v>0</v>
      </c>
      <c r="H145" s="341">
        <f>Data!PL18</f>
        <v>0</v>
      </c>
      <c r="I145" s="342">
        <f t="shared" si="6"/>
        <v>1378511.8587611131</v>
      </c>
    </row>
    <row r="146" spans="2:9">
      <c r="B146" s="127" t="str">
        <f>$B$35</f>
        <v>Teacher Education</v>
      </c>
      <c r="C146" s="327">
        <f>Data!LQ18</f>
        <v>85195.021187391816</v>
      </c>
      <c r="D146" s="327">
        <f>Data!MK18</f>
        <v>504524.30329429917</v>
      </c>
      <c r="E146" s="327">
        <f>Data!NE18</f>
        <v>805351.98272612388</v>
      </c>
      <c r="F146" s="327">
        <f>Data!NY18</f>
        <v>0</v>
      </c>
      <c r="G146" s="327">
        <f>Data!OS18</f>
        <v>0</v>
      </c>
      <c r="H146" s="341">
        <f>Data!PN18</f>
        <v>0</v>
      </c>
      <c r="I146" s="342">
        <f t="shared" si="6"/>
        <v>1395071.3072078149</v>
      </c>
    </row>
    <row r="147" spans="2:9">
      <c r="B147" s="127" t="str">
        <f>$B$36</f>
        <v>Agriculture</v>
      </c>
      <c r="C147" s="327">
        <f>Data!LR18</f>
        <v>0</v>
      </c>
      <c r="D147" s="327">
        <f>Data!ML18</f>
        <v>0</v>
      </c>
      <c r="E147" s="327">
        <f>Data!NF18</f>
        <v>0</v>
      </c>
      <c r="F147" s="327">
        <f>Data!NZ18</f>
        <v>0</v>
      </c>
      <c r="G147" s="327">
        <f>Data!OT18</f>
        <v>0</v>
      </c>
      <c r="H147" s="341">
        <f>Data!PM18</f>
        <v>0</v>
      </c>
      <c r="I147" s="342">
        <f t="shared" si="6"/>
        <v>0</v>
      </c>
    </row>
    <row r="148" spans="2:9">
      <c r="B148" s="127" t="str">
        <f>$B$37</f>
        <v>Engineering</v>
      </c>
      <c r="C148" s="327">
        <f>Data!LS18</f>
        <v>281908.99037215026</v>
      </c>
      <c r="D148" s="327">
        <f>Data!MM18</f>
        <v>1128746.3618292585</v>
      </c>
      <c r="E148" s="327">
        <f>Data!NG18</f>
        <v>24307.220847294204</v>
      </c>
      <c r="F148" s="327">
        <f>Data!OA18</f>
        <v>0</v>
      </c>
      <c r="G148" s="327">
        <f>Data!OU18</f>
        <v>0</v>
      </c>
      <c r="H148" s="341">
        <f>Data!PO18</f>
        <v>0</v>
      </c>
      <c r="I148" s="342">
        <f t="shared" si="6"/>
        <v>1434962.5730487029</v>
      </c>
    </row>
    <row r="149" spans="2:9">
      <c r="B149" s="127" t="str">
        <f>$B$38</f>
        <v>Home Economics</v>
      </c>
      <c r="C149" s="327">
        <f>Data!LT18</f>
        <v>1049.4497719617734</v>
      </c>
      <c r="D149" s="327">
        <f>Data!MN18</f>
        <v>41102.57086741853</v>
      </c>
      <c r="E149" s="327">
        <f>Data!NH18</f>
        <v>0</v>
      </c>
      <c r="F149" s="327">
        <f>Data!OB18</f>
        <v>0</v>
      </c>
      <c r="G149" s="327">
        <f>Data!OV18</f>
        <v>0</v>
      </c>
      <c r="H149" s="341">
        <f>Data!PP18</f>
        <v>0</v>
      </c>
      <c r="I149" s="342">
        <f t="shared" si="6"/>
        <v>42152.020639380302</v>
      </c>
    </row>
    <row r="150" spans="2:9">
      <c r="B150" s="127" t="str">
        <f>$B$39</f>
        <v>Law</v>
      </c>
      <c r="C150" s="327">
        <f>Data!LU18</f>
        <v>0</v>
      </c>
      <c r="D150" s="327">
        <f>Data!MO18</f>
        <v>0</v>
      </c>
      <c r="E150" s="327">
        <f>Data!NI18</f>
        <v>0</v>
      </c>
      <c r="F150" s="327">
        <f>Data!OC18</f>
        <v>0</v>
      </c>
      <c r="G150" s="327">
        <f>Data!OW18</f>
        <v>0</v>
      </c>
      <c r="H150" s="341">
        <f>Data!PQ18</f>
        <v>0</v>
      </c>
      <c r="I150" s="342">
        <f t="shared" si="6"/>
        <v>0</v>
      </c>
    </row>
    <row r="151" spans="2:9">
      <c r="B151" s="127" t="str">
        <f>$B$40</f>
        <v>Social Service</v>
      </c>
      <c r="C151" s="327">
        <f>Data!LV18</f>
        <v>4490.8240952985252</v>
      </c>
      <c r="D151" s="327">
        <f>Data!MP18</f>
        <v>16492.696790604889</v>
      </c>
      <c r="E151" s="327">
        <f>Data!NJ18</f>
        <v>0</v>
      </c>
      <c r="F151" s="327">
        <f>Data!OD18</f>
        <v>0</v>
      </c>
      <c r="G151" s="327">
        <f>Data!OX18</f>
        <v>0</v>
      </c>
      <c r="H151" s="341">
        <f>Data!PR18</f>
        <v>0</v>
      </c>
      <c r="I151" s="342">
        <f t="shared" si="6"/>
        <v>20983.520885903414</v>
      </c>
    </row>
    <row r="152" spans="2:9">
      <c r="B152" s="127" t="str">
        <f>$B$41</f>
        <v>Library Science</v>
      </c>
      <c r="C152" s="327">
        <f>Data!LW18</f>
        <v>0</v>
      </c>
      <c r="D152" s="327">
        <f>Data!MQ18</f>
        <v>0</v>
      </c>
      <c r="E152" s="327">
        <f>Data!NK18</f>
        <v>0</v>
      </c>
      <c r="F152" s="327">
        <f>Data!OE18</f>
        <v>0</v>
      </c>
      <c r="G152" s="327">
        <f>Data!OY18</f>
        <v>0</v>
      </c>
      <c r="H152" s="341">
        <f>Data!PS18</f>
        <v>0</v>
      </c>
      <c r="I152" s="342">
        <f t="shared" si="6"/>
        <v>0</v>
      </c>
    </row>
    <row r="153" spans="2:9">
      <c r="B153" s="127" t="str">
        <f>$B$42</f>
        <v>Veterinary Science</v>
      </c>
      <c r="C153" s="327">
        <f>Data!LX18</f>
        <v>0</v>
      </c>
      <c r="D153" s="327">
        <f>Data!MR18</f>
        <v>0</v>
      </c>
      <c r="E153" s="327">
        <f>Data!NL18</f>
        <v>0</v>
      </c>
      <c r="F153" s="327">
        <f>Data!OF18</f>
        <v>0</v>
      </c>
      <c r="G153" s="327">
        <f>Data!OZ18</f>
        <v>0</v>
      </c>
      <c r="H153" s="341">
        <f>Data!PT18</f>
        <v>0</v>
      </c>
      <c r="I153" s="342">
        <f t="shared" si="6"/>
        <v>0</v>
      </c>
    </row>
    <row r="154" spans="2:9">
      <c r="B154" s="127" t="str">
        <f>$B$43</f>
        <v>Vocational Training</v>
      </c>
      <c r="C154" s="327">
        <f>Data!LY18</f>
        <v>0</v>
      </c>
      <c r="D154" s="327">
        <f>Data!MS18</f>
        <v>0</v>
      </c>
      <c r="E154" s="327">
        <f>Data!NM18</f>
        <v>0</v>
      </c>
      <c r="F154" s="327">
        <f>Data!OG18</f>
        <v>0</v>
      </c>
      <c r="G154" s="327">
        <f>Data!PA18</f>
        <v>0</v>
      </c>
      <c r="H154" s="341">
        <f>Data!PU18</f>
        <v>0</v>
      </c>
      <c r="I154" s="342">
        <f t="shared" si="6"/>
        <v>0</v>
      </c>
    </row>
    <row r="155" spans="2:9">
      <c r="B155" s="127" t="str">
        <f>$B$44</f>
        <v>Physical Training</v>
      </c>
      <c r="C155" s="327">
        <f>Data!LZ18</f>
        <v>0</v>
      </c>
      <c r="D155" s="327">
        <f>Data!MT18</f>
        <v>0</v>
      </c>
      <c r="E155" s="327">
        <f>Data!NN18</f>
        <v>0</v>
      </c>
      <c r="F155" s="327">
        <f>Data!OH18</f>
        <v>0</v>
      </c>
      <c r="G155" s="327">
        <f>Data!PB18</f>
        <v>0</v>
      </c>
      <c r="H155" s="341">
        <f>Data!PV18</f>
        <v>0</v>
      </c>
      <c r="I155" s="342">
        <f t="shared" si="6"/>
        <v>0</v>
      </c>
    </row>
    <row r="156" spans="2:9">
      <c r="B156" s="127" t="str">
        <f>$B$45</f>
        <v>Health Services</v>
      </c>
      <c r="C156" s="327">
        <f>Data!MA18</f>
        <v>118626.41586302611</v>
      </c>
      <c r="D156" s="327">
        <f>Data!MU18</f>
        <v>571365.58290663292</v>
      </c>
      <c r="E156" s="327">
        <f>Data!NO18</f>
        <v>14220.83257860977</v>
      </c>
      <c r="F156" s="327">
        <f>Data!OI18</f>
        <v>0</v>
      </c>
      <c r="G156" s="327">
        <f>Data!PC18</f>
        <v>0</v>
      </c>
      <c r="H156" s="341">
        <f>Data!PW18</f>
        <v>0</v>
      </c>
      <c r="I156" s="342">
        <f t="shared" si="6"/>
        <v>704212.8313482689</v>
      </c>
    </row>
    <row r="157" spans="2:9">
      <c r="B157" s="127" t="str">
        <f>$B$46</f>
        <v>Pharmacy</v>
      </c>
      <c r="C157" s="327">
        <f>Data!MB18</f>
        <v>0</v>
      </c>
      <c r="D157" s="327">
        <f>Data!MV18</f>
        <v>0</v>
      </c>
      <c r="E157" s="327">
        <f>Data!NP18</f>
        <v>0</v>
      </c>
      <c r="F157" s="327">
        <f>Data!OJ18</f>
        <v>0</v>
      </c>
      <c r="G157" s="327">
        <f>Data!PD18</f>
        <v>0</v>
      </c>
      <c r="H157" s="341">
        <f>Data!PX18</f>
        <v>0</v>
      </c>
      <c r="I157" s="342">
        <f t="shared" si="6"/>
        <v>0</v>
      </c>
    </row>
    <row r="158" spans="2:9">
      <c r="B158" s="127" t="str">
        <f>$B$47</f>
        <v>Business Administration</v>
      </c>
      <c r="C158" s="327">
        <f>Data!MC18</f>
        <v>463896.51787377638</v>
      </c>
      <c r="D158" s="327">
        <f>Data!MW18</f>
        <v>1820474.4488497062</v>
      </c>
      <c r="E158" s="327">
        <f>Data!NQ18</f>
        <v>861571.10784547019</v>
      </c>
      <c r="F158" s="327">
        <f>Data!OK18</f>
        <v>539025.91120442213</v>
      </c>
      <c r="G158" s="327">
        <f>Data!PE18</f>
        <v>0</v>
      </c>
      <c r="H158" s="341">
        <f>Data!PY18</f>
        <v>0</v>
      </c>
      <c r="I158" s="342">
        <f t="shared" si="6"/>
        <v>3684967.9857733753</v>
      </c>
    </row>
    <row r="159" spans="2:9">
      <c r="B159" s="127" t="str">
        <f>$B$48</f>
        <v>Optometry</v>
      </c>
      <c r="C159" s="327">
        <f>Data!MD18</f>
        <v>0</v>
      </c>
      <c r="D159" s="327">
        <f>Data!MX18</f>
        <v>0</v>
      </c>
      <c r="E159" s="327">
        <f>Data!NR18</f>
        <v>0</v>
      </c>
      <c r="F159" s="327">
        <f>Data!OL18</f>
        <v>0</v>
      </c>
      <c r="G159" s="327">
        <f>Data!PF18</f>
        <v>0</v>
      </c>
      <c r="H159" s="341">
        <f>Data!PZ18</f>
        <v>0</v>
      </c>
      <c r="I159" s="342">
        <f t="shared" si="6"/>
        <v>0</v>
      </c>
    </row>
    <row r="160" spans="2:9">
      <c r="B160" s="127" t="str">
        <f>$B$49</f>
        <v>Teacher Ed-Practice Teaching</v>
      </c>
      <c r="C160" s="327">
        <f>Data!ME18</f>
        <v>0</v>
      </c>
      <c r="D160" s="327">
        <f>Data!MY18</f>
        <v>48385.479376909345</v>
      </c>
      <c r="E160" s="327">
        <f>Data!NS18</f>
        <v>0</v>
      </c>
      <c r="F160" s="327">
        <f>Data!OM18</f>
        <v>0</v>
      </c>
      <c r="G160" s="327">
        <f>Data!PG18</f>
        <v>0</v>
      </c>
      <c r="H160" s="341">
        <f>Data!QA18</f>
        <v>0</v>
      </c>
      <c r="I160" s="342">
        <f t="shared" si="6"/>
        <v>48385.479376909345</v>
      </c>
    </row>
    <row r="161" spans="2:10">
      <c r="B161" s="127" t="str">
        <f>$B$50</f>
        <v>Technology</v>
      </c>
      <c r="C161" s="327">
        <f>Data!MF18</f>
        <v>11709.437149826475</v>
      </c>
      <c r="D161" s="327">
        <f>Data!MZ18</f>
        <v>0</v>
      </c>
      <c r="E161" s="327">
        <f>Data!NT18</f>
        <v>12878.561171858042</v>
      </c>
      <c r="F161" s="327">
        <f>Data!ON18</f>
        <v>0</v>
      </c>
      <c r="G161" s="327">
        <f>Data!PH18</f>
        <v>0</v>
      </c>
      <c r="H161" s="341">
        <f>Data!QB18</f>
        <v>0</v>
      </c>
      <c r="I161" s="342">
        <f t="shared" si="6"/>
        <v>24587.998321684518</v>
      </c>
    </row>
    <row r="162" spans="2:10">
      <c r="B162" s="127" t="str">
        <f>$B$51</f>
        <v>Nursing</v>
      </c>
      <c r="C162" s="327">
        <f>Data!MG18</f>
        <v>559995.27114423271</v>
      </c>
      <c r="D162" s="327">
        <f>Data!NA18</f>
        <v>1307391.2426838595</v>
      </c>
      <c r="E162" s="327">
        <f>Data!NU18</f>
        <v>565827.62143907556</v>
      </c>
      <c r="F162" s="327">
        <f>Data!OO18</f>
        <v>0</v>
      </c>
      <c r="G162" s="327">
        <f>Data!PI18</f>
        <v>0</v>
      </c>
      <c r="H162" s="341">
        <f>Data!QC18</f>
        <v>0</v>
      </c>
      <c r="I162" s="342">
        <f t="shared" si="6"/>
        <v>2433214.1352671678</v>
      </c>
    </row>
    <row r="163" spans="2:10" ht="14.4" thickBot="1">
      <c r="B163" s="130" t="str">
        <f>$B$52</f>
        <v>Totals</v>
      </c>
      <c r="C163" s="133">
        <f t="shared" ref="C163:H163" si="7">SUM(C143:C162)</f>
        <v>7985050.9567383798</v>
      </c>
      <c r="D163" s="133">
        <f t="shared" si="7"/>
        <v>9490401.3657523859</v>
      </c>
      <c r="E163" s="133">
        <f t="shared" si="7"/>
        <v>4158096.5231819549</v>
      </c>
      <c r="F163" s="133">
        <f t="shared" si="7"/>
        <v>708907.48540177708</v>
      </c>
      <c r="G163" s="134">
        <f t="shared" si="7"/>
        <v>0</v>
      </c>
      <c r="H163" s="343">
        <f t="shared" si="7"/>
        <v>0</v>
      </c>
      <c r="I163" s="342">
        <f>SUM(I143:I162)</f>
        <v>22342456.331074499</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4180436.8373810858</v>
      </c>
      <c r="D168" s="321">
        <f t="shared" si="8"/>
        <v>2581136.2796489666</v>
      </c>
      <c r="E168" s="321">
        <f t="shared" si="8"/>
        <v>1580010.9789079304</v>
      </c>
      <c r="F168" s="321">
        <f t="shared" si="8"/>
        <v>169881.57419735493</v>
      </c>
      <c r="G168" s="321">
        <f t="shared" si="8"/>
        <v>0</v>
      </c>
      <c r="H168" s="133">
        <f t="shared" ref="H168:H188" si="9">SUM(C168:G168)</f>
        <v>8511465.6701353379</v>
      </c>
      <c r="I168" s="347"/>
      <c r="J168" s="288"/>
    </row>
    <row r="169" spans="2:10">
      <c r="B169" s="127" t="str">
        <f>$B$33</f>
        <v>Science</v>
      </c>
      <c r="C169" s="141">
        <f t="shared" si="8"/>
        <v>1488799.2787906372</v>
      </c>
      <c r="D169" s="141">
        <f t="shared" si="8"/>
        <v>881213.45385261078</v>
      </c>
      <c r="E169" s="141">
        <f t="shared" si="8"/>
        <v>293928.21766559238</v>
      </c>
      <c r="F169" s="141">
        <f t="shared" si="8"/>
        <v>0</v>
      </c>
      <c r="G169" s="141">
        <f t="shared" si="8"/>
        <v>0</v>
      </c>
      <c r="H169" s="136">
        <f t="shared" si="9"/>
        <v>2663940.9503088403</v>
      </c>
      <c r="I169" s="347"/>
      <c r="J169" s="288"/>
    </row>
    <row r="170" spans="2:10">
      <c r="B170" s="127" t="str">
        <f>$B$34</f>
        <v>Fine Arts</v>
      </c>
      <c r="C170" s="141">
        <f t="shared" si="8"/>
        <v>788942.91310899251</v>
      </c>
      <c r="D170" s="141">
        <f t="shared" si="8"/>
        <v>589568.94565212063</v>
      </c>
      <c r="E170" s="141">
        <f t="shared" si="8"/>
        <v>0</v>
      </c>
      <c r="F170" s="141">
        <f t="shared" si="8"/>
        <v>0</v>
      </c>
      <c r="G170" s="141">
        <f t="shared" si="8"/>
        <v>0</v>
      </c>
      <c r="H170" s="136">
        <f t="shared" si="9"/>
        <v>1378511.8587611131</v>
      </c>
      <c r="I170" s="347"/>
      <c r="J170" s="288"/>
    </row>
    <row r="171" spans="2:10">
      <c r="B171" s="127" t="str">
        <f>$B$35</f>
        <v>Teacher Education</v>
      </c>
      <c r="C171" s="141">
        <f t="shared" si="8"/>
        <v>85195.021187391816</v>
      </c>
      <c r="D171" s="141">
        <f t="shared" si="8"/>
        <v>504524.30329429917</v>
      </c>
      <c r="E171" s="141">
        <f t="shared" si="8"/>
        <v>805351.98272612388</v>
      </c>
      <c r="F171" s="141">
        <f t="shared" si="8"/>
        <v>0</v>
      </c>
      <c r="G171" s="141">
        <f t="shared" si="8"/>
        <v>0</v>
      </c>
      <c r="H171" s="136">
        <f t="shared" si="9"/>
        <v>1395071.3072078149</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281908.99037215026</v>
      </c>
      <c r="D173" s="141">
        <f t="shared" si="8"/>
        <v>1128746.3618292585</v>
      </c>
      <c r="E173" s="141">
        <f t="shared" si="8"/>
        <v>24307.220847294204</v>
      </c>
      <c r="F173" s="141">
        <f t="shared" si="8"/>
        <v>0</v>
      </c>
      <c r="G173" s="141">
        <f t="shared" si="8"/>
        <v>0</v>
      </c>
      <c r="H173" s="136">
        <f t="shared" si="9"/>
        <v>1434962.5730487029</v>
      </c>
      <c r="I173" s="347"/>
      <c r="J173" s="288"/>
    </row>
    <row r="174" spans="2:10">
      <c r="B174" s="127" t="str">
        <f>$B$38</f>
        <v>Home Economics</v>
      </c>
      <c r="C174" s="141">
        <f t="shared" si="8"/>
        <v>1049.4497719617734</v>
      </c>
      <c r="D174" s="141">
        <f t="shared" si="8"/>
        <v>41102.57086741853</v>
      </c>
      <c r="E174" s="141">
        <f t="shared" si="8"/>
        <v>0</v>
      </c>
      <c r="F174" s="141">
        <f t="shared" si="8"/>
        <v>0</v>
      </c>
      <c r="G174" s="141">
        <f t="shared" si="8"/>
        <v>0</v>
      </c>
      <c r="H174" s="136">
        <f t="shared" si="9"/>
        <v>42152.020639380302</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4490.8240952985252</v>
      </c>
      <c r="D176" s="141">
        <f t="shared" si="8"/>
        <v>16492.696790604889</v>
      </c>
      <c r="E176" s="141">
        <f t="shared" si="8"/>
        <v>0</v>
      </c>
      <c r="F176" s="141">
        <f t="shared" si="8"/>
        <v>0</v>
      </c>
      <c r="G176" s="141">
        <f t="shared" si="8"/>
        <v>0</v>
      </c>
      <c r="H176" s="136">
        <f t="shared" si="9"/>
        <v>20983.520885903414</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118626.41586302611</v>
      </c>
      <c r="D181" s="141">
        <f t="shared" si="8"/>
        <v>571365.58290663292</v>
      </c>
      <c r="E181" s="141">
        <f t="shared" si="8"/>
        <v>14220.83257860977</v>
      </c>
      <c r="F181" s="141">
        <f t="shared" si="8"/>
        <v>0</v>
      </c>
      <c r="G181" s="141">
        <f t="shared" si="8"/>
        <v>0</v>
      </c>
      <c r="H181" s="136">
        <f t="shared" si="9"/>
        <v>704212.8313482689</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463896.51787377638</v>
      </c>
      <c r="D183" s="141">
        <f t="shared" si="8"/>
        <v>1820474.4488497062</v>
      </c>
      <c r="E183" s="141">
        <f t="shared" si="8"/>
        <v>861571.10784547019</v>
      </c>
      <c r="F183" s="141">
        <f t="shared" si="8"/>
        <v>539025.91120442213</v>
      </c>
      <c r="G183" s="141">
        <f t="shared" si="8"/>
        <v>0</v>
      </c>
      <c r="H183" s="136">
        <f t="shared" si="9"/>
        <v>3684967.9857733753</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48385.479376909345</v>
      </c>
      <c r="E185" s="141">
        <f t="shared" si="10"/>
        <v>0</v>
      </c>
      <c r="F185" s="141">
        <f t="shared" si="10"/>
        <v>0</v>
      </c>
      <c r="G185" s="141">
        <f t="shared" si="10"/>
        <v>0</v>
      </c>
      <c r="H185" s="136">
        <f t="shared" si="9"/>
        <v>48385.479376909345</v>
      </c>
      <c r="I185" s="347"/>
      <c r="J185" s="288"/>
    </row>
    <row r="186" spans="2:10">
      <c r="B186" s="127" t="str">
        <f>$B$50</f>
        <v>Technology</v>
      </c>
      <c r="C186" s="141">
        <f t="shared" si="10"/>
        <v>11709.437149826475</v>
      </c>
      <c r="D186" s="141">
        <f t="shared" si="10"/>
        <v>0</v>
      </c>
      <c r="E186" s="141">
        <f t="shared" si="10"/>
        <v>12878.561171858042</v>
      </c>
      <c r="F186" s="141">
        <f t="shared" si="10"/>
        <v>0</v>
      </c>
      <c r="G186" s="141">
        <f t="shared" si="10"/>
        <v>0</v>
      </c>
      <c r="H186" s="136">
        <f t="shared" si="9"/>
        <v>24587.998321684518</v>
      </c>
      <c r="I186" s="347"/>
      <c r="J186" s="288"/>
    </row>
    <row r="187" spans="2:10">
      <c r="B187" s="127" t="str">
        <f>$B$51</f>
        <v>Nursing</v>
      </c>
      <c r="C187" s="141">
        <f t="shared" si="10"/>
        <v>559995.27114423271</v>
      </c>
      <c r="D187" s="141">
        <f t="shared" si="10"/>
        <v>1307391.2426838595</v>
      </c>
      <c r="E187" s="141">
        <f t="shared" si="10"/>
        <v>565827.62143907556</v>
      </c>
      <c r="F187" s="141">
        <f t="shared" si="10"/>
        <v>0</v>
      </c>
      <c r="G187" s="141">
        <f t="shared" si="10"/>
        <v>0</v>
      </c>
      <c r="H187" s="136">
        <f t="shared" si="9"/>
        <v>2433214.1352671678</v>
      </c>
      <c r="I187" s="347"/>
      <c r="J187" s="288"/>
    </row>
    <row r="188" spans="2:10">
      <c r="B188" s="130" t="str">
        <f>$B$52</f>
        <v>Totals</v>
      </c>
      <c r="C188" s="133">
        <f>SUM(C168:C187)</f>
        <v>7985050.9567383798</v>
      </c>
      <c r="D188" s="133">
        <f>SUM(D168:D187)</f>
        <v>9490401.3657523859</v>
      </c>
      <c r="E188" s="133">
        <f>SUM(E168:E187)</f>
        <v>4158096.5231819549</v>
      </c>
      <c r="F188" s="133">
        <f>SUM(F168:F187)</f>
        <v>708907.48540177708</v>
      </c>
      <c r="G188" s="133">
        <f>SUM(G168:G187)</f>
        <v>0</v>
      </c>
      <c r="H188" s="133">
        <f t="shared" si="9"/>
        <v>22342456.331074499</v>
      </c>
      <c r="I188" s="347"/>
      <c r="J188" s="288"/>
    </row>
    <row r="189" spans="2:10">
      <c r="B189" s="328"/>
      <c r="C189" s="329"/>
      <c r="D189" s="329"/>
      <c r="E189" s="329"/>
      <c r="F189" s="329"/>
      <c r="G189" s="329"/>
      <c r="H189" s="344"/>
    </row>
    <row r="190" spans="2:10">
      <c r="B190" s="489" t="s">
        <v>34</v>
      </c>
      <c r="C190" s="489"/>
      <c r="D190" s="489"/>
      <c r="E190" s="489"/>
      <c r="F190" s="489"/>
      <c r="G190" s="489"/>
      <c r="H190" s="122">
        <f>H15</f>
        <v>24588867</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4600756.6882114913</v>
      </c>
      <c r="D193" s="135">
        <f t="shared" si="11"/>
        <v>2840655.2864508154</v>
      </c>
      <c r="E193" s="135">
        <f t="shared" si="11"/>
        <v>1738872.3622510715</v>
      </c>
      <c r="F193" s="135">
        <f t="shared" si="11"/>
        <v>186962.22885214441</v>
      </c>
      <c r="G193" s="135">
        <f t="shared" si="11"/>
        <v>0</v>
      </c>
      <c r="H193" s="135">
        <f>SUM(C193:G193)</f>
        <v>9367246.5657655224</v>
      </c>
    </row>
    <row r="194" spans="2:8">
      <c r="B194" s="127" t="str">
        <f>$B$33</f>
        <v>Science</v>
      </c>
      <c r="C194" s="138">
        <f t="shared" si="11"/>
        <v>1638489.8291135367</v>
      </c>
      <c r="D194" s="138">
        <f t="shared" si="11"/>
        <v>969814.60293853132</v>
      </c>
      <c r="E194" s="138">
        <f t="shared" si="11"/>
        <v>323481.07766800426</v>
      </c>
      <c r="F194" s="138">
        <f t="shared" si="11"/>
        <v>0</v>
      </c>
      <c r="G194" s="138">
        <f t="shared" si="11"/>
        <v>0</v>
      </c>
      <c r="H194" s="138">
        <f t="shared" ref="H194:H213" si="12">SUM(C194:G194)</f>
        <v>2931785.5097200722</v>
      </c>
    </row>
    <row r="195" spans="2:8">
      <c r="B195" s="127" t="str">
        <f>$B$34</f>
        <v>Fine Arts</v>
      </c>
      <c r="C195" s="138">
        <f t="shared" si="11"/>
        <v>868266.76859377476</v>
      </c>
      <c r="D195" s="138">
        <f t="shared" si="11"/>
        <v>648846.84911782225</v>
      </c>
      <c r="E195" s="138">
        <f t="shared" si="11"/>
        <v>0</v>
      </c>
      <c r="F195" s="138">
        <f t="shared" si="11"/>
        <v>0</v>
      </c>
      <c r="G195" s="138">
        <f t="shared" si="11"/>
        <v>0</v>
      </c>
      <c r="H195" s="138">
        <f t="shared" si="12"/>
        <v>1517113.6177115971</v>
      </c>
    </row>
    <row r="196" spans="2:8">
      <c r="B196" s="127" t="str">
        <f>$B$35</f>
        <v>Teacher Education</v>
      </c>
      <c r="C196" s="138">
        <f t="shared" si="11"/>
        <v>93760.910349207537</v>
      </c>
      <c r="D196" s="138">
        <f t="shared" si="11"/>
        <v>555251.43735950952</v>
      </c>
      <c r="E196" s="138">
        <f t="shared" si="11"/>
        <v>886325.67959400406</v>
      </c>
      <c r="F196" s="138">
        <f t="shared" si="11"/>
        <v>0</v>
      </c>
      <c r="G196" s="138">
        <f t="shared" si="11"/>
        <v>0</v>
      </c>
      <c r="H196" s="138">
        <f t="shared" si="12"/>
        <v>1535338.027302721</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310253.38340816705</v>
      </c>
      <c r="D198" s="138">
        <f t="shared" si="11"/>
        <v>1242235.5785989242</v>
      </c>
      <c r="E198" s="138">
        <f t="shared" si="11"/>
        <v>26751.177744161694</v>
      </c>
      <c r="F198" s="138">
        <f t="shared" si="11"/>
        <v>0</v>
      </c>
      <c r="G198" s="138">
        <f t="shared" si="11"/>
        <v>0</v>
      </c>
      <c r="H198" s="138">
        <f t="shared" si="12"/>
        <v>1579240.1397512532</v>
      </c>
    </row>
    <row r="199" spans="2:8">
      <c r="B199" s="127" t="str">
        <f>$B$38</f>
        <v>Home Economics</v>
      </c>
      <c r="C199" s="138">
        <f t="shared" si="11"/>
        <v>1154.9661542835106</v>
      </c>
      <c r="D199" s="138">
        <f t="shared" si="11"/>
        <v>45235.207509899788</v>
      </c>
      <c r="E199" s="138">
        <f t="shared" si="11"/>
        <v>0</v>
      </c>
      <c r="F199" s="138">
        <f t="shared" si="11"/>
        <v>0</v>
      </c>
      <c r="G199" s="138">
        <f t="shared" si="11"/>
        <v>0</v>
      </c>
      <c r="H199" s="138">
        <f t="shared" si="12"/>
        <v>46390.173664183298</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4942.3516717859575</v>
      </c>
      <c r="D201" s="138">
        <f t="shared" si="11"/>
        <v>18150.946424430473</v>
      </c>
      <c r="E201" s="138">
        <f t="shared" si="11"/>
        <v>0</v>
      </c>
      <c r="F201" s="138">
        <f t="shared" si="11"/>
        <v>0</v>
      </c>
      <c r="G201" s="138">
        <f t="shared" si="11"/>
        <v>0</v>
      </c>
      <c r="H201" s="138">
        <f t="shared" si="12"/>
        <v>23093.298096216429</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130553.64724091464</v>
      </c>
      <c r="D206" s="138">
        <f t="shared" si="11"/>
        <v>628813.2387184581</v>
      </c>
      <c r="E206" s="138">
        <f t="shared" si="11"/>
        <v>15650.658805064617</v>
      </c>
      <c r="F206" s="138">
        <f t="shared" si="11"/>
        <v>0</v>
      </c>
      <c r="G206" s="138">
        <f t="shared" si="11"/>
        <v>0</v>
      </c>
      <c r="H206" s="138">
        <f t="shared" si="12"/>
        <v>775017.54476443736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510538.75235269807</v>
      </c>
      <c r="D208" s="138">
        <f t="shared" si="11"/>
        <v>2003513.1069006759</v>
      </c>
      <c r="E208" s="138">
        <f t="shared" si="11"/>
        <v>948197.32745276415</v>
      </c>
      <c r="F208" s="138">
        <f t="shared" si="11"/>
        <v>593221.99151958385</v>
      </c>
      <c r="G208" s="138">
        <f t="shared" si="11"/>
        <v>0</v>
      </c>
      <c r="H208" s="138">
        <f t="shared" si="12"/>
        <v>4055471.1782257217</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53250.372273317982</v>
      </c>
      <c r="E210" s="138">
        <f t="shared" si="13"/>
        <v>0</v>
      </c>
      <c r="F210" s="138">
        <f t="shared" si="13"/>
        <v>0</v>
      </c>
      <c r="G210" s="138">
        <f t="shared" si="13"/>
        <v>0</v>
      </c>
      <c r="H210" s="138">
        <f t="shared" si="12"/>
        <v>53250.372273317982</v>
      </c>
    </row>
    <row r="211" spans="2:8">
      <c r="B211" s="127" t="str">
        <f>$B$50</f>
        <v>Technology</v>
      </c>
      <c r="C211" s="138">
        <f t="shared" si="13"/>
        <v>12886.75642711195</v>
      </c>
      <c r="D211" s="138">
        <f t="shared" si="13"/>
        <v>0</v>
      </c>
      <c r="E211" s="138">
        <f t="shared" si="13"/>
        <v>14173.4294167893</v>
      </c>
      <c r="F211" s="138">
        <f t="shared" si="13"/>
        <v>0</v>
      </c>
      <c r="G211" s="138">
        <f t="shared" si="13"/>
        <v>0</v>
      </c>
      <c r="H211" s="138">
        <f t="shared" si="12"/>
        <v>27060.18584390125</v>
      </c>
    </row>
    <row r="212" spans="2:8">
      <c r="B212" s="127" t="str">
        <f>$B$51</f>
        <v>Nursing</v>
      </c>
      <c r="C212" s="138">
        <f t="shared" si="13"/>
        <v>616299.70486473665</v>
      </c>
      <c r="D212" s="138">
        <f t="shared" si="13"/>
        <v>1438842.2162252078</v>
      </c>
      <c r="E212" s="138">
        <f t="shared" si="13"/>
        <v>622718.46579111891</v>
      </c>
      <c r="F212" s="138">
        <f t="shared" si="13"/>
        <v>0</v>
      </c>
      <c r="G212" s="138">
        <f t="shared" si="13"/>
        <v>0</v>
      </c>
      <c r="H212" s="138">
        <f t="shared" si="12"/>
        <v>2677860.3868810632</v>
      </c>
    </row>
    <row r="213" spans="2:8">
      <c r="B213" s="130" t="str">
        <f>$B$52</f>
        <v>Totals</v>
      </c>
      <c r="C213" s="135">
        <f>SUM(C193:C212)</f>
        <v>8787903.758387709</v>
      </c>
      <c r="D213" s="135">
        <f>SUM(D193:D212)</f>
        <v>10444608.842517592</v>
      </c>
      <c r="E213" s="135">
        <f>SUM(E193:E212)</f>
        <v>4576170.1787229776</v>
      </c>
      <c r="F213" s="135">
        <f>SUM(F193:F212)</f>
        <v>780184.2203717283</v>
      </c>
      <c r="G213" s="135">
        <f>SUM(G193:G212)</f>
        <v>0</v>
      </c>
      <c r="H213" s="135">
        <f t="shared" si="12"/>
        <v>24588867.000000004</v>
      </c>
    </row>
    <row r="214" spans="2:8">
      <c r="B214" s="143"/>
      <c r="C214" s="144"/>
      <c r="D214" s="144"/>
      <c r="E214" s="144"/>
      <c r="F214" s="144"/>
      <c r="G214" s="144"/>
      <c r="H214" s="144"/>
    </row>
    <row r="215" spans="2:8">
      <c r="B215" s="489" t="s">
        <v>35</v>
      </c>
      <c r="C215" s="489"/>
      <c r="D215" s="489"/>
      <c r="E215" s="489"/>
      <c r="F215" s="489"/>
      <c r="G215" s="489"/>
      <c r="H215" s="122">
        <f>H17</f>
        <v>8648708</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1827289.3944117911</v>
      </c>
      <c r="D218" s="135">
        <f t="shared" si="14"/>
        <v>1768160.5629303004</v>
      </c>
      <c r="E218" s="135">
        <f t="shared" si="14"/>
        <v>331682.01820794604</v>
      </c>
      <c r="F218" s="135">
        <f t="shared" si="14"/>
        <v>5938.8209587584415</v>
      </c>
      <c r="G218" s="135">
        <f t="shared" si="14"/>
        <v>0</v>
      </c>
      <c r="H218" s="135">
        <f>SUM(C218:G218)</f>
        <v>3933070.7965087956</v>
      </c>
    </row>
    <row r="219" spans="2:8">
      <c r="B219" s="127" t="str">
        <f>$B$33</f>
        <v>Science</v>
      </c>
      <c r="C219" s="138">
        <f t="shared" si="14"/>
        <v>649133.44283785275</v>
      </c>
      <c r="D219" s="138">
        <f t="shared" si="14"/>
        <v>458921.33340767294</v>
      </c>
      <c r="E219" s="138">
        <f t="shared" si="14"/>
        <v>31459.097971513485</v>
      </c>
      <c r="F219" s="138">
        <f t="shared" si="14"/>
        <v>0</v>
      </c>
      <c r="G219" s="138">
        <f t="shared" si="14"/>
        <v>0</v>
      </c>
      <c r="H219" s="138">
        <f t="shared" ref="H219:H238" si="15">SUM(C219:G219)</f>
        <v>1139513.874217039</v>
      </c>
    </row>
    <row r="220" spans="2:8">
      <c r="B220" s="127" t="str">
        <f>$B$34</f>
        <v>Fine Arts</v>
      </c>
      <c r="C220" s="138">
        <f t="shared" si="14"/>
        <v>165760.17145269309</v>
      </c>
      <c r="D220" s="138">
        <f t="shared" si="14"/>
        <v>109371.86407796116</v>
      </c>
      <c r="E220" s="138">
        <f t="shared" si="14"/>
        <v>0</v>
      </c>
      <c r="F220" s="138">
        <f t="shared" si="14"/>
        <v>0</v>
      </c>
      <c r="G220" s="138">
        <f t="shared" si="14"/>
        <v>0</v>
      </c>
      <c r="H220" s="138">
        <f t="shared" si="15"/>
        <v>275132.03553065425</v>
      </c>
    </row>
    <row r="221" spans="2:8">
      <c r="B221" s="127" t="str">
        <f>$B$35</f>
        <v>Teacher Education</v>
      </c>
      <c r="C221" s="138">
        <f t="shared" si="14"/>
        <v>26816.512491764097</v>
      </c>
      <c r="D221" s="138">
        <f t="shared" si="14"/>
        <v>256347.02130649835</v>
      </c>
      <c r="E221" s="138">
        <f t="shared" si="14"/>
        <v>440427.37160118885</v>
      </c>
      <c r="F221" s="138">
        <f t="shared" si="14"/>
        <v>0</v>
      </c>
      <c r="G221" s="138">
        <f t="shared" si="14"/>
        <v>0</v>
      </c>
      <c r="H221" s="138">
        <f t="shared" si="15"/>
        <v>723590.90539945127</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76522.029043125163</v>
      </c>
      <c r="D223" s="138">
        <f t="shared" si="14"/>
        <v>136285.07817573057</v>
      </c>
      <c r="E223" s="138">
        <f t="shared" si="14"/>
        <v>12687.923491273395</v>
      </c>
      <c r="F223" s="138">
        <f t="shared" si="14"/>
        <v>0</v>
      </c>
      <c r="G223" s="138">
        <f t="shared" si="14"/>
        <v>0</v>
      </c>
      <c r="H223" s="138">
        <f t="shared" si="15"/>
        <v>225495.03071012913</v>
      </c>
    </row>
    <row r="224" spans="2:8">
      <c r="B224" s="127" t="str">
        <f>$B$38</f>
        <v>Home Economics</v>
      </c>
      <c r="C224" s="138">
        <f t="shared" si="14"/>
        <v>386.31230480332431</v>
      </c>
      <c r="D224" s="138">
        <f t="shared" si="14"/>
        <v>40450.399631976798</v>
      </c>
      <c r="E224" s="138">
        <f t="shared" si="14"/>
        <v>0</v>
      </c>
      <c r="F224" s="138">
        <f t="shared" si="14"/>
        <v>0</v>
      </c>
      <c r="G224" s="138">
        <f t="shared" si="14"/>
        <v>0</v>
      </c>
      <c r="H224" s="138">
        <f t="shared" si="15"/>
        <v>40836.711936780121</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386.31230480332431</v>
      </c>
      <c r="D226" s="138">
        <f t="shared" si="14"/>
        <v>3384.2963835518435</v>
      </c>
      <c r="E226" s="138">
        <f t="shared" si="14"/>
        <v>0</v>
      </c>
      <c r="F226" s="138">
        <f t="shared" si="14"/>
        <v>0</v>
      </c>
      <c r="G226" s="138">
        <f t="shared" si="14"/>
        <v>0</v>
      </c>
      <c r="H226" s="138">
        <f t="shared" si="15"/>
        <v>3770.6086883551679</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49093.855402089132</v>
      </c>
      <c r="D231" s="138">
        <f t="shared" si="14"/>
        <v>279768.50104028569</v>
      </c>
      <c r="E231" s="138">
        <f t="shared" si="14"/>
        <v>1911.8788822466761</v>
      </c>
      <c r="F231" s="138">
        <f t="shared" si="14"/>
        <v>0</v>
      </c>
      <c r="G231" s="138">
        <f t="shared" si="14"/>
        <v>0</v>
      </c>
      <c r="H231" s="138">
        <f t="shared" si="15"/>
        <v>330774.23532462149</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115410.80105999314</v>
      </c>
      <c r="D233" s="138">
        <f t="shared" si="14"/>
        <v>819644.3527021273</v>
      </c>
      <c r="E233" s="138">
        <f t="shared" si="14"/>
        <v>383940.04098935518</v>
      </c>
      <c r="F233" s="138">
        <f t="shared" si="14"/>
        <v>12006.746720968153</v>
      </c>
      <c r="G233" s="138">
        <f t="shared" si="14"/>
        <v>0</v>
      </c>
      <c r="H233" s="138">
        <f t="shared" si="15"/>
        <v>1331001.9414724435</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30619.824422611913</v>
      </c>
      <c r="E235" s="138">
        <f t="shared" si="16"/>
        <v>0</v>
      </c>
      <c r="F235" s="138">
        <f t="shared" si="16"/>
        <v>0</v>
      </c>
      <c r="G235" s="138">
        <f t="shared" si="16"/>
        <v>0</v>
      </c>
      <c r="H235" s="138">
        <f t="shared" si="15"/>
        <v>30619.824422611913</v>
      </c>
    </row>
    <row r="236" spans="2:10">
      <c r="B236" s="127" t="str">
        <f>$B$50</f>
        <v>Technology</v>
      </c>
      <c r="C236" s="138">
        <f t="shared" si="16"/>
        <v>2382.2592129538334</v>
      </c>
      <c r="D236" s="138">
        <f t="shared" si="16"/>
        <v>0</v>
      </c>
      <c r="E236" s="138">
        <f t="shared" si="16"/>
        <v>9385.5872401200468</v>
      </c>
      <c r="F236" s="138">
        <f t="shared" si="16"/>
        <v>0</v>
      </c>
      <c r="G236" s="138">
        <f t="shared" si="16"/>
        <v>0</v>
      </c>
      <c r="H236" s="138">
        <f t="shared" si="15"/>
        <v>11767.84645307388</v>
      </c>
    </row>
    <row r="237" spans="2:10">
      <c r="B237" s="127" t="str">
        <f>$B$51</f>
        <v>Nursing</v>
      </c>
      <c r="C237" s="138">
        <f t="shared" si="16"/>
        <v>67894.387569184255</v>
      </c>
      <c r="D237" s="138">
        <f t="shared" si="16"/>
        <v>401871.76579922758</v>
      </c>
      <c r="E237" s="138">
        <f t="shared" si="16"/>
        <v>133368.03596763176</v>
      </c>
      <c r="F237" s="138">
        <f t="shared" si="16"/>
        <v>0</v>
      </c>
      <c r="G237" s="138">
        <f t="shared" si="16"/>
        <v>0</v>
      </c>
      <c r="H237" s="138">
        <f t="shared" si="15"/>
        <v>603134.18933604355</v>
      </c>
    </row>
    <row r="238" spans="2:10">
      <c r="B238" s="130" t="str">
        <f>$B$52</f>
        <v>Totals</v>
      </c>
      <c r="C238" s="135">
        <f>SUM(C218:C237)</f>
        <v>2981075.4780910532</v>
      </c>
      <c r="D238" s="135">
        <f>SUM(D218:D237)</f>
        <v>4304824.9998779446</v>
      </c>
      <c r="E238" s="135">
        <f>SUM(E218:E237)</f>
        <v>1344861.9543512752</v>
      </c>
      <c r="F238" s="135">
        <f>SUM(F218:F237)</f>
        <v>17945.567679726595</v>
      </c>
      <c r="G238" s="135">
        <f>SUM(G218:G237)</f>
        <v>0</v>
      </c>
      <c r="H238" s="135">
        <f t="shared" si="15"/>
        <v>8648708.0000000019</v>
      </c>
    </row>
    <row r="239" spans="2:10">
      <c r="B239" s="328"/>
      <c r="C239" s="348"/>
      <c r="D239" s="348"/>
      <c r="E239" s="348"/>
      <c r="F239" s="348"/>
      <c r="G239" s="348"/>
      <c r="H239" s="348"/>
    </row>
    <row r="240" spans="2:10">
      <c r="B240" s="120" t="s">
        <v>11</v>
      </c>
      <c r="C240" s="121"/>
      <c r="D240" s="121"/>
      <c r="E240" s="121"/>
      <c r="F240" s="121"/>
      <c r="G240" s="121"/>
      <c r="H240" s="122">
        <f>H16</f>
        <v>13228665</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2794937.6087996559</v>
      </c>
      <c r="D243" s="135">
        <f t="shared" si="17"/>
        <v>2704496.8743558414</v>
      </c>
      <c r="E243" s="135">
        <f t="shared" si="17"/>
        <v>507325.52254010871</v>
      </c>
      <c r="F243" s="135">
        <f t="shared" si="17"/>
        <v>9083.746723602444</v>
      </c>
      <c r="G243" s="135">
        <f t="shared" si="17"/>
        <v>0</v>
      </c>
      <c r="H243" s="135">
        <f>SUM(C243:G243)</f>
        <v>6015843.7524192082</v>
      </c>
    </row>
    <row r="244" spans="2:8">
      <c r="B244" s="127" t="str">
        <f>$B$33</f>
        <v>Science</v>
      </c>
      <c r="C244" s="138">
        <f t="shared" si="17"/>
        <v>992884.58525812207</v>
      </c>
      <c r="D244" s="138">
        <f t="shared" si="17"/>
        <v>701944.91258155706</v>
      </c>
      <c r="E244" s="138">
        <f t="shared" si="17"/>
        <v>48118.3858059876</v>
      </c>
      <c r="F244" s="138">
        <f t="shared" si="17"/>
        <v>0</v>
      </c>
      <c r="G244" s="138">
        <f t="shared" si="17"/>
        <v>0</v>
      </c>
      <c r="H244" s="138">
        <f t="shared" ref="H244:H263" si="18">SUM(C244:G244)</f>
        <v>1742947.8836456665</v>
      </c>
    </row>
    <row r="245" spans="2:8">
      <c r="B245" s="127" t="str">
        <f>$B$34</f>
        <v>Fine Arts</v>
      </c>
      <c r="C245" s="138">
        <f t="shared" si="17"/>
        <v>253539.11572575234</v>
      </c>
      <c r="D245" s="138">
        <f t="shared" si="17"/>
        <v>167290.16060119987</v>
      </c>
      <c r="E245" s="138">
        <f t="shared" si="17"/>
        <v>0</v>
      </c>
      <c r="F245" s="138">
        <f t="shared" si="17"/>
        <v>0</v>
      </c>
      <c r="G245" s="138">
        <f t="shared" si="17"/>
        <v>0</v>
      </c>
      <c r="H245" s="138">
        <f t="shared" si="18"/>
        <v>420829.27632695221</v>
      </c>
    </row>
    <row r="246" spans="2:8">
      <c r="B246" s="127" t="str">
        <f>$B$35</f>
        <v>Teacher Education</v>
      </c>
      <c r="C246" s="138">
        <f t="shared" si="17"/>
        <v>41017.301106924002</v>
      </c>
      <c r="D246" s="138">
        <f t="shared" si="17"/>
        <v>392096.58467039571</v>
      </c>
      <c r="E246" s="138">
        <f t="shared" si="17"/>
        <v>673657.40128382645</v>
      </c>
      <c r="F246" s="138">
        <f t="shared" si="17"/>
        <v>0</v>
      </c>
      <c r="G246" s="138">
        <f t="shared" si="17"/>
        <v>0</v>
      </c>
      <c r="H246" s="138">
        <f t="shared" si="18"/>
        <v>1106771.2870611462</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117044.56750439179</v>
      </c>
      <c r="D248" s="138">
        <f t="shared" si="17"/>
        <v>208455.37202615128</v>
      </c>
      <c r="E248" s="138">
        <f t="shared" si="17"/>
        <v>19406.86278363036</v>
      </c>
      <c r="F248" s="138">
        <f t="shared" si="17"/>
        <v>0</v>
      </c>
      <c r="G248" s="138">
        <f t="shared" si="17"/>
        <v>0</v>
      </c>
      <c r="H248" s="138">
        <f t="shared" si="18"/>
        <v>344906.80231417343</v>
      </c>
    </row>
    <row r="249" spans="2:8">
      <c r="B249" s="127" t="str">
        <f>$B$38</f>
        <v>Home Economics</v>
      </c>
      <c r="C249" s="138">
        <f t="shared" si="17"/>
        <v>590.88549013575994</v>
      </c>
      <c r="D249" s="138">
        <f t="shared" si="17"/>
        <v>61871.066273430006</v>
      </c>
      <c r="E249" s="138">
        <f t="shared" si="17"/>
        <v>0</v>
      </c>
      <c r="F249" s="138">
        <f t="shared" si="17"/>
        <v>0</v>
      </c>
      <c r="G249" s="138">
        <f t="shared" si="17"/>
        <v>0</v>
      </c>
      <c r="H249" s="138">
        <f t="shared" si="18"/>
        <v>62461.951763565768</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590.88549013575994</v>
      </c>
      <c r="D251" s="138">
        <f t="shared" si="17"/>
        <v>5176.463712119642</v>
      </c>
      <c r="E251" s="138">
        <f t="shared" si="17"/>
        <v>0</v>
      </c>
      <c r="F251" s="138">
        <f t="shared" si="17"/>
        <v>0</v>
      </c>
      <c r="G251" s="138">
        <f t="shared" si="17"/>
        <v>0</v>
      </c>
      <c r="H251" s="138">
        <f t="shared" si="18"/>
        <v>5767.3492022554019</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75091.69770475282</v>
      </c>
      <c r="D256" s="138">
        <f t="shared" si="17"/>
        <v>427921.00020189036</v>
      </c>
      <c r="E256" s="138">
        <f t="shared" si="17"/>
        <v>2924.3217893141637</v>
      </c>
      <c r="F256" s="138">
        <f t="shared" si="17"/>
        <v>0</v>
      </c>
      <c r="G256" s="138">
        <f t="shared" si="17"/>
        <v>0</v>
      </c>
      <c r="H256" s="138">
        <f t="shared" si="18"/>
        <v>505937.01969595731</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176527.04017805829</v>
      </c>
      <c r="D258" s="138">
        <f t="shared" si="17"/>
        <v>1253690.2114209761</v>
      </c>
      <c r="E258" s="138">
        <f t="shared" si="17"/>
        <v>587256.98478136247</v>
      </c>
      <c r="F258" s="138">
        <f t="shared" si="17"/>
        <v>18364.966202065807</v>
      </c>
      <c r="G258" s="138">
        <f t="shared" si="17"/>
        <v>0</v>
      </c>
      <c r="H258" s="138">
        <f t="shared" si="18"/>
        <v>2035839.2025824627</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46834.671681082473</v>
      </c>
      <c r="E260" s="138">
        <f t="shared" si="19"/>
        <v>0</v>
      </c>
      <c r="F260" s="138">
        <f t="shared" si="19"/>
        <v>0</v>
      </c>
      <c r="G260" s="138">
        <f t="shared" si="19"/>
        <v>0</v>
      </c>
      <c r="H260" s="138">
        <f t="shared" si="18"/>
        <v>46834.671681082473</v>
      </c>
    </row>
    <row r="261" spans="2:10">
      <c r="B261" s="127" t="str">
        <f>$B$50</f>
        <v>Technology</v>
      </c>
      <c r="C261" s="138">
        <f t="shared" si="19"/>
        <v>3643.7938558371866</v>
      </c>
      <c r="D261" s="138">
        <f t="shared" si="19"/>
        <v>0</v>
      </c>
      <c r="E261" s="138">
        <f t="shared" si="19"/>
        <v>14355.761511178622</v>
      </c>
      <c r="F261" s="138">
        <f t="shared" si="19"/>
        <v>0</v>
      </c>
      <c r="G261" s="138">
        <f t="shared" si="19"/>
        <v>0</v>
      </c>
      <c r="H261" s="138">
        <f t="shared" si="18"/>
        <v>17999.555367015808</v>
      </c>
    </row>
    <row r="262" spans="2:10">
      <c r="B262" s="127" t="str">
        <f>$B$51</f>
        <v>Nursing</v>
      </c>
      <c r="C262" s="138">
        <f t="shared" si="19"/>
        <v>103848.12489135981</v>
      </c>
      <c r="D262" s="138">
        <f t="shared" si="19"/>
        <v>614684.52429154026</v>
      </c>
      <c r="E262" s="138">
        <f t="shared" si="19"/>
        <v>203993.59875761226</v>
      </c>
      <c r="F262" s="138">
        <f t="shared" si="19"/>
        <v>0</v>
      </c>
      <c r="G262" s="138">
        <f t="shared" si="19"/>
        <v>0</v>
      </c>
      <c r="H262" s="138">
        <f t="shared" si="18"/>
        <v>922526.24794051237</v>
      </c>
    </row>
    <row r="263" spans="2:10">
      <c r="B263" s="130" t="str">
        <f>$B$52</f>
        <v>Totals</v>
      </c>
      <c r="C263" s="135">
        <f>SUM(C243:C262)</f>
        <v>4559715.6060051275</v>
      </c>
      <c r="D263" s="135">
        <f>SUM(D243:D262)</f>
        <v>6584461.841816185</v>
      </c>
      <c r="E263" s="135">
        <f>SUM(E243:E262)</f>
        <v>2057038.8392530207</v>
      </c>
      <c r="F263" s="135">
        <f>SUM(F243:F262)</f>
        <v>27448.712925668253</v>
      </c>
      <c r="G263" s="135">
        <f>SUM(G243:G262)</f>
        <v>0</v>
      </c>
      <c r="H263" s="135">
        <f t="shared" si="18"/>
        <v>13228665.000000002</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16769621.625697229</v>
      </c>
      <c r="D268" s="135">
        <f t="shared" si="20"/>
        <v>11972849.925053323</v>
      </c>
      <c r="E268" s="135">
        <f t="shared" si="20"/>
        <v>5430158.5652133636</v>
      </c>
      <c r="F268" s="135">
        <f t="shared" si="20"/>
        <v>508659.62073186022</v>
      </c>
      <c r="G268" s="135">
        <f t="shared" si="20"/>
        <v>0</v>
      </c>
      <c r="H268" s="135">
        <f>SUM(C268:G268)</f>
        <v>34681289.736695781</v>
      </c>
    </row>
    <row r="269" spans="2:10">
      <c r="B269" s="127" t="str">
        <f>$B$33</f>
        <v>Science</v>
      </c>
      <c r="C269" s="138">
        <f t="shared" si="20"/>
        <v>5968128.6851037266</v>
      </c>
      <c r="D269" s="138">
        <f t="shared" si="20"/>
        <v>3721471.270534304</v>
      </c>
      <c r="E269" s="138">
        <f t="shared" si="20"/>
        <v>933665.75004218915</v>
      </c>
      <c r="F269" s="138">
        <f t="shared" si="20"/>
        <v>0</v>
      </c>
      <c r="G269" s="138">
        <f t="shared" si="20"/>
        <v>0</v>
      </c>
      <c r="H269" s="138">
        <f t="shared" ref="H269:H288" si="21">SUM(C269:G269)</f>
        <v>10623265.705680219</v>
      </c>
    </row>
    <row r="270" spans="2:10">
      <c r="B270" s="127" t="str">
        <f>$B$34</f>
        <v>Fine Arts</v>
      </c>
      <c r="C270" s="138">
        <f t="shared" si="20"/>
        <v>2711787.1952489023</v>
      </c>
      <c r="D270" s="138">
        <f t="shared" si="20"/>
        <v>1989814.721057605</v>
      </c>
      <c r="E270" s="138">
        <f t="shared" si="20"/>
        <v>0</v>
      </c>
      <c r="F270" s="138">
        <f t="shared" si="20"/>
        <v>0</v>
      </c>
      <c r="G270" s="138">
        <f t="shared" si="20"/>
        <v>0</v>
      </c>
      <c r="H270" s="138">
        <f t="shared" si="21"/>
        <v>4701601.9163065068</v>
      </c>
    </row>
    <row r="271" spans="2:10">
      <c r="B271" s="127" t="str">
        <f>$B$35</f>
        <v>Teacher Education</v>
      </c>
      <c r="C271" s="138">
        <f t="shared" si="20"/>
        <v>315391.0863172533</v>
      </c>
      <c r="D271" s="138">
        <f t="shared" si="20"/>
        <v>2114475.9961684337</v>
      </c>
      <c r="E271" s="138">
        <f t="shared" si="20"/>
        <v>3454253.6893718098</v>
      </c>
      <c r="F271" s="138">
        <f t="shared" si="20"/>
        <v>0</v>
      </c>
      <c r="G271" s="138">
        <f t="shared" si="20"/>
        <v>0</v>
      </c>
      <c r="H271" s="138">
        <f t="shared" si="21"/>
        <v>5884120.7718574964</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1012729.7335325914</v>
      </c>
      <c r="D273" s="138">
        <f t="shared" si="20"/>
        <v>3624619.5679126633</v>
      </c>
      <c r="E273" s="138">
        <f t="shared" si="20"/>
        <v>102726.01819969298</v>
      </c>
      <c r="F273" s="138">
        <f t="shared" si="20"/>
        <v>0</v>
      </c>
      <c r="G273" s="138">
        <f t="shared" si="20"/>
        <v>0</v>
      </c>
      <c r="H273" s="138">
        <f t="shared" si="21"/>
        <v>4740075.3196449485</v>
      </c>
    </row>
    <row r="274" spans="2:10">
      <c r="B274" s="127" t="str">
        <f>$B$38</f>
        <v>Home Economics</v>
      </c>
      <c r="C274" s="138">
        <f t="shared" si="20"/>
        <v>4026.6591341238318</v>
      </c>
      <c r="D274" s="138">
        <f t="shared" si="20"/>
        <v>221756.14886978568</v>
      </c>
      <c r="E274" s="138">
        <f t="shared" si="20"/>
        <v>0</v>
      </c>
      <c r="F274" s="138">
        <f t="shared" si="20"/>
        <v>0</v>
      </c>
      <c r="G274" s="138">
        <f t="shared" si="20"/>
        <v>0</v>
      </c>
      <c r="H274" s="138">
        <f t="shared" si="21"/>
        <v>225782.80800390951</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14026.506895356901</v>
      </c>
      <c r="D276" s="138">
        <f t="shared" si="20"/>
        <v>56484.769977373515</v>
      </c>
      <c r="E276" s="138">
        <f t="shared" si="20"/>
        <v>0</v>
      </c>
      <c r="F276" s="138">
        <f t="shared" si="20"/>
        <v>0</v>
      </c>
      <c r="G276" s="138">
        <f t="shared" si="20"/>
        <v>0</v>
      </c>
      <c r="H276" s="138">
        <f t="shared" si="21"/>
        <v>70511.276872730421</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468886.82290094031</v>
      </c>
      <c r="D281" s="138">
        <f t="shared" si="20"/>
        <v>2367947.3831963399</v>
      </c>
      <c r="E281" s="138">
        <f t="shared" si="20"/>
        <v>46158.692055235224</v>
      </c>
      <c r="F281" s="138">
        <f t="shared" si="20"/>
        <v>0</v>
      </c>
      <c r="G281" s="138">
        <f t="shared" si="20"/>
        <v>0</v>
      </c>
      <c r="H281" s="138">
        <f t="shared" si="21"/>
        <v>2882992.8981525153</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1639915.1665311723</v>
      </c>
      <c r="D283" s="138">
        <f t="shared" si="20"/>
        <v>7363217.5095100831</v>
      </c>
      <c r="E283" s="138">
        <f t="shared" si="20"/>
        <v>3474725.879202147</v>
      </c>
      <c r="F283" s="138">
        <f t="shared" si="20"/>
        <v>1596657.8954089447</v>
      </c>
      <c r="G283" s="138">
        <f t="shared" si="20"/>
        <v>0</v>
      </c>
      <c r="H283" s="138">
        <f t="shared" si="21"/>
        <v>14074516.450652348</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218051.64775392174</v>
      </c>
      <c r="E285" s="138">
        <f t="shared" si="22"/>
        <v>0</v>
      </c>
      <c r="F285" s="138">
        <f t="shared" si="22"/>
        <v>0</v>
      </c>
      <c r="G285" s="138">
        <f t="shared" si="22"/>
        <v>0</v>
      </c>
      <c r="H285" s="138">
        <f t="shared" si="21"/>
        <v>218051.64775392174</v>
      </c>
    </row>
    <row r="286" spans="2:10">
      <c r="B286" s="127" t="str">
        <f>$B$50</f>
        <v>Technology</v>
      </c>
      <c r="C286" s="138">
        <f t="shared" si="22"/>
        <v>40051.002948250447</v>
      </c>
      <c r="D286" s="138">
        <f t="shared" si="22"/>
        <v>0</v>
      </c>
      <c r="E286" s="138">
        <f t="shared" si="22"/>
        <v>61163.506006612675</v>
      </c>
      <c r="F286" s="138">
        <f t="shared" si="22"/>
        <v>0</v>
      </c>
      <c r="G286" s="138">
        <f t="shared" si="22"/>
        <v>0</v>
      </c>
      <c r="H286" s="138">
        <f t="shared" si="21"/>
        <v>101214.50895486312</v>
      </c>
    </row>
    <row r="287" spans="2:10">
      <c r="B287" s="127" t="str">
        <f>$B$51</f>
        <v>Nursing</v>
      </c>
      <c r="C287" s="138">
        <f t="shared" si="22"/>
        <v>1798960.8654536405</v>
      </c>
      <c r="D287" s="138">
        <f t="shared" si="22"/>
        <v>4815536.6284259642</v>
      </c>
      <c r="E287" s="138">
        <f t="shared" si="22"/>
        <v>1981527.4655451821</v>
      </c>
      <c r="F287" s="138">
        <f t="shared" si="22"/>
        <v>0</v>
      </c>
      <c r="G287" s="138">
        <f t="shared" si="22"/>
        <v>0</v>
      </c>
      <c r="H287" s="138">
        <f t="shared" si="21"/>
        <v>8596024.9594247863</v>
      </c>
    </row>
    <row r="288" spans="2:10">
      <c r="B288" s="130" t="str">
        <f>$B$52</f>
        <v>Totals</v>
      </c>
      <c r="C288" s="135">
        <f>SUM(C268:C287)</f>
        <v>30743525.349763185</v>
      </c>
      <c r="D288" s="135">
        <f>SUM(D268:D287)</f>
        <v>38466225.568459801</v>
      </c>
      <c r="E288" s="135">
        <f>SUM(E268:E287)</f>
        <v>15484379.565636232</v>
      </c>
      <c r="F288" s="135">
        <f>SUM(F268:F287)</f>
        <v>2105317.5161408051</v>
      </c>
      <c r="G288" s="135">
        <f>SUM(G268:G287)</f>
        <v>0</v>
      </c>
      <c r="H288" s="135">
        <f t="shared" si="21"/>
        <v>86799448.00000003</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295.44267411950511</v>
      </c>
      <c r="D293" s="133">
        <f t="shared" si="23"/>
        <v>363.7505673721198</v>
      </c>
      <c r="E293" s="133">
        <f t="shared" si="23"/>
        <v>948.49931270102422</v>
      </c>
      <c r="F293" s="133">
        <f t="shared" si="23"/>
        <v>2764.4544604992402</v>
      </c>
      <c r="G293" s="134">
        <f t="shared" si="23"/>
        <v>0</v>
      </c>
      <c r="H293" s="135">
        <f t="shared" si="23"/>
        <v>362.83192694142156</v>
      </c>
    </row>
    <row r="294" spans="2:10">
      <c r="B294" s="127" t="str">
        <f>$B$33</f>
        <v>Science</v>
      </c>
      <c r="C294" s="136">
        <f t="shared" si="23"/>
        <v>295.97940314936159</v>
      </c>
      <c r="D294" s="136">
        <f t="shared" si="23"/>
        <v>435.61644276416996</v>
      </c>
      <c r="E294" s="136">
        <f t="shared" si="23"/>
        <v>1719.4581032084516</v>
      </c>
      <c r="F294" s="136">
        <f t="shared" si="23"/>
        <v>0</v>
      </c>
      <c r="G294" s="137">
        <f t="shared" si="23"/>
        <v>0</v>
      </c>
      <c r="H294" s="138">
        <f t="shared" si="23"/>
        <v>363.1885711343665</v>
      </c>
    </row>
    <row r="295" spans="2:10">
      <c r="B295" s="127" t="str">
        <f>$B$34</f>
        <v>Fine Arts</v>
      </c>
      <c r="C295" s="136">
        <f t="shared" si="23"/>
        <v>526.66288507455863</v>
      </c>
      <c r="D295" s="136">
        <f t="shared" si="23"/>
        <v>977.31567831905943</v>
      </c>
      <c r="E295" s="136">
        <f t="shared" si="23"/>
        <v>0</v>
      </c>
      <c r="F295" s="136">
        <f t="shared" si="23"/>
        <v>0</v>
      </c>
      <c r="G295" s="137">
        <f t="shared" si="23"/>
        <v>0</v>
      </c>
      <c r="H295" s="138">
        <f t="shared" si="23"/>
        <v>654.36352349429467</v>
      </c>
    </row>
    <row r="296" spans="2:10">
      <c r="B296" s="127" t="str">
        <f>$B$35</f>
        <v>Teacher Education</v>
      </c>
      <c r="C296" s="136">
        <f t="shared" si="23"/>
        <v>378.62075188145656</v>
      </c>
      <c r="D296" s="136">
        <f t="shared" si="23"/>
        <v>443.10058595315041</v>
      </c>
      <c r="E296" s="136">
        <f t="shared" si="23"/>
        <v>454.38748873609705</v>
      </c>
      <c r="F296" s="136">
        <f t="shared" si="23"/>
        <v>0</v>
      </c>
      <c r="G296" s="137">
        <f t="shared" si="23"/>
        <v>0</v>
      </c>
      <c r="H296" s="138">
        <f t="shared" si="23"/>
        <v>445.53045898822569</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426.05373728758576</v>
      </c>
      <c r="D298" s="136">
        <f t="shared" si="23"/>
        <v>1428.703022433056</v>
      </c>
      <c r="E298" s="136">
        <f t="shared" si="23"/>
        <v>469.06857625430581</v>
      </c>
      <c r="F298" s="136">
        <f t="shared" si="23"/>
        <v>0</v>
      </c>
      <c r="G298" s="137">
        <f t="shared" si="23"/>
        <v>0</v>
      </c>
      <c r="H298" s="138">
        <f t="shared" si="23"/>
        <v>923.45126040228877</v>
      </c>
    </row>
    <row r="299" spans="2:10">
      <c r="B299" s="127" t="str">
        <f>$B$38</f>
        <v>Home Economics</v>
      </c>
      <c r="C299" s="136">
        <f t="shared" si="23"/>
        <v>335.55492784365265</v>
      </c>
      <c r="D299" s="136">
        <f t="shared" si="23"/>
        <v>294.49687764911778</v>
      </c>
      <c r="E299" s="136">
        <f t="shared" si="23"/>
        <v>0</v>
      </c>
      <c r="F299" s="136">
        <f t="shared" si="23"/>
        <v>0</v>
      </c>
      <c r="G299" s="137">
        <f t="shared" si="23"/>
        <v>0</v>
      </c>
      <c r="H299" s="138">
        <f t="shared" si="23"/>
        <v>295.14092549530653</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1168.8755746130751</v>
      </c>
      <c r="D301" s="136">
        <f t="shared" si="23"/>
        <v>896.58365043450021</v>
      </c>
      <c r="E301" s="136">
        <f t="shared" si="23"/>
        <v>0</v>
      </c>
      <c r="F301" s="136">
        <f t="shared" si="23"/>
        <v>0</v>
      </c>
      <c r="G301" s="137">
        <f t="shared" si="23"/>
        <v>0</v>
      </c>
      <c r="H301" s="138">
        <f t="shared" si="23"/>
        <v>940.15035830307227</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307.46676911537071</v>
      </c>
      <c r="D306" s="136">
        <f t="shared" si="23"/>
        <v>454.67499677349076</v>
      </c>
      <c r="E306" s="136">
        <f t="shared" si="23"/>
        <v>1398.748244098037</v>
      </c>
      <c r="F306" s="136">
        <f t="shared" si="23"/>
        <v>0</v>
      </c>
      <c r="G306" s="137">
        <f t="shared" si="23"/>
        <v>0</v>
      </c>
      <c r="H306" s="138">
        <f t="shared" si="23"/>
        <v>426.10004406628957</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457.43798229600344</v>
      </c>
      <c r="D308" s="136">
        <f t="shared" si="23"/>
        <v>482.58077792044065</v>
      </c>
      <c r="E308" s="136">
        <f t="shared" si="23"/>
        <v>524.32863727209099</v>
      </c>
      <c r="F308" s="136">
        <f t="shared" si="23"/>
        <v>4292.0911166907117</v>
      </c>
      <c r="G308" s="137">
        <f t="shared" si="23"/>
        <v>0</v>
      </c>
      <c r="H308" s="138">
        <f t="shared" si="23"/>
        <v>544.63727461699352</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382.54675044547673</v>
      </c>
      <c r="E310" s="136">
        <f t="shared" si="24"/>
        <v>0</v>
      </c>
      <c r="F310" s="136">
        <f t="shared" si="24"/>
        <v>0</v>
      </c>
      <c r="G310" s="137">
        <f t="shared" si="24"/>
        <v>0</v>
      </c>
      <c r="H310" s="138">
        <f t="shared" si="24"/>
        <v>382.54675044547673</v>
      </c>
    </row>
    <row r="311" spans="2:10">
      <c r="B311" s="127" t="str">
        <f>$B$50</f>
        <v>Technology</v>
      </c>
      <c r="C311" s="136">
        <f t="shared" si="24"/>
        <v>541.22976957095193</v>
      </c>
      <c r="D311" s="136">
        <f t="shared" si="24"/>
        <v>0</v>
      </c>
      <c r="E311" s="136">
        <f t="shared" si="24"/>
        <v>377.55250621365849</v>
      </c>
      <c r="F311" s="136">
        <f t="shared" si="24"/>
        <v>0</v>
      </c>
      <c r="G311" s="137">
        <f t="shared" si="24"/>
        <v>0</v>
      </c>
      <c r="H311" s="138">
        <f t="shared" si="24"/>
        <v>428.87503794433525</v>
      </c>
    </row>
    <row r="312" spans="2:10">
      <c r="B312" s="127" t="str">
        <f>$B$51</f>
        <v>Nursing</v>
      </c>
      <c r="C312" s="136">
        <f t="shared" si="24"/>
        <v>852.99234966981533</v>
      </c>
      <c r="D312" s="136">
        <f t="shared" si="24"/>
        <v>643.70226285603053</v>
      </c>
      <c r="E312" s="136">
        <f t="shared" si="24"/>
        <v>860.78517182675159</v>
      </c>
      <c r="F312" s="136">
        <f t="shared" si="24"/>
        <v>0</v>
      </c>
      <c r="G312" s="137">
        <f t="shared" si="24"/>
        <v>0</v>
      </c>
      <c r="H312" s="138">
        <f t="shared" si="24"/>
        <v>722.84098212451954</v>
      </c>
    </row>
    <row r="313" spans="2:10">
      <c r="B313" s="130" t="str">
        <f>$B$52</f>
        <v>Totals</v>
      </c>
      <c r="C313" s="135">
        <f t="shared" si="24"/>
        <v>331.99992818396328</v>
      </c>
      <c r="D313" s="135">
        <f t="shared" si="24"/>
        <v>480.01179954651843</v>
      </c>
      <c r="E313" s="135">
        <f t="shared" si="24"/>
        <v>667.05637210340035</v>
      </c>
      <c r="F313" s="135">
        <f t="shared" si="24"/>
        <v>3786.5422952172753</v>
      </c>
      <c r="G313" s="135">
        <f t="shared" si="24"/>
        <v>0</v>
      </c>
      <c r="H313" s="135">
        <f t="shared" si="24"/>
        <v>441.71398328804224</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1.2312052361974779</v>
      </c>
      <c r="E318" s="128">
        <f t="shared" si="25"/>
        <v>3.2104343610069037</v>
      </c>
      <c r="F318" s="128">
        <f t="shared" si="25"/>
        <v>9.3569910600695145</v>
      </c>
      <c r="G318" s="128">
        <f t="shared" si="25"/>
        <v>0</v>
      </c>
      <c r="H318" s="128">
        <f t="shared" si="25"/>
        <v>1.2280958667286426</v>
      </c>
    </row>
    <row r="319" spans="2:10">
      <c r="B319" s="127" t="str">
        <f>$B$33</f>
        <v>Science</v>
      </c>
      <c r="C319" s="128">
        <f t="shared" ref="C319:H334" si="26">IF($C$293=0,"",C294/$C$293)</f>
        <v>1.0018166943264242</v>
      </c>
      <c r="D319" s="128">
        <f t="shared" si="26"/>
        <v>1.4744533573642284</v>
      </c>
      <c r="E319" s="128">
        <f t="shared" si="26"/>
        <v>5.8199381938742514</v>
      </c>
      <c r="F319" s="128">
        <f t="shared" si="26"/>
        <v>0</v>
      </c>
      <c r="G319" s="128">
        <f t="shared" si="26"/>
        <v>0</v>
      </c>
      <c r="H319" s="128">
        <f t="shared" si="26"/>
        <v>1.2293030186541654</v>
      </c>
    </row>
    <row r="320" spans="2:10">
      <c r="B320" s="127" t="str">
        <f>$B$34</f>
        <v>Fine Arts</v>
      </c>
      <c r="C320" s="128">
        <f t="shared" si="26"/>
        <v>1.7826229289460265</v>
      </c>
      <c r="D320" s="128">
        <f t="shared" si="26"/>
        <v>3.3079705944028248</v>
      </c>
      <c r="E320" s="128">
        <f t="shared" si="26"/>
        <v>0</v>
      </c>
      <c r="F320" s="128">
        <f t="shared" si="26"/>
        <v>0</v>
      </c>
      <c r="G320" s="128">
        <f t="shared" si="26"/>
        <v>0</v>
      </c>
      <c r="H320" s="128">
        <f t="shared" si="26"/>
        <v>2.2148578415236244</v>
      </c>
    </row>
    <row r="321" spans="2:8">
      <c r="B321" s="127" t="str">
        <f>$B$35</f>
        <v>Teacher Education</v>
      </c>
      <c r="C321" s="128">
        <f t="shared" si="26"/>
        <v>1.2815371137898188</v>
      </c>
      <c r="D321" s="128">
        <f t="shared" si="26"/>
        <v>1.4997853213781784</v>
      </c>
      <c r="E321" s="128">
        <f t="shared" si="26"/>
        <v>1.5379886811892975</v>
      </c>
      <c r="F321" s="128">
        <f t="shared" si="26"/>
        <v>0</v>
      </c>
      <c r="G321" s="128">
        <f t="shared" si="26"/>
        <v>0</v>
      </c>
      <c r="H321" s="128">
        <f t="shared" si="26"/>
        <v>1.5080098374956179</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1.4420859767714163</v>
      </c>
      <c r="D323" s="128">
        <f t="shared" si="26"/>
        <v>4.8358045319314726</v>
      </c>
      <c r="E323" s="128">
        <f t="shared" si="26"/>
        <v>1.5876805124792834</v>
      </c>
      <c r="F323" s="128">
        <f t="shared" si="26"/>
        <v>0</v>
      </c>
      <c r="G323" s="128">
        <f t="shared" si="26"/>
        <v>0</v>
      </c>
      <c r="H323" s="128">
        <f t="shared" si="26"/>
        <v>3.125652931332314</v>
      </c>
    </row>
    <row r="324" spans="2:8">
      <c r="B324" s="127" t="str">
        <f>$B$38</f>
        <v>Home Economics</v>
      </c>
      <c r="C324" s="128">
        <f t="shared" si="26"/>
        <v>1.1357700062920577</v>
      </c>
      <c r="D324" s="128">
        <f t="shared" si="26"/>
        <v>0.99679871408825405</v>
      </c>
      <c r="E324" s="128">
        <f t="shared" si="26"/>
        <v>0</v>
      </c>
      <c r="F324" s="128">
        <f t="shared" si="26"/>
        <v>0</v>
      </c>
      <c r="G324" s="128">
        <f t="shared" si="26"/>
        <v>0</v>
      </c>
      <c r="H324" s="128">
        <f t="shared" si="26"/>
        <v>0.99897865592674495</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3.9563532184259564</v>
      </c>
      <c r="D326" s="128">
        <f t="shared" si="26"/>
        <v>3.0347127513198604</v>
      </c>
      <c r="E326" s="128">
        <f t="shared" si="26"/>
        <v>0</v>
      </c>
      <c r="F326" s="128">
        <f t="shared" si="26"/>
        <v>0</v>
      </c>
      <c r="G326" s="128">
        <f t="shared" si="26"/>
        <v>0</v>
      </c>
      <c r="H326" s="128">
        <f t="shared" si="26"/>
        <v>3.1821752260568359</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1.0406985721737745</v>
      </c>
      <c r="D331" s="128">
        <f t="shared" si="26"/>
        <v>1.5389618244166614</v>
      </c>
      <c r="E331" s="128">
        <f t="shared" si="26"/>
        <v>4.7344150545166341</v>
      </c>
      <c r="F331" s="128">
        <f t="shared" si="26"/>
        <v>0</v>
      </c>
      <c r="G331" s="128">
        <f t="shared" si="26"/>
        <v>0</v>
      </c>
      <c r="H331" s="128">
        <f t="shared" si="26"/>
        <v>1.442242713704704</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1.5483138434868486</v>
      </c>
      <c r="D333" s="128">
        <f t="shared" si="26"/>
        <v>1.6334159557641936</v>
      </c>
      <c r="E333" s="128">
        <f t="shared" si="26"/>
        <v>1.7747220804669628</v>
      </c>
      <c r="F333" s="128">
        <f t="shared" si="26"/>
        <v>14.527661345749198</v>
      </c>
      <c r="G333" s="128">
        <f t="shared" si="26"/>
        <v>0</v>
      </c>
      <c r="H333" s="128">
        <f t="shared" si="26"/>
        <v>1.8434617688191193</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1.2948256428613913</v>
      </c>
      <c r="E335" s="128">
        <f t="shared" si="27"/>
        <v>0</v>
      </c>
      <c r="F335" s="128">
        <f t="shared" si="27"/>
        <v>0</v>
      </c>
      <c r="G335" s="128">
        <f t="shared" si="27"/>
        <v>0</v>
      </c>
      <c r="H335" s="128">
        <f t="shared" si="27"/>
        <v>1.2948256428613913</v>
      </c>
    </row>
    <row r="336" spans="2:8">
      <c r="B336" s="127" t="str">
        <f>$B$50</f>
        <v>Technology</v>
      </c>
      <c r="C336" s="128">
        <f t="shared" si="27"/>
        <v>1.8319282113999116</v>
      </c>
      <c r="D336" s="128">
        <f t="shared" si="27"/>
        <v>0</v>
      </c>
      <c r="E336" s="128">
        <f t="shared" si="27"/>
        <v>1.2779213677877161</v>
      </c>
      <c r="F336" s="128">
        <f t="shared" si="27"/>
        <v>0</v>
      </c>
      <c r="G336" s="128">
        <f t="shared" si="27"/>
        <v>0</v>
      </c>
      <c r="H336" s="128">
        <f t="shared" si="27"/>
        <v>1.4516353780728961</v>
      </c>
    </row>
    <row r="337" spans="2:10">
      <c r="B337" s="127" t="str">
        <f>$B$51</f>
        <v>Nursing</v>
      </c>
      <c r="C337" s="128">
        <f t="shared" si="27"/>
        <v>2.8871670357437398</v>
      </c>
      <c r="D337" s="128">
        <f t="shared" si="27"/>
        <v>2.1787721248273568</v>
      </c>
      <c r="E337" s="128">
        <f t="shared" si="27"/>
        <v>2.9135438013215662</v>
      </c>
      <c r="F337" s="128">
        <f t="shared" si="27"/>
        <v>0</v>
      </c>
      <c r="G337" s="128">
        <f t="shared" si="27"/>
        <v>0</v>
      </c>
      <c r="H337" s="128">
        <f t="shared" si="27"/>
        <v>2.4466370143675786</v>
      </c>
    </row>
    <row r="338" spans="2:10">
      <c r="B338" s="130" t="str">
        <f>$B$52</f>
        <v>Totals</v>
      </c>
      <c r="C338" s="128">
        <f t="shared" si="27"/>
        <v>1.1237372162752322</v>
      </c>
      <c r="D338" s="128">
        <f t="shared" si="27"/>
        <v>1.6247206026586261</v>
      </c>
      <c r="E338" s="128">
        <f t="shared" si="27"/>
        <v>2.2578199784150996</v>
      </c>
      <c r="F338" s="128">
        <f t="shared" si="27"/>
        <v>12.816504272790455</v>
      </c>
      <c r="G338" s="128">
        <f t="shared" si="27"/>
        <v>0</v>
      </c>
      <c r="H338" s="128">
        <f t="shared" si="27"/>
        <v>1.4950920160889523</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8863.2802235851541</v>
      </c>
      <c r="D343" s="135">
        <f t="shared" si="28"/>
        <v>10912.517021163594</v>
      </c>
      <c r="E343" s="135">
        <f>E293*24</f>
        <v>22763.98350482458</v>
      </c>
      <c r="F343" s="135">
        <f>F293*18</f>
        <v>49760.180288986325</v>
      </c>
      <c r="G343" s="135">
        <f>G293*24</f>
        <v>0</v>
      </c>
      <c r="H343" s="135">
        <f>IF((C32/30+D32/30+E32/24+F32/18+G32/24)=0,0,H268/(C32/30+D32/30+E32/24+F32/18+G32/24))</f>
        <v>10710.832772318752</v>
      </c>
    </row>
    <row r="344" spans="2:10">
      <c r="B344" s="127" t="str">
        <f>$B$33</f>
        <v>Science</v>
      </c>
      <c r="C344" s="138">
        <f t="shared" si="28"/>
        <v>8879.3820944808467</v>
      </c>
      <c r="D344" s="138">
        <f t="shared" si="28"/>
        <v>13068.493282925099</v>
      </c>
      <c r="E344" s="138">
        <f>E294*24</f>
        <v>41266.994477002838</v>
      </c>
      <c r="F344" s="138">
        <f>F294*18</f>
        <v>0</v>
      </c>
      <c r="G344" s="138">
        <f>G294*24</f>
        <v>0</v>
      </c>
      <c r="H344" s="138">
        <f t="shared" ref="H344:H363" si="29">IF((C33/30+D33/30+E33/24+F33/18+G33/24)=0,0,H269/(C33/30+D33/30+E33/24+F33/18+G33/24))</f>
        <v>10845.323708614093</v>
      </c>
    </row>
    <row r="345" spans="2:10">
      <c r="B345" s="127" t="str">
        <f>$B$34</f>
        <v>Fine Arts</v>
      </c>
      <c r="C345" s="138">
        <f t="shared" si="28"/>
        <v>15799.88655223676</v>
      </c>
      <c r="D345" s="138">
        <f t="shared" si="28"/>
        <v>29319.470349571784</v>
      </c>
      <c r="E345" s="138">
        <f t="shared" ref="E345:E363" si="30">E295*24</f>
        <v>0</v>
      </c>
      <c r="F345" s="138">
        <f t="shared" ref="F345:F363" si="31">F295*18</f>
        <v>0</v>
      </c>
      <c r="G345" s="138">
        <f t="shared" ref="G345:G363" si="32">G295*24</f>
        <v>0</v>
      </c>
      <c r="H345" s="138">
        <f t="shared" si="29"/>
        <v>19630.905704828838</v>
      </c>
    </row>
    <row r="346" spans="2:10">
      <c r="B346" s="127" t="str">
        <f>$B$35</f>
        <v>Teacher Education</v>
      </c>
      <c r="C346" s="138">
        <f t="shared" si="28"/>
        <v>11358.622556443697</v>
      </c>
      <c r="D346" s="138">
        <f t="shared" si="28"/>
        <v>13293.017578594512</v>
      </c>
      <c r="E346" s="138">
        <f t="shared" si="30"/>
        <v>10905.299729666329</v>
      </c>
      <c r="F346" s="138">
        <f t="shared" si="31"/>
        <v>0</v>
      </c>
      <c r="G346" s="138">
        <f t="shared" si="32"/>
        <v>0</v>
      </c>
      <c r="H346" s="138">
        <f t="shared" si="29"/>
        <v>11684.502608355115</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12781.612118627572</v>
      </c>
      <c r="D348" s="138">
        <f t="shared" si="28"/>
        <v>42861.090672991682</v>
      </c>
      <c r="E348" s="138">
        <f t="shared" si="30"/>
        <v>11257.64583010334</v>
      </c>
      <c r="F348" s="138">
        <f t="shared" si="31"/>
        <v>0</v>
      </c>
      <c r="G348" s="138">
        <f t="shared" si="32"/>
        <v>0</v>
      </c>
      <c r="H348" s="138">
        <f t="shared" si="29"/>
        <v>27411.162756368067</v>
      </c>
    </row>
    <row r="349" spans="2:10">
      <c r="B349" s="127" t="str">
        <f>$B$38</f>
        <v>Home Economics</v>
      </c>
      <c r="C349" s="138">
        <f t="shared" si="28"/>
        <v>10066.647835309579</v>
      </c>
      <c r="D349" s="138">
        <f t="shared" si="28"/>
        <v>8834.9063294735333</v>
      </c>
      <c r="E349" s="138">
        <f t="shared" si="30"/>
        <v>0</v>
      </c>
      <c r="F349" s="138">
        <f t="shared" si="31"/>
        <v>0</v>
      </c>
      <c r="G349" s="138">
        <f t="shared" si="32"/>
        <v>0</v>
      </c>
      <c r="H349" s="138">
        <f t="shared" si="29"/>
        <v>8854.2277648591971</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35066.267238392255</v>
      </c>
      <c r="D351" s="138">
        <f t="shared" si="28"/>
        <v>26897.509513035006</v>
      </c>
      <c r="E351" s="138">
        <f t="shared" si="30"/>
        <v>0</v>
      </c>
      <c r="F351" s="138">
        <f t="shared" si="31"/>
        <v>0</v>
      </c>
      <c r="G351" s="138">
        <f t="shared" si="32"/>
        <v>0</v>
      </c>
      <c r="H351" s="138">
        <f t="shared" si="29"/>
        <v>28204.510749092169</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9224.0030734611209</v>
      </c>
      <c r="D356" s="138">
        <f t="shared" si="28"/>
        <v>13640.249903204724</v>
      </c>
      <c r="E356" s="138">
        <f t="shared" si="30"/>
        <v>33569.957858352893</v>
      </c>
      <c r="F356" s="138">
        <f t="shared" si="31"/>
        <v>0</v>
      </c>
      <c r="G356" s="138">
        <f t="shared" si="32"/>
        <v>0</v>
      </c>
      <c r="H356" s="138">
        <f t="shared" si="29"/>
        <v>12767.433582252715</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13723.139468880103</v>
      </c>
      <c r="D358" s="138">
        <f t="shared" si="28"/>
        <v>14477.42333761322</v>
      </c>
      <c r="E358" s="138">
        <f t="shared" si="30"/>
        <v>12583.887294530185</v>
      </c>
      <c r="F358" s="138">
        <f t="shared" si="31"/>
        <v>77257.640100432807</v>
      </c>
      <c r="G358" s="138">
        <f t="shared" si="32"/>
        <v>0</v>
      </c>
      <c r="H358" s="138">
        <f t="shared" si="29"/>
        <v>15217.475687046968</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11476.402513364303</v>
      </c>
      <c r="E360" s="138">
        <f t="shared" si="30"/>
        <v>0</v>
      </c>
      <c r="F360" s="138">
        <f t="shared" si="31"/>
        <v>0</v>
      </c>
      <c r="G360" s="138">
        <f t="shared" si="32"/>
        <v>0</v>
      </c>
      <c r="H360" s="138">
        <f t="shared" si="29"/>
        <v>11476.402513364303</v>
      </c>
    </row>
    <row r="361" spans="2:9">
      <c r="B361" s="127" t="str">
        <f>$B$50</f>
        <v>Technology</v>
      </c>
      <c r="C361" s="138">
        <f t="shared" si="33"/>
        <v>16236.893087128557</v>
      </c>
      <c r="D361" s="138">
        <f t="shared" si="33"/>
        <v>0</v>
      </c>
      <c r="E361" s="138">
        <f t="shared" si="30"/>
        <v>9061.2601491278037</v>
      </c>
      <c r="F361" s="138">
        <f t="shared" si="31"/>
        <v>0</v>
      </c>
      <c r="G361" s="138">
        <f t="shared" si="32"/>
        <v>0</v>
      </c>
      <c r="H361" s="138">
        <f t="shared" si="29"/>
        <v>10981.682707580085</v>
      </c>
    </row>
    <row r="362" spans="2:9">
      <c r="B362" s="127" t="str">
        <f>$B$51</f>
        <v>Nursing</v>
      </c>
      <c r="C362" s="138">
        <f t="shared" si="33"/>
        <v>25589.770490094459</v>
      </c>
      <c r="D362" s="138">
        <f t="shared" si="33"/>
        <v>19311.067885680917</v>
      </c>
      <c r="E362" s="138">
        <f t="shared" si="30"/>
        <v>20658.844123842038</v>
      </c>
      <c r="F362" s="138">
        <f t="shared" si="31"/>
        <v>0</v>
      </c>
      <c r="G362" s="138">
        <f t="shared" si="32"/>
        <v>0</v>
      </c>
      <c r="H362" s="138">
        <f t="shared" si="29"/>
        <v>20684.23892382142</v>
      </c>
    </row>
    <row r="363" spans="2:9">
      <c r="B363" s="130" t="str">
        <f>$B$52</f>
        <v>Totals</v>
      </c>
      <c r="C363" s="135">
        <f t="shared" si="33"/>
        <v>9959.9978455188975</v>
      </c>
      <c r="D363" s="135">
        <f t="shared" si="33"/>
        <v>14400.353986395552</v>
      </c>
      <c r="E363" s="135">
        <f t="shared" si="30"/>
        <v>16009.352930481607</v>
      </c>
      <c r="F363" s="135">
        <f t="shared" si="31"/>
        <v>68157.76131391096</v>
      </c>
      <c r="G363" s="135">
        <f t="shared" si="32"/>
        <v>0</v>
      </c>
      <c r="H363" s="135">
        <f t="shared" si="29"/>
        <v>12847.762535261887</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64" priority="6" stopIfTrue="1">
      <formula>C32=0</formula>
    </cfRule>
  </conditionalFormatting>
  <conditionalFormatting sqref="C91:G110">
    <cfRule type="expression" dxfId="163" priority="5" stopIfTrue="1">
      <formula>C32=0</formula>
    </cfRule>
  </conditionalFormatting>
  <conditionalFormatting sqref="C143:H162">
    <cfRule type="expression" dxfId="162" priority="3" stopIfTrue="1">
      <formula>C32=0</formula>
    </cfRule>
  </conditionalFormatting>
  <conditionalFormatting sqref="H143:H162">
    <cfRule type="expression" dxfId="161" priority="1" stopIfTrue="1">
      <formula>OR(AND(#REF!&gt;0,H143&gt;0,H61=0),AND(#REF!&gt;0,H143&gt;0,H32=0))</formula>
    </cfRule>
    <cfRule type="expression" dxfId="160" priority="2" stopIfTrue="1">
      <formula>OR(AND(#REF!&gt;0,H143&gt;0,H61=0),AND(#REF!&gt;0,H143&gt;0,H32=0))</formula>
    </cfRule>
    <cfRule type="expression" dxfId="159"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122</v>
      </c>
      <c r="C3" s="119"/>
      <c r="D3" s="119"/>
      <c r="E3" s="119"/>
      <c r="F3" s="119"/>
      <c r="G3" s="119"/>
      <c r="H3" s="119"/>
    </row>
    <row r="4" spans="2:8">
      <c r="B4" s="292" t="s">
        <v>146</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Data!$G19</f>
        <v>48967517</v>
      </c>
    </row>
    <row r="14" spans="2:8">
      <c r="B14" s="478" t="s">
        <v>13</v>
      </c>
      <c r="C14" s="478"/>
      <c r="D14" s="478"/>
      <c r="E14" s="478"/>
      <c r="F14" s="354"/>
      <c r="G14" s="301"/>
      <c r="H14" s="355">
        <f>Data!$H19</f>
        <v>9372367</v>
      </c>
    </row>
    <row r="15" spans="2:8">
      <c r="B15" s="478" t="s">
        <v>14</v>
      </c>
      <c r="C15" s="478"/>
      <c r="D15" s="478"/>
      <c r="E15" s="478"/>
      <c r="F15" s="354"/>
      <c r="G15" s="301"/>
      <c r="H15" s="355">
        <f>Data!$I19</f>
        <v>24175338</v>
      </c>
    </row>
    <row r="16" spans="2:8">
      <c r="B16" s="478" t="s">
        <v>18</v>
      </c>
      <c r="C16" s="478"/>
      <c r="D16" s="478"/>
      <c r="E16" s="478"/>
      <c r="F16" s="354"/>
      <c r="G16" s="301"/>
      <c r="H16" s="355">
        <f>Data!$J19</f>
        <v>12578744</v>
      </c>
    </row>
    <row r="17" spans="2:23">
      <c r="B17" s="478" t="s">
        <v>15</v>
      </c>
      <c r="C17" s="478"/>
      <c r="D17" s="478"/>
      <c r="E17" s="478"/>
      <c r="F17" s="354"/>
      <c r="G17" s="301"/>
      <c r="H17" s="355">
        <f>Data!$K19</f>
        <v>13772671</v>
      </c>
    </row>
    <row r="18" spans="2:23">
      <c r="B18" s="478" t="s">
        <v>1</v>
      </c>
      <c r="C18" s="478"/>
      <c r="D18" s="478"/>
      <c r="E18" s="478"/>
      <c r="F18" s="356"/>
      <c r="G18" s="301"/>
      <c r="H18" s="357">
        <f>SUM(H13:H17)</f>
        <v>108866637</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Data!L19</f>
        <v>Monica Poehl</v>
      </c>
      <c r="E21" s="491"/>
      <c r="F21" s="491"/>
      <c r="G21" s="308" t="str">
        <f>Data!M19</f>
        <v>979-458-6090</v>
      </c>
      <c r="H21" s="309" t="str">
        <f>Data!N19</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Data!O19</f>
        <v>2588</v>
      </c>
      <c r="D25" s="316">
        <f>Data!P19</f>
        <v>4485</v>
      </c>
      <c r="E25" s="316">
        <f>Data!Q19</f>
        <v>2082</v>
      </c>
      <c r="F25" s="316">
        <f>Data!R19</f>
        <v>87</v>
      </c>
      <c r="G25" s="316">
        <f>Data!S19</f>
        <v>0</v>
      </c>
      <c r="H25" s="317">
        <f>SUM(C25:G25)</f>
        <v>9242</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Data!T19</f>
        <v>Hampton, Jarvis</v>
      </c>
      <c r="E28" s="491"/>
      <c r="F28" s="491"/>
      <c r="G28" s="308" t="str">
        <f>Data!U19</f>
        <v>(806) 651-3451</v>
      </c>
      <c r="H28" s="309" t="str">
        <f>Data!V19</f>
        <v>jhampton@wtamu.edu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Data!W19</f>
        <v>44497</v>
      </c>
      <c r="D32" s="140">
        <f>Data!AQ19</f>
        <v>17108</v>
      </c>
      <c r="E32" s="140">
        <f>Data!BK19</f>
        <v>6969</v>
      </c>
      <c r="F32" s="140">
        <f>Data!CE19</f>
        <v>99</v>
      </c>
      <c r="G32" s="140">
        <f>Data!CY19</f>
        <v>0</v>
      </c>
      <c r="H32" s="141">
        <f>SUM(C32:G32)</f>
        <v>68673</v>
      </c>
      <c r="W32" s="144"/>
    </row>
    <row r="33" spans="2:23">
      <c r="B33" s="129" t="s">
        <v>43</v>
      </c>
      <c r="C33" s="140">
        <f>Data!X19</f>
        <v>18895</v>
      </c>
      <c r="D33" s="140">
        <f>Data!AR19</f>
        <v>8642</v>
      </c>
      <c r="E33" s="140">
        <f>Data!BL19</f>
        <v>1526</v>
      </c>
      <c r="F33" s="140">
        <f>Data!CF19</f>
        <v>3</v>
      </c>
      <c r="G33" s="140">
        <f>Data!CZ19</f>
        <v>0</v>
      </c>
      <c r="H33" s="141">
        <f t="shared" ref="H33:H52" si="0">SUM(C33:G33)</f>
        <v>29066</v>
      </c>
      <c r="W33" s="144"/>
    </row>
    <row r="34" spans="2:23">
      <c r="B34" s="129" t="s">
        <v>44</v>
      </c>
      <c r="C34" s="140">
        <f>Data!Y19</f>
        <v>8967</v>
      </c>
      <c r="D34" s="140">
        <f>Data!AS19</f>
        <v>3887</v>
      </c>
      <c r="E34" s="140">
        <f>Data!BM19</f>
        <v>496</v>
      </c>
      <c r="F34" s="140">
        <f>Data!CG19</f>
        <v>0</v>
      </c>
      <c r="G34" s="140">
        <f>Data!DA19</f>
        <v>0</v>
      </c>
      <c r="H34" s="141">
        <f t="shared" si="0"/>
        <v>13350</v>
      </c>
      <c r="W34" s="144"/>
    </row>
    <row r="35" spans="2:23">
      <c r="B35" s="129" t="s">
        <v>45</v>
      </c>
      <c r="C35" s="140">
        <f>Data!Z19</f>
        <v>1638</v>
      </c>
      <c r="D35" s="140">
        <f>Data!AT19</f>
        <v>6172</v>
      </c>
      <c r="E35" s="140">
        <f>Data!BN19</f>
        <v>5640</v>
      </c>
      <c r="F35" s="140">
        <f>Data!CH19</f>
        <v>1167</v>
      </c>
      <c r="G35" s="140">
        <f>Data!DB19</f>
        <v>0</v>
      </c>
      <c r="H35" s="141">
        <f t="shared" si="0"/>
        <v>14617</v>
      </c>
      <c r="W35" s="144"/>
    </row>
    <row r="36" spans="2:23">
      <c r="B36" s="129" t="s">
        <v>46</v>
      </c>
      <c r="C36" s="140">
        <f>Data!AA19</f>
        <v>8204</v>
      </c>
      <c r="D36" s="140">
        <f>Data!AU19</f>
        <v>7282</v>
      </c>
      <c r="E36" s="140">
        <f>Data!BO19</f>
        <v>988</v>
      </c>
      <c r="F36" s="140">
        <f>Data!CI19</f>
        <v>193</v>
      </c>
      <c r="G36" s="140">
        <f>Data!DC19</f>
        <v>0</v>
      </c>
      <c r="H36" s="141">
        <f t="shared" si="0"/>
        <v>16667</v>
      </c>
      <c r="W36" s="144"/>
    </row>
    <row r="37" spans="2:23">
      <c r="B37" s="129" t="s">
        <v>47</v>
      </c>
      <c r="C37" s="140">
        <f>Data!AB19</f>
        <v>2670</v>
      </c>
      <c r="D37" s="140">
        <f>Data!AV19</f>
        <v>3055</v>
      </c>
      <c r="E37" s="140">
        <f>Data!BP19</f>
        <v>1647</v>
      </c>
      <c r="F37" s="140">
        <f>Data!CJ19</f>
        <v>3</v>
      </c>
      <c r="G37" s="140">
        <f>Data!DD19</f>
        <v>0</v>
      </c>
      <c r="H37" s="141">
        <f t="shared" si="0"/>
        <v>7375</v>
      </c>
      <c r="W37" s="144"/>
    </row>
    <row r="38" spans="2:23">
      <c r="B38" s="129" t="s">
        <v>48</v>
      </c>
      <c r="C38" s="140">
        <f>Data!AC19</f>
        <v>0</v>
      </c>
      <c r="D38" s="140">
        <f>Data!AW19</f>
        <v>0</v>
      </c>
      <c r="E38" s="140">
        <f>Data!BQ19</f>
        <v>0</v>
      </c>
      <c r="F38" s="140">
        <f>Data!CK19</f>
        <v>0</v>
      </c>
      <c r="G38" s="140">
        <f>Data!DE19</f>
        <v>0</v>
      </c>
      <c r="H38" s="141">
        <f t="shared" si="0"/>
        <v>0</v>
      </c>
      <c r="W38" s="144"/>
    </row>
    <row r="39" spans="2:23">
      <c r="B39" s="129" t="s">
        <v>49</v>
      </c>
      <c r="C39" s="140">
        <f>Data!AD19</f>
        <v>0</v>
      </c>
      <c r="D39" s="140">
        <f>Data!AX19</f>
        <v>0</v>
      </c>
      <c r="E39" s="140">
        <f>Data!BR19</f>
        <v>0</v>
      </c>
      <c r="F39" s="140">
        <f>Data!CL19</f>
        <v>0</v>
      </c>
      <c r="G39" s="140">
        <f>Data!DF19</f>
        <v>0</v>
      </c>
      <c r="H39" s="141">
        <f t="shared" si="0"/>
        <v>0</v>
      </c>
      <c r="W39" s="144"/>
    </row>
    <row r="40" spans="2:23">
      <c r="B40" s="129" t="s">
        <v>50</v>
      </c>
      <c r="C40" s="140">
        <f>Data!AE19</f>
        <v>147</v>
      </c>
      <c r="D40" s="140">
        <f>Data!AY19</f>
        <v>1581</v>
      </c>
      <c r="E40" s="140">
        <f>Data!BS19</f>
        <v>721</v>
      </c>
      <c r="F40" s="140">
        <f>Data!CM19</f>
        <v>0</v>
      </c>
      <c r="G40" s="140">
        <f>Data!DG19</f>
        <v>0</v>
      </c>
      <c r="H40" s="141">
        <f t="shared" si="0"/>
        <v>2449</v>
      </c>
      <c r="W40" s="144"/>
    </row>
    <row r="41" spans="2:23">
      <c r="B41" s="129" t="s">
        <v>51</v>
      </c>
      <c r="C41" s="140">
        <f>Data!AF19</f>
        <v>0</v>
      </c>
      <c r="D41" s="140">
        <f>Data!AZ19</f>
        <v>6</v>
      </c>
      <c r="E41" s="140">
        <f>Data!BT19</f>
        <v>3</v>
      </c>
      <c r="F41" s="140">
        <f>Data!CN19</f>
        <v>0</v>
      </c>
      <c r="G41" s="140">
        <f>Data!DH19</f>
        <v>0</v>
      </c>
      <c r="H41" s="141">
        <f t="shared" si="0"/>
        <v>9</v>
      </c>
      <c r="W41" s="144"/>
    </row>
    <row r="42" spans="2:23">
      <c r="B42" s="129" t="s">
        <v>52</v>
      </c>
      <c r="C42" s="140">
        <f>Data!AG19</f>
        <v>0</v>
      </c>
      <c r="D42" s="140">
        <f>Data!BA19</f>
        <v>0</v>
      </c>
      <c r="E42" s="140">
        <f>Data!BU19</f>
        <v>0</v>
      </c>
      <c r="F42" s="140">
        <f>Data!CO19</f>
        <v>0</v>
      </c>
      <c r="G42" s="140">
        <f>Data!DI19</f>
        <v>0</v>
      </c>
      <c r="H42" s="141">
        <f t="shared" si="0"/>
        <v>0</v>
      </c>
      <c r="W42" s="144"/>
    </row>
    <row r="43" spans="2:23">
      <c r="B43" s="129" t="s">
        <v>53</v>
      </c>
      <c r="C43" s="140">
        <f>Data!AH19</f>
        <v>0</v>
      </c>
      <c r="D43" s="140">
        <f>Data!BB19</f>
        <v>81</v>
      </c>
      <c r="E43" s="140">
        <f>Data!BV19</f>
        <v>0</v>
      </c>
      <c r="F43" s="140">
        <f>Data!CP19</f>
        <v>0</v>
      </c>
      <c r="G43" s="140">
        <f>Data!DJ19</f>
        <v>0</v>
      </c>
      <c r="H43" s="141">
        <f t="shared" si="0"/>
        <v>81</v>
      </c>
      <c r="W43" s="144"/>
    </row>
    <row r="44" spans="2:23">
      <c r="B44" s="129" t="s">
        <v>54</v>
      </c>
      <c r="C44" s="140">
        <f>Data!AI19</f>
        <v>0</v>
      </c>
      <c r="D44" s="140">
        <f>Data!BC19</f>
        <v>0</v>
      </c>
      <c r="E44" s="140">
        <f>Data!BW19</f>
        <v>0</v>
      </c>
      <c r="F44" s="140">
        <f>Data!CQ19</f>
        <v>0</v>
      </c>
      <c r="G44" s="140">
        <f>Data!DK19</f>
        <v>0</v>
      </c>
      <c r="H44" s="141">
        <f t="shared" si="0"/>
        <v>0</v>
      </c>
      <c r="W44" s="144"/>
    </row>
    <row r="45" spans="2:23">
      <c r="B45" s="129" t="s">
        <v>55</v>
      </c>
      <c r="C45" s="140">
        <f>Data!AJ19</f>
        <v>1020</v>
      </c>
      <c r="D45" s="140">
        <f>Data!BD19</f>
        <v>2492</v>
      </c>
      <c r="E45" s="140">
        <f>Data!BX19</f>
        <v>1376.0000000000007</v>
      </c>
      <c r="F45" s="140">
        <f>Data!CR19</f>
        <v>0</v>
      </c>
      <c r="G45" s="140">
        <f>Data!DL19</f>
        <v>0</v>
      </c>
      <c r="H45" s="141">
        <f t="shared" si="0"/>
        <v>4888.0000000000009</v>
      </c>
      <c r="W45" s="144"/>
    </row>
    <row r="46" spans="2:23">
      <c r="B46" s="129" t="s">
        <v>56</v>
      </c>
      <c r="C46" s="140">
        <f>Data!AK19</f>
        <v>0</v>
      </c>
      <c r="D46" s="140">
        <f>Data!BE19</f>
        <v>0</v>
      </c>
      <c r="E46" s="140">
        <f>Data!BY19</f>
        <v>0</v>
      </c>
      <c r="F46" s="140">
        <f>Data!CS19</f>
        <v>0</v>
      </c>
      <c r="G46" s="140">
        <f>Data!DM19</f>
        <v>0</v>
      </c>
      <c r="H46" s="141">
        <f t="shared" si="0"/>
        <v>0</v>
      </c>
      <c r="W46" s="144"/>
    </row>
    <row r="47" spans="2:23">
      <c r="B47" s="129" t="s">
        <v>57</v>
      </c>
      <c r="C47" s="140">
        <f>Data!AL19</f>
        <v>6777</v>
      </c>
      <c r="D47" s="140">
        <f>Data!BF19</f>
        <v>19717</v>
      </c>
      <c r="E47" s="140">
        <f>Data!BZ19</f>
        <v>10828</v>
      </c>
      <c r="F47" s="140">
        <f>Data!CT19</f>
        <v>0</v>
      </c>
      <c r="G47" s="140">
        <f>Data!DN19</f>
        <v>0</v>
      </c>
      <c r="H47" s="141">
        <f t="shared" si="0"/>
        <v>37322</v>
      </c>
      <c r="W47" s="144"/>
    </row>
    <row r="48" spans="2:23">
      <c r="B48" s="129" t="s">
        <v>58</v>
      </c>
      <c r="C48" s="140">
        <f>Data!AM19</f>
        <v>0</v>
      </c>
      <c r="D48" s="140">
        <f>Data!BG19</f>
        <v>0</v>
      </c>
      <c r="E48" s="140">
        <f>Data!CA19</f>
        <v>0</v>
      </c>
      <c r="F48" s="140">
        <f>Data!CU19</f>
        <v>0</v>
      </c>
      <c r="G48" s="140">
        <f>Data!DO19</f>
        <v>0</v>
      </c>
      <c r="H48" s="141">
        <f t="shared" si="0"/>
        <v>0</v>
      </c>
      <c r="W48" s="144"/>
    </row>
    <row r="49" spans="2:23">
      <c r="B49" s="129" t="s">
        <v>59</v>
      </c>
      <c r="C49" s="140">
        <f>Data!AN19</f>
        <v>0</v>
      </c>
      <c r="D49" s="140">
        <f>Data!BH19</f>
        <v>819</v>
      </c>
      <c r="E49" s="140">
        <f>Data!CB19</f>
        <v>0</v>
      </c>
      <c r="F49" s="140">
        <f>Data!CV19</f>
        <v>0</v>
      </c>
      <c r="G49" s="140">
        <f>Data!DP19</f>
        <v>0</v>
      </c>
      <c r="H49" s="141">
        <f t="shared" si="0"/>
        <v>819</v>
      </c>
      <c r="W49" s="144"/>
    </row>
    <row r="50" spans="2:23">
      <c r="B50" s="129" t="s">
        <v>60</v>
      </c>
      <c r="C50" s="140">
        <f>Data!AO19</f>
        <v>2487</v>
      </c>
      <c r="D50" s="140">
        <f>Data!BI19</f>
        <v>2446</v>
      </c>
      <c r="E50" s="140">
        <f>Data!CC19</f>
        <v>234</v>
      </c>
      <c r="F50" s="140">
        <f>Data!CW19</f>
        <v>57</v>
      </c>
      <c r="G50" s="140">
        <f>Data!DQ19</f>
        <v>0</v>
      </c>
      <c r="H50" s="141">
        <f t="shared" si="0"/>
        <v>5224</v>
      </c>
      <c r="W50" s="144"/>
    </row>
    <row r="51" spans="2:23">
      <c r="B51" s="129" t="s">
        <v>0</v>
      </c>
      <c r="C51" s="140">
        <f>Data!AP19</f>
        <v>552</v>
      </c>
      <c r="D51" s="140">
        <f>Data!BJ19</f>
        <v>7168.0000000000009</v>
      </c>
      <c r="E51" s="140">
        <f>Data!CD19</f>
        <v>1096</v>
      </c>
      <c r="F51" s="140">
        <f>Data!CX19</f>
        <v>0</v>
      </c>
      <c r="G51" s="140">
        <f>Data!DR19</f>
        <v>0</v>
      </c>
      <c r="H51" s="141">
        <f t="shared" si="0"/>
        <v>8816</v>
      </c>
      <c r="W51" s="144"/>
    </row>
    <row r="52" spans="2:23">
      <c r="B52" s="142" t="s">
        <v>33</v>
      </c>
      <c r="C52" s="141">
        <f>SUM(C32:C51)</f>
        <v>95854</v>
      </c>
      <c r="D52" s="141">
        <f>SUM(D32:D51)</f>
        <v>80456</v>
      </c>
      <c r="E52" s="141">
        <f>SUM(E32:E51)</f>
        <v>31524</v>
      </c>
      <c r="F52" s="141">
        <f>SUM(F32:F51)</f>
        <v>1522</v>
      </c>
      <c r="G52" s="141">
        <f>SUM(G32:G51)</f>
        <v>0</v>
      </c>
      <c r="H52" s="141">
        <f t="shared" si="0"/>
        <v>209356</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Data!T19</f>
        <v>Hampton, Jarvis</v>
      </c>
      <c r="E55" s="491"/>
      <c r="F55" s="491"/>
      <c r="G55" s="308" t="str">
        <f>Data!U19</f>
        <v>(806) 651-3451</v>
      </c>
      <c r="H55" s="309" t="str">
        <f>Data!V19</f>
        <v>jhampton@wtamu.edu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Data!DS19</f>
        <v>4163285.6766091124</v>
      </c>
      <c r="D61" s="320">
        <f>Data!EM19</f>
        <v>2562456.9916446819</v>
      </c>
      <c r="E61" s="320">
        <f>Data!FG19</f>
        <v>1590912.097983487</v>
      </c>
      <c r="F61" s="320">
        <f>Data!GA19</f>
        <v>912.36494597839123</v>
      </c>
      <c r="G61" s="320">
        <f>Data!GU19</f>
        <v>0</v>
      </c>
      <c r="H61" s="321">
        <f>SUM(C61:G61)</f>
        <v>8317567.1311832592</v>
      </c>
    </row>
    <row r="62" spans="2:23">
      <c r="B62" s="127" t="str">
        <f>$B$33</f>
        <v>Science</v>
      </c>
      <c r="C62" s="320">
        <f>Data!DT19</f>
        <v>1551696.9175918722</v>
      </c>
      <c r="D62" s="320">
        <f>Data!EN19</f>
        <v>1407108.761304412</v>
      </c>
      <c r="E62" s="320">
        <f>Data!FH19</f>
        <v>784156.28286639566</v>
      </c>
      <c r="F62" s="320">
        <f>Data!GB19</f>
        <v>1051.9483471074379</v>
      </c>
      <c r="G62" s="320">
        <f>Data!GV19</f>
        <v>0</v>
      </c>
      <c r="H62" s="141">
        <f t="shared" ref="H62:H81" si="1">SUM(C62:G62)</f>
        <v>3744013.9101097872</v>
      </c>
    </row>
    <row r="63" spans="2:23">
      <c r="B63" s="127" t="str">
        <f>$B$34</f>
        <v>Fine Arts</v>
      </c>
      <c r="C63" s="320">
        <f>Data!DU19</f>
        <v>1916470.3620929995</v>
      </c>
      <c r="D63" s="320">
        <f>Data!EO19</f>
        <v>1257270.7424784384</v>
      </c>
      <c r="E63" s="320">
        <f>Data!FI19</f>
        <v>317615.05586914392</v>
      </c>
      <c r="F63" s="320">
        <f>Data!GC19</f>
        <v>0</v>
      </c>
      <c r="G63" s="320">
        <f>Data!GW19</f>
        <v>0</v>
      </c>
      <c r="H63" s="141">
        <f t="shared" si="1"/>
        <v>3491356.1604405819</v>
      </c>
    </row>
    <row r="64" spans="2:23">
      <c r="B64" s="127" t="str">
        <f>$B$35</f>
        <v>Teacher Education</v>
      </c>
      <c r="C64" s="320">
        <f>Data!DV19</f>
        <v>148005.8619618052</v>
      </c>
      <c r="D64" s="320">
        <f>Data!EP19</f>
        <v>859484.7197643274</v>
      </c>
      <c r="E64" s="320">
        <f>Data!FJ19</f>
        <v>949221.38935646438</v>
      </c>
      <c r="F64" s="320">
        <f>Data!GD19</f>
        <v>1044053.371315486</v>
      </c>
      <c r="G64" s="320">
        <f>Data!GX19</f>
        <v>0</v>
      </c>
      <c r="H64" s="141">
        <f t="shared" si="1"/>
        <v>3000765.3423980828</v>
      </c>
    </row>
    <row r="65" spans="2:8">
      <c r="B65" s="127" t="str">
        <f>$B$36</f>
        <v>Agriculture</v>
      </c>
      <c r="C65" s="320">
        <f>Data!DW19</f>
        <v>860278.17134207394</v>
      </c>
      <c r="D65" s="320">
        <f>Data!EQ19</f>
        <v>1263584.8193320432</v>
      </c>
      <c r="E65" s="320">
        <f>Data!FK19</f>
        <v>787989.08114396513</v>
      </c>
      <c r="F65" s="320">
        <f>Data!GE19</f>
        <v>210630.21210024328</v>
      </c>
      <c r="G65" s="320">
        <f>Data!GY19</f>
        <v>0</v>
      </c>
      <c r="H65" s="141">
        <f t="shared" si="1"/>
        <v>3122482.2839183253</v>
      </c>
    </row>
    <row r="66" spans="2:8">
      <c r="B66" s="127" t="str">
        <f>$B$37</f>
        <v>Engineering</v>
      </c>
      <c r="C66" s="320">
        <f>Data!DX19</f>
        <v>355143.45215804077</v>
      </c>
      <c r="D66" s="320">
        <f>Data!ER19</f>
        <v>1345182.2707460034</v>
      </c>
      <c r="E66" s="320">
        <f>Data!FL19</f>
        <v>735118.09724239621</v>
      </c>
      <c r="F66" s="320">
        <f>Data!GF19</f>
        <v>0</v>
      </c>
      <c r="G66" s="320">
        <f>Data!GZ19</f>
        <v>0</v>
      </c>
      <c r="H66" s="141">
        <f t="shared" si="1"/>
        <v>2435443.8201464405</v>
      </c>
    </row>
    <row r="67" spans="2:8">
      <c r="B67" s="127" t="str">
        <f>$B$38</f>
        <v>Home Economics</v>
      </c>
      <c r="C67" s="320">
        <f>Data!DY19</f>
        <v>0</v>
      </c>
      <c r="D67" s="320">
        <f>Data!ES19</f>
        <v>0</v>
      </c>
      <c r="E67" s="320">
        <f>Data!FM19</f>
        <v>0</v>
      </c>
      <c r="F67" s="320">
        <f>Data!GG19</f>
        <v>0</v>
      </c>
      <c r="G67" s="320">
        <f>Data!HA19</f>
        <v>0</v>
      </c>
      <c r="H67" s="141">
        <f t="shared" si="1"/>
        <v>0</v>
      </c>
    </row>
    <row r="68" spans="2:8">
      <c r="B68" s="127" t="str">
        <f>$B$39</f>
        <v>Law</v>
      </c>
      <c r="C68" s="320">
        <f>Data!DZ19</f>
        <v>0</v>
      </c>
      <c r="D68" s="320">
        <f>Data!ET19</f>
        <v>0</v>
      </c>
      <c r="E68" s="320">
        <f>Data!FN19</f>
        <v>0</v>
      </c>
      <c r="F68" s="320">
        <f>Data!GH19</f>
        <v>0</v>
      </c>
      <c r="G68" s="320">
        <f>Data!HB19</f>
        <v>0</v>
      </c>
      <c r="H68" s="141">
        <f t="shared" si="1"/>
        <v>0</v>
      </c>
    </row>
    <row r="69" spans="2:8">
      <c r="B69" s="127" t="str">
        <f>$B$40</f>
        <v>Social Service</v>
      </c>
      <c r="C69" s="320">
        <f>Data!EA19</f>
        <v>13851.769050509156</v>
      </c>
      <c r="D69" s="320">
        <f>Data!EU19</f>
        <v>172291.50429811983</v>
      </c>
      <c r="E69" s="320">
        <f>Data!FO19</f>
        <v>275751.339084209</v>
      </c>
      <c r="F69" s="320">
        <f>Data!GI19</f>
        <v>0</v>
      </c>
      <c r="G69" s="320">
        <f>Data!HC19</f>
        <v>0</v>
      </c>
      <c r="H69" s="141">
        <f t="shared" si="1"/>
        <v>461894.61243283795</v>
      </c>
    </row>
    <row r="70" spans="2:8">
      <c r="B70" s="127" t="str">
        <f>$B$41</f>
        <v>Library Science</v>
      </c>
      <c r="C70" s="320">
        <f>Data!EB19</f>
        <v>0</v>
      </c>
      <c r="D70" s="320">
        <f>Data!EV19</f>
        <v>6347.0689655172418</v>
      </c>
      <c r="E70" s="320">
        <f>Data!FP19</f>
        <v>6347.0689655172418</v>
      </c>
      <c r="F70" s="320">
        <f>Data!GJ19</f>
        <v>0</v>
      </c>
      <c r="G70" s="320">
        <f>Data!HD19</f>
        <v>0</v>
      </c>
      <c r="H70" s="141">
        <f t="shared" si="1"/>
        <v>12694.137931034484</v>
      </c>
    </row>
    <row r="71" spans="2:8">
      <c r="B71" s="127" t="str">
        <f>$B$42</f>
        <v>Veterinary Science</v>
      </c>
      <c r="C71" s="320">
        <f>Data!EC19</f>
        <v>0</v>
      </c>
      <c r="D71" s="320">
        <f>Data!EW19</f>
        <v>0</v>
      </c>
      <c r="E71" s="320">
        <f>Data!FQ19</f>
        <v>0</v>
      </c>
      <c r="F71" s="320">
        <f>Data!GK19</f>
        <v>0</v>
      </c>
      <c r="G71" s="320">
        <f>Data!HE19</f>
        <v>0</v>
      </c>
      <c r="H71" s="141">
        <f t="shared" si="1"/>
        <v>0</v>
      </c>
    </row>
    <row r="72" spans="2:8">
      <c r="B72" s="127" t="str">
        <f>$B$43</f>
        <v>Vocational Training</v>
      </c>
      <c r="C72" s="320">
        <f>Data!ED19</f>
        <v>0</v>
      </c>
      <c r="D72" s="320">
        <f>Data!EX19</f>
        <v>36435.586153846154</v>
      </c>
      <c r="E72" s="320">
        <f>Data!FR19</f>
        <v>0</v>
      </c>
      <c r="F72" s="320">
        <f>Data!GL19</f>
        <v>0</v>
      </c>
      <c r="G72" s="320">
        <f>Data!HF19</f>
        <v>0</v>
      </c>
      <c r="H72" s="141">
        <f t="shared" si="1"/>
        <v>36435.586153846154</v>
      </c>
    </row>
    <row r="73" spans="2:8">
      <c r="B73" s="127" t="str">
        <f>$B$44</f>
        <v>Physical Training</v>
      </c>
      <c r="C73" s="320">
        <f>Data!EE19</f>
        <v>0</v>
      </c>
      <c r="D73" s="320">
        <f>Data!EY19</f>
        <v>0</v>
      </c>
      <c r="E73" s="320">
        <f>Data!FS19</f>
        <v>0</v>
      </c>
      <c r="F73" s="320">
        <f>Data!GM19</f>
        <v>0</v>
      </c>
      <c r="G73" s="320">
        <f>Data!HG19</f>
        <v>0</v>
      </c>
      <c r="H73" s="141">
        <f t="shared" si="1"/>
        <v>0</v>
      </c>
    </row>
    <row r="74" spans="2:8">
      <c r="B74" s="127" t="str">
        <f>$B$45</f>
        <v>Health Services</v>
      </c>
      <c r="C74" s="320">
        <f>Data!EF19</f>
        <v>241839.09912806514</v>
      </c>
      <c r="D74" s="320">
        <f>Data!EZ19</f>
        <v>417718.60227258259</v>
      </c>
      <c r="E74" s="320">
        <f>Data!FT19</f>
        <v>615669.36393299</v>
      </c>
      <c r="F74" s="320">
        <f>Data!GN19</f>
        <v>0</v>
      </c>
      <c r="G74" s="320">
        <f>Data!HH19</f>
        <v>0</v>
      </c>
      <c r="H74" s="141">
        <f t="shared" si="1"/>
        <v>1275227.0653336379</v>
      </c>
    </row>
    <row r="75" spans="2:8">
      <c r="B75" s="127" t="str">
        <f>$B$46</f>
        <v>Pharmacy</v>
      </c>
      <c r="C75" s="320">
        <f>Data!EG19</f>
        <v>0</v>
      </c>
      <c r="D75" s="320">
        <f>Data!FA19</f>
        <v>0</v>
      </c>
      <c r="E75" s="320">
        <f>Data!FU19</f>
        <v>0</v>
      </c>
      <c r="F75" s="320">
        <f>Data!GO19</f>
        <v>0</v>
      </c>
      <c r="G75" s="320">
        <f>Data!HI19</f>
        <v>0</v>
      </c>
      <c r="H75" s="141">
        <f t="shared" si="1"/>
        <v>0</v>
      </c>
    </row>
    <row r="76" spans="2:8">
      <c r="B76" s="127" t="str">
        <f>$B$47</f>
        <v>Business Administration</v>
      </c>
      <c r="C76" s="320">
        <f>Data!EH19</f>
        <v>738490.89408053097</v>
      </c>
      <c r="D76" s="320">
        <f>Data!FB19</f>
        <v>2881542.4943156447</v>
      </c>
      <c r="E76" s="320">
        <f>Data!FV19</f>
        <v>2525759.6204256439</v>
      </c>
      <c r="F76" s="320">
        <f>Data!GP19</f>
        <v>0</v>
      </c>
      <c r="G76" s="320">
        <f>Data!HJ19</f>
        <v>0</v>
      </c>
      <c r="H76" s="141">
        <f t="shared" si="1"/>
        <v>6145793.008821819</v>
      </c>
    </row>
    <row r="77" spans="2:8">
      <c r="B77" s="127" t="str">
        <f>$B$48</f>
        <v>Optometry</v>
      </c>
      <c r="C77" s="320">
        <f>Data!EI19</f>
        <v>0</v>
      </c>
      <c r="D77" s="320">
        <f>Data!FC19</f>
        <v>0</v>
      </c>
      <c r="E77" s="320">
        <f>Data!FW19</f>
        <v>0</v>
      </c>
      <c r="F77" s="320">
        <f>Data!GQ19</f>
        <v>0</v>
      </c>
      <c r="G77" s="320">
        <f>Data!HK19</f>
        <v>0</v>
      </c>
      <c r="H77" s="141">
        <f t="shared" si="1"/>
        <v>0</v>
      </c>
    </row>
    <row r="78" spans="2:8">
      <c r="B78" s="127" t="str">
        <f>$B$49</f>
        <v>Teacher Ed-Practice Teaching</v>
      </c>
      <c r="C78" s="320">
        <f>Data!EJ19</f>
        <v>0</v>
      </c>
      <c r="D78" s="320">
        <f>Data!FD19</f>
        <v>82419.620300751878</v>
      </c>
      <c r="E78" s="320">
        <f>Data!FX19</f>
        <v>0</v>
      </c>
      <c r="F78" s="320">
        <f>Data!GR19</f>
        <v>0</v>
      </c>
      <c r="G78" s="320">
        <f>Data!HL19</f>
        <v>0</v>
      </c>
      <c r="H78" s="141">
        <f t="shared" si="1"/>
        <v>82419.620300751878</v>
      </c>
    </row>
    <row r="79" spans="2:8">
      <c r="B79" s="127" t="str">
        <f>$B$50</f>
        <v>Technology</v>
      </c>
      <c r="C79" s="320">
        <f>Data!EK19</f>
        <v>323495.96646172128</v>
      </c>
      <c r="D79" s="320">
        <f>Data!FE19</f>
        <v>486429.15028092358</v>
      </c>
      <c r="E79" s="320">
        <f>Data!FY19</f>
        <v>134505.2792032421</v>
      </c>
      <c r="F79" s="320">
        <f>Data!GS19</f>
        <v>0</v>
      </c>
      <c r="G79" s="320">
        <f>Data!HM19</f>
        <v>0</v>
      </c>
      <c r="H79" s="141">
        <f t="shared" si="1"/>
        <v>944430.39594588708</v>
      </c>
    </row>
    <row r="80" spans="2:8">
      <c r="B80" s="127" t="str">
        <f>$B$51</f>
        <v>Nursing</v>
      </c>
      <c r="C80" s="320">
        <f>Data!EL19</f>
        <v>94131.787598056908</v>
      </c>
      <c r="D80" s="320">
        <f>Data!FF19</f>
        <v>1361936.2417269486</v>
      </c>
      <c r="E80" s="320">
        <f>Data!FZ19</f>
        <v>564764.35676793882</v>
      </c>
      <c r="F80" s="320">
        <f>Data!GT19</f>
        <v>0</v>
      </c>
      <c r="G80" s="320">
        <f>Data!HN19</f>
        <v>0</v>
      </c>
      <c r="H80" s="141">
        <f t="shared" si="1"/>
        <v>2020832.3860929445</v>
      </c>
    </row>
    <row r="81" spans="2:8">
      <c r="B81" s="130" t="str">
        <f>$B$52</f>
        <v>Totals</v>
      </c>
      <c r="C81" s="321">
        <f>SUM(C61:C80)</f>
        <v>10406689.958074789</v>
      </c>
      <c r="D81" s="321">
        <f>SUM(D61:D80)</f>
        <v>14140208.573584242</v>
      </c>
      <c r="E81" s="321">
        <f>SUM(E61:E80)</f>
        <v>9287809.0328413919</v>
      </c>
      <c r="F81" s="321">
        <f>SUM(F61:F80)</f>
        <v>1256647.8967088151</v>
      </c>
      <c r="G81" s="321">
        <f>SUM(G61:G80)</f>
        <v>0</v>
      </c>
      <c r="H81" s="321">
        <f t="shared" si="1"/>
        <v>35091355.461209238</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Data!T19</f>
        <v>Hampton, Jarvis</v>
      </c>
      <c r="E84" s="491"/>
      <c r="F84" s="491"/>
      <c r="G84" s="308" t="str">
        <f>Data!U19</f>
        <v>(806) 651-3451</v>
      </c>
      <c r="H84" s="309" t="str">
        <f>Data!V19</f>
        <v>jhampton@wtamu.edu</v>
      </c>
    </row>
    <row r="85" spans="2:8" ht="13.5" customHeight="1">
      <c r="B85" s="306"/>
      <c r="C85" s="306"/>
      <c r="D85" s="306"/>
      <c r="E85" s="306"/>
      <c r="F85" s="306"/>
      <c r="G85" s="306"/>
      <c r="H85" s="296"/>
    </row>
    <row r="86" spans="2:8">
      <c r="B86" s="120" t="s">
        <v>32</v>
      </c>
      <c r="C86" s="324"/>
      <c r="D86" s="324"/>
      <c r="E86" s="324"/>
      <c r="F86" s="324"/>
      <c r="G86" s="324"/>
      <c r="H86" s="122">
        <f>H13+H14</f>
        <v>58339884</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Data!HR19</f>
        <v>0</v>
      </c>
      <c r="D91" s="327">
        <f>Data!IL19</f>
        <v>0</v>
      </c>
      <c r="E91" s="327">
        <f>Data!JF19</f>
        <v>0</v>
      </c>
      <c r="F91" s="327">
        <f>Data!JZ19</f>
        <v>0</v>
      </c>
      <c r="G91" s="327">
        <f>Data!KT19</f>
        <v>0</v>
      </c>
      <c r="H91" s="133">
        <f t="shared" ref="H91:H111" si="2">SUM(C91:G91)</f>
        <v>0</v>
      </c>
    </row>
    <row r="92" spans="2:8">
      <c r="B92" s="127" t="str">
        <f>$B$33</f>
        <v>Science</v>
      </c>
      <c r="C92" s="327">
        <f>Data!HS19</f>
        <v>25001</v>
      </c>
      <c r="D92" s="327">
        <f>Data!IM19</f>
        <v>0</v>
      </c>
      <c r="E92" s="327">
        <f>Data!JG19</f>
        <v>0</v>
      </c>
      <c r="F92" s="327">
        <f>Data!KA19</f>
        <v>0</v>
      </c>
      <c r="G92" s="327">
        <f>Data!KU19</f>
        <v>0</v>
      </c>
      <c r="H92" s="136">
        <f t="shared" si="2"/>
        <v>25001</v>
      </c>
    </row>
    <row r="93" spans="2:8">
      <c r="B93" s="127" t="str">
        <f>$B$34</f>
        <v>Fine Arts</v>
      </c>
      <c r="C93" s="327">
        <f>Data!HT19</f>
        <v>0</v>
      </c>
      <c r="D93" s="327">
        <f>Data!IN19</f>
        <v>0</v>
      </c>
      <c r="E93" s="327">
        <f>Data!JH19</f>
        <v>0</v>
      </c>
      <c r="F93" s="327">
        <f>Data!KB19</f>
        <v>0</v>
      </c>
      <c r="G93" s="327">
        <f>Data!KV19</f>
        <v>0</v>
      </c>
      <c r="H93" s="136">
        <f t="shared" si="2"/>
        <v>0</v>
      </c>
    </row>
    <row r="94" spans="2:8">
      <c r="B94" s="127" t="str">
        <f>$B$35</f>
        <v>Teacher Education</v>
      </c>
      <c r="C94" s="327">
        <f>Data!HU19</f>
        <v>0</v>
      </c>
      <c r="D94" s="327">
        <f>Data!IO19</f>
        <v>0</v>
      </c>
      <c r="E94" s="327">
        <f>Data!JI19</f>
        <v>0</v>
      </c>
      <c r="F94" s="327">
        <f>Data!KC19</f>
        <v>0</v>
      </c>
      <c r="G94" s="327">
        <f>Data!KW19</f>
        <v>0</v>
      </c>
      <c r="H94" s="136">
        <f t="shared" si="2"/>
        <v>0</v>
      </c>
    </row>
    <row r="95" spans="2:8">
      <c r="B95" s="127" t="str">
        <f>$B$36</f>
        <v>Agriculture</v>
      </c>
      <c r="C95" s="327">
        <f>Data!HV19</f>
        <v>0</v>
      </c>
      <c r="D95" s="327">
        <f>Data!IP19</f>
        <v>0</v>
      </c>
      <c r="E95" s="327">
        <f>Data!JJ19</f>
        <v>0</v>
      </c>
      <c r="F95" s="327">
        <f>Data!KD19</f>
        <v>0</v>
      </c>
      <c r="G95" s="327">
        <f>Data!KX19</f>
        <v>0</v>
      </c>
      <c r="H95" s="136">
        <f t="shared" si="2"/>
        <v>0</v>
      </c>
    </row>
    <row r="96" spans="2:8">
      <c r="B96" s="127" t="str">
        <f>$B$37</f>
        <v>Engineering</v>
      </c>
      <c r="C96" s="327">
        <f>Data!HW19</f>
        <v>0</v>
      </c>
      <c r="D96" s="327">
        <f>Data!IQ19</f>
        <v>0</v>
      </c>
      <c r="E96" s="327">
        <f>Data!JK19</f>
        <v>0</v>
      </c>
      <c r="F96" s="327">
        <f>Data!KE19</f>
        <v>0</v>
      </c>
      <c r="G96" s="327">
        <f>Data!KY19</f>
        <v>0</v>
      </c>
      <c r="H96" s="136">
        <f t="shared" si="2"/>
        <v>0</v>
      </c>
    </row>
    <row r="97" spans="2:8">
      <c r="B97" s="127" t="str">
        <f>$B$38</f>
        <v>Home Economics</v>
      </c>
      <c r="C97" s="327">
        <f>Data!HX19</f>
        <v>0</v>
      </c>
      <c r="D97" s="327">
        <f>Data!IR19</f>
        <v>0</v>
      </c>
      <c r="E97" s="327">
        <f>Data!JL19</f>
        <v>0</v>
      </c>
      <c r="F97" s="327">
        <f>Data!KF19</f>
        <v>0</v>
      </c>
      <c r="G97" s="327">
        <f>Data!KZ19</f>
        <v>0</v>
      </c>
      <c r="H97" s="136">
        <f t="shared" si="2"/>
        <v>0</v>
      </c>
    </row>
    <row r="98" spans="2:8">
      <c r="B98" s="127" t="str">
        <f>$B$39</f>
        <v>Law</v>
      </c>
      <c r="C98" s="327">
        <f>Data!HY19</f>
        <v>0</v>
      </c>
      <c r="D98" s="327">
        <f>Data!IS19</f>
        <v>0</v>
      </c>
      <c r="E98" s="327">
        <f>Data!JM19</f>
        <v>0</v>
      </c>
      <c r="F98" s="327">
        <f>Data!KG19</f>
        <v>0</v>
      </c>
      <c r="G98" s="327">
        <f>Data!LA19</f>
        <v>0</v>
      </c>
      <c r="H98" s="136">
        <f t="shared" si="2"/>
        <v>0</v>
      </c>
    </row>
    <row r="99" spans="2:8">
      <c r="B99" s="127" t="str">
        <f>$B$40</f>
        <v>Social Service</v>
      </c>
      <c r="C99" s="327">
        <f>Data!HZ19</f>
        <v>0</v>
      </c>
      <c r="D99" s="327">
        <f>Data!IT19</f>
        <v>0</v>
      </c>
      <c r="E99" s="327">
        <f>Data!JN19</f>
        <v>0</v>
      </c>
      <c r="F99" s="327">
        <f>Data!KH19</f>
        <v>0</v>
      </c>
      <c r="G99" s="327">
        <f>Data!LB19</f>
        <v>0</v>
      </c>
      <c r="H99" s="136">
        <f t="shared" si="2"/>
        <v>0</v>
      </c>
    </row>
    <row r="100" spans="2:8">
      <c r="B100" s="127" t="str">
        <f>$B$41</f>
        <v>Library Science</v>
      </c>
      <c r="C100" s="327">
        <f>Data!IA19</f>
        <v>0</v>
      </c>
      <c r="D100" s="327">
        <f>Data!IU19</f>
        <v>0</v>
      </c>
      <c r="E100" s="327">
        <f>Data!JO19</f>
        <v>0</v>
      </c>
      <c r="F100" s="327">
        <f>Data!KI19</f>
        <v>0</v>
      </c>
      <c r="G100" s="327">
        <f>Data!LC19</f>
        <v>0</v>
      </c>
      <c r="H100" s="136">
        <f t="shared" si="2"/>
        <v>0</v>
      </c>
    </row>
    <row r="101" spans="2:8">
      <c r="B101" s="127" t="str">
        <f>$B$42</f>
        <v>Veterinary Science</v>
      </c>
      <c r="C101" s="327">
        <f>Data!IB19</f>
        <v>0</v>
      </c>
      <c r="D101" s="327">
        <f>Data!IV19</f>
        <v>0</v>
      </c>
      <c r="E101" s="327">
        <f>Data!JP19</f>
        <v>0</v>
      </c>
      <c r="F101" s="327">
        <f>Data!KJ19</f>
        <v>0</v>
      </c>
      <c r="G101" s="327">
        <f>Data!LD19</f>
        <v>0</v>
      </c>
      <c r="H101" s="136">
        <f t="shared" si="2"/>
        <v>0</v>
      </c>
    </row>
    <row r="102" spans="2:8">
      <c r="B102" s="127" t="str">
        <f>$B$43</f>
        <v>Vocational Training</v>
      </c>
      <c r="C102" s="327">
        <f>Data!IC19</f>
        <v>0</v>
      </c>
      <c r="D102" s="327">
        <f>Data!IW19</f>
        <v>0</v>
      </c>
      <c r="E102" s="327">
        <f>Data!JQ19</f>
        <v>0</v>
      </c>
      <c r="F102" s="327">
        <f>Data!KK19</f>
        <v>0</v>
      </c>
      <c r="G102" s="327">
        <f>Data!LE19</f>
        <v>0</v>
      </c>
      <c r="H102" s="136">
        <f t="shared" si="2"/>
        <v>0</v>
      </c>
    </row>
    <row r="103" spans="2:8">
      <c r="B103" s="127" t="str">
        <f>$B$44</f>
        <v>Physical Training</v>
      </c>
      <c r="C103" s="327">
        <f>Data!ID19</f>
        <v>0</v>
      </c>
      <c r="D103" s="327">
        <f>Data!IX19</f>
        <v>0</v>
      </c>
      <c r="E103" s="327">
        <f>Data!JR19</f>
        <v>0</v>
      </c>
      <c r="F103" s="327">
        <f>Data!KL19</f>
        <v>0</v>
      </c>
      <c r="G103" s="327">
        <f>Data!LF19</f>
        <v>0</v>
      </c>
      <c r="H103" s="136">
        <f t="shared" si="2"/>
        <v>0</v>
      </c>
    </row>
    <row r="104" spans="2:8">
      <c r="B104" s="127" t="str">
        <f>$B$45</f>
        <v>Health Services</v>
      </c>
      <c r="C104" s="327">
        <f>Data!IE19</f>
        <v>0</v>
      </c>
      <c r="D104" s="327">
        <f>Data!IY19</f>
        <v>21658</v>
      </c>
      <c r="E104" s="327">
        <f>Data!JS19</f>
        <v>0</v>
      </c>
      <c r="F104" s="327">
        <f>Data!KM19</f>
        <v>0</v>
      </c>
      <c r="G104" s="327">
        <f>Data!LG19</f>
        <v>0</v>
      </c>
      <c r="H104" s="136">
        <f t="shared" si="2"/>
        <v>21658</v>
      </c>
    </row>
    <row r="105" spans="2:8">
      <c r="B105" s="127" t="str">
        <f>$B$46</f>
        <v>Pharmacy</v>
      </c>
      <c r="C105" s="327">
        <f>Data!IF19</f>
        <v>0</v>
      </c>
      <c r="D105" s="327">
        <f>Data!IZ19</f>
        <v>0</v>
      </c>
      <c r="E105" s="327">
        <f>Data!JT19</f>
        <v>0</v>
      </c>
      <c r="F105" s="327">
        <f>Data!KN19</f>
        <v>0</v>
      </c>
      <c r="G105" s="327">
        <f>Data!LH19</f>
        <v>0</v>
      </c>
      <c r="H105" s="136">
        <f t="shared" si="2"/>
        <v>0</v>
      </c>
    </row>
    <row r="106" spans="2:8">
      <c r="B106" s="127" t="str">
        <f>$B$47</f>
        <v>Business Administration</v>
      </c>
      <c r="C106" s="327">
        <f>Data!IG19</f>
        <v>0</v>
      </c>
      <c r="D106" s="327">
        <f>Data!JA19</f>
        <v>0</v>
      </c>
      <c r="E106" s="327">
        <f>Data!JU19</f>
        <v>0</v>
      </c>
      <c r="F106" s="327">
        <f>Data!KO19</f>
        <v>0</v>
      </c>
      <c r="G106" s="327">
        <f>Data!LI19</f>
        <v>0</v>
      </c>
      <c r="H106" s="136">
        <f t="shared" si="2"/>
        <v>0</v>
      </c>
    </row>
    <row r="107" spans="2:8">
      <c r="B107" s="127" t="str">
        <f>$B$48</f>
        <v>Optometry</v>
      </c>
      <c r="C107" s="327">
        <f>Data!IH19</f>
        <v>0</v>
      </c>
      <c r="D107" s="327">
        <f>Data!JB19</f>
        <v>0</v>
      </c>
      <c r="E107" s="327">
        <f>Data!JV19</f>
        <v>0</v>
      </c>
      <c r="F107" s="327">
        <f>Data!KP19</f>
        <v>0</v>
      </c>
      <c r="G107" s="327">
        <f>Data!LJ19</f>
        <v>0</v>
      </c>
      <c r="H107" s="136">
        <f t="shared" si="2"/>
        <v>0</v>
      </c>
    </row>
    <row r="108" spans="2:8">
      <c r="B108" s="127" t="str">
        <f>$B$49</f>
        <v>Teacher Ed-Practice Teaching</v>
      </c>
      <c r="C108" s="327">
        <f>Data!II19</f>
        <v>0</v>
      </c>
      <c r="D108" s="327">
        <f>Data!JC19</f>
        <v>0</v>
      </c>
      <c r="E108" s="327">
        <f>Data!JW19</f>
        <v>0</v>
      </c>
      <c r="F108" s="327">
        <f>Data!KQ19</f>
        <v>0</v>
      </c>
      <c r="G108" s="327">
        <f>Data!LK19</f>
        <v>0</v>
      </c>
      <c r="H108" s="136">
        <f t="shared" si="2"/>
        <v>0</v>
      </c>
    </row>
    <row r="109" spans="2:8">
      <c r="B109" s="127" t="str">
        <f>$B$50</f>
        <v>Technology</v>
      </c>
      <c r="C109" s="327">
        <f>Data!IJ19</f>
        <v>0</v>
      </c>
      <c r="D109" s="327">
        <f>Data!JD19</f>
        <v>0</v>
      </c>
      <c r="E109" s="327">
        <f>Data!JX19</f>
        <v>0</v>
      </c>
      <c r="F109" s="327">
        <f>Data!KR19</f>
        <v>0</v>
      </c>
      <c r="G109" s="327">
        <f>Data!LL19</f>
        <v>0</v>
      </c>
      <c r="H109" s="136">
        <f t="shared" si="2"/>
        <v>0</v>
      </c>
    </row>
    <row r="110" spans="2:8">
      <c r="B110" s="127" t="str">
        <f>$B$51</f>
        <v>Nursing</v>
      </c>
      <c r="C110" s="327">
        <f>Data!IK19</f>
        <v>0</v>
      </c>
      <c r="D110" s="327">
        <f>Data!JE19</f>
        <v>0</v>
      </c>
      <c r="E110" s="327">
        <f>Data!JY19</f>
        <v>53445</v>
      </c>
      <c r="F110" s="327">
        <f>Data!KS19</f>
        <v>0</v>
      </c>
      <c r="G110" s="327">
        <f>Data!HPM19</f>
        <v>0</v>
      </c>
      <c r="H110" s="136">
        <f t="shared" si="2"/>
        <v>53445</v>
      </c>
    </row>
    <row r="111" spans="2:8">
      <c r="B111" s="130" t="str">
        <f>$B$52</f>
        <v>Totals</v>
      </c>
      <c r="C111" s="133">
        <f>SUM(C91:C110)</f>
        <v>25001</v>
      </c>
      <c r="D111" s="133">
        <f>SUM(D91:D110)</f>
        <v>21658</v>
      </c>
      <c r="E111" s="133">
        <f>SUM(E91:E110)</f>
        <v>53445</v>
      </c>
      <c r="F111" s="133">
        <f>SUM(F91:F110)</f>
        <v>0</v>
      </c>
      <c r="G111" s="133">
        <f>SUM(G91:G110)</f>
        <v>0</v>
      </c>
      <c r="H111" s="133">
        <f t="shared" si="2"/>
        <v>100104</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4163285.6766091124</v>
      </c>
      <c r="D116" s="321">
        <f t="shared" si="3"/>
        <v>2562456.9916446819</v>
      </c>
      <c r="E116" s="321">
        <f t="shared" si="3"/>
        <v>1590912.097983487</v>
      </c>
      <c r="F116" s="321">
        <f t="shared" si="3"/>
        <v>912.36494597839123</v>
      </c>
      <c r="G116" s="321">
        <f t="shared" si="3"/>
        <v>0</v>
      </c>
      <c r="H116" s="133">
        <f t="shared" ref="H116:H136" si="4">SUM(C116:G116)</f>
        <v>8317567.1311832592</v>
      </c>
    </row>
    <row r="117" spans="2:8">
      <c r="B117" s="127" t="str">
        <f>$B$33</f>
        <v>Science</v>
      </c>
      <c r="C117" s="141">
        <f t="shared" si="3"/>
        <v>1576697.9175918722</v>
      </c>
      <c r="D117" s="141">
        <f t="shared" si="3"/>
        <v>1407108.761304412</v>
      </c>
      <c r="E117" s="141">
        <f t="shared" si="3"/>
        <v>784156.28286639566</v>
      </c>
      <c r="F117" s="141">
        <f t="shared" si="3"/>
        <v>1051.9483471074379</v>
      </c>
      <c r="G117" s="141">
        <f t="shared" si="3"/>
        <v>0</v>
      </c>
      <c r="H117" s="136">
        <f t="shared" si="4"/>
        <v>3769014.9101097872</v>
      </c>
    </row>
    <row r="118" spans="2:8">
      <c r="B118" s="127" t="str">
        <f>$B$34</f>
        <v>Fine Arts</v>
      </c>
      <c r="C118" s="141">
        <f t="shared" si="3"/>
        <v>1916470.3620929995</v>
      </c>
      <c r="D118" s="141">
        <f t="shared" si="3"/>
        <v>1257270.7424784384</v>
      </c>
      <c r="E118" s="141">
        <f t="shared" si="3"/>
        <v>317615.05586914392</v>
      </c>
      <c r="F118" s="141">
        <f t="shared" si="3"/>
        <v>0</v>
      </c>
      <c r="G118" s="141">
        <f t="shared" si="3"/>
        <v>0</v>
      </c>
      <c r="H118" s="136">
        <f t="shared" si="4"/>
        <v>3491356.1604405819</v>
      </c>
    </row>
    <row r="119" spans="2:8">
      <c r="B119" s="127" t="str">
        <f>$B$35</f>
        <v>Teacher Education</v>
      </c>
      <c r="C119" s="141">
        <f t="shared" si="3"/>
        <v>148005.8619618052</v>
      </c>
      <c r="D119" s="141">
        <f t="shared" si="3"/>
        <v>859484.7197643274</v>
      </c>
      <c r="E119" s="141">
        <f t="shared" si="3"/>
        <v>949221.38935646438</v>
      </c>
      <c r="F119" s="141">
        <f t="shared" si="3"/>
        <v>1044053.371315486</v>
      </c>
      <c r="G119" s="141">
        <f t="shared" si="3"/>
        <v>0</v>
      </c>
      <c r="H119" s="136">
        <f t="shared" si="4"/>
        <v>3000765.3423980828</v>
      </c>
    </row>
    <row r="120" spans="2:8">
      <c r="B120" s="127" t="str">
        <f>$B$36</f>
        <v>Agriculture</v>
      </c>
      <c r="C120" s="141">
        <f t="shared" si="3"/>
        <v>860278.17134207394</v>
      </c>
      <c r="D120" s="141">
        <f t="shared" si="3"/>
        <v>1263584.8193320432</v>
      </c>
      <c r="E120" s="141">
        <f t="shared" si="3"/>
        <v>787989.08114396513</v>
      </c>
      <c r="F120" s="141">
        <f t="shared" si="3"/>
        <v>210630.21210024328</v>
      </c>
      <c r="G120" s="141">
        <f t="shared" si="3"/>
        <v>0</v>
      </c>
      <c r="H120" s="136">
        <f t="shared" si="4"/>
        <v>3122482.2839183253</v>
      </c>
    </row>
    <row r="121" spans="2:8">
      <c r="B121" s="127" t="str">
        <f>$B$37</f>
        <v>Engineering</v>
      </c>
      <c r="C121" s="141">
        <f t="shared" si="3"/>
        <v>355143.45215804077</v>
      </c>
      <c r="D121" s="141">
        <f t="shared" si="3"/>
        <v>1345182.2707460034</v>
      </c>
      <c r="E121" s="141">
        <f t="shared" si="3"/>
        <v>735118.09724239621</v>
      </c>
      <c r="F121" s="141">
        <f t="shared" si="3"/>
        <v>0</v>
      </c>
      <c r="G121" s="141">
        <f t="shared" si="3"/>
        <v>0</v>
      </c>
      <c r="H121" s="136">
        <f t="shared" si="4"/>
        <v>2435443.8201464405</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13851.769050509156</v>
      </c>
      <c r="D124" s="141">
        <f t="shared" si="3"/>
        <v>172291.50429811983</v>
      </c>
      <c r="E124" s="141">
        <f t="shared" si="3"/>
        <v>275751.339084209</v>
      </c>
      <c r="F124" s="141">
        <f t="shared" si="3"/>
        <v>0</v>
      </c>
      <c r="G124" s="141">
        <f t="shared" si="3"/>
        <v>0</v>
      </c>
      <c r="H124" s="136">
        <f t="shared" si="4"/>
        <v>461894.61243283795</v>
      </c>
    </row>
    <row r="125" spans="2:8">
      <c r="B125" s="127" t="str">
        <f>$B$41</f>
        <v>Library Science</v>
      </c>
      <c r="C125" s="141">
        <f t="shared" si="3"/>
        <v>0</v>
      </c>
      <c r="D125" s="141">
        <f t="shared" si="3"/>
        <v>6347.0689655172418</v>
      </c>
      <c r="E125" s="141">
        <f t="shared" si="3"/>
        <v>6347.0689655172418</v>
      </c>
      <c r="F125" s="141">
        <f t="shared" si="3"/>
        <v>0</v>
      </c>
      <c r="G125" s="141">
        <f t="shared" si="3"/>
        <v>0</v>
      </c>
      <c r="H125" s="136">
        <f t="shared" si="4"/>
        <v>12694.137931034484</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36435.586153846154</v>
      </c>
      <c r="E127" s="141">
        <f t="shared" si="3"/>
        <v>0</v>
      </c>
      <c r="F127" s="141">
        <f t="shared" si="3"/>
        <v>0</v>
      </c>
      <c r="G127" s="141">
        <f t="shared" si="3"/>
        <v>0</v>
      </c>
      <c r="H127" s="136">
        <f t="shared" si="4"/>
        <v>36435.586153846154</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241839.09912806514</v>
      </c>
      <c r="D129" s="141">
        <f t="shared" si="3"/>
        <v>439376.60227258259</v>
      </c>
      <c r="E129" s="141">
        <f t="shared" si="3"/>
        <v>615669.36393299</v>
      </c>
      <c r="F129" s="141">
        <f t="shared" si="3"/>
        <v>0</v>
      </c>
      <c r="G129" s="141">
        <f t="shared" si="3"/>
        <v>0</v>
      </c>
      <c r="H129" s="136">
        <f t="shared" si="4"/>
        <v>1296885.0653336379</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738490.89408053097</v>
      </c>
      <c r="D131" s="141">
        <f t="shared" si="3"/>
        <v>2881542.4943156447</v>
      </c>
      <c r="E131" s="141">
        <f t="shared" si="3"/>
        <v>2525759.6204256439</v>
      </c>
      <c r="F131" s="141">
        <f t="shared" si="3"/>
        <v>0</v>
      </c>
      <c r="G131" s="141">
        <f t="shared" si="3"/>
        <v>0</v>
      </c>
      <c r="H131" s="136">
        <f t="shared" si="4"/>
        <v>6145793.008821819</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82419.620300751878</v>
      </c>
      <c r="E133" s="141">
        <f t="shared" si="5"/>
        <v>0</v>
      </c>
      <c r="F133" s="141">
        <f t="shared" si="5"/>
        <v>0</v>
      </c>
      <c r="G133" s="141">
        <f t="shared" si="5"/>
        <v>0</v>
      </c>
      <c r="H133" s="136">
        <f t="shared" si="4"/>
        <v>82419.620300751878</v>
      </c>
    </row>
    <row r="134" spans="2:12">
      <c r="B134" s="127" t="str">
        <f>$B$50</f>
        <v>Technology</v>
      </c>
      <c r="C134" s="141">
        <f t="shared" si="5"/>
        <v>323495.96646172128</v>
      </c>
      <c r="D134" s="141">
        <f t="shared" si="5"/>
        <v>486429.15028092358</v>
      </c>
      <c r="E134" s="141">
        <f t="shared" si="5"/>
        <v>134505.2792032421</v>
      </c>
      <c r="F134" s="141">
        <f t="shared" si="5"/>
        <v>0</v>
      </c>
      <c r="G134" s="141">
        <f t="shared" si="5"/>
        <v>0</v>
      </c>
      <c r="H134" s="136">
        <f t="shared" si="4"/>
        <v>944430.39594588708</v>
      </c>
    </row>
    <row r="135" spans="2:12">
      <c r="B135" s="127" t="str">
        <f>$B$51</f>
        <v>Nursing</v>
      </c>
      <c r="C135" s="141">
        <f t="shared" si="5"/>
        <v>94131.787598056908</v>
      </c>
      <c r="D135" s="141">
        <f t="shared" si="5"/>
        <v>1361936.2417269486</v>
      </c>
      <c r="E135" s="141">
        <f t="shared" si="5"/>
        <v>618209.35676793882</v>
      </c>
      <c r="F135" s="141">
        <f t="shared" si="5"/>
        <v>0</v>
      </c>
      <c r="G135" s="141">
        <f t="shared" si="5"/>
        <v>0</v>
      </c>
      <c r="H135" s="136">
        <f t="shared" si="4"/>
        <v>2074277.3860929445</v>
      </c>
    </row>
    <row r="136" spans="2:12">
      <c r="B136" s="130" t="str">
        <f>$B$52</f>
        <v>Totals</v>
      </c>
      <c r="C136" s="133">
        <f>SUM(C116:C135)</f>
        <v>10431690.958074789</v>
      </c>
      <c r="D136" s="133">
        <f>SUM(D116:D135)</f>
        <v>14161866.573584242</v>
      </c>
      <c r="E136" s="133">
        <f>SUM(E116:E135)</f>
        <v>9341254.0328413919</v>
      </c>
      <c r="F136" s="133">
        <f>SUM(F116:F135)</f>
        <v>1256647.8967088151</v>
      </c>
      <c r="G136" s="133">
        <f>SUM(G116:G135)</f>
        <v>0</v>
      </c>
      <c r="H136" s="133">
        <f t="shared" si="4"/>
        <v>35191459.461209238</v>
      </c>
    </row>
    <row r="137" spans="2:12">
      <c r="B137" s="328"/>
      <c r="C137" s="331"/>
      <c r="D137" s="331"/>
      <c r="E137" s="331"/>
      <c r="F137" s="331"/>
      <c r="G137" s="331"/>
      <c r="H137" s="332"/>
    </row>
    <row r="138" spans="2:12">
      <c r="B138" s="120" t="s">
        <v>4</v>
      </c>
      <c r="C138" s="325"/>
      <c r="D138" s="325"/>
      <c r="E138" s="325"/>
      <c r="F138" s="325"/>
      <c r="G138" s="325"/>
      <c r="H138" s="122">
        <f>H86-H81-H111</f>
        <v>23148424.538790762</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Data!LN19</f>
        <v>0</v>
      </c>
      <c r="D143" s="327">
        <f>Data!MH19</f>
        <v>0</v>
      </c>
      <c r="E143" s="327">
        <f>Data!NB19</f>
        <v>0</v>
      </c>
      <c r="F143" s="327">
        <f>Data!NV19</f>
        <v>0</v>
      </c>
      <c r="G143" s="327">
        <f>Data!OP19</f>
        <v>0</v>
      </c>
      <c r="H143" s="341">
        <f>Data!PJ19</f>
        <v>5645067</v>
      </c>
      <c r="I143" s="342">
        <f t="shared" ref="I143:I162" si="6">SUM(C143:H143)</f>
        <v>5645067</v>
      </c>
    </row>
    <row r="144" spans="2:12">
      <c r="B144" s="127" t="str">
        <f>$B$33</f>
        <v>Science</v>
      </c>
      <c r="C144" s="327">
        <f>Data!LO19</f>
        <v>0</v>
      </c>
      <c r="D144" s="327">
        <f>Data!MI19</f>
        <v>0</v>
      </c>
      <c r="E144" s="327">
        <f>Data!NC19</f>
        <v>0</v>
      </c>
      <c r="F144" s="327">
        <f>Data!NW19</f>
        <v>0</v>
      </c>
      <c r="G144" s="327">
        <f>Data!OQ19</f>
        <v>0</v>
      </c>
      <c r="H144" s="341">
        <f>Data!PK19</f>
        <v>2145401</v>
      </c>
      <c r="I144" s="342">
        <f t="shared" si="6"/>
        <v>2145401</v>
      </c>
    </row>
    <row r="145" spans="2:9">
      <c r="B145" s="127" t="str">
        <f>$B$34</f>
        <v>Fine Arts</v>
      </c>
      <c r="C145" s="327">
        <f>Data!LP19</f>
        <v>0</v>
      </c>
      <c r="D145" s="327">
        <f>Data!MJ19</f>
        <v>0</v>
      </c>
      <c r="E145" s="327">
        <f>Data!ND19</f>
        <v>0</v>
      </c>
      <c r="F145" s="327">
        <f>Data!NX19</f>
        <v>0</v>
      </c>
      <c r="G145" s="327">
        <f>Data!OR19</f>
        <v>0</v>
      </c>
      <c r="H145" s="341">
        <f>Data!PL19</f>
        <v>2374110</v>
      </c>
      <c r="I145" s="342">
        <f t="shared" si="6"/>
        <v>2374110</v>
      </c>
    </row>
    <row r="146" spans="2:9">
      <c r="B146" s="127" t="str">
        <f>$B$35</f>
        <v>Teacher Education</v>
      </c>
      <c r="C146" s="327">
        <f>Data!LQ19</f>
        <v>0</v>
      </c>
      <c r="D146" s="327">
        <f>Data!MK19</f>
        <v>0</v>
      </c>
      <c r="E146" s="327">
        <f>Data!NE19</f>
        <v>0</v>
      </c>
      <c r="F146" s="327">
        <f>Data!NY19</f>
        <v>0</v>
      </c>
      <c r="G146" s="327">
        <f>Data!OS19</f>
        <v>0</v>
      </c>
      <c r="H146" s="341">
        <f>Data!PN19</f>
        <v>2043728</v>
      </c>
      <c r="I146" s="342">
        <f t="shared" si="6"/>
        <v>2043728</v>
      </c>
    </row>
    <row r="147" spans="2:9">
      <c r="B147" s="127" t="str">
        <f>$B$36</f>
        <v>Agriculture</v>
      </c>
      <c r="C147" s="327">
        <f>Data!LR19</f>
        <v>0</v>
      </c>
      <c r="D147" s="327">
        <f>Data!ML19</f>
        <v>0</v>
      </c>
      <c r="E147" s="327">
        <f>Data!NF19</f>
        <v>0</v>
      </c>
      <c r="F147" s="327">
        <f>Data!NZ19</f>
        <v>0</v>
      </c>
      <c r="G147" s="327">
        <f>Data!OT19</f>
        <v>0</v>
      </c>
      <c r="H147" s="341">
        <f>Data!PM19</f>
        <v>2492773</v>
      </c>
      <c r="I147" s="342">
        <f t="shared" si="6"/>
        <v>2492773</v>
      </c>
    </row>
    <row r="148" spans="2:9">
      <c r="B148" s="127" t="str">
        <f>$B$37</f>
        <v>Engineering</v>
      </c>
      <c r="C148" s="327">
        <f>Data!LS19</f>
        <v>0</v>
      </c>
      <c r="D148" s="327">
        <f>Data!MM19</f>
        <v>0</v>
      </c>
      <c r="E148" s="327">
        <f>Data!NG19</f>
        <v>0</v>
      </c>
      <c r="F148" s="327">
        <f>Data!OA19</f>
        <v>0</v>
      </c>
      <c r="G148" s="327">
        <f>Data!OU19</f>
        <v>0</v>
      </c>
      <c r="H148" s="341">
        <f>Data!PO19</f>
        <v>1570821</v>
      </c>
      <c r="I148" s="342">
        <f t="shared" si="6"/>
        <v>1570821</v>
      </c>
    </row>
    <row r="149" spans="2:9">
      <c r="B149" s="127" t="str">
        <f>$B$38</f>
        <v>Home Economics</v>
      </c>
      <c r="C149" s="327">
        <f>Data!LT19</f>
        <v>0</v>
      </c>
      <c r="D149" s="327">
        <f>Data!MN19</f>
        <v>0</v>
      </c>
      <c r="E149" s="327">
        <f>Data!NH19</f>
        <v>0</v>
      </c>
      <c r="F149" s="327">
        <f>Data!OB19</f>
        <v>0</v>
      </c>
      <c r="G149" s="327">
        <f>Data!OV19</f>
        <v>0</v>
      </c>
      <c r="H149" s="341">
        <f>Data!PP19</f>
        <v>0</v>
      </c>
      <c r="I149" s="342">
        <f t="shared" si="6"/>
        <v>0</v>
      </c>
    </row>
    <row r="150" spans="2:9">
      <c r="B150" s="127" t="str">
        <f>$B$39</f>
        <v>Law</v>
      </c>
      <c r="C150" s="327">
        <f>Data!LU19</f>
        <v>0</v>
      </c>
      <c r="D150" s="327">
        <f>Data!MO19</f>
        <v>0</v>
      </c>
      <c r="E150" s="327">
        <f>Data!NI19</f>
        <v>0</v>
      </c>
      <c r="F150" s="327">
        <f>Data!OC19</f>
        <v>0</v>
      </c>
      <c r="G150" s="327">
        <f>Data!OW19</f>
        <v>0</v>
      </c>
      <c r="H150" s="341">
        <f>Data!PQ19</f>
        <v>0</v>
      </c>
      <c r="I150" s="342">
        <f t="shared" si="6"/>
        <v>0</v>
      </c>
    </row>
    <row r="151" spans="2:9">
      <c r="B151" s="127" t="str">
        <f>$B$40</f>
        <v>Social Service</v>
      </c>
      <c r="C151" s="327">
        <f>Data!LV19</f>
        <v>0</v>
      </c>
      <c r="D151" s="327">
        <f>Data!MP19</f>
        <v>0</v>
      </c>
      <c r="E151" s="327">
        <f>Data!NJ19</f>
        <v>0</v>
      </c>
      <c r="F151" s="327">
        <f>Data!OD19</f>
        <v>0</v>
      </c>
      <c r="G151" s="327">
        <f>Data!OX19</f>
        <v>0</v>
      </c>
      <c r="H151" s="341">
        <f>Data!PR19</f>
        <v>314582</v>
      </c>
      <c r="I151" s="342">
        <f t="shared" si="6"/>
        <v>314582</v>
      </c>
    </row>
    <row r="152" spans="2:9">
      <c r="B152" s="127" t="str">
        <f>$B$41</f>
        <v>Library Science</v>
      </c>
      <c r="C152" s="327">
        <f>Data!LW19</f>
        <v>0</v>
      </c>
      <c r="D152" s="327">
        <f>Data!MQ19</f>
        <v>0</v>
      </c>
      <c r="E152" s="327">
        <f>Data!NK19</f>
        <v>0</v>
      </c>
      <c r="F152" s="327">
        <f>Data!OE19</f>
        <v>0</v>
      </c>
      <c r="G152" s="327">
        <f>Data!OY19</f>
        <v>0</v>
      </c>
      <c r="H152" s="341">
        <f>Data!PS19</f>
        <v>8647</v>
      </c>
      <c r="I152" s="342">
        <f t="shared" si="6"/>
        <v>8647</v>
      </c>
    </row>
    <row r="153" spans="2:9">
      <c r="B153" s="127" t="str">
        <f>$B$42</f>
        <v>Veterinary Science</v>
      </c>
      <c r="C153" s="327">
        <f>Data!LX19</f>
        <v>0</v>
      </c>
      <c r="D153" s="327">
        <f>Data!MR19</f>
        <v>0</v>
      </c>
      <c r="E153" s="327">
        <f>Data!NL19</f>
        <v>0</v>
      </c>
      <c r="F153" s="327">
        <f>Data!OF19</f>
        <v>0</v>
      </c>
      <c r="G153" s="327">
        <f>Data!OZ19</f>
        <v>0</v>
      </c>
      <c r="H153" s="341">
        <f>Data!PT19</f>
        <v>0</v>
      </c>
      <c r="I153" s="342">
        <f t="shared" si="6"/>
        <v>0</v>
      </c>
    </row>
    <row r="154" spans="2:9">
      <c r="B154" s="127" t="str">
        <f>$B$43</f>
        <v>Vocational Training</v>
      </c>
      <c r="C154" s="327">
        <f>Data!LY19</f>
        <v>0</v>
      </c>
      <c r="D154" s="327">
        <f>Data!MS19</f>
        <v>0</v>
      </c>
      <c r="E154" s="327">
        <f>Data!NM19</f>
        <v>0</v>
      </c>
      <c r="F154" s="327">
        <f>Data!OG19</f>
        <v>0</v>
      </c>
      <c r="G154" s="327">
        <f>Data!PA19</f>
        <v>0</v>
      </c>
      <c r="H154" s="341">
        <f>Data!PU19</f>
        <v>17767</v>
      </c>
      <c r="I154" s="342">
        <f t="shared" si="6"/>
        <v>17767</v>
      </c>
    </row>
    <row r="155" spans="2:9">
      <c r="B155" s="127" t="str">
        <f>$B$44</f>
        <v>Physical Training</v>
      </c>
      <c r="C155" s="327">
        <f>Data!LZ19</f>
        <v>0</v>
      </c>
      <c r="D155" s="327">
        <f>Data!MT19</f>
        <v>0</v>
      </c>
      <c r="E155" s="327">
        <f>Data!NN19</f>
        <v>0</v>
      </c>
      <c r="F155" s="327">
        <f>Data!OH19</f>
        <v>0</v>
      </c>
      <c r="G155" s="327">
        <f>Data!PB19</f>
        <v>0</v>
      </c>
      <c r="H155" s="341">
        <f>Data!PV19</f>
        <v>0</v>
      </c>
      <c r="I155" s="342">
        <f t="shared" si="6"/>
        <v>0</v>
      </c>
    </row>
    <row r="156" spans="2:9">
      <c r="B156" s="127" t="str">
        <f>$B$45</f>
        <v>Health Services</v>
      </c>
      <c r="C156" s="327">
        <f>Data!MA19</f>
        <v>0</v>
      </c>
      <c r="D156" s="327">
        <f>Data!MU19</f>
        <v>0</v>
      </c>
      <c r="E156" s="327">
        <f>Data!NO19</f>
        <v>0</v>
      </c>
      <c r="F156" s="327">
        <f>Data!OI19</f>
        <v>0</v>
      </c>
      <c r="G156" s="327">
        <f>Data!PC19</f>
        <v>0</v>
      </c>
      <c r="H156" s="341">
        <f>Data!PW19</f>
        <v>855930</v>
      </c>
      <c r="I156" s="342">
        <f t="shared" si="6"/>
        <v>855930</v>
      </c>
    </row>
    <row r="157" spans="2:9">
      <c r="B157" s="127" t="str">
        <f>$B$46</f>
        <v>Pharmacy</v>
      </c>
      <c r="C157" s="327">
        <f>Data!MB19</f>
        <v>0</v>
      </c>
      <c r="D157" s="327">
        <f>Data!MV19</f>
        <v>0</v>
      </c>
      <c r="E157" s="327">
        <f>Data!NP19</f>
        <v>0</v>
      </c>
      <c r="F157" s="327">
        <f>Data!OJ19</f>
        <v>0</v>
      </c>
      <c r="G157" s="327">
        <f>Data!PD19</f>
        <v>0</v>
      </c>
      <c r="H157" s="341">
        <f>Data!PX19</f>
        <v>0</v>
      </c>
      <c r="I157" s="342">
        <f t="shared" si="6"/>
        <v>0</v>
      </c>
    </row>
    <row r="158" spans="2:9">
      <c r="B158" s="127" t="str">
        <f>$B$47</f>
        <v>Business Administration</v>
      </c>
      <c r="C158" s="327">
        <f>Data!MC19</f>
        <v>0</v>
      </c>
      <c r="D158" s="327">
        <f>Data!MW19</f>
        <v>0</v>
      </c>
      <c r="E158" s="327">
        <f>Data!NQ19</f>
        <v>0</v>
      </c>
      <c r="F158" s="327">
        <f>Data!OK19</f>
        <v>0</v>
      </c>
      <c r="G158" s="327">
        <f>Data!PE19</f>
        <v>0</v>
      </c>
      <c r="H158" s="341">
        <f>Data!PY19</f>
        <v>4185710</v>
      </c>
      <c r="I158" s="342">
        <f t="shared" si="6"/>
        <v>4185710</v>
      </c>
    </row>
    <row r="159" spans="2:9">
      <c r="B159" s="127" t="str">
        <f>$B$48</f>
        <v>Optometry</v>
      </c>
      <c r="C159" s="327">
        <f>Data!MD19</f>
        <v>0</v>
      </c>
      <c r="D159" s="327">
        <f>Data!MX19</f>
        <v>0</v>
      </c>
      <c r="E159" s="327">
        <f>Data!NR19</f>
        <v>0</v>
      </c>
      <c r="F159" s="327">
        <f>Data!OL19</f>
        <v>0</v>
      </c>
      <c r="G159" s="327">
        <f>Data!PF19</f>
        <v>0</v>
      </c>
      <c r="H159" s="341">
        <f>Data!PZ19</f>
        <v>0</v>
      </c>
      <c r="I159" s="342">
        <f t="shared" si="6"/>
        <v>0</v>
      </c>
    </row>
    <row r="160" spans="2:9">
      <c r="B160" s="127" t="str">
        <f>$B$49</f>
        <v>Teacher Ed-Practice Teaching</v>
      </c>
      <c r="C160" s="327">
        <f>Data!ME19</f>
        <v>0</v>
      </c>
      <c r="D160" s="327">
        <f>Data!MY19</f>
        <v>0</v>
      </c>
      <c r="E160" s="327">
        <f>Data!NS19</f>
        <v>0</v>
      </c>
      <c r="F160" s="327">
        <f>Data!OM19</f>
        <v>0</v>
      </c>
      <c r="G160" s="327">
        <f>Data!PG19</f>
        <v>0</v>
      </c>
      <c r="H160" s="341">
        <f>Data!QA19</f>
        <v>56132</v>
      </c>
      <c r="I160" s="342">
        <f t="shared" si="6"/>
        <v>56132</v>
      </c>
    </row>
    <row r="161" spans="2:10">
      <c r="B161" s="127" t="str">
        <f>$B$50</f>
        <v>Technology</v>
      </c>
      <c r="C161" s="327">
        <f>Data!MF19</f>
        <v>0</v>
      </c>
      <c r="D161" s="327">
        <f>Data!MZ19</f>
        <v>0</v>
      </c>
      <c r="E161" s="327">
        <f>Data!NT19</f>
        <v>0</v>
      </c>
      <c r="F161" s="327">
        <f>Data!ON19</f>
        <v>0</v>
      </c>
      <c r="G161" s="327">
        <f>Data!PH19</f>
        <v>0</v>
      </c>
      <c r="H161" s="341">
        <f>Data!QB19</f>
        <v>546358</v>
      </c>
      <c r="I161" s="342">
        <f t="shared" si="6"/>
        <v>546358</v>
      </c>
    </row>
    <row r="162" spans="2:10">
      <c r="B162" s="127" t="str">
        <f>$B$51</f>
        <v>Nursing</v>
      </c>
      <c r="C162" s="327">
        <f>Data!MG19</f>
        <v>0</v>
      </c>
      <c r="D162" s="327">
        <f>Data!NA19</f>
        <v>0</v>
      </c>
      <c r="E162" s="327">
        <f>Data!NU19</f>
        <v>0</v>
      </c>
      <c r="F162" s="327">
        <f>Data!OO19</f>
        <v>0</v>
      </c>
      <c r="G162" s="327">
        <f>Data!PI19</f>
        <v>0</v>
      </c>
      <c r="H162" s="341">
        <f>Data!QC19</f>
        <v>891399</v>
      </c>
      <c r="I162" s="342">
        <f t="shared" si="6"/>
        <v>891399</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23148425</v>
      </c>
      <c r="I163" s="342">
        <f>SUM(I143:I162)</f>
        <v>23148425</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2825589.0471250541</v>
      </c>
      <c r="D168" s="321">
        <f t="shared" si="8"/>
        <v>1739119.2850396438</v>
      </c>
      <c r="E168" s="321">
        <f t="shared" si="8"/>
        <v>1079739.4529654656</v>
      </c>
      <c r="F168" s="321">
        <f t="shared" si="8"/>
        <v>619.21486983739044</v>
      </c>
      <c r="G168" s="321">
        <f t="shared" si="8"/>
        <v>0</v>
      </c>
      <c r="H168" s="133">
        <f t="shared" ref="H168:H188" si="9">SUM(C168:G168)</f>
        <v>5645067</v>
      </c>
      <c r="I168" s="347"/>
      <c r="J168" s="288"/>
    </row>
    <row r="169" spans="2:10">
      <c r="B169" s="127" t="str">
        <f>$B$33</f>
        <v>Science</v>
      </c>
      <c r="C169" s="141">
        <f t="shared" si="8"/>
        <v>897488.96456368419</v>
      </c>
      <c r="D169" s="141">
        <f t="shared" si="8"/>
        <v>800955.32005292922</v>
      </c>
      <c r="E169" s="141">
        <f t="shared" si="8"/>
        <v>446357.92469413282</v>
      </c>
      <c r="F169" s="141">
        <f t="shared" si="8"/>
        <v>598.79068925384138</v>
      </c>
      <c r="G169" s="141">
        <f t="shared" si="8"/>
        <v>0</v>
      </c>
      <c r="H169" s="136">
        <f t="shared" si="9"/>
        <v>2145401</v>
      </c>
      <c r="I169" s="347"/>
      <c r="J169" s="288"/>
    </row>
    <row r="170" spans="2:10">
      <c r="B170" s="127" t="str">
        <f>$B$34</f>
        <v>Fine Arts</v>
      </c>
      <c r="C170" s="141">
        <f t="shared" si="8"/>
        <v>1303193.1553996622</v>
      </c>
      <c r="D170" s="141">
        <f t="shared" si="8"/>
        <v>854939.71547400497</v>
      </c>
      <c r="E170" s="141">
        <f t="shared" si="8"/>
        <v>215977.12912633287</v>
      </c>
      <c r="F170" s="141">
        <f t="shared" si="8"/>
        <v>0</v>
      </c>
      <c r="G170" s="141">
        <f t="shared" si="8"/>
        <v>0</v>
      </c>
      <c r="H170" s="136">
        <f t="shared" si="9"/>
        <v>2374110</v>
      </c>
      <c r="I170" s="347"/>
      <c r="J170" s="288"/>
    </row>
    <row r="171" spans="2:10">
      <c r="B171" s="127" t="str">
        <f>$B$35</f>
        <v>Teacher Education</v>
      </c>
      <c r="C171" s="141">
        <f t="shared" si="8"/>
        <v>100802.19202136752</v>
      </c>
      <c r="D171" s="141">
        <f t="shared" si="8"/>
        <v>585368.32671852561</v>
      </c>
      <c r="E171" s="141">
        <f t="shared" si="8"/>
        <v>646485.18303546624</v>
      </c>
      <c r="F171" s="141">
        <f t="shared" si="8"/>
        <v>711072.29822464078</v>
      </c>
      <c r="G171" s="141">
        <f t="shared" si="8"/>
        <v>0</v>
      </c>
      <c r="H171" s="136">
        <f t="shared" si="9"/>
        <v>2043728.0000000002</v>
      </c>
      <c r="I171" s="347"/>
      <c r="J171" s="288"/>
    </row>
    <row r="172" spans="2:10">
      <c r="B172" s="127" t="str">
        <f>$B$36</f>
        <v>Agriculture</v>
      </c>
      <c r="C172" s="141">
        <f t="shared" si="8"/>
        <v>686786.34593239182</v>
      </c>
      <c r="D172" s="141">
        <f t="shared" si="8"/>
        <v>1008758.3641589639</v>
      </c>
      <c r="E172" s="141">
        <f t="shared" si="8"/>
        <v>629075.75677437056</v>
      </c>
      <c r="F172" s="141">
        <f t="shared" si="8"/>
        <v>168152.53313427401</v>
      </c>
      <c r="G172" s="141">
        <f t="shared" si="8"/>
        <v>0</v>
      </c>
      <c r="H172" s="136">
        <f t="shared" si="9"/>
        <v>2492773.0000000005</v>
      </c>
      <c r="I172" s="347"/>
      <c r="J172" s="288"/>
    </row>
    <row r="173" spans="2:10">
      <c r="B173" s="127" t="str">
        <f>$B$37</f>
        <v>Engineering</v>
      </c>
      <c r="C173" s="141">
        <f t="shared" si="8"/>
        <v>229061.65522997032</v>
      </c>
      <c r="D173" s="141">
        <f t="shared" si="8"/>
        <v>867620.32539451192</v>
      </c>
      <c r="E173" s="141">
        <f t="shared" si="8"/>
        <v>474139.01937551767</v>
      </c>
      <c r="F173" s="141">
        <f t="shared" si="8"/>
        <v>0</v>
      </c>
      <c r="G173" s="141">
        <f t="shared" si="8"/>
        <v>0</v>
      </c>
      <c r="H173" s="136">
        <f t="shared" si="9"/>
        <v>1570821</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9434.0074427278123</v>
      </c>
      <c r="D176" s="141">
        <f t="shared" si="8"/>
        <v>117342.36457021262</v>
      </c>
      <c r="E176" s="141">
        <f t="shared" si="8"/>
        <v>187805.62798705959</v>
      </c>
      <c r="F176" s="141">
        <f t="shared" si="8"/>
        <v>0</v>
      </c>
      <c r="G176" s="141">
        <f t="shared" si="8"/>
        <v>0</v>
      </c>
      <c r="H176" s="136">
        <f t="shared" si="9"/>
        <v>314582</v>
      </c>
      <c r="I176" s="347"/>
      <c r="J176" s="288"/>
    </row>
    <row r="177" spans="2:10">
      <c r="B177" s="127" t="str">
        <f>$B$41</f>
        <v>Library Science</v>
      </c>
      <c r="C177" s="141">
        <f t="shared" si="8"/>
        <v>0</v>
      </c>
      <c r="D177" s="141">
        <f t="shared" si="8"/>
        <v>4323.5</v>
      </c>
      <c r="E177" s="141">
        <f t="shared" si="8"/>
        <v>4323.5</v>
      </c>
      <c r="F177" s="141">
        <f t="shared" si="8"/>
        <v>0</v>
      </c>
      <c r="G177" s="141">
        <f t="shared" si="8"/>
        <v>0</v>
      </c>
      <c r="H177" s="136">
        <f t="shared" si="9"/>
        <v>8647</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17767</v>
      </c>
      <c r="E179" s="141">
        <f t="shared" si="8"/>
        <v>0</v>
      </c>
      <c r="F179" s="141">
        <f t="shared" si="8"/>
        <v>0</v>
      </c>
      <c r="G179" s="141">
        <f t="shared" si="8"/>
        <v>0</v>
      </c>
      <c r="H179" s="136">
        <f t="shared" si="9"/>
        <v>17767</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159611.1680593935</v>
      </c>
      <c r="D181" s="141">
        <f t="shared" si="8"/>
        <v>289983.76589865505</v>
      </c>
      <c r="E181" s="141">
        <f t="shared" si="8"/>
        <v>406335.06604195136</v>
      </c>
      <c r="F181" s="141">
        <f t="shared" si="8"/>
        <v>0</v>
      </c>
      <c r="G181" s="141">
        <f t="shared" si="8"/>
        <v>0</v>
      </c>
      <c r="H181" s="136">
        <f t="shared" si="9"/>
        <v>855930</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502963.36303952435</v>
      </c>
      <c r="D183" s="141">
        <f t="shared" si="8"/>
        <v>1962529.6876365435</v>
      </c>
      <c r="E183" s="141">
        <f t="shared" si="8"/>
        <v>1720216.9493239326</v>
      </c>
      <c r="F183" s="141">
        <f t="shared" si="8"/>
        <v>0</v>
      </c>
      <c r="G183" s="141">
        <f t="shared" si="8"/>
        <v>0</v>
      </c>
      <c r="H183" s="136">
        <f t="shared" si="9"/>
        <v>4185710.0000000005</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56132</v>
      </c>
      <c r="E185" s="141">
        <f t="shared" si="10"/>
        <v>0</v>
      </c>
      <c r="F185" s="141">
        <f t="shared" si="10"/>
        <v>0</v>
      </c>
      <c r="G185" s="141">
        <f t="shared" si="10"/>
        <v>0</v>
      </c>
      <c r="H185" s="136">
        <f t="shared" si="9"/>
        <v>56132</v>
      </c>
      <c r="I185" s="347"/>
      <c r="J185" s="288"/>
    </row>
    <row r="186" spans="2:10">
      <c r="B186" s="127" t="str">
        <f>$B$50</f>
        <v>Technology</v>
      </c>
      <c r="C186" s="141">
        <f t="shared" si="10"/>
        <v>187144.13471103489</v>
      </c>
      <c r="D186" s="141">
        <f t="shared" si="10"/>
        <v>281401.84690160304</v>
      </c>
      <c r="E186" s="141">
        <f t="shared" si="10"/>
        <v>77812.018387361997</v>
      </c>
      <c r="F186" s="141">
        <f t="shared" si="10"/>
        <v>0</v>
      </c>
      <c r="G186" s="141">
        <f t="shared" si="10"/>
        <v>0</v>
      </c>
      <c r="H186" s="136">
        <f t="shared" si="9"/>
        <v>546357.99999999988</v>
      </c>
      <c r="I186" s="347"/>
      <c r="J186" s="288"/>
    </row>
    <row r="187" spans="2:10">
      <c r="B187" s="127" t="str">
        <f>$B$51</f>
        <v>Nursing</v>
      </c>
      <c r="C187" s="141">
        <f t="shared" si="10"/>
        <v>40452.150660124164</v>
      </c>
      <c r="D187" s="141">
        <f t="shared" si="10"/>
        <v>585277.84763920773</v>
      </c>
      <c r="E187" s="141">
        <f t="shared" si="10"/>
        <v>265669.00170066807</v>
      </c>
      <c r="F187" s="141">
        <f t="shared" si="10"/>
        <v>0</v>
      </c>
      <c r="G187" s="141">
        <f t="shared" si="10"/>
        <v>0</v>
      </c>
      <c r="H187" s="136">
        <f t="shared" si="9"/>
        <v>891399</v>
      </c>
      <c r="I187" s="347"/>
      <c r="J187" s="288"/>
    </row>
    <row r="188" spans="2:10">
      <c r="B188" s="130" t="str">
        <f>$B$52</f>
        <v>Totals</v>
      </c>
      <c r="C188" s="133">
        <f>SUM(C168:C187)</f>
        <v>6942526.184184934</v>
      </c>
      <c r="D188" s="133">
        <f>SUM(D168:D187)</f>
        <v>9171519.3494848013</v>
      </c>
      <c r="E188" s="133">
        <f>SUM(E168:E187)</f>
        <v>6153936.6294122599</v>
      </c>
      <c r="F188" s="133">
        <f>SUM(F168:F187)</f>
        <v>880442.83691800595</v>
      </c>
      <c r="G188" s="133">
        <f>SUM(G168:G187)</f>
        <v>0</v>
      </c>
      <c r="H188" s="133">
        <f t="shared" si="9"/>
        <v>23148425.000000004</v>
      </c>
      <c r="I188" s="347"/>
      <c r="J188" s="288"/>
    </row>
    <row r="189" spans="2:10">
      <c r="B189" s="328"/>
      <c r="C189" s="329"/>
      <c r="D189" s="329"/>
      <c r="E189" s="329"/>
      <c r="F189" s="329"/>
      <c r="G189" s="329"/>
      <c r="H189" s="344"/>
    </row>
    <row r="190" spans="2:10">
      <c r="B190" s="489" t="s">
        <v>34</v>
      </c>
      <c r="C190" s="489"/>
      <c r="D190" s="489"/>
      <c r="E190" s="489"/>
      <c r="F190" s="489"/>
      <c r="G190" s="489"/>
      <c r="H190" s="122">
        <f>H15</f>
        <v>24175338</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2860035.9281355455</v>
      </c>
      <c r="D193" s="135">
        <f t="shared" si="11"/>
        <v>1760320.9651409187</v>
      </c>
      <c r="E193" s="135">
        <f t="shared" si="11"/>
        <v>1092902.6043786118</v>
      </c>
      <c r="F193" s="135">
        <f t="shared" si="11"/>
        <v>626.76374569494601</v>
      </c>
      <c r="G193" s="135">
        <f t="shared" si="11"/>
        <v>0</v>
      </c>
      <c r="H193" s="135">
        <f>SUM(C193:G193)</f>
        <v>5713886.2614007713</v>
      </c>
    </row>
    <row r="194" spans="2:8">
      <c r="B194" s="127" t="str">
        <f>$B$33</f>
        <v>Science</v>
      </c>
      <c r="C194" s="138">
        <f t="shared" si="11"/>
        <v>1083137.9449805259</v>
      </c>
      <c r="D194" s="138">
        <f t="shared" si="11"/>
        <v>966635.95168003847</v>
      </c>
      <c r="E194" s="138">
        <f t="shared" si="11"/>
        <v>538688.74645607895</v>
      </c>
      <c r="F194" s="138">
        <f t="shared" si="11"/>
        <v>722.65280381155787</v>
      </c>
      <c r="G194" s="138">
        <f t="shared" si="11"/>
        <v>0</v>
      </c>
      <c r="H194" s="138">
        <f t="shared" ref="H194:H213" si="12">SUM(C194:G194)</f>
        <v>2589185.2959204554</v>
      </c>
    </row>
    <row r="195" spans="2:8">
      <c r="B195" s="127" t="str">
        <f>$B$34</f>
        <v>Fine Arts</v>
      </c>
      <c r="C195" s="138">
        <f t="shared" si="11"/>
        <v>1316550.0800457178</v>
      </c>
      <c r="D195" s="138">
        <f t="shared" si="11"/>
        <v>863702.31932071131</v>
      </c>
      <c r="E195" s="138">
        <f t="shared" si="11"/>
        <v>218190.76125527627</v>
      </c>
      <c r="F195" s="138">
        <f t="shared" si="11"/>
        <v>0</v>
      </c>
      <c r="G195" s="138">
        <f t="shared" si="11"/>
        <v>0</v>
      </c>
      <c r="H195" s="138">
        <f t="shared" si="12"/>
        <v>2398443.1606217055</v>
      </c>
    </row>
    <row r="196" spans="2:8">
      <c r="B196" s="127" t="str">
        <f>$B$35</f>
        <v>Teacher Education</v>
      </c>
      <c r="C196" s="138">
        <f t="shared" si="11"/>
        <v>101675.00279015239</v>
      </c>
      <c r="D196" s="138">
        <f t="shared" si="11"/>
        <v>590436.82541900233</v>
      </c>
      <c r="E196" s="138">
        <f t="shared" si="11"/>
        <v>652082.87112436804</v>
      </c>
      <c r="F196" s="138">
        <f t="shared" si="11"/>
        <v>717229.22345443629</v>
      </c>
      <c r="G196" s="138">
        <f t="shared" si="11"/>
        <v>0</v>
      </c>
      <c r="H196" s="138">
        <f t="shared" si="12"/>
        <v>2061423.9227879592</v>
      </c>
    </row>
    <row r="197" spans="2:8">
      <c r="B197" s="127" t="str">
        <f>$B$36</f>
        <v>Agriculture</v>
      </c>
      <c r="C197" s="138">
        <f t="shared" si="11"/>
        <v>590981.89971749228</v>
      </c>
      <c r="D197" s="138">
        <f t="shared" si="11"/>
        <v>868039.87577420613</v>
      </c>
      <c r="E197" s="138">
        <f t="shared" si="11"/>
        <v>541321.74876018055</v>
      </c>
      <c r="F197" s="138">
        <f t="shared" si="11"/>
        <v>144695.80541687767</v>
      </c>
      <c r="G197" s="138">
        <f t="shared" si="11"/>
        <v>0</v>
      </c>
      <c r="H197" s="138">
        <f t="shared" si="12"/>
        <v>2145039.3296687566</v>
      </c>
    </row>
    <row r="198" spans="2:8">
      <c r="B198" s="127" t="str">
        <f>$B$37</f>
        <v>Engineering</v>
      </c>
      <c r="C198" s="138">
        <f t="shared" si="11"/>
        <v>243971.49552354612</v>
      </c>
      <c r="D198" s="138">
        <f t="shared" si="11"/>
        <v>924094.55489444756</v>
      </c>
      <c r="E198" s="138">
        <f t="shared" si="11"/>
        <v>505001.17763917061</v>
      </c>
      <c r="F198" s="138">
        <f t="shared" si="11"/>
        <v>0</v>
      </c>
      <c r="G198" s="138">
        <f t="shared" si="11"/>
        <v>0</v>
      </c>
      <c r="H198" s="138">
        <f t="shared" si="12"/>
        <v>1673067.2280571642</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9515.6951095796121</v>
      </c>
      <c r="D201" s="138">
        <f t="shared" si="11"/>
        <v>118358.41464678988</v>
      </c>
      <c r="E201" s="138">
        <f t="shared" si="11"/>
        <v>189431.80897801547</v>
      </c>
      <c r="F201" s="138">
        <f t="shared" si="11"/>
        <v>0</v>
      </c>
      <c r="G201" s="138">
        <f t="shared" si="11"/>
        <v>0</v>
      </c>
      <c r="H201" s="138">
        <f t="shared" si="12"/>
        <v>317305.91873438493</v>
      </c>
    </row>
    <row r="202" spans="2:8">
      <c r="B202" s="127" t="str">
        <f>$B$41</f>
        <v>Library Science</v>
      </c>
      <c r="C202" s="138">
        <f t="shared" si="11"/>
        <v>0</v>
      </c>
      <c r="D202" s="138">
        <f t="shared" si="11"/>
        <v>4360.220914390492</v>
      </c>
      <c r="E202" s="138">
        <f t="shared" si="11"/>
        <v>4360.220914390492</v>
      </c>
      <c r="F202" s="138">
        <f t="shared" si="11"/>
        <v>0</v>
      </c>
      <c r="G202" s="138">
        <f t="shared" si="11"/>
        <v>0</v>
      </c>
      <c r="H202" s="138">
        <f t="shared" si="12"/>
        <v>8720.441828780984</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25030.010803282654</v>
      </c>
      <c r="E204" s="138">
        <f t="shared" si="11"/>
        <v>0</v>
      </c>
      <c r="F204" s="138">
        <f t="shared" si="11"/>
        <v>0</v>
      </c>
      <c r="G204" s="138">
        <f t="shared" si="11"/>
        <v>0</v>
      </c>
      <c r="H204" s="138">
        <f t="shared" si="12"/>
        <v>25030.010803282654</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166135.25135213538</v>
      </c>
      <c r="D206" s="138">
        <f t="shared" si="11"/>
        <v>301836.81017662061</v>
      </c>
      <c r="E206" s="138">
        <f t="shared" si="11"/>
        <v>422943.95280000713</v>
      </c>
      <c r="F206" s="138">
        <f t="shared" si="11"/>
        <v>0</v>
      </c>
      <c r="G206" s="138">
        <f t="shared" si="11"/>
        <v>0</v>
      </c>
      <c r="H206" s="138">
        <f t="shared" si="12"/>
        <v>890916.01432876312</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507318.17457011965</v>
      </c>
      <c r="D208" s="138">
        <f t="shared" si="11"/>
        <v>1979521.8734315622</v>
      </c>
      <c r="E208" s="138">
        <f t="shared" si="11"/>
        <v>1735111.1168847068</v>
      </c>
      <c r="F208" s="138">
        <f t="shared" si="11"/>
        <v>0</v>
      </c>
      <c r="G208" s="138">
        <f t="shared" si="11"/>
        <v>0</v>
      </c>
      <c r="H208" s="138">
        <f t="shared" si="12"/>
        <v>4221951.1648863889</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56619.481235174433</v>
      </c>
      <c r="E210" s="138">
        <f t="shared" si="13"/>
        <v>0</v>
      </c>
      <c r="F210" s="138">
        <f t="shared" si="13"/>
        <v>0</v>
      </c>
      <c r="G210" s="138">
        <f t="shared" si="13"/>
        <v>0</v>
      </c>
      <c r="H210" s="138">
        <f t="shared" si="12"/>
        <v>56619.481235174433</v>
      </c>
    </row>
    <row r="211" spans="2:8">
      <c r="B211" s="127" t="str">
        <f>$B$50</f>
        <v>Technology</v>
      </c>
      <c r="C211" s="138">
        <f t="shared" si="13"/>
        <v>222230.74719220656</v>
      </c>
      <c r="D211" s="138">
        <f t="shared" si="13"/>
        <v>334160.31335831515</v>
      </c>
      <c r="E211" s="138">
        <f t="shared" si="13"/>
        <v>92400.560741365014</v>
      </c>
      <c r="F211" s="138">
        <f t="shared" si="13"/>
        <v>0</v>
      </c>
      <c r="G211" s="138">
        <f t="shared" si="13"/>
        <v>0</v>
      </c>
      <c r="H211" s="138">
        <f t="shared" si="12"/>
        <v>648791.62129188678</v>
      </c>
    </row>
    <row r="212" spans="2:8">
      <c r="B212" s="127" t="str">
        <f>$B$51</f>
        <v>Nursing</v>
      </c>
      <c r="C212" s="138">
        <f t="shared" si="13"/>
        <v>64665.34257369041</v>
      </c>
      <c r="D212" s="138">
        <f t="shared" si="13"/>
        <v>935603.96420874435</v>
      </c>
      <c r="E212" s="138">
        <f t="shared" si="13"/>
        <v>424688.84165209212</v>
      </c>
      <c r="F212" s="138">
        <f t="shared" si="13"/>
        <v>0</v>
      </c>
      <c r="G212" s="138">
        <f t="shared" si="13"/>
        <v>0</v>
      </c>
      <c r="H212" s="138">
        <f t="shared" si="12"/>
        <v>1424958.148434527</v>
      </c>
    </row>
    <row r="213" spans="2:8">
      <c r="B213" s="130" t="str">
        <f>$B$52</f>
        <v>Totals</v>
      </c>
      <c r="C213" s="135">
        <f>SUM(C193:C212)</f>
        <v>7166217.5619907109</v>
      </c>
      <c r="D213" s="135">
        <f>SUM(D193:D212)</f>
        <v>9728721.5810042024</v>
      </c>
      <c r="E213" s="135">
        <f>SUM(E193:E212)</f>
        <v>6417124.4115842637</v>
      </c>
      <c r="F213" s="135">
        <f>SUM(F193:F212)</f>
        <v>863274.4454208205</v>
      </c>
      <c r="G213" s="135">
        <f>SUM(G193:G212)</f>
        <v>0</v>
      </c>
      <c r="H213" s="135">
        <f t="shared" si="12"/>
        <v>24175337.999999996</v>
      </c>
    </row>
    <row r="214" spans="2:8">
      <c r="B214" s="143"/>
      <c r="C214" s="144"/>
      <c r="D214" s="144"/>
      <c r="E214" s="144"/>
      <c r="F214" s="144"/>
      <c r="G214" s="144"/>
      <c r="H214" s="144"/>
    </row>
    <row r="215" spans="2:8">
      <c r="B215" s="489" t="s">
        <v>35</v>
      </c>
      <c r="C215" s="489"/>
      <c r="D215" s="489"/>
      <c r="E215" s="489"/>
      <c r="F215" s="489"/>
      <c r="G215" s="489"/>
      <c r="H215" s="122">
        <f>H17</f>
        <v>13772671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1790346.0070497238</v>
      </c>
      <c r="D218" s="135">
        <f t="shared" si="14"/>
        <v>1421200.857629877</v>
      </c>
      <c r="E218" s="135">
        <f t="shared" si="14"/>
        <v>685902.01690609148</v>
      </c>
      <c r="F218" s="135">
        <f t="shared" si="14"/>
        <v>8433.1923054665876</v>
      </c>
      <c r="G218" s="135">
        <f t="shared" si="14"/>
        <v>0</v>
      </c>
      <c r="H218" s="135">
        <f>SUM(C218:G218)</f>
        <v>3905882.0738911591</v>
      </c>
    </row>
    <row r="219" spans="2:8">
      <c r="B219" s="127" t="str">
        <f>$B$33</f>
        <v>Science</v>
      </c>
      <c r="C219" s="138">
        <f t="shared" si="14"/>
        <v>760244.23676213063</v>
      </c>
      <c r="D219" s="138">
        <f t="shared" si="14"/>
        <v>717910.79095378751</v>
      </c>
      <c r="E219" s="138">
        <f t="shared" si="14"/>
        <v>150191.77468771639</v>
      </c>
      <c r="F219" s="138">
        <f t="shared" si="14"/>
        <v>255.55128198383596</v>
      </c>
      <c r="G219" s="138">
        <f t="shared" si="14"/>
        <v>0</v>
      </c>
      <c r="H219" s="138">
        <f t="shared" ref="H219:H238" si="15">SUM(C219:G219)</f>
        <v>1628602.3536856181</v>
      </c>
    </row>
    <row r="220" spans="2:8">
      <c r="B220" s="127" t="str">
        <f>$B$34</f>
        <v>Fine Arts</v>
      </c>
      <c r="C220" s="138">
        <f t="shared" si="14"/>
        <v>360789.10140492331</v>
      </c>
      <c r="D220" s="138">
        <f t="shared" si="14"/>
        <v>322902.01856484287</v>
      </c>
      <c r="E220" s="138">
        <f t="shared" si="14"/>
        <v>48817.247867042817</v>
      </c>
      <c r="F220" s="138">
        <f t="shared" si="14"/>
        <v>0</v>
      </c>
      <c r="G220" s="138">
        <f t="shared" si="14"/>
        <v>0</v>
      </c>
      <c r="H220" s="138">
        <f t="shared" si="15"/>
        <v>732508.3678368089</v>
      </c>
    </row>
    <row r="221" spans="2:8">
      <c r="B221" s="127" t="str">
        <f>$B$35</f>
        <v>Teacher Education</v>
      </c>
      <c r="C221" s="138">
        <f t="shared" si="14"/>
        <v>65905.269109096058</v>
      </c>
      <c r="D221" s="138">
        <f t="shared" si="14"/>
        <v>512722.21728382044</v>
      </c>
      <c r="E221" s="138">
        <f t="shared" si="14"/>
        <v>555099.35074621264</v>
      </c>
      <c r="F221" s="138">
        <f t="shared" si="14"/>
        <v>99409.448691712212</v>
      </c>
      <c r="G221" s="138">
        <f t="shared" si="14"/>
        <v>0</v>
      </c>
      <c r="H221" s="138">
        <f t="shared" si="15"/>
        <v>1233136.2858308414</v>
      </c>
    </row>
    <row r="222" spans="2:8">
      <c r="B222" s="127" t="str">
        <f>$B$36</f>
        <v>Agriculture</v>
      </c>
      <c r="C222" s="138">
        <f t="shared" si="14"/>
        <v>330089.63844384864</v>
      </c>
      <c r="D222" s="138">
        <f t="shared" si="14"/>
        <v>604932.46698975703</v>
      </c>
      <c r="E222" s="138">
        <f t="shared" si="14"/>
        <v>97240.8082512869</v>
      </c>
      <c r="F222" s="138">
        <f t="shared" si="14"/>
        <v>16440.465807626781</v>
      </c>
      <c r="G222" s="138">
        <f t="shared" si="14"/>
        <v>0</v>
      </c>
      <c r="H222" s="138">
        <f t="shared" si="15"/>
        <v>1048703.3794925192</v>
      </c>
    </row>
    <row r="223" spans="2:8">
      <c r="B223" s="127" t="str">
        <f>$B$37</f>
        <v>Engineering</v>
      </c>
      <c r="C223" s="138">
        <f t="shared" si="14"/>
        <v>107428.00276024816</v>
      </c>
      <c r="D223" s="138">
        <f t="shared" si="14"/>
        <v>253785.86743390659</v>
      </c>
      <c r="E223" s="138">
        <f t="shared" si="14"/>
        <v>162100.82104237805</v>
      </c>
      <c r="F223" s="138">
        <f t="shared" si="14"/>
        <v>255.55128198383596</v>
      </c>
      <c r="G223" s="138">
        <f t="shared" si="14"/>
        <v>0</v>
      </c>
      <c r="H223" s="138">
        <f t="shared" si="15"/>
        <v>523570.24251851661</v>
      </c>
    </row>
    <row r="224" spans="2:8">
      <c r="B224" s="127" t="str">
        <f>$B$38</f>
        <v>Home Economics</v>
      </c>
      <c r="C224" s="138">
        <f t="shared" si="14"/>
        <v>0</v>
      </c>
      <c r="D224" s="138">
        <f t="shared" si="14"/>
        <v>0</v>
      </c>
      <c r="E224" s="138">
        <f t="shared" si="14"/>
        <v>0</v>
      </c>
      <c r="F224" s="138">
        <f t="shared" si="14"/>
        <v>0</v>
      </c>
      <c r="G224" s="138">
        <f t="shared" si="14"/>
        <v>0</v>
      </c>
      <c r="H224" s="138">
        <f t="shared" si="15"/>
        <v>0</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5914.5754328675948</v>
      </c>
      <c r="D226" s="138">
        <f t="shared" si="14"/>
        <v>131337.3016081854</v>
      </c>
      <c r="E226" s="138">
        <f t="shared" si="14"/>
        <v>70962.168774471516</v>
      </c>
      <c r="F226" s="138">
        <f t="shared" si="14"/>
        <v>0</v>
      </c>
      <c r="G226" s="138">
        <f t="shared" si="14"/>
        <v>0</v>
      </c>
      <c r="H226" s="138">
        <f t="shared" si="15"/>
        <v>208214.04581552453</v>
      </c>
    </row>
    <row r="227" spans="2:10">
      <c r="B227" s="127" t="str">
        <f>$B$41</f>
        <v>Library Science</v>
      </c>
      <c r="C227" s="138">
        <f t="shared" si="14"/>
        <v>0</v>
      </c>
      <c r="D227" s="138">
        <f t="shared" si="14"/>
        <v>498.43378219425188</v>
      </c>
      <c r="E227" s="138">
        <f t="shared" si="14"/>
        <v>295.26561209904929</v>
      </c>
      <c r="F227" s="138">
        <f t="shared" si="14"/>
        <v>0</v>
      </c>
      <c r="G227" s="138">
        <f t="shared" si="14"/>
        <v>0</v>
      </c>
      <c r="H227" s="138">
        <f t="shared" si="15"/>
        <v>793.69939429330111</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6728.8560596224006</v>
      </c>
      <c r="E229" s="138">
        <f t="shared" si="14"/>
        <v>0</v>
      </c>
      <c r="F229" s="138">
        <f t="shared" si="14"/>
        <v>0</v>
      </c>
      <c r="G229" s="138">
        <f t="shared" si="14"/>
        <v>0</v>
      </c>
      <c r="H229" s="138">
        <f t="shared" si="15"/>
        <v>6728.8560596224006</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41039.911166836377</v>
      </c>
      <c r="D231" s="138">
        <f t="shared" si="14"/>
        <v>207016.16420467928</v>
      </c>
      <c r="E231" s="138">
        <f t="shared" si="14"/>
        <v>135428.49408276399</v>
      </c>
      <c r="F231" s="138">
        <f t="shared" si="14"/>
        <v>0</v>
      </c>
      <c r="G231" s="138">
        <f t="shared" si="14"/>
        <v>0</v>
      </c>
      <c r="H231" s="138">
        <f t="shared" si="15"/>
        <v>383484.56945427961</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272673.99801730405</v>
      </c>
      <c r="D233" s="138">
        <f t="shared" si="14"/>
        <v>1637936.4805873442</v>
      </c>
      <c r="E233" s="138">
        <f t="shared" si="14"/>
        <v>1065712.0159361686</v>
      </c>
      <c r="F233" s="138">
        <f t="shared" si="14"/>
        <v>0</v>
      </c>
      <c r="G233" s="138">
        <f t="shared" si="14"/>
        <v>0</v>
      </c>
      <c r="H233" s="138">
        <f t="shared" si="15"/>
        <v>2976322.4945408171</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68036.211269515377</v>
      </c>
      <c r="E235" s="138">
        <f t="shared" si="16"/>
        <v>0</v>
      </c>
      <c r="F235" s="138">
        <f t="shared" si="16"/>
        <v>0</v>
      </c>
      <c r="G235" s="138">
        <f t="shared" si="16"/>
        <v>0</v>
      </c>
      <c r="H235" s="138">
        <f t="shared" si="15"/>
        <v>68036.211269515377</v>
      </c>
    </row>
    <row r="236" spans="2:10">
      <c r="B236" s="127" t="str">
        <f>$B$50</f>
        <v>Technology</v>
      </c>
      <c r="C236" s="138">
        <f t="shared" si="16"/>
        <v>100064.95987443341</v>
      </c>
      <c r="D236" s="138">
        <f t="shared" si="16"/>
        <v>203194.83854119002</v>
      </c>
      <c r="E236" s="138">
        <f t="shared" si="16"/>
        <v>23030.717743725843</v>
      </c>
      <c r="F236" s="138">
        <f t="shared" si="16"/>
        <v>4855.474357692884</v>
      </c>
      <c r="G236" s="138">
        <f t="shared" si="16"/>
        <v>0</v>
      </c>
      <c r="H236" s="138">
        <f t="shared" si="15"/>
        <v>331145.99051704217</v>
      </c>
    </row>
    <row r="237" spans="2:10">
      <c r="B237" s="127" t="str">
        <f>$B$51</f>
        <v>Nursing</v>
      </c>
      <c r="C237" s="138">
        <f t="shared" si="16"/>
        <v>22209.834278523216</v>
      </c>
      <c r="D237" s="138">
        <f t="shared" si="16"/>
        <v>595462.22512806638</v>
      </c>
      <c r="E237" s="138">
        <f t="shared" si="16"/>
        <v>107870.37028685267</v>
      </c>
      <c r="F237" s="138">
        <f t="shared" si="16"/>
        <v>0</v>
      </c>
      <c r="G237" s="138">
        <f t="shared" si="16"/>
        <v>0</v>
      </c>
      <c r="H237" s="138">
        <f t="shared" si="15"/>
        <v>725542.4296934423</v>
      </c>
    </row>
    <row r="238" spans="2:10">
      <c r="B238" s="130" t="str">
        <f>$B$52</f>
        <v>Totals</v>
      </c>
      <c r="C238" s="135">
        <f>SUM(C218:C237)</f>
        <v>3856705.5342999352</v>
      </c>
      <c r="D238" s="135">
        <f>SUM(D218:D237)</f>
        <v>6683664.7300367886</v>
      </c>
      <c r="E238" s="135">
        <f>SUM(E218:E237)</f>
        <v>3102651.0519368099</v>
      </c>
      <c r="F238" s="135">
        <f>SUM(F218:F237)</f>
        <v>129649.68372646614</v>
      </c>
      <c r="G238" s="135">
        <f>SUM(G218:G237)</f>
        <v>0</v>
      </c>
      <c r="H238" s="135">
        <f t="shared" si="15"/>
        <v>13772670.999999998</v>
      </c>
    </row>
    <row r="239" spans="2:10">
      <c r="B239" s="328"/>
      <c r="C239" s="348"/>
      <c r="D239" s="348"/>
      <c r="E239" s="348"/>
      <c r="F239" s="348"/>
      <c r="G239" s="348"/>
      <c r="H239" s="348"/>
    </row>
    <row r="240" spans="2:10">
      <c r="B240" s="120" t="s">
        <v>11</v>
      </c>
      <c r="C240" s="121"/>
      <c r="D240" s="121"/>
      <c r="E240" s="121"/>
      <c r="F240" s="121"/>
      <c r="G240" s="121"/>
      <c r="H240" s="122">
        <f>H16</f>
        <v>12578744</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1635144.2718773047</v>
      </c>
      <c r="D243" s="135">
        <f t="shared" si="17"/>
        <v>1297999.6226372262</v>
      </c>
      <c r="E243" s="135">
        <f t="shared" si="17"/>
        <v>626442.45838337368</v>
      </c>
      <c r="F243" s="135">
        <f t="shared" si="17"/>
        <v>7702.1346921910799</v>
      </c>
      <c r="G243" s="135">
        <f t="shared" si="17"/>
        <v>0</v>
      </c>
      <c r="H243" s="135">
        <f>SUM(C243:G243)</f>
        <v>3567288.487590096</v>
      </c>
    </row>
    <row r="244" spans="2:8">
      <c r="B244" s="127" t="str">
        <f>$B$33</f>
        <v>Science</v>
      </c>
      <c r="C244" s="138">
        <f t="shared" si="17"/>
        <v>694340.09072795173</v>
      </c>
      <c r="D244" s="138">
        <f t="shared" si="17"/>
        <v>655676.45188396703</v>
      </c>
      <c r="E244" s="138">
        <f t="shared" si="17"/>
        <v>137171.93162477086</v>
      </c>
      <c r="F244" s="138">
        <f t="shared" si="17"/>
        <v>233.39802097548724</v>
      </c>
      <c r="G244" s="138">
        <f t="shared" si="17"/>
        <v>0</v>
      </c>
      <c r="H244" s="138">
        <f t="shared" ref="H244:H263" si="18">SUM(C244:G244)</f>
        <v>1487421.8722576653</v>
      </c>
    </row>
    <row r="245" spans="2:8">
      <c r="B245" s="127" t="str">
        <f>$B$34</f>
        <v>Fine Arts</v>
      </c>
      <c r="C245" s="138">
        <f t="shared" si="17"/>
        <v>329512.97134467022</v>
      </c>
      <c r="D245" s="138">
        <f t="shared" si="17"/>
        <v>294910.24860830593</v>
      </c>
      <c r="E245" s="138">
        <f t="shared" si="17"/>
        <v>44585.372271223045</v>
      </c>
      <c r="F245" s="138">
        <f t="shared" si="17"/>
        <v>0</v>
      </c>
      <c r="G245" s="138">
        <f t="shared" si="17"/>
        <v>0</v>
      </c>
      <c r="H245" s="138">
        <f t="shared" si="18"/>
        <v>669008.59222419909</v>
      </c>
    </row>
    <row r="246" spans="2:8">
      <c r="B246" s="127" t="str">
        <f>$B$35</f>
        <v>Teacher Education</v>
      </c>
      <c r="C246" s="138">
        <f t="shared" si="17"/>
        <v>60192.065023148185</v>
      </c>
      <c r="D246" s="138">
        <f t="shared" si="17"/>
        <v>468275.29056096327</v>
      </c>
      <c r="E246" s="138">
        <f t="shared" si="17"/>
        <v>506978.82985826198</v>
      </c>
      <c r="F246" s="138">
        <f t="shared" si="17"/>
        <v>90791.83015946456</v>
      </c>
      <c r="G246" s="138">
        <f t="shared" si="17"/>
        <v>0</v>
      </c>
      <c r="H246" s="138">
        <f t="shared" si="18"/>
        <v>1126238.015601838</v>
      </c>
    </row>
    <row r="247" spans="2:8">
      <c r="B247" s="127" t="str">
        <f>$B$36</f>
        <v>Agriculture</v>
      </c>
      <c r="C247" s="138">
        <f t="shared" si="17"/>
        <v>301474.78720995586</v>
      </c>
      <c r="D247" s="138">
        <f t="shared" si="17"/>
        <v>552492.00678304187</v>
      </c>
      <c r="E247" s="138">
        <f t="shared" si="17"/>
        <v>88811.1850886459</v>
      </c>
      <c r="F247" s="138">
        <f t="shared" si="17"/>
        <v>15015.272682756347</v>
      </c>
      <c r="G247" s="138">
        <f t="shared" si="17"/>
        <v>0</v>
      </c>
      <c r="H247" s="138">
        <f t="shared" si="18"/>
        <v>957793.25176439993</v>
      </c>
    </row>
    <row r="248" spans="2:8">
      <c r="B248" s="127" t="str">
        <f>$B$37</f>
        <v>Engineering</v>
      </c>
      <c r="C248" s="138">
        <f t="shared" si="17"/>
        <v>98115.270825278174</v>
      </c>
      <c r="D248" s="138">
        <f t="shared" si="17"/>
        <v>231785.64689950467</v>
      </c>
      <c r="E248" s="138">
        <f t="shared" si="17"/>
        <v>148048.60510222649</v>
      </c>
      <c r="F248" s="138">
        <f t="shared" si="17"/>
        <v>233.39802097548724</v>
      </c>
      <c r="G248" s="138">
        <f t="shared" si="17"/>
        <v>0</v>
      </c>
      <c r="H248" s="138">
        <f t="shared" si="18"/>
        <v>478182.92084798479</v>
      </c>
    </row>
    <row r="249" spans="2:8">
      <c r="B249" s="127" t="str">
        <f>$B$38</f>
        <v>Home Economics</v>
      </c>
      <c r="C249" s="138">
        <f t="shared" si="17"/>
        <v>0</v>
      </c>
      <c r="D249" s="138">
        <f t="shared" si="17"/>
        <v>0</v>
      </c>
      <c r="E249" s="138">
        <f t="shared" si="17"/>
        <v>0</v>
      </c>
      <c r="F249" s="138">
        <f t="shared" si="17"/>
        <v>0</v>
      </c>
      <c r="G249" s="138">
        <f t="shared" si="17"/>
        <v>0</v>
      </c>
      <c r="H249" s="138">
        <f t="shared" si="18"/>
        <v>0</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5401.8519892568884</v>
      </c>
      <c r="D251" s="138">
        <f t="shared" si="17"/>
        <v>119951.91742982551</v>
      </c>
      <c r="E251" s="138">
        <f t="shared" si="17"/>
        <v>64810.591547483491</v>
      </c>
      <c r="F251" s="138">
        <f t="shared" si="17"/>
        <v>0</v>
      </c>
      <c r="G251" s="138">
        <f t="shared" si="17"/>
        <v>0</v>
      </c>
      <c r="H251" s="138">
        <f t="shared" si="18"/>
        <v>190164.3609665659</v>
      </c>
    </row>
    <row r="252" spans="2:8">
      <c r="B252" s="127" t="str">
        <f>$B$41</f>
        <v>Library Science</v>
      </c>
      <c r="C252" s="138">
        <f t="shared" si="17"/>
        <v>0</v>
      </c>
      <c r="D252" s="138">
        <f t="shared" si="17"/>
        <v>455.22549309231681</v>
      </c>
      <c r="E252" s="138">
        <f t="shared" si="17"/>
        <v>269.66959035013934</v>
      </c>
      <c r="F252" s="138">
        <f t="shared" si="17"/>
        <v>0</v>
      </c>
      <c r="G252" s="138">
        <f t="shared" si="17"/>
        <v>0</v>
      </c>
      <c r="H252" s="138">
        <f t="shared" si="18"/>
        <v>724.8950834424561</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6145.5441567462776</v>
      </c>
      <c r="E254" s="138">
        <f t="shared" si="17"/>
        <v>0</v>
      </c>
      <c r="F254" s="138">
        <f t="shared" si="17"/>
        <v>0</v>
      </c>
      <c r="G254" s="138">
        <f t="shared" si="17"/>
        <v>0</v>
      </c>
      <c r="H254" s="138">
        <f t="shared" si="18"/>
        <v>6145.5441567462776</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37482.238292802896</v>
      </c>
      <c r="D256" s="138">
        <f t="shared" si="17"/>
        <v>189070.32146434227</v>
      </c>
      <c r="E256" s="138">
        <f t="shared" si="17"/>
        <v>123688.45210726396</v>
      </c>
      <c r="F256" s="138">
        <f t="shared" si="17"/>
        <v>0</v>
      </c>
      <c r="G256" s="138">
        <f t="shared" si="17"/>
        <v>0</v>
      </c>
      <c r="H256" s="138">
        <f t="shared" si="18"/>
        <v>350241.01186440914</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249036.40089247574</v>
      </c>
      <c r="D258" s="138">
        <f t="shared" si="17"/>
        <v>1495946.8412168685</v>
      </c>
      <c r="E258" s="138">
        <f t="shared" si="17"/>
        <v>973327.44143710297</v>
      </c>
      <c r="F258" s="138">
        <f t="shared" si="17"/>
        <v>0</v>
      </c>
      <c r="G258" s="138">
        <f t="shared" si="17"/>
        <v>0</v>
      </c>
      <c r="H258" s="138">
        <f t="shared" si="18"/>
        <v>2718310.6835464472</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62138.279807101251</v>
      </c>
      <c r="E260" s="138">
        <f t="shared" si="19"/>
        <v>0</v>
      </c>
      <c r="F260" s="138">
        <f t="shared" si="19"/>
        <v>0</v>
      </c>
      <c r="G260" s="138">
        <f t="shared" si="19"/>
        <v>0</v>
      </c>
      <c r="H260" s="138">
        <f t="shared" si="18"/>
        <v>62138.279807101251</v>
      </c>
    </row>
    <row r="261" spans="2:10">
      <c r="B261" s="127" t="str">
        <f>$B$50</f>
        <v>Technology</v>
      </c>
      <c r="C261" s="138">
        <f t="shared" si="19"/>
        <v>91390.516308040023</v>
      </c>
      <c r="D261" s="138">
        <f t="shared" si="19"/>
        <v>185580.2593506345</v>
      </c>
      <c r="E261" s="138">
        <f t="shared" si="19"/>
        <v>21034.228047310866</v>
      </c>
      <c r="F261" s="138">
        <f t="shared" si="19"/>
        <v>4434.5623985342581</v>
      </c>
      <c r="G261" s="138">
        <f t="shared" si="19"/>
        <v>0</v>
      </c>
      <c r="H261" s="138">
        <f t="shared" si="18"/>
        <v>302439.56610451965</v>
      </c>
    </row>
    <row r="262" spans="2:10">
      <c r="B262" s="127" t="str">
        <f>$B$51</f>
        <v>Nursing</v>
      </c>
      <c r="C262" s="138">
        <f t="shared" si="19"/>
        <v>20284.505429046276</v>
      </c>
      <c r="D262" s="138">
        <f t="shared" si="19"/>
        <v>543842.72241428797</v>
      </c>
      <c r="E262" s="138">
        <f t="shared" si="19"/>
        <v>98519.290341250919</v>
      </c>
      <c r="F262" s="138">
        <f t="shared" si="19"/>
        <v>0</v>
      </c>
      <c r="G262" s="138">
        <f t="shared" si="19"/>
        <v>0</v>
      </c>
      <c r="H262" s="138">
        <f t="shared" si="18"/>
        <v>662646.51818458515</v>
      </c>
    </row>
    <row r="263" spans="2:10">
      <c r="B263" s="130" t="str">
        <f>$B$52</f>
        <v>Totals</v>
      </c>
      <c r="C263" s="135">
        <f>SUM(C243:C262)</f>
        <v>3522374.9699199302</v>
      </c>
      <c r="D263" s="135">
        <f>SUM(D243:D262)</f>
        <v>6104270.3787059058</v>
      </c>
      <c r="E263" s="135">
        <f>SUM(E243:E262)</f>
        <v>2833688.0553992647</v>
      </c>
      <c r="F263" s="135">
        <f>SUM(F243:F262)</f>
        <v>118410.59597489721</v>
      </c>
      <c r="G263" s="135">
        <f>SUM(G243:G262)</f>
        <v>0</v>
      </c>
      <c r="H263" s="135">
        <f t="shared" si="18"/>
        <v>12578743.999999998</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13274400.930796741</v>
      </c>
      <c r="D268" s="135">
        <f t="shared" si="20"/>
        <v>8781097.7220923472</v>
      </c>
      <c r="E268" s="135">
        <f t="shared" si="20"/>
        <v>5075898.630617029</v>
      </c>
      <c r="F268" s="135">
        <f t="shared" si="20"/>
        <v>18293.670559168393</v>
      </c>
      <c r="G268" s="135">
        <f t="shared" si="20"/>
        <v>0</v>
      </c>
      <c r="H268" s="135">
        <f>SUM(C268:G268)</f>
        <v>27149690.954065286</v>
      </c>
    </row>
    <row r="269" spans="2:10">
      <c r="B269" s="127" t="str">
        <f>$B$33</f>
        <v>Science</v>
      </c>
      <c r="C269" s="138">
        <f t="shared" si="20"/>
        <v>5011909.1546261646</v>
      </c>
      <c r="D269" s="138">
        <f t="shared" si="20"/>
        <v>4548287.2758751344</v>
      </c>
      <c r="E269" s="138">
        <f t="shared" si="20"/>
        <v>2056566.6603290946</v>
      </c>
      <c r="F269" s="138">
        <f t="shared" si="20"/>
        <v>2862.3411431321601</v>
      </c>
      <c r="G269" s="138">
        <f t="shared" si="20"/>
        <v>0</v>
      </c>
      <c r="H269" s="138">
        <f t="shared" ref="H269:H288" si="21">SUM(C269:G269)</f>
        <v>11619625.431973524</v>
      </c>
    </row>
    <row r="270" spans="2:10">
      <c r="B270" s="127" t="str">
        <f>$B$34</f>
        <v>Fine Arts</v>
      </c>
      <c r="C270" s="138">
        <f t="shared" si="20"/>
        <v>5226515.6702879732</v>
      </c>
      <c r="D270" s="138">
        <f t="shared" si="20"/>
        <v>3593725.0444463035</v>
      </c>
      <c r="E270" s="138">
        <f t="shared" si="20"/>
        <v>845185.5663890189</v>
      </c>
      <c r="F270" s="138">
        <f t="shared" si="20"/>
        <v>0</v>
      </c>
      <c r="G270" s="138">
        <f t="shared" si="20"/>
        <v>0</v>
      </c>
      <c r="H270" s="138">
        <f t="shared" si="21"/>
        <v>9665426.2811232954</v>
      </c>
    </row>
    <row r="271" spans="2:10">
      <c r="B271" s="127" t="str">
        <f>$B$35</f>
        <v>Teacher Education</v>
      </c>
      <c r="C271" s="138">
        <f t="shared" si="20"/>
        <v>476580.39090556937</v>
      </c>
      <c r="D271" s="138">
        <f t="shared" si="20"/>
        <v>3016287.3797466392</v>
      </c>
      <c r="E271" s="138">
        <f t="shared" si="20"/>
        <v>3309867.6241207737</v>
      </c>
      <c r="F271" s="138">
        <f t="shared" si="20"/>
        <v>2662556.1718457397</v>
      </c>
      <c r="G271" s="138">
        <f t="shared" si="20"/>
        <v>0</v>
      </c>
      <c r="H271" s="138">
        <f t="shared" si="21"/>
        <v>9465291.5666187219</v>
      </c>
    </row>
    <row r="272" spans="2:10">
      <c r="B272" s="127" t="str">
        <f>$B$36</f>
        <v>Agriculture</v>
      </c>
      <c r="C272" s="138">
        <f t="shared" si="20"/>
        <v>2769610.8426457625</v>
      </c>
      <c r="D272" s="138">
        <f t="shared" si="20"/>
        <v>4297807.5330380127</v>
      </c>
      <c r="E272" s="138">
        <f t="shared" si="20"/>
        <v>2144438.5800184491</v>
      </c>
      <c r="F272" s="138">
        <f t="shared" si="20"/>
        <v>554934.28914177814</v>
      </c>
      <c r="G272" s="138">
        <f t="shared" si="20"/>
        <v>0</v>
      </c>
      <c r="H272" s="138">
        <f t="shared" si="21"/>
        <v>9766791.2448440026</v>
      </c>
    </row>
    <row r="273" spans="2:10">
      <c r="B273" s="127" t="str">
        <f>$B$37</f>
        <v>Engineering</v>
      </c>
      <c r="C273" s="138">
        <f t="shared" si="20"/>
        <v>1033719.8764970836</v>
      </c>
      <c r="D273" s="138">
        <f t="shared" si="20"/>
        <v>3622468.665368374</v>
      </c>
      <c r="E273" s="138">
        <f t="shared" si="20"/>
        <v>2024407.7204016889</v>
      </c>
      <c r="F273" s="138">
        <f t="shared" si="20"/>
        <v>488.94930295932318</v>
      </c>
      <c r="G273" s="138">
        <f t="shared" si="20"/>
        <v>0</v>
      </c>
      <c r="H273" s="138">
        <f t="shared" si="21"/>
        <v>6681085.2115701055</v>
      </c>
    </row>
    <row r="274" spans="2:10">
      <c r="B274" s="127" t="str">
        <f>$B$38</f>
        <v>Home Economics</v>
      </c>
      <c r="C274" s="138">
        <f t="shared" si="20"/>
        <v>0</v>
      </c>
      <c r="D274" s="138">
        <f t="shared" si="20"/>
        <v>0</v>
      </c>
      <c r="E274" s="138">
        <f t="shared" si="20"/>
        <v>0</v>
      </c>
      <c r="F274" s="138">
        <f t="shared" si="20"/>
        <v>0</v>
      </c>
      <c r="G274" s="138">
        <f t="shared" si="20"/>
        <v>0</v>
      </c>
      <c r="H274" s="138">
        <f t="shared" si="21"/>
        <v>0</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44117.899024941064</v>
      </c>
      <c r="D276" s="138">
        <f t="shared" si="20"/>
        <v>659281.50255313329</v>
      </c>
      <c r="E276" s="138">
        <f t="shared" si="20"/>
        <v>788761.53637123911</v>
      </c>
      <c r="F276" s="138">
        <f t="shared" si="20"/>
        <v>0</v>
      </c>
      <c r="G276" s="138">
        <f t="shared" si="20"/>
        <v>0</v>
      </c>
      <c r="H276" s="138">
        <f t="shared" si="21"/>
        <v>1492160.9379493133</v>
      </c>
    </row>
    <row r="277" spans="2:10">
      <c r="B277" s="127" t="str">
        <f>$B$41</f>
        <v>Library Science</v>
      </c>
      <c r="C277" s="138">
        <f t="shared" si="20"/>
        <v>0</v>
      </c>
      <c r="D277" s="138">
        <f t="shared" si="20"/>
        <v>15984.449155194303</v>
      </c>
      <c r="E277" s="138">
        <f t="shared" si="20"/>
        <v>15595.725082356923</v>
      </c>
      <c r="F277" s="138">
        <f t="shared" si="20"/>
        <v>0</v>
      </c>
      <c r="G277" s="138">
        <f t="shared" si="20"/>
        <v>0</v>
      </c>
      <c r="H277" s="138">
        <f t="shared" si="21"/>
        <v>31580.174237551226</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92106.997173497482</v>
      </c>
      <c r="E279" s="138">
        <f t="shared" si="20"/>
        <v>0</v>
      </c>
      <c r="F279" s="138">
        <f t="shared" si="20"/>
        <v>0</v>
      </c>
      <c r="G279" s="138">
        <f t="shared" si="20"/>
        <v>0</v>
      </c>
      <c r="H279" s="138">
        <f t="shared" si="21"/>
        <v>92106.997173497482</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646107.66799923335</v>
      </c>
      <c r="D281" s="138">
        <f t="shared" si="20"/>
        <v>1427283.6640168799</v>
      </c>
      <c r="E281" s="138">
        <f t="shared" si="20"/>
        <v>1704065.3289649764</v>
      </c>
      <c r="F281" s="138">
        <f t="shared" si="20"/>
        <v>0</v>
      </c>
      <c r="G281" s="138">
        <f t="shared" si="20"/>
        <v>0</v>
      </c>
      <c r="H281" s="138">
        <f t="shared" si="21"/>
        <v>3777456.6609810898</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2270482.8305999548</v>
      </c>
      <c r="D283" s="138">
        <f t="shared" si="20"/>
        <v>9957477.3771879636</v>
      </c>
      <c r="E283" s="138">
        <f t="shared" si="20"/>
        <v>8020127.1440075543</v>
      </c>
      <c r="F283" s="138">
        <f t="shared" si="20"/>
        <v>0</v>
      </c>
      <c r="G283" s="138">
        <f t="shared" si="20"/>
        <v>0</v>
      </c>
      <c r="H283" s="138">
        <f t="shared" si="21"/>
        <v>20248087.351795472</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325345.59261254291</v>
      </c>
      <c r="E285" s="138">
        <f t="shared" si="22"/>
        <v>0</v>
      </c>
      <c r="F285" s="138">
        <f t="shared" si="22"/>
        <v>0</v>
      </c>
      <c r="G285" s="138">
        <f t="shared" si="22"/>
        <v>0</v>
      </c>
      <c r="H285" s="138">
        <f t="shared" si="21"/>
        <v>325345.59261254291</v>
      </c>
    </row>
    <row r="286" spans="2:10">
      <c r="B286" s="127" t="str">
        <f>$B$50</f>
        <v>Technology</v>
      </c>
      <c r="C286" s="138">
        <f t="shared" si="22"/>
        <v>924326.32454743609</v>
      </c>
      <c r="D286" s="138">
        <f t="shared" si="22"/>
        <v>1490766.4084326662</v>
      </c>
      <c r="E286" s="138">
        <f t="shared" si="22"/>
        <v>348782.80412300583</v>
      </c>
      <c r="F286" s="138">
        <f t="shared" si="22"/>
        <v>9290.0367562271422</v>
      </c>
      <c r="G286" s="138">
        <f t="shared" si="22"/>
        <v>0</v>
      </c>
      <c r="H286" s="138">
        <f t="shared" si="21"/>
        <v>2773165.5738593354</v>
      </c>
    </row>
    <row r="287" spans="2:10">
      <c r="B287" s="127" t="str">
        <f>$B$51</f>
        <v>Nursing</v>
      </c>
      <c r="C287" s="138">
        <f t="shared" si="22"/>
        <v>241743.62053944101</v>
      </c>
      <c r="D287" s="138">
        <f t="shared" si="22"/>
        <v>4022123.0011172555</v>
      </c>
      <c r="E287" s="138">
        <f t="shared" si="22"/>
        <v>1514956.8607488028</v>
      </c>
      <c r="F287" s="138">
        <f t="shared" si="22"/>
        <v>0</v>
      </c>
      <c r="G287" s="138">
        <f t="shared" si="22"/>
        <v>0</v>
      </c>
      <c r="H287" s="138">
        <f t="shared" si="21"/>
        <v>5778823.4824054986</v>
      </c>
    </row>
    <row r="288" spans="2:10">
      <c r="B288" s="130" t="str">
        <f>$B$52</f>
        <v>Totals</v>
      </c>
      <c r="C288" s="135">
        <f>SUM(C268:C287)</f>
        <v>31919515.2084703</v>
      </c>
      <c r="D288" s="135">
        <f>SUM(D268:D287)</f>
        <v>45850042.612815946</v>
      </c>
      <c r="E288" s="135">
        <f>SUM(E268:E287)</f>
        <v>27848654.181173991</v>
      </c>
      <c r="F288" s="135">
        <f>SUM(F268:F287)</f>
        <v>3248425.4587490051</v>
      </c>
      <c r="G288" s="135">
        <f>SUM(G268:G287)</f>
        <v>0</v>
      </c>
      <c r="H288" s="135">
        <f t="shared" si="21"/>
        <v>108866637.46120925</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298.32125605763849</v>
      </c>
      <c r="D293" s="133">
        <f t="shared" si="23"/>
        <v>513.27435831729872</v>
      </c>
      <c r="E293" s="133">
        <f t="shared" si="23"/>
        <v>728.35394326546555</v>
      </c>
      <c r="F293" s="133">
        <f t="shared" si="23"/>
        <v>184.78455110271105</v>
      </c>
      <c r="G293" s="134">
        <f t="shared" si="23"/>
        <v>0</v>
      </c>
      <c r="H293" s="135">
        <f t="shared" si="23"/>
        <v>395.34738476643349</v>
      </c>
    </row>
    <row r="294" spans="2:10">
      <c r="B294" s="127" t="str">
        <f>$B$33</f>
        <v>Science</v>
      </c>
      <c r="C294" s="136">
        <f t="shared" si="23"/>
        <v>265.2505506549968</v>
      </c>
      <c r="D294" s="136">
        <f t="shared" si="23"/>
        <v>526.30030963609511</v>
      </c>
      <c r="E294" s="136">
        <f t="shared" si="23"/>
        <v>1347.6845742654618</v>
      </c>
      <c r="F294" s="136">
        <f t="shared" si="23"/>
        <v>954.11371437738671</v>
      </c>
      <c r="G294" s="137">
        <f t="shared" si="23"/>
        <v>0</v>
      </c>
      <c r="H294" s="138">
        <f t="shared" si="23"/>
        <v>399.76692465332434</v>
      </c>
    </row>
    <row r="295" spans="2:10">
      <c r="B295" s="127" t="str">
        <f>$B$34</f>
        <v>Fine Arts</v>
      </c>
      <c r="C295" s="136">
        <f t="shared" si="23"/>
        <v>582.86112080829412</v>
      </c>
      <c r="D295" s="136">
        <f t="shared" si="23"/>
        <v>924.54979275695996</v>
      </c>
      <c r="E295" s="136">
        <f t="shared" si="23"/>
        <v>1704.0031580423768</v>
      </c>
      <c r="F295" s="136">
        <f t="shared" si="23"/>
        <v>0</v>
      </c>
      <c r="G295" s="137">
        <f t="shared" si="23"/>
        <v>0</v>
      </c>
      <c r="H295" s="138">
        <f t="shared" si="23"/>
        <v>724.00196862346786</v>
      </c>
    </row>
    <row r="296" spans="2:10">
      <c r="B296" s="127" t="str">
        <f>$B$35</f>
        <v>Teacher Education</v>
      </c>
      <c r="C296" s="136">
        <f t="shared" si="23"/>
        <v>290.95261960046969</v>
      </c>
      <c r="D296" s="136">
        <f t="shared" si="23"/>
        <v>488.70501940159414</v>
      </c>
      <c r="E296" s="136">
        <f t="shared" si="23"/>
        <v>586.85596172354144</v>
      </c>
      <c r="F296" s="136">
        <f t="shared" si="23"/>
        <v>2281.5391361146012</v>
      </c>
      <c r="G296" s="137">
        <f t="shared" si="23"/>
        <v>0</v>
      </c>
      <c r="H296" s="138">
        <f t="shared" si="23"/>
        <v>647.55364073467342</v>
      </c>
    </row>
    <row r="297" spans="2:10">
      <c r="B297" s="127" t="str">
        <f>$B$36</f>
        <v>Agriculture</v>
      </c>
      <c r="C297" s="136">
        <f t="shared" si="23"/>
        <v>337.59274044926406</v>
      </c>
      <c r="D297" s="136">
        <f t="shared" si="23"/>
        <v>590.19603584702179</v>
      </c>
      <c r="E297" s="136">
        <f t="shared" si="23"/>
        <v>2170.4843927312236</v>
      </c>
      <c r="F297" s="136">
        <f t="shared" si="23"/>
        <v>2875.3071976257934</v>
      </c>
      <c r="G297" s="137">
        <f t="shared" si="23"/>
        <v>0</v>
      </c>
      <c r="H297" s="138">
        <f t="shared" si="23"/>
        <v>585.9957547755447</v>
      </c>
    </row>
    <row r="298" spans="2:10">
      <c r="B298" s="127" t="str">
        <f>$B$37</f>
        <v>Engineering</v>
      </c>
      <c r="C298" s="136">
        <f t="shared" si="23"/>
        <v>387.16100243336462</v>
      </c>
      <c r="D298" s="136">
        <f t="shared" si="23"/>
        <v>1185.7507906279457</v>
      </c>
      <c r="E298" s="136">
        <f t="shared" si="23"/>
        <v>1229.1485855505093</v>
      </c>
      <c r="F298" s="136">
        <f t="shared" si="23"/>
        <v>162.98310098644106</v>
      </c>
      <c r="G298" s="137">
        <f t="shared" si="23"/>
        <v>0</v>
      </c>
      <c r="H298" s="138">
        <f t="shared" si="23"/>
        <v>905.90985919594652</v>
      </c>
    </row>
    <row r="299" spans="2:10">
      <c r="B299" s="127" t="str">
        <f>$B$38</f>
        <v>Home Economics</v>
      </c>
      <c r="C299" s="136">
        <f t="shared" si="23"/>
        <v>0</v>
      </c>
      <c r="D299" s="136">
        <f t="shared" si="23"/>
        <v>0</v>
      </c>
      <c r="E299" s="136">
        <f t="shared" si="23"/>
        <v>0</v>
      </c>
      <c r="F299" s="136">
        <f t="shared" si="23"/>
        <v>0</v>
      </c>
      <c r="G299" s="137">
        <f t="shared" si="23"/>
        <v>0</v>
      </c>
      <c r="H299" s="138">
        <f t="shared" si="23"/>
        <v>0</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300.121762074429</v>
      </c>
      <c r="D301" s="136">
        <f t="shared" si="23"/>
        <v>417.00284791469534</v>
      </c>
      <c r="E301" s="136">
        <f t="shared" si="23"/>
        <v>1093.9827134136465</v>
      </c>
      <c r="F301" s="136">
        <f t="shared" si="23"/>
        <v>0</v>
      </c>
      <c r="G301" s="137">
        <f t="shared" si="23"/>
        <v>0</v>
      </c>
      <c r="H301" s="138">
        <f t="shared" si="23"/>
        <v>609.29397221286786</v>
      </c>
    </row>
    <row r="302" spans="2:10">
      <c r="B302" s="127" t="str">
        <f>$B$41</f>
        <v>Library Science</v>
      </c>
      <c r="C302" s="136">
        <f t="shared" si="23"/>
        <v>0</v>
      </c>
      <c r="D302" s="136">
        <f t="shared" si="23"/>
        <v>2664.0748591990505</v>
      </c>
      <c r="E302" s="136">
        <f t="shared" si="23"/>
        <v>5198.5750274523079</v>
      </c>
      <c r="F302" s="136">
        <f t="shared" si="23"/>
        <v>0</v>
      </c>
      <c r="G302" s="137">
        <f t="shared" si="23"/>
        <v>0</v>
      </c>
      <c r="H302" s="138">
        <f t="shared" si="23"/>
        <v>3508.9082486168027</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1137.1234218950306</v>
      </c>
      <c r="E304" s="136">
        <f t="shared" si="23"/>
        <v>0</v>
      </c>
      <c r="F304" s="136">
        <f t="shared" si="23"/>
        <v>0</v>
      </c>
      <c r="G304" s="137">
        <f t="shared" si="23"/>
        <v>0</v>
      </c>
      <c r="H304" s="138">
        <f t="shared" si="23"/>
        <v>1137.1234218950306</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633.43889019532685</v>
      </c>
      <c r="D306" s="136">
        <f t="shared" si="23"/>
        <v>572.74625361833057</v>
      </c>
      <c r="E306" s="136">
        <f t="shared" si="23"/>
        <v>1238.4195704687322</v>
      </c>
      <c r="F306" s="136">
        <f t="shared" si="23"/>
        <v>0</v>
      </c>
      <c r="G306" s="137">
        <f t="shared" si="23"/>
        <v>0</v>
      </c>
      <c r="H306" s="138">
        <f t="shared" si="23"/>
        <v>772.8020992187171</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335.02771589198096</v>
      </c>
      <c r="D308" s="136">
        <f t="shared" si="23"/>
        <v>505.01990045077667</v>
      </c>
      <c r="E308" s="136">
        <f t="shared" si="23"/>
        <v>740.68407314439912</v>
      </c>
      <c r="F308" s="136">
        <f t="shared" si="23"/>
        <v>0</v>
      </c>
      <c r="G308" s="137">
        <f t="shared" si="23"/>
        <v>0</v>
      </c>
      <c r="H308" s="138">
        <f t="shared" si="23"/>
        <v>542.52417747696995</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397.2473658272807</v>
      </c>
      <c r="E310" s="136">
        <f t="shared" si="24"/>
        <v>0</v>
      </c>
      <c r="F310" s="136">
        <f t="shared" si="24"/>
        <v>0</v>
      </c>
      <c r="G310" s="137">
        <f t="shared" si="24"/>
        <v>0</v>
      </c>
      <c r="H310" s="138">
        <f t="shared" si="24"/>
        <v>397.2473658272807</v>
      </c>
    </row>
    <row r="311" spans="2:10">
      <c r="B311" s="127" t="str">
        <f>$B$50</f>
        <v>Technology</v>
      </c>
      <c r="C311" s="136">
        <f t="shared" si="24"/>
        <v>371.66317834637562</v>
      </c>
      <c r="D311" s="136">
        <f t="shared" si="24"/>
        <v>609.47113999700173</v>
      </c>
      <c r="E311" s="136">
        <f t="shared" si="24"/>
        <v>1490.5248039444693</v>
      </c>
      <c r="F311" s="136">
        <f t="shared" si="24"/>
        <v>162.98310098644109</v>
      </c>
      <c r="G311" s="137">
        <f t="shared" si="24"/>
        <v>0</v>
      </c>
      <c r="H311" s="138">
        <f t="shared" si="24"/>
        <v>530.85099040186356</v>
      </c>
    </row>
    <row r="312" spans="2:10">
      <c r="B312" s="127" t="str">
        <f>$B$51</f>
        <v>Nursing</v>
      </c>
      <c r="C312" s="136">
        <f t="shared" si="24"/>
        <v>437.94134155695832</v>
      </c>
      <c r="D312" s="136">
        <f t="shared" si="24"/>
        <v>561.12207046836704</v>
      </c>
      <c r="E312" s="136">
        <f t="shared" si="24"/>
        <v>1382.2599094423383</v>
      </c>
      <c r="F312" s="136">
        <f t="shared" si="24"/>
        <v>0</v>
      </c>
      <c r="G312" s="137">
        <f t="shared" si="24"/>
        <v>0</v>
      </c>
      <c r="H312" s="138">
        <f t="shared" si="24"/>
        <v>655.49268176105932</v>
      </c>
    </row>
    <row r="313" spans="2:10">
      <c r="B313" s="130" t="str">
        <f>$B$52</f>
        <v>Totals</v>
      </c>
      <c r="C313" s="135">
        <f t="shared" si="24"/>
        <v>333.00138970173703</v>
      </c>
      <c r="D313" s="135">
        <f t="shared" si="24"/>
        <v>569.87723243531798</v>
      </c>
      <c r="E313" s="135">
        <f t="shared" si="24"/>
        <v>883.4111845315947</v>
      </c>
      <c r="F313" s="135">
        <f t="shared" si="24"/>
        <v>2134.3137048285184</v>
      </c>
      <c r="G313" s="135">
        <f t="shared" si="24"/>
        <v>0</v>
      </c>
      <c r="H313" s="135">
        <f t="shared" si="24"/>
        <v>520.007248233675</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1.7205423612795772</v>
      </c>
      <c r="E318" s="128">
        <f t="shared" si="25"/>
        <v>2.4415087040419965</v>
      </c>
      <c r="F318" s="128">
        <f t="shared" si="25"/>
        <v>0.6194146322145041</v>
      </c>
      <c r="G318" s="128">
        <f t="shared" si="25"/>
        <v>0</v>
      </c>
      <c r="H318" s="128">
        <f t="shared" si="25"/>
        <v>1.3252404136098457</v>
      </c>
    </row>
    <row r="319" spans="2:10">
      <c r="B319" s="127" t="str">
        <f>$B$33</f>
        <v>Science</v>
      </c>
      <c r="C319" s="128">
        <f t="shared" ref="C319:H334" si="26">IF($C$293=0,"",C294/$C$293)</f>
        <v>0.88914398578339282</v>
      </c>
      <c r="D319" s="128">
        <f t="shared" si="26"/>
        <v>1.7642065355691883</v>
      </c>
      <c r="E319" s="128">
        <f t="shared" si="26"/>
        <v>4.517561343349521</v>
      </c>
      <c r="F319" s="128">
        <f t="shared" si="26"/>
        <v>3.1982760028103492</v>
      </c>
      <c r="G319" s="128">
        <f t="shared" si="26"/>
        <v>0</v>
      </c>
      <c r="H319" s="128">
        <f t="shared" si="26"/>
        <v>1.3400551135252849</v>
      </c>
    </row>
    <row r="320" spans="2:10">
      <c r="B320" s="127" t="str">
        <f>$B$34</f>
        <v>Fine Arts</v>
      </c>
      <c r="C320" s="128">
        <f t="shared" si="26"/>
        <v>1.9538035221187182</v>
      </c>
      <c r="D320" s="128">
        <f t="shared" si="26"/>
        <v>3.0991750469779737</v>
      </c>
      <c r="E320" s="128">
        <f t="shared" si="26"/>
        <v>5.711973664099709</v>
      </c>
      <c r="F320" s="128">
        <f t="shared" si="26"/>
        <v>0</v>
      </c>
      <c r="G320" s="128">
        <f t="shared" si="26"/>
        <v>0</v>
      </c>
      <c r="H320" s="128">
        <f t="shared" si="26"/>
        <v>2.4269204889764335</v>
      </c>
    </row>
    <row r="321" spans="2:8">
      <c r="B321" s="127" t="str">
        <f>$B$35</f>
        <v>Teacher Education</v>
      </c>
      <c r="C321" s="128">
        <f t="shared" si="26"/>
        <v>0.97529965998887747</v>
      </c>
      <c r="D321" s="128">
        <f t="shared" si="26"/>
        <v>1.6381837012216511</v>
      </c>
      <c r="E321" s="128">
        <f t="shared" si="26"/>
        <v>1.9671945924300993</v>
      </c>
      <c r="F321" s="128">
        <f t="shared" si="26"/>
        <v>7.6479268231352115</v>
      </c>
      <c r="G321" s="128">
        <f t="shared" si="26"/>
        <v>0</v>
      </c>
      <c r="H321" s="128">
        <f t="shared" si="26"/>
        <v>2.170658736464826</v>
      </c>
    </row>
    <row r="322" spans="2:8">
      <c r="B322" s="127" t="str">
        <f>$B$36</f>
        <v>Agriculture</v>
      </c>
      <c r="C322" s="128">
        <f t="shared" si="26"/>
        <v>1.1316415897097118</v>
      </c>
      <c r="D322" s="128">
        <f t="shared" si="26"/>
        <v>1.9783908248662989</v>
      </c>
      <c r="E322" s="128">
        <f t="shared" si="26"/>
        <v>7.2756612164165242</v>
      </c>
      <c r="F322" s="128">
        <f t="shared" si="26"/>
        <v>9.6382914031116069</v>
      </c>
      <c r="G322" s="128">
        <f t="shared" si="26"/>
        <v>0</v>
      </c>
      <c r="H322" s="128">
        <f t="shared" si="26"/>
        <v>1.9643111004544871</v>
      </c>
    </row>
    <row r="323" spans="2:8">
      <c r="B323" s="127" t="str">
        <f>$B$37</f>
        <v>Engineering</v>
      </c>
      <c r="C323" s="128">
        <f t="shared" si="26"/>
        <v>1.2977989150010867</v>
      </c>
      <c r="D323" s="128">
        <f t="shared" si="26"/>
        <v>3.974744563286658</v>
      </c>
      <c r="E323" s="128">
        <f t="shared" si="26"/>
        <v>4.1202179214243664</v>
      </c>
      <c r="F323" s="128">
        <f t="shared" si="26"/>
        <v>0.54633418731299244</v>
      </c>
      <c r="G323" s="128">
        <f t="shared" si="26"/>
        <v>0</v>
      </c>
      <c r="H323" s="128">
        <f t="shared" si="26"/>
        <v>3.0366922932937643</v>
      </c>
    </row>
    <row r="324" spans="2:8">
      <c r="B324" s="127" t="str">
        <f>$B$38</f>
        <v>Home Economics</v>
      </c>
      <c r="C324" s="128">
        <f t="shared" si="26"/>
        <v>0</v>
      </c>
      <c r="D324" s="128">
        <f t="shared" si="26"/>
        <v>0</v>
      </c>
      <c r="E324" s="128">
        <f t="shared" si="26"/>
        <v>0</v>
      </c>
      <c r="F324" s="128">
        <f t="shared" si="26"/>
        <v>0</v>
      </c>
      <c r="G324" s="128">
        <f t="shared" si="26"/>
        <v>0</v>
      </c>
      <c r="H324" s="128">
        <f t="shared" si="26"/>
        <v>0</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1.0060354600291794</v>
      </c>
      <c r="D326" s="128">
        <f t="shared" si="26"/>
        <v>1.3978314969085757</v>
      </c>
      <c r="E326" s="128">
        <f t="shared" si="26"/>
        <v>3.6671296168124159</v>
      </c>
      <c r="F326" s="128">
        <f t="shared" si="26"/>
        <v>0</v>
      </c>
      <c r="G326" s="128">
        <f t="shared" si="26"/>
        <v>0</v>
      </c>
      <c r="H326" s="128">
        <f t="shared" si="26"/>
        <v>2.0424088456343403</v>
      </c>
    </row>
    <row r="327" spans="2:8">
      <c r="B327" s="127" t="str">
        <f>$B$41</f>
        <v>Library Science</v>
      </c>
      <c r="C327" s="128">
        <f t="shared" si="26"/>
        <v>0</v>
      </c>
      <c r="D327" s="128">
        <f t="shared" si="26"/>
        <v>8.9302213808201643</v>
      </c>
      <c r="E327" s="128">
        <f t="shared" si="26"/>
        <v>17.426096605224451</v>
      </c>
      <c r="F327" s="128">
        <f t="shared" si="26"/>
        <v>0</v>
      </c>
      <c r="G327" s="128">
        <f t="shared" si="26"/>
        <v>0</v>
      </c>
      <c r="H327" s="128">
        <f t="shared" si="26"/>
        <v>11.762179788954926</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3.811741197802303</v>
      </c>
      <c r="E329" s="128">
        <f t="shared" si="26"/>
        <v>0</v>
      </c>
      <c r="F329" s="128">
        <f t="shared" si="26"/>
        <v>0</v>
      </c>
      <c r="G329" s="128">
        <f t="shared" si="26"/>
        <v>0</v>
      </c>
      <c r="H329" s="128">
        <f t="shared" si="26"/>
        <v>3.811741197802303</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2.1233448080982216</v>
      </c>
      <c r="D331" s="128">
        <f t="shared" si="26"/>
        <v>1.9198975667616207</v>
      </c>
      <c r="E331" s="128">
        <f t="shared" si="26"/>
        <v>4.1512951066063417</v>
      </c>
      <c r="F331" s="128">
        <f t="shared" si="26"/>
        <v>0</v>
      </c>
      <c r="G331" s="128">
        <f t="shared" si="26"/>
        <v>0</v>
      </c>
      <c r="H331" s="128">
        <f t="shared" si="26"/>
        <v>2.5905029679460871</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1.1230433939553084</v>
      </c>
      <c r="D333" s="128">
        <f t="shared" si="26"/>
        <v>1.6928726672872483</v>
      </c>
      <c r="E333" s="128">
        <f t="shared" si="26"/>
        <v>2.4828404215396973</v>
      </c>
      <c r="F333" s="128">
        <f t="shared" si="26"/>
        <v>0</v>
      </c>
      <c r="G333" s="128">
        <f t="shared" si="26"/>
        <v>0</v>
      </c>
      <c r="H333" s="128">
        <f t="shared" si="26"/>
        <v>1.8185904170775855</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1.3316093230397525</v>
      </c>
      <c r="E335" s="128">
        <f t="shared" si="27"/>
        <v>0</v>
      </c>
      <c r="F335" s="128">
        <f t="shared" si="27"/>
        <v>0</v>
      </c>
      <c r="G335" s="128">
        <f t="shared" si="27"/>
        <v>0</v>
      </c>
      <c r="H335" s="128">
        <f t="shared" si="27"/>
        <v>1.3316093230397525</v>
      </c>
    </row>
    <row r="336" spans="2:8">
      <c r="B336" s="127" t="str">
        <f>$B$50</f>
        <v>Technology</v>
      </c>
      <c r="C336" s="128">
        <f t="shared" si="27"/>
        <v>1.2458487982316848</v>
      </c>
      <c r="D336" s="128">
        <f t="shared" si="27"/>
        <v>2.0430027281704866</v>
      </c>
      <c r="E336" s="128">
        <f t="shared" si="27"/>
        <v>4.9963747928725732</v>
      </c>
      <c r="F336" s="128">
        <f t="shared" si="27"/>
        <v>0.54633418731299255</v>
      </c>
      <c r="G336" s="128">
        <f t="shared" si="27"/>
        <v>0</v>
      </c>
      <c r="H336" s="128">
        <f t="shared" si="27"/>
        <v>1.7794608316455269</v>
      </c>
    </row>
    <row r="337" spans="2:10">
      <c r="B337" s="127" t="str">
        <f>$B$51</f>
        <v>Nursing</v>
      </c>
      <c r="C337" s="128">
        <f t="shared" si="27"/>
        <v>1.4680192331730593</v>
      </c>
      <c r="D337" s="128">
        <f t="shared" si="27"/>
        <v>1.8809322469464025</v>
      </c>
      <c r="E337" s="128">
        <f t="shared" si="27"/>
        <v>4.6334610135030827</v>
      </c>
      <c r="F337" s="128">
        <f t="shared" si="27"/>
        <v>0</v>
      </c>
      <c r="G337" s="128">
        <f t="shared" si="27"/>
        <v>0</v>
      </c>
      <c r="H337" s="128">
        <f t="shared" si="27"/>
        <v>2.1972711245034846</v>
      </c>
    </row>
    <row r="338" spans="2:10">
      <c r="B338" s="130" t="str">
        <f>$B$52</f>
        <v>Totals</v>
      </c>
      <c r="C338" s="128">
        <f t="shared" si="27"/>
        <v>1.1162509641532148</v>
      </c>
      <c r="D338" s="128">
        <f t="shared" si="27"/>
        <v>1.9102803466515719</v>
      </c>
      <c r="E338" s="128">
        <f t="shared" si="27"/>
        <v>2.9612746882538978</v>
      </c>
      <c r="F338" s="128">
        <f t="shared" si="27"/>
        <v>7.1544137787357291</v>
      </c>
      <c r="G338" s="128">
        <f t="shared" si="27"/>
        <v>0</v>
      </c>
      <c r="H338" s="128">
        <f t="shared" si="27"/>
        <v>1.7431116210277844</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8949.6376817291548</v>
      </c>
      <c r="D343" s="135">
        <f t="shared" si="28"/>
        <v>15398.230749518962</v>
      </c>
      <c r="E343" s="135">
        <f>E293*24</f>
        <v>17480.494638371172</v>
      </c>
      <c r="F343" s="135">
        <f>F293*18</f>
        <v>3326.1219198487988</v>
      </c>
      <c r="G343" s="135">
        <f>G293*24</f>
        <v>0</v>
      </c>
      <c r="H343" s="135">
        <f>IF((C32/30+D32/30+E32/24+F32/18+G32/24)=0,0,H268/(C32/30+D32/30+E32/24+F32/18+G32/24))</f>
        <v>11556.133420192726</v>
      </c>
    </row>
    <row r="344" spans="2:10">
      <c r="B344" s="127" t="str">
        <f>$B$33</f>
        <v>Science</v>
      </c>
      <c r="C344" s="138">
        <f t="shared" si="28"/>
        <v>7957.5165196499038</v>
      </c>
      <c r="D344" s="138">
        <f t="shared" si="28"/>
        <v>15789.009289082853</v>
      </c>
      <c r="E344" s="138">
        <f>E294*24</f>
        <v>32344.429782371084</v>
      </c>
      <c r="F344" s="138">
        <f>F294*18</f>
        <v>17174.046858792961</v>
      </c>
      <c r="G344" s="138">
        <f>G294*24</f>
        <v>0</v>
      </c>
      <c r="H344" s="138">
        <f t="shared" ref="H344:H363" si="29">IF((C33/30+D33/30+E33/24+F33/18+G33/24)=0,0,H269/(C33/30+D33/30+E33/24+F33/18+G33/24))</f>
        <v>11836.831286072962</v>
      </c>
    </row>
    <row r="345" spans="2:10">
      <c r="B345" s="127" t="str">
        <f>$B$34</f>
        <v>Fine Arts</v>
      </c>
      <c r="C345" s="138">
        <f t="shared" si="28"/>
        <v>17485.833624248822</v>
      </c>
      <c r="D345" s="138">
        <f t="shared" si="28"/>
        <v>27736.4937827088</v>
      </c>
      <c r="E345" s="138">
        <f t="shared" ref="E345:E363" si="30">E295*24</f>
        <v>40896.075793017044</v>
      </c>
      <c r="F345" s="138">
        <f t="shared" ref="F345:F363" si="31">F295*18</f>
        <v>0</v>
      </c>
      <c r="G345" s="138">
        <f t="shared" ref="G345:G363" si="32">G295*24</f>
        <v>0</v>
      </c>
      <c r="H345" s="138">
        <f t="shared" si="29"/>
        <v>21520.171325048155</v>
      </c>
    </row>
    <row r="346" spans="2:10">
      <c r="B346" s="127" t="str">
        <f>$B$35</f>
        <v>Teacher Education</v>
      </c>
      <c r="C346" s="138">
        <f t="shared" si="28"/>
        <v>8728.5785880140902</v>
      </c>
      <c r="D346" s="138">
        <f t="shared" si="28"/>
        <v>14661.150582047825</v>
      </c>
      <c r="E346" s="138">
        <f t="shared" si="30"/>
        <v>14084.543081364995</v>
      </c>
      <c r="F346" s="138">
        <f t="shared" si="31"/>
        <v>41067.704450062825</v>
      </c>
      <c r="G346" s="138">
        <f t="shared" si="32"/>
        <v>0</v>
      </c>
      <c r="H346" s="138">
        <f t="shared" si="29"/>
        <v>16897.277417349698</v>
      </c>
    </row>
    <row r="347" spans="2:10">
      <c r="B347" s="127" t="str">
        <f>$B$36</f>
        <v>Agriculture</v>
      </c>
      <c r="C347" s="138">
        <f t="shared" si="28"/>
        <v>10127.782213477922</v>
      </c>
      <c r="D347" s="138">
        <f t="shared" si="28"/>
        <v>17705.881075410653</v>
      </c>
      <c r="E347" s="138">
        <f t="shared" si="30"/>
        <v>52091.62542554937</v>
      </c>
      <c r="F347" s="138">
        <f t="shared" si="31"/>
        <v>51755.529557264279</v>
      </c>
      <c r="G347" s="138">
        <f t="shared" si="32"/>
        <v>0</v>
      </c>
      <c r="H347" s="138">
        <f t="shared" si="29"/>
        <v>17192.364497652175</v>
      </c>
    </row>
    <row r="348" spans="2:10">
      <c r="B348" s="127" t="str">
        <f>$B$37</f>
        <v>Engineering</v>
      </c>
      <c r="C348" s="138">
        <f t="shared" si="28"/>
        <v>11614.830073000938</v>
      </c>
      <c r="D348" s="138">
        <f t="shared" si="28"/>
        <v>35572.523718838369</v>
      </c>
      <c r="E348" s="138">
        <f t="shared" si="30"/>
        <v>29499.566053212224</v>
      </c>
      <c r="F348" s="138">
        <f t="shared" si="31"/>
        <v>2933.6958177559391</v>
      </c>
      <c r="G348" s="138">
        <f t="shared" si="32"/>
        <v>0</v>
      </c>
      <c r="H348" s="138">
        <f t="shared" si="29"/>
        <v>25733.597348368246</v>
      </c>
    </row>
    <row r="349" spans="2:10">
      <c r="B349" s="127" t="str">
        <f>$B$38</f>
        <v>Home Economics</v>
      </c>
      <c r="C349" s="138">
        <f t="shared" si="28"/>
        <v>0</v>
      </c>
      <c r="D349" s="138">
        <f t="shared" si="28"/>
        <v>0</v>
      </c>
      <c r="E349" s="138">
        <f t="shared" si="30"/>
        <v>0</v>
      </c>
      <c r="F349" s="138">
        <f t="shared" si="31"/>
        <v>0</v>
      </c>
      <c r="G349" s="138">
        <f t="shared" si="32"/>
        <v>0</v>
      </c>
      <c r="H349" s="138">
        <f t="shared" si="29"/>
        <v>0</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9003.6528622328697</v>
      </c>
      <c r="D351" s="138">
        <f t="shared" si="28"/>
        <v>12510.085437440861</v>
      </c>
      <c r="E351" s="138">
        <f t="shared" si="30"/>
        <v>26255.585121927514</v>
      </c>
      <c r="F351" s="138">
        <f t="shared" si="31"/>
        <v>0</v>
      </c>
      <c r="G351" s="138">
        <f t="shared" si="32"/>
        <v>0</v>
      </c>
      <c r="H351" s="138">
        <f t="shared" si="29"/>
        <v>17025.702439280936</v>
      </c>
    </row>
    <row r="352" spans="2:10">
      <c r="B352" s="127" t="str">
        <f>$B$41</f>
        <v>Library Science</v>
      </c>
      <c r="C352" s="138">
        <f t="shared" si="28"/>
        <v>0</v>
      </c>
      <c r="D352" s="138">
        <f t="shared" si="28"/>
        <v>79922.245775971518</v>
      </c>
      <c r="E352" s="138">
        <f t="shared" si="30"/>
        <v>124765.80065885538</v>
      </c>
      <c r="F352" s="138">
        <f t="shared" si="31"/>
        <v>0</v>
      </c>
      <c r="G352" s="138">
        <f t="shared" si="32"/>
        <v>0</v>
      </c>
      <c r="H352" s="138">
        <f t="shared" si="29"/>
        <v>97169.766884772995</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34113.702656850917</v>
      </c>
      <c r="E354" s="138">
        <f t="shared" si="30"/>
        <v>0</v>
      </c>
      <c r="F354" s="138">
        <f t="shared" si="31"/>
        <v>0</v>
      </c>
      <c r="G354" s="138">
        <f t="shared" si="32"/>
        <v>0</v>
      </c>
      <c r="H354" s="138">
        <f t="shared" si="29"/>
        <v>34113.702656850917</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19003.166705859807</v>
      </c>
      <c r="D356" s="138">
        <f t="shared" si="28"/>
        <v>17182.387608549918</v>
      </c>
      <c r="E356" s="138">
        <f t="shared" si="30"/>
        <v>29722.069691249573</v>
      </c>
      <c r="F356" s="138">
        <f t="shared" si="31"/>
        <v>0</v>
      </c>
      <c r="G356" s="138">
        <f t="shared" si="32"/>
        <v>0</v>
      </c>
      <c r="H356" s="138">
        <f t="shared" si="29"/>
        <v>21659.728560671381</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10050.831476759429</v>
      </c>
      <c r="D358" s="138">
        <f t="shared" si="28"/>
        <v>15150.5970135233</v>
      </c>
      <c r="E358" s="138">
        <f t="shared" si="30"/>
        <v>17776.41775546558</v>
      </c>
      <c r="F358" s="138">
        <f t="shared" si="31"/>
        <v>0</v>
      </c>
      <c r="G358" s="138">
        <f t="shared" si="32"/>
        <v>0</v>
      </c>
      <c r="H358" s="138">
        <f t="shared" si="29"/>
        <v>15175.063592741866</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11917.42097481842</v>
      </c>
      <c r="E360" s="138">
        <f t="shared" si="30"/>
        <v>0</v>
      </c>
      <c r="F360" s="138">
        <f t="shared" si="31"/>
        <v>0</v>
      </c>
      <c r="G360" s="138">
        <f t="shared" si="32"/>
        <v>0</v>
      </c>
      <c r="H360" s="138">
        <f t="shared" si="29"/>
        <v>11917.420974818422</v>
      </c>
    </row>
    <row r="361" spans="2:9">
      <c r="B361" s="127" t="str">
        <f>$B$50</f>
        <v>Technology</v>
      </c>
      <c r="C361" s="138">
        <f t="shared" si="33"/>
        <v>11149.895350391269</v>
      </c>
      <c r="D361" s="138">
        <f t="shared" si="33"/>
        <v>18284.134199910051</v>
      </c>
      <c r="E361" s="138">
        <f t="shared" si="30"/>
        <v>35772.595294667262</v>
      </c>
      <c r="F361" s="138">
        <f t="shared" si="31"/>
        <v>2933.6958177559395</v>
      </c>
      <c r="G361" s="138">
        <f t="shared" si="32"/>
        <v>0</v>
      </c>
      <c r="H361" s="138">
        <f t="shared" si="29"/>
        <v>15636.682119308347</v>
      </c>
    </row>
    <row r="362" spans="2:9">
      <c r="B362" s="127" t="str">
        <f>$B$51</f>
        <v>Nursing</v>
      </c>
      <c r="C362" s="138">
        <f t="shared" si="33"/>
        <v>13138.24024670875</v>
      </c>
      <c r="D362" s="138">
        <f t="shared" si="33"/>
        <v>16833.662114051011</v>
      </c>
      <c r="E362" s="138">
        <f t="shared" si="30"/>
        <v>33174.237826616118</v>
      </c>
      <c r="F362" s="138">
        <f t="shared" si="31"/>
        <v>0</v>
      </c>
      <c r="G362" s="138">
        <f t="shared" si="32"/>
        <v>0</v>
      </c>
      <c r="H362" s="138">
        <f t="shared" si="29"/>
        <v>19072.024694407584</v>
      </c>
    </row>
    <row r="363" spans="2:9">
      <c r="B363" s="130" t="str">
        <f>$B$52</f>
        <v>Totals</v>
      </c>
      <c r="C363" s="135">
        <f t="shared" si="33"/>
        <v>9990.0416910521108</v>
      </c>
      <c r="D363" s="135">
        <f t="shared" si="33"/>
        <v>17096.31697305954</v>
      </c>
      <c r="E363" s="135">
        <f t="shared" si="30"/>
        <v>21201.868428758273</v>
      </c>
      <c r="F363" s="135">
        <f t="shared" si="31"/>
        <v>38417.646686913329</v>
      </c>
      <c r="G363" s="135">
        <f t="shared" si="32"/>
        <v>0</v>
      </c>
      <c r="H363" s="135">
        <f t="shared" si="29"/>
        <v>14964.371973499756</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58" priority="6" stopIfTrue="1">
      <formula>C32=0</formula>
    </cfRule>
  </conditionalFormatting>
  <conditionalFormatting sqref="C91:G110">
    <cfRule type="expression" dxfId="157" priority="5" stopIfTrue="1">
      <formula>C32=0</formula>
    </cfRule>
  </conditionalFormatting>
  <conditionalFormatting sqref="C143:H162">
    <cfRule type="expression" dxfId="156" priority="3" stopIfTrue="1">
      <formula>C32=0</formula>
    </cfRule>
  </conditionalFormatting>
  <conditionalFormatting sqref="H143:H162">
    <cfRule type="expression" dxfId="155" priority="1" stopIfTrue="1">
      <formula>OR(AND(#REF!&gt;0,H143&gt;0,H61=0),AND(#REF!&gt;0,H143&gt;0,H32=0))</formula>
    </cfRule>
    <cfRule type="expression" dxfId="154" priority="2" stopIfTrue="1">
      <formula>OR(AND(#REF!&gt;0,H143&gt;0,H61=0),AND(#REF!&gt;0,H143&gt;0,H32=0))</formula>
    </cfRule>
    <cfRule type="expression" dxfId="153"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86</v>
      </c>
      <c r="C3" s="119"/>
      <c r="D3" s="119"/>
      <c r="E3" s="119"/>
      <c r="F3" s="119"/>
      <c r="G3" s="119"/>
      <c r="H3" s="119"/>
    </row>
    <row r="4" spans="2:8">
      <c r="B4" s="292" t="s">
        <v>147</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Data!$G20</f>
        <v>61163971</v>
      </c>
    </row>
    <row r="14" spans="2:8">
      <c r="B14" s="478" t="s">
        <v>13</v>
      </c>
      <c r="C14" s="478"/>
      <c r="D14" s="478"/>
      <c r="E14" s="478"/>
      <c r="F14" s="354"/>
      <c r="G14" s="301"/>
      <c r="H14" s="355">
        <f>Data!$H20</f>
        <v>6774916</v>
      </c>
    </row>
    <row r="15" spans="2:8">
      <c r="B15" s="478" t="s">
        <v>14</v>
      </c>
      <c r="C15" s="478"/>
      <c r="D15" s="478"/>
      <c r="E15" s="478"/>
      <c r="F15" s="354"/>
      <c r="G15" s="301"/>
      <c r="H15" s="355">
        <f>Data!$I20</f>
        <v>17569884</v>
      </c>
    </row>
    <row r="16" spans="2:8">
      <c r="B16" s="478" t="s">
        <v>18</v>
      </c>
      <c r="C16" s="478"/>
      <c r="D16" s="478"/>
      <c r="E16" s="478"/>
      <c r="F16" s="354"/>
      <c r="G16" s="301"/>
      <c r="H16" s="355">
        <f>Data!$J20</f>
        <v>19538010</v>
      </c>
    </row>
    <row r="17" spans="2:23">
      <c r="B17" s="478" t="s">
        <v>15</v>
      </c>
      <c r="C17" s="478"/>
      <c r="D17" s="478"/>
      <c r="E17" s="478"/>
      <c r="F17" s="354"/>
      <c r="G17" s="301"/>
      <c r="H17" s="355">
        <f>Data!$K20</f>
        <v>15460900</v>
      </c>
    </row>
    <row r="18" spans="2:23">
      <c r="B18" s="478" t="s">
        <v>1</v>
      </c>
      <c r="C18" s="478"/>
      <c r="D18" s="478"/>
      <c r="E18" s="478"/>
      <c r="F18" s="356"/>
      <c r="G18" s="301"/>
      <c r="H18" s="357">
        <f>SUM(H13:H17)</f>
        <v>120507681</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Data!L20</f>
        <v>Monica Poehl</v>
      </c>
      <c r="E21" s="491"/>
      <c r="F21" s="491"/>
      <c r="G21" s="308" t="str">
        <f>Data!M20</f>
        <v>979-458-6090</v>
      </c>
      <c r="H21" s="309" t="str">
        <f>Data!N20</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Data!O20</f>
        <v>2851</v>
      </c>
      <c r="D25" s="316">
        <f>Data!P20</f>
        <v>4350</v>
      </c>
      <c r="E25" s="316">
        <f>Data!Q20</f>
        <v>3136</v>
      </c>
      <c r="F25" s="316">
        <f>Data!R20</f>
        <v>417</v>
      </c>
      <c r="G25" s="316">
        <f>Data!S20</f>
        <v>0</v>
      </c>
      <c r="H25" s="317">
        <f>SUM(C25:G25)</f>
        <v>10754</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Data!T20</f>
        <v>Bussell, Paige</v>
      </c>
      <c r="E28" s="491"/>
      <c r="F28" s="491"/>
      <c r="G28" s="308" t="str">
        <f>Data!U20</f>
        <v>(903) 468-3209</v>
      </c>
      <c r="H28" s="309" t="str">
        <f>Data!V20</f>
        <v>Paige.Bussell@tamuc.edu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Data!W20</f>
        <v>46970</v>
      </c>
      <c r="D32" s="140">
        <f>Data!AQ20</f>
        <v>23083</v>
      </c>
      <c r="E32" s="140">
        <f>Data!BK20</f>
        <v>7122</v>
      </c>
      <c r="F32" s="140">
        <f>Data!CE20</f>
        <v>867</v>
      </c>
      <c r="G32" s="140">
        <f>Data!CY20</f>
        <v>0</v>
      </c>
      <c r="H32" s="141">
        <f>SUM(C32:G32)</f>
        <v>78042</v>
      </c>
      <c r="W32" s="144"/>
    </row>
    <row r="33" spans="2:23">
      <c r="B33" s="129" t="s">
        <v>43</v>
      </c>
      <c r="C33" s="140">
        <f>Data!X20</f>
        <v>17464</v>
      </c>
      <c r="D33" s="140">
        <f>Data!AR20</f>
        <v>7505</v>
      </c>
      <c r="E33" s="140">
        <f>Data!BL20</f>
        <v>9157</v>
      </c>
      <c r="F33" s="140">
        <f>Data!CF20</f>
        <v>0</v>
      </c>
      <c r="G33" s="140">
        <f>Data!CZ20</f>
        <v>0</v>
      </c>
      <c r="H33" s="141">
        <f t="shared" ref="H33:H52" si="0">SUM(C33:G33)</f>
        <v>34126</v>
      </c>
      <c r="W33" s="144"/>
    </row>
    <row r="34" spans="2:23">
      <c r="B34" s="129" t="s">
        <v>44</v>
      </c>
      <c r="C34" s="140">
        <f>Data!Y20</f>
        <v>9317</v>
      </c>
      <c r="D34" s="140">
        <f>Data!AS20</f>
        <v>3546</v>
      </c>
      <c r="E34" s="140">
        <f>Data!BM20</f>
        <v>1076</v>
      </c>
      <c r="F34" s="140">
        <f>Data!CG20</f>
        <v>3</v>
      </c>
      <c r="G34" s="140">
        <f>Data!DA20</f>
        <v>0</v>
      </c>
      <c r="H34" s="141">
        <f t="shared" si="0"/>
        <v>13942</v>
      </c>
      <c r="W34" s="144"/>
    </row>
    <row r="35" spans="2:23">
      <c r="B35" s="129" t="s">
        <v>45</v>
      </c>
      <c r="C35" s="140">
        <f>Data!Z20</f>
        <v>902</v>
      </c>
      <c r="D35" s="140">
        <f>Data!AT20</f>
        <v>8896</v>
      </c>
      <c r="E35" s="140">
        <f>Data!BN20</f>
        <v>12219</v>
      </c>
      <c r="F35" s="140">
        <f>Data!CH20</f>
        <v>4146</v>
      </c>
      <c r="G35" s="140">
        <f>Data!DB20</f>
        <v>0</v>
      </c>
      <c r="H35" s="141">
        <f t="shared" si="0"/>
        <v>26163</v>
      </c>
      <c r="W35" s="144"/>
    </row>
    <row r="36" spans="2:23">
      <c r="B36" s="129" t="s">
        <v>46</v>
      </c>
      <c r="C36" s="140">
        <f>Data!AA20</f>
        <v>4446</v>
      </c>
      <c r="D36" s="140">
        <f>Data!AU20</f>
        <v>5820</v>
      </c>
      <c r="E36" s="140">
        <f>Data!BO20</f>
        <v>915</v>
      </c>
      <c r="F36" s="140">
        <f>Data!CI20</f>
        <v>0</v>
      </c>
      <c r="G36" s="140">
        <f>Data!DC20</f>
        <v>0</v>
      </c>
      <c r="H36" s="141">
        <f t="shared" si="0"/>
        <v>11181</v>
      </c>
      <c r="W36" s="144"/>
    </row>
    <row r="37" spans="2:23">
      <c r="B37" s="129" t="s">
        <v>47</v>
      </c>
      <c r="C37" s="140">
        <f>Data!AB20</f>
        <v>2545</v>
      </c>
      <c r="D37" s="140">
        <f>Data!AV20</f>
        <v>3906</v>
      </c>
      <c r="E37" s="140">
        <f>Data!BP20</f>
        <v>7429</v>
      </c>
      <c r="F37" s="140">
        <f>Data!CJ20</f>
        <v>0</v>
      </c>
      <c r="G37" s="140">
        <f>Data!DD20</f>
        <v>0</v>
      </c>
      <c r="H37" s="141">
        <f t="shared" si="0"/>
        <v>13880</v>
      </c>
      <c r="W37" s="144"/>
    </row>
    <row r="38" spans="2:23">
      <c r="B38" s="129" t="s">
        <v>48</v>
      </c>
      <c r="C38" s="140">
        <f>Data!AC20</f>
        <v>288</v>
      </c>
      <c r="D38" s="140">
        <f>Data!AW20</f>
        <v>597</v>
      </c>
      <c r="E38" s="140">
        <f>Data!BQ20</f>
        <v>0</v>
      </c>
      <c r="F38" s="140">
        <f>Data!CK20</f>
        <v>0</v>
      </c>
      <c r="G38" s="140">
        <f>Data!DE20</f>
        <v>0</v>
      </c>
      <c r="H38" s="141">
        <f t="shared" si="0"/>
        <v>885</v>
      </c>
      <c r="W38" s="144"/>
    </row>
    <row r="39" spans="2:23">
      <c r="B39" s="129" t="s">
        <v>49</v>
      </c>
      <c r="C39" s="140">
        <f>Data!AD20</f>
        <v>0</v>
      </c>
      <c r="D39" s="140">
        <f>Data!AX20</f>
        <v>0</v>
      </c>
      <c r="E39" s="140">
        <f>Data!BR20</f>
        <v>0</v>
      </c>
      <c r="F39" s="140">
        <f>Data!CL20</f>
        <v>0</v>
      </c>
      <c r="G39" s="140">
        <f>Data!DF20</f>
        <v>0</v>
      </c>
      <c r="H39" s="141">
        <f t="shared" si="0"/>
        <v>0</v>
      </c>
      <c r="W39" s="144"/>
    </row>
    <row r="40" spans="2:23">
      <c r="B40" s="129" t="s">
        <v>50</v>
      </c>
      <c r="C40" s="140">
        <f>Data!AE20</f>
        <v>360</v>
      </c>
      <c r="D40" s="140">
        <f>Data!AY20</f>
        <v>2223</v>
      </c>
      <c r="E40" s="140">
        <f>Data!BS20</f>
        <v>3909</v>
      </c>
      <c r="F40" s="140">
        <f>Data!CM20</f>
        <v>0</v>
      </c>
      <c r="G40" s="140">
        <f>Data!DG20</f>
        <v>0</v>
      </c>
      <c r="H40" s="141">
        <f t="shared" si="0"/>
        <v>6492</v>
      </c>
      <c r="W40" s="144"/>
    </row>
    <row r="41" spans="2:23">
      <c r="B41" s="129" t="s">
        <v>51</v>
      </c>
      <c r="C41" s="140">
        <f>Data!AF20</f>
        <v>0</v>
      </c>
      <c r="D41" s="140">
        <f>Data!AZ20</f>
        <v>0</v>
      </c>
      <c r="E41" s="140">
        <f>Data!BT20</f>
        <v>1047</v>
      </c>
      <c r="F41" s="140">
        <f>Data!CN20</f>
        <v>0</v>
      </c>
      <c r="G41" s="140">
        <f>Data!DH20</f>
        <v>0</v>
      </c>
      <c r="H41" s="141">
        <f t="shared" si="0"/>
        <v>1047</v>
      </c>
      <c r="W41" s="144"/>
    </row>
    <row r="42" spans="2:23">
      <c r="B42" s="129" t="s">
        <v>52</v>
      </c>
      <c r="C42" s="140">
        <f>Data!AG20</f>
        <v>0</v>
      </c>
      <c r="D42" s="140">
        <f>Data!BA20</f>
        <v>0</v>
      </c>
      <c r="E42" s="140">
        <f>Data!BU20</f>
        <v>0</v>
      </c>
      <c r="F42" s="140">
        <f>Data!CO20</f>
        <v>0</v>
      </c>
      <c r="G42" s="140">
        <f>Data!DI20</f>
        <v>0</v>
      </c>
      <c r="H42" s="141">
        <f t="shared" si="0"/>
        <v>0</v>
      </c>
      <c r="W42" s="144"/>
    </row>
    <row r="43" spans="2:23">
      <c r="B43" s="129" t="s">
        <v>53</v>
      </c>
      <c r="C43" s="140">
        <f>Data!AH20</f>
        <v>168</v>
      </c>
      <c r="D43" s="140">
        <f>Data!BB20</f>
        <v>651</v>
      </c>
      <c r="E43" s="140">
        <f>Data!BV20</f>
        <v>0</v>
      </c>
      <c r="F43" s="140">
        <f>Data!CP20</f>
        <v>0</v>
      </c>
      <c r="G43" s="140">
        <f>Data!DJ20</f>
        <v>0</v>
      </c>
      <c r="H43" s="141">
        <f t="shared" si="0"/>
        <v>819</v>
      </c>
      <c r="W43" s="144"/>
    </row>
    <row r="44" spans="2:23">
      <c r="B44" s="129" t="s">
        <v>54</v>
      </c>
      <c r="C44" s="140">
        <f>Data!AI20</f>
        <v>0</v>
      </c>
      <c r="D44" s="140">
        <f>Data!BC20</f>
        <v>0</v>
      </c>
      <c r="E44" s="140">
        <f>Data!BW20</f>
        <v>0</v>
      </c>
      <c r="F44" s="140">
        <f>Data!CQ20</f>
        <v>0</v>
      </c>
      <c r="G44" s="140">
        <f>Data!DK20</f>
        <v>0</v>
      </c>
      <c r="H44" s="141">
        <f t="shared" si="0"/>
        <v>0</v>
      </c>
      <c r="W44" s="144"/>
    </row>
    <row r="45" spans="2:23">
      <c r="B45" s="129" t="s">
        <v>55</v>
      </c>
      <c r="C45" s="140">
        <f>Data!AJ20</f>
        <v>3145</v>
      </c>
      <c r="D45" s="140">
        <f>Data!BD20</f>
        <v>3524</v>
      </c>
      <c r="E45" s="140">
        <f>Data!BX20</f>
        <v>1881</v>
      </c>
      <c r="F45" s="140">
        <f>Data!CR20</f>
        <v>9</v>
      </c>
      <c r="G45" s="140">
        <f>Data!DL20</f>
        <v>0</v>
      </c>
      <c r="H45" s="141">
        <f t="shared" si="0"/>
        <v>8559</v>
      </c>
      <c r="W45" s="144"/>
    </row>
    <row r="46" spans="2:23">
      <c r="B46" s="129" t="s">
        <v>56</v>
      </c>
      <c r="C46" s="140">
        <f>Data!AK20</f>
        <v>0</v>
      </c>
      <c r="D46" s="140">
        <f>Data!BE20</f>
        <v>0</v>
      </c>
      <c r="E46" s="140">
        <f>Data!BY20</f>
        <v>0</v>
      </c>
      <c r="F46" s="140">
        <f>Data!CS20</f>
        <v>0</v>
      </c>
      <c r="G46" s="140">
        <f>Data!DM20</f>
        <v>0</v>
      </c>
      <c r="H46" s="141">
        <f t="shared" si="0"/>
        <v>0</v>
      </c>
      <c r="W46" s="144"/>
    </row>
    <row r="47" spans="2:23">
      <c r="B47" s="129" t="s">
        <v>57</v>
      </c>
      <c r="C47" s="140">
        <f>Data!AL20</f>
        <v>3402</v>
      </c>
      <c r="D47" s="140">
        <f>Data!BF20</f>
        <v>20427</v>
      </c>
      <c r="E47" s="140">
        <f>Data!BZ20</f>
        <v>13581</v>
      </c>
      <c r="F47" s="140">
        <f>Data!CT20</f>
        <v>0</v>
      </c>
      <c r="G47" s="140">
        <f>Data!DN20</f>
        <v>0</v>
      </c>
      <c r="H47" s="141">
        <f t="shared" si="0"/>
        <v>37410</v>
      </c>
      <c r="W47" s="144"/>
    </row>
    <row r="48" spans="2:23">
      <c r="B48" s="129" t="s">
        <v>58</v>
      </c>
      <c r="C48" s="140">
        <f>Data!AM20</f>
        <v>0</v>
      </c>
      <c r="D48" s="140">
        <f>Data!BG20</f>
        <v>0</v>
      </c>
      <c r="E48" s="140">
        <f>Data!CA20</f>
        <v>0</v>
      </c>
      <c r="F48" s="140">
        <f>Data!CU20</f>
        <v>0</v>
      </c>
      <c r="G48" s="140">
        <f>Data!DO20</f>
        <v>0</v>
      </c>
      <c r="H48" s="141">
        <f t="shared" si="0"/>
        <v>0</v>
      </c>
      <c r="W48" s="144"/>
    </row>
    <row r="49" spans="2:23">
      <c r="B49" s="129" t="s">
        <v>59</v>
      </c>
      <c r="C49" s="140">
        <f>Data!AN20</f>
        <v>0</v>
      </c>
      <c r="D49" s="140">
        <f>Data!BH20</f>
        <v>1311</v>
      </c>
      <c r="E49" s="140">
        <f>Data!CB20</f>
        <v>0</v>
      </c>
      <c r="F49" s="140">
        <f>Data!CV20</f>
        <v>0</v>
      </c>
      <c r="G49" s="140">
        <f>Data!DP20</f>
        <v>0</v>
      </c>
      <c r="H49" s="141">
        <f t="shared" si="0"/>
        <v>1311</v>
      </c>
      <c r="W49" s="144"/>
    </row>
    <row r="50" spans="2:23">
      <c r="B50" s="129" t="s">
        <v>60</v>
      </c>
      <c r="C50" s="140">
        <f>Data!AO20</f>
        <v>497</v>
      </c>
      <c r="D50" s="140">
        <f>Data!BI20</f>
        <v>1540</v>
      </c>
      <c r="E50" s="140">
        <f>Data!CC20</f>
        <v>1719</v>
      </c>
      <c r="F50" s="140">
        <f>Data!CW20</f>
        <v>0</v>
      </c>
      <c r="G50" s="140">
        <f>Data!DQ20</f>
        <v>0</v>
      </c>
      <c r="H50" s="141">
        <f t="shared" si="0"/>
        <v>3756</v>
      </c>
      <c r="W50" s="144"/>
    </row>
    <row r="51" spans="2:23">
      <c r="B51" s="129" t="s">
        <v>0</v>
      </c>
      <c r="C51" s="140">
        <f>Data!AP20</f>
        <v>65</v>
      </c>
      <c r="D51" s="140">
        <f>Data!BJ20</f>
        <v>3503</v>
      </c>
      <c r="E51" s="140">
        <f>Data!CD20</f>
        <v>149</v>
      </c>
      <c r="F51" s="140">
        <f>Data!CX20</f>
        <v>0</v>
      </c>
      <c r="G51" s="140">
        <f>Data!DR20</f>
        <v>0</v>
      </c>
      <c r="H51" s="141">
        <f t="shared" si="0"/>
        <v>3717</v>
      </c>
      <c r="W51" s="144"/>
    </row>
    <row r="52" spans="2:23">
      <c r="B52" s="142" t="s">
        <v>33</v>
      </c>
      <c r="C52" s="141">
        <f>SUM(C32:C51)</f>
        <v>89569</v>
      </c>
      <c r="D52" s="141">
        <f>SUM(D32:D51)</f>
        <v>86532</v>
      </c>
      <c r="E52" s="141">
        <f>SUM(E32:E51)</f>
        <v>60204</v>
      </c>
      <c r="F52" s="141">
        <f>SUM(F32:F51)</f>
        <v>5025</v>
      </c>
      <c r="G52" s="141">
        <f>SUM(G32:G51)</f>
        <v>0</v>
      </c>
      <c r="H52" s="141">
        <f t="shared" si="0"/>
        <v>241330</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Data!T20</f>
        <v>Bussell, Paige</v>
      </c>
      <c r="E55" s="491"/>
      <c r="F55" s="491"/>
      <c r="G55" s="308" t="str">
        <f>Data!U20</f>
        <v>(903) 468-3209</v>
      </c>
      <c r="H55" s="309" t="str">
        <f>Data!V20</f>
        <v>Paige.Bussell@tamuc.edu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Data!DS20</f>
        <v>3004538.6303803101</v>
      </c>
      <c r="D61" s="320">
        <f>Data!EM20</f>
        <v>2203264.7680537831</v>
      </c>
      <c r="E61" s="320">
        <f>Data!FG20</f>
        <v>1671352.9501272815</v>
      </c>
      <c r="F61" s="320">
        <f>Data!GA20</f>
        <v>210603.03667242848</v>
      </c>
      <c r="G61" s="320">
        <f>Data!GU20</f>
        <v>0</v>
      </c>
      <c r="H61" s="321">
        <f>SUM(C61:G61)</f>
        <v>7089759.3852338027</v>
      </c>
    </row>
    <row r="62" spans="2:23">
      <c r="B62" s="127" t="str">
        <f>$B$33</f>
        <v>Science</v>
      </c>
      <c r="C62" s="320">
        <f>Data!DT20</f>
        <v>1444499.9059514999</v>
      </c>
      <c r="D62" s="320">
        <f>Data!EN20</f>
        <v>1097226.0540080729</v>
      </c>
      <c r="E62" s="320">
        <f>Data!FH20</f>
        <v>1109825.5746723609</v>
      </c>
      <c r="F62" s="320">
        <f>Data!GB20</f>
        <v>0</v>
      </c>
      <c r="G62" s="320">
        <f>Data!GV20</f>
        <v>0</v>
      </c>
      <c r="H62" s="141">
        <f t="shared" ref="H62:H81" si="1">SUM(C62:G62)</f>
        <v>3651551.534631934</v>
      </c>
    </row>
    <row r="63" spans="2:23">
      <c r="B63" s="127" t="str">
        <f>$B$34</f>
        <v>Fine Arts</v>
      </c>
      <c r="C63" s="320">
        <f>Data!DU20</f>
        <v>798858.76307937293</v>
      </c>
      <c r="D63" s="320">
        <f>Data!EO20</f>
        <v>717322.14995170443</v>
      </c>
      <c r="E63" s="320">
        <f>Data!FI20</f>
        <v>418752.61424165056</v>
      </c>
      <c r="F63" s="320">
        <f>Data!GC20</f>
        <v>5237.5</v>
      </c>
      <c r="G63" s="320">
        <f>Data!GW20</f>
        <v>0</v>
      </c>
      <c r="H63" s="141">
        <f t="shared" si="1"/>
        <v>1940171.027272728</v>
      </c>
    </row>
    <row r="64" spans="2:23">
      <c r="B64" s="127" t="str">
        <f>$B$35</f>
        <v>Teacher Education</v>
      </c>
      <c r="C64" s="320">
        <f>Data!DV20</f>
        <v>148654.93912244259</v>
      </c>
      <c r="D64" s="320">
        <f>Data!EP20</f>
        <v>1194858.2031286394</v>
      </c>
      <c r="E64" s="320">
        <f>Data!FJ20</f>
        <v>2379618.393838868</v>
      </c>
      <c r="F64" s="320">
        <f>Data!GD20</f>
        <v>1020408.8533303922</v>
      </c>
      <c r="G64" s="320">
        <f>Data!GX20</f>
        <v>0</v>
      </c>
      <c r="H64" s="141">
        <f t="shared" si="1"/>
        <v>4743540.3894203426</v>
      </c>
    </row>
    <row r="65" spans="2:8">
      <c r="B65" s="127" t="str">
        <f>$B$36</f>
        <v>Agriculture</v>
      </c>
      <c r="C65" s="320">
        <f>Data!DW20</f>
        <v>451770.76507844788</v>
      </c>
      <c r="D65" s="320">
        <f>Data!EQ20</f>
        <v>776620.11015167728</v>
      </c>
      <c r="E65" s="320">
        <f>Data!FK20</f>
        <v>276931.09316067974</v>
      </c>
      <c r="F65" s="320">
        <f>Data!GE20</f>
        <v>0</v>
      </c>
      <c r="G65" s="320">
        <f>Data!GY20</f>
        <v>0</v>
      </c>
      <c r="H65" s="141">
        <f t="shared" si="1"/>
        <v>1505321.9683908049</v>
      </c>
    </row>
    <row r="66" spans="2:8">
      <c r="B66" s="127" t="str">
        <f>$B$37</f>
        <v>Engineering</v>
      </c>
      <c r="C66" s="320">
        <f>Data!DX20</f>
        <v>440878.77620379673</v>
      </c>
      <c r="D66" s="320">
        <f>Data!ER20</f>
        <v>872667.98631796567</v>
      </c>
      <c r="E66" s="320">
        <f>Data!FL20</f>
        <v>855446.06410052569</v>
      </c>
      <c r="F66" s="320">
        <f>Data!GF20</f>
        <v>0</v>
      </c>
      <c r="G66" s="320">
        <f>Data!GZ20</f>
        <v>0</v>
      </c>
      <c r="H66" s="141">
        <f t="shared" si="1"/>
        <v>2168992.8266222882</v>
      </c>
    </row>
    <row r="67" spans="2:8">
      <c r="B67" s="127" t="str">
        <f>$B$38</f>
        <v>Home Economics</v>
      </c>
      <c r="C67" s="320">
        <f>Data!DY20</f>
        <v>28769.59269380461</v>
      </c>
      <c r="D67" s="320">
        <f>Data!ES20</f>
        <v>63580.020639528724</v>
      </c>
      <c r="E67" s="320">
        <f>Data!FM20</f>
        <v>0</v>
      </c>
      <c r="F67" s="320">
        <f>Data!GG20</f>
        <v>0</v>
      </c>
      <c r="G67" s="320">
        <f>Data!HA20</f>
        <v>0</v>
      </c>
      <c r="H67" s="141">
        <f t="shared" si="1"/>
        <v>92349.613333333342</v>
      </c>
    </row>
    <row r="68" spans="2:8">
      <c r="B68" s="127" t="str">
        <f>$B$39</f>
        <v>Law</v>
      </c>
      <c r="C68" s="320">
        <f>Data!DZ20</f>
        <v>0</v>
      </c>
      <c r="D68" s="320">
        <f>Data!ET20</f>
        <v>0</v>
      </c>
      <c r="E68" s="320">
        <f>Data!FN20</f>
        <v>0</v>
      </c>
      <c r="F68" s="320">
        <f>Data!GH20</f>
        <v>0</v>
      </c>
      <c r="G68" s="320">
        <f>Data!HB20</f>
        <v>0</v>
      </c>
      <c r="H68" s="141">
        <f t="shared" si="1"/>
        <v>0</v>
      </c>
    </row>
    <row r="69" spans="2:8">
      <c r="B69" s="127" t="str">
        <f>$B$40</f>
        <v>Social Service</v>
      </c>
      <c r="C69" s="320">
        <f>Data!EA20</f>
        <v>35772.992164894764</v>
      </c>
      <c r="D69" s="320">
        <f>Data!EU20</f>
        <v>216778.32895721745</v>
      </c>
      <c r="E69" s="320">
        <f>Data!FO20</f>
        <v>638765.92887788767</v>
      </c>
      <c r="F69" s="320">
        <f>Data!GI20</f>
        <v>0</v>
      </c>
      <c r="G69" s="320">
        <f>Data!HC20</f>
        <v>0</v>
      </c>
      <c r="H69" s="141">
        <f t="shared" si="1"/>
        <v>891317.24999999988</v>
      </c>
    </row>
    <row r="70" spans="2:8">
      <c r="B70" s="127" t="str">
        <f>$B$41</f>
        <v>Library Science</v>
      </c>
      <c r="C70" s="320">
        <f>Data!EB20</f>
        <v>0</v>
      </c>
      <c r="D70" s="320">
        <f>Data!EV20</f>
        <v>0</v>
      </c>
      <c r="E70" s="320">
        <f>Data!FP20</f>
        <v>100648</v>
      </c>
      <c r="F70" s="320">
        <f>Data!GJ20</f>
        <v>0</v>
      </c>
      <c r="G70" s="320">
        <f>Data!HD20</f>
        <v>0</v>
      </c>
      <c r="H70" s="141">
        <f t="shared" si="1"/>
        <v>100648</v>
      </c>
    </row>
    <row r="71" spans="2:8">
      <c r="B71" s="127" t="str">
        <f>$B$42</f>
        <v>Veterinary Science</v>
      </c>
      <c r="C71" s="320">
        <f>Data!EC20</f>
        <v>0</v>
      </c>
      <c r="D71" s="320">
        <f>Data!EW20</f>
        <v>0</v>
      </c>
      <c r="E71" s="320">
        <f>Data!FQ20</f>
        <v>0</v>
      </c>
      <c r="F71" s="320">
        <f>Data!GK20</f>
        <v>0</v>
      </c>
      <c r="G71" s="320">
        <f>Data!HE20</f>
        <v>0</v>
      </c>
      <c r="H71" s="141">
        <f t="shared" si="1"/>
        <v>0</v>
      </c>
    </row>
    <row r="72" spans="2:8">
      <c r="B72" s="127" t="str">
        <f>$B$43</f>
        <v>Vocational Training</v>
      </c>
      <c r="C72" s="320">
        <f>Data!ED20</f>
        <v>62368</v>
      </c>
      <c r="D72" s="320">
        <f>Data!EX20</f>
        <v>35980</v>
      </c>
      <c r="E72" s="320">
        <f>Data!FR20</f>
        <v>0</v>
      </c>
      <c r="F72" s="320">
        <f>Data!GL20</f>
        <v>0</v>
      </c>
      <c r="G72" s="320">
        <f>Data!HF20</f>
        <v>0</v>
      </c>
      <c r="H72" s="141">
        <f t="shared" si="1"/>
        <v>98348</v>
      </c>
    </row>
    <row r="73" spans="2:8">
      <c r="B73" s="127" t="str">
        <f>$B$44</f>
        <v>Physical Training</v>
      </c>
      <c r="C73" s="320">
        <f>Data!EE20</f>
        <v>0</v>
      </c>
      <c r="D73" s="320">
        <f>Data!EY20</f>
        <v>0</v>
      </c>
      <c r="E73" s="320">
        <f>Data!FS20</f>
        <v>0</v>
      </c>
      <c r="F73" s="320">
        <f>Data!GM20</f>
        <v>0</v>
      </c>
      <c r="G73" s="320">
        <f>Data!HG20</f>
        <v>0</v>
      </c>
      <c r="H73" s="141">
        <f t="shared" si="1"/>
        <v>0</v>
      </c>
    </row>
    <row r="74" spans="2:8">
      <c r="B74" s="127" t="str">
        <f>$B$45</f>
        <v>Health Services</v>
      </c>
      <c r="C74" s="320">
        <f>Data!EF20</f>
        <v>201559.68849573346</v>
      </c>
      <c r="D74" s="320">
        <f>Data!EZ20</f>
        <v>386092.6020072035</v>
      </c>
      <c r="E74" s="320">
        <f>Data!FT20</f>
        <v>322842.21592575405</v>
      </c>
      <c r="F74" s="320">
        <f>Data!GN20</f>
        <v>2219.8095238095239</v>
      </c>
      <c r="G74" s="320">
        <f>Data!HH20</f>
        <v>0</v>
      </c>
      <c r="H74" s="141">
        <f t="shared" si="1"/>
        <v>912714.31595250044</v>
      </c>
    </row>
    <row r="75" spans="2:8">
      <c r="B75" s="127" t="str">
        <f>$B$46</f>
        <v>Pharmacy</v>
      </c>
      <c r="C75" s="320">
        <f>Data!EG20</f>
        <v>0</v>
      </c>
      <c r="D75" s="320">
        <f>Data!FA20</f>
        <v>0</v>
      </c>
      <c r="E75" s="320">
        <f>Data!FU20</f>
        <v>0</v>
      </c>
      <c r="F75" s="320">
        <f>Data!GO20</f>
        <v>0</v>
      </c>
      <c r="G75" s="320">
        <f>Data!HI20</f>
        <v>0</v>
      </c>
      <c r="H75" s="141">
        <f t="shared" si="1"/>
        <v>0</v>
      </c>
    </row>
    <row r="76" spans="2:8">
      <c r="B76" s="127" t="str">
        <f>$B$47</f>
        <v>Business Administration</v>
      </c>
      <c r="C76" s="320">
        <f>Data!EH20</f>
        <v>247568.5197090946</v>
      </c>
      <c r="D76" s="320">
        <f>Data!FB20</f>
        <v>1930340.8641168694</v>
      </c>
      <c r="E76" s="320">
        <f>Data!FV20</f>
        <v>1840715.5089633081</v>
      </c>
      <c r="F76" s="320">
        <f>Data!GP20</f>
        <v>0</v>
      </c>
      <c r="G76" s="320">
        <f>Data!HJ20</f>
        <v>0</v>
      </c>
      <c r="H76" s="141">
        <f t="shared" si="1"/>
        <v>4018624.8927892717</v>
      </c>
    </row>
    <row r="77" spans="2:8">
      <c r="B77" s="127" t="str">
        <f>$B$48</f>
        <v>Optometry</v>
      </c>
      <c r="C77" s="320">
        <f>Data!EI20</f>
        <v>0</v>
      </c>
      <c r="D77" s="320">
        <f>Data!FC20</f>
        <v>0</v>
      </c>
      <c r="E77" s="320">
        <f>Data!FW20</f>
        <v>0</v>
      </c>
      <c r="F77" s="320">
        <f>Data!GQ20</f>
        <v>0</v>
      </c>
      <c r="G77" s="320">
        <f>Data!HK20</f>
        <v>0</v>
      </c>
      <c r="H77" s="141">
        <f t="shared" si="1"/>
        <v>0</v>
      </c>
    </row>
    <row r="78" spans="2:8">
      <c r="B78" s="127" t="str">
        <f>$B$49</f>
        <v>Teacher Ed-Practice Teaching</v>
      </c>
      <c r="C78" s="320">
        <f>Data!EJ20</f>
        <v>0</v>
      </c>
      <c r="D78" s="320">
        <f>Data!FD20</f>
        <v>0</v>
      </c>
      <c r="E78" s="320">
        <f>Data!FX20</f>
        <v>0</v>
      </c>
      <c r="F78" s="320">
        <f>Data!GR20</f>
        <v>0</v>
      </c>
      <c r="G78" s="320">
        <f>Data!HL20</f>
        <v>0</v>
      </c>
      <c r="H78" s="141">
        <f t="shared" si="1"/>
        <v>0</v>
      </c>
    </row>
    <row r="79" spans="2:8">
      <c r="B79" s="127" t="str">
        <f>$B$50</f>
        <v>Technology</v>
      </c>
      <c r="C79" s="320">
        <f>Data!EK20</f>
        <v>80232.871110739696</v>
      </c>
      <c r="D79" s="320">
        <f>Data!FE20</f>
        <v>280025.09971777169</v>
      </c>
      <c r="E79" s="320">
        <f>Data!FY20</f>
        <v>268612.02783997613</v>
      </c>
      <c r="F79" s="320">
        <f>Data!GS20</f>
        <v>0</v>
      </c>
      <c r="G79" s="320">
        <f>Data!HM20</f>
        <v>0</v>
      </c>
      <c r="H79" s="141">
        <f t="shared" si="1"/>
        <v>628869.99866848753</v>
      </c>
    </row>
    <row r="80" spans="2:8">
      <c r="B80" s="127" t="str">
        <f>$B$51</f>
        <v>Nursing</v>
      </c>
      <c r="C80" s="320">
        <f>Data!EL20</f>
        <v>8826.8566023250842</v>
      </c>
      <c r="D80" s="320">
        <f>Data!FF20</f>
        <v>588685.82876195607</v>
      </c>
      <c r="E80" s="320">
        <f>Data!FZ20</f>
        <v>160520.26918117344</v>
      </c>
      <c r="F80" s="320">
        <f>Data!GT20</f>
        <v>0</v>
      </c>
      <c r="G80" s="320">
        <f>Data!HN20</f>
        <v>0</v>
      </c>
      <c r="H80" s="141">
        <f t="shared" si="1"/>
        <v>758032.95454545459</v>
      </c>
    </row>
    <row r="81" spans="2:8">
      <c r="B81" s="130" t="str">
        <f>$B$52</f>
        <v>Totals</v>
      </c>
      <c r="C81" s="321">
        <f>SUM(C61:C80)</f>
        <v>6954300.3005924625</v>
      </c>
      <c r="D81" s="321">
        <f>SUM(D61:D80)</f>
        <v>10363442.01581239</v>
      </c>
      <c r="E81" s="321">
        <f>SUM(E61:E80)</f>
        <v>10044030.640929464</v>
      </c>
      <c r="F81" s="321">
        <f>SUM(F61:F80)</f>
        <v>1238469.1995266301</v>
      </c>
      <c r="G81" s="321">
        <f>SUM(G61:G80)</f>
        <v>0</v>
      </c>
      <c r="H81" s="321">
        <f t="shared" si="1"/>
        <v>28600242.156860948</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Data!T20</f>
        <v>Bussell, Paige</v>
      </c>
      <c r="E84" s="491"/>
      <c r="F84" s="491"/>
      <c r="G84" s="308" t="str">
        <f>Data!U20</f>
        <v>(903) 468-3209</v>
      </c>
      <c r="H84" s="309" t="str">
        <f>Data!V20</f>
        <v>Paige.Bussell@tamuc.edu</v>
      </c>
    </row>
    <row r="85" spans="2:8" ht="13.5" customHeight="1">
      <c r="B85" s="306"/>
      <c r="C85" s="306"/>
      <c r="D85" s="306"/>
      <c r="E85" s="306"/>
      <c r="F85" s="306"/>
      <c r="G85" s="306"/>
      <c r="H85" s="296"/>
    </row>
    <row r="86" spans="2:8">
      <c r="B86" s="120" t="s">
        <v>32</v>
      </c>
      <c r="C86" s="324"/>
      <c r="D86" s="324"/>
      <c r="E86" s="324"/>
      <c r="F86" s="324"/>
      <c r="G86" s="324"/>
      <c r="H86" s="122">
        <f>H13+H14</f>
        <v>67938887</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Data!HR20</f>
        <v>232719.98364338983</v>
      </c>
      <c r="D91" s="327">
        <f>Data!IL20</f>
        <v>170656.39815675499</v>
      </c>
      <c r="E91" s="327">
        <f>Data!JF20</f>
        <v>129456.55858208041</v>
      </c>
      <c r="F91" s="327">
        <f>Data!JZ20</f>
        <v>16312.499614442293</v>
      </c>
      <c r="G91" s="327">
        <f>Data!KT20</f>
        <v>0</v>
      </c>
      <c r="H91" s="133">
        <f t="shared" ref="H91:H111" si="2">SUM(C91:G91)</f>
        <v>549145.43999666756</v>
      </c>
    </row>
    <row r="92" spans="2:8">
      <c r="B92" s="127" t="str">
        <f>$B$33</f>
        <v>Science</v>
      </c>
      <c r="C92" s="327">
        <f>Data!HS20</f>
        <v>111885.39600948982</v>
      </c>
      <c r="D92" s="327">
        <f>Data!IM20</f>
        <v>84986.901735904292</v>
      </c>
      <c r="E92" s="327">
        <f>Data!JG20</f>
        <v>85962.812051471294</v>
      </c>
      <c r="F92" s="327">
        <f>Data!KA20</f>
        <v>0</v>
      </c>
      <c r="G92" s="327">
        <f>Data!KU20</f>
        <v>0</v>
      </c>
      <c r="H92" s="136">
        <f t="shared" si="2"/>
        <v>282835.10979686538</v>
      </c>
    </row>
    <row r="93" spans="2:8">
      <c r="B93" s="127" t="str">
        <f>$B$34</f>
        <v>Fine Arts</v>
      </c>
      <c r="C93" s="327">
        <f>Data!HT20</f>
        <v>61876.521206078825</v>
      </c>
      <c r="D93" s="327">
        <f>Data!IN20</f>
        <v>55561.009372900444</v>
      </c>
      <c r="E93" s="327">
        <f>Data!JH20</f>
        <v>32434.963741707095</v>
      </c>
      <c r="F93" s="327">
        <f>Data!KB20</f>
        <v>405.67656611490179</v>
      </c>
      <c r="G93" s="327">
        <f>Data!KV20</f>
        <v>0</v>
      </c>
      <c r="H93" s="136">
        <f t="shared" si="2"/>
        <v>150278.17088680126</v>
      </c>
    </row>
    <row r="94" spans="2:8">
      <c r="B94" s="127" t="str">
        <f>$B$35</f>
        <v>Teacher Education</v>
      </c>
      <c r="C94" s="327">
        <f>Data!HU20</f>
        <v>11514.238709157476</v>
      </c>
      <c r="D94" s="327">
        <f>Data!IO20</f>
        <v>92549.111759321851</v>
      </c>
      <c r="E94" s="327">
        <f>Data!JI20</f>
        <v>184316.07039167729</v>
      </c>
      <c r="F94" s="327">
        <f>Data!KC20</f>
        <v>79036.937403783842</v>
      </c>
      <c r="G94" s="327">
        <f>Data!KW20</f>
        <v>0</v>
      </c>
      <c r="H94" s="136">
        <f t="shared" si="2"/>
        <v>367416.35826394049</v>
      </c>
    </row>
    <row r="95" spans="2:8">
      <c r="B95" s="127" t="str">
        <f>$B$36</f>
        <v>Agriculture</v>
      </c>
      <c r="C95" s="327">
        <f>Data!HV20</f>
        <v>34992.422462649491</v>
      </c>
      <c r="D95" s="327">
        <f>Data!IP20</f>
        <v>60154.000851954013</v>
      </c>
      <c r="E95" s="327">
        <f>Data!JJ20</f>
        <v>21450.015259927543</v>
      </c>
      <c r="F95" s="327">
        <f>Data!KD20</f>
        <v>0</v>
      </c>
      <c r="G95" s="327">
        <f>Data!KX20</f>
        <v>0</v>
      </c>
      <c r="H95" s="136">
        <f t="shared" si="2"/>
        <v>116596.43857453106</v>
      </c>
    </row>
    <row r="96" spans="2:8">
      <c r="B96" s="127" t="str">
        <f>$B$37</f>
        <v>Engineering</v>
      </c>
      <c r="C96" s="327">
        <f>Data!HW20</f>
        <v>34148.770979149696</v>
      </c>
      <c r="D96" s="327">
        <f>Data!IQ20</f>
        <v>67593.499197685611</v>
      </c>
      <c r="E96" s="327">
        <f>Data!JK20</f>
        <v>66259.555471276253</v>
      </c>
      <c r="F96" s="327">
        <f>Data!KE20</f>
        <v>0</v>
      </c>
      <c r="G96" s="327">
        <f>Data!KY20</f>
        <v>0</v>
      </c>
      <c r="H96" s="136">
        <f t="shared" si="2"/>
        <v>168001.82564811155</v>
      </c>
    </row>
    <row r="97" spans="2:8">
      <c r="B97" s="127" t="str">
        <f>$B$38</f>
        <v>Home Economics</v>
      </c>
      <c r="C97" s="327">
        <f>Data!HX20</f>
        <v>2228.3817799612448</v>
      </c>
      <c r="D97" s="327">
        <f>Data!IR20</f>
        <v>4924.6633788178697</v>
      </c>
      <c r="E97" s="327">
        <f>Data!JL20</f>
        <v>0</v>
      </c>
      <c r="F97" s="327">
        <f>Data!KF20</f>
        <v>0</v>
      </c>
      <c r="G97" s="327">
        <f>Data!KZ20</f>
        <v>0</v>
      </c>
      <c r="H97" s="136">
        <f t="shared" si="2"/>
        <v>7153.045158779114</v>
      </c>
    </row>
    <row r="98" spans="2:8">
      <c r="B98" s="127" t="str">
        <f>$B$39</f>
        <v>Law</v>
      </c>
      <c r="C98" s="327">
        <f>Data!HY20</f>
        <v>0</v>
      </c>
      <c r="D98" s="327">
        <f>Data!IS20</f>
        <v>0</v>
      </c>
      <c r="E98" s="327">
        <f>Data!JM20</f>
        <v>0</v>
      </c>
      <c r="F98" s="327">
        <f>Data!KG20</f>
        <v>0</v>
      </c>
      <c r="G98" s="327">
        <f>Data!LA20</f>
        <v>0</v>
      </c>
      <c r="H98" s="136">
        <f t="shared" si="2"/>
        <v>0</v>
      </c>
    </row>
    <row r="99" spans="2:8">
      <c r="B99" s="127" t="str">
        <f>$B$40</f>
        <v>Social Service</v>
      </c>
      <c r="C99" s="327">
        <f>Data!HZ20</f>
        <v>2770.8381138157119</v>
      </c>
      <c r="D99" s="327">
        <f>Data!IT20</f>
        <v>16790.813956943301</v>
      </c>
      <c r="E99" s="327">
        <f>Data!JN20</f>
        <v>49476.34722260182</v>
      </c>
      <c r="F99" s="327">
        <f>Data!KH20</f>
        <v>0</v>
      </c>
      <c r="G99" s="327">
        <f>Data!LB20</f>
        <v>0</v>
      </c>
      <c r="H99" s="136">
        <f t="shared" si="2"/>
        <v>69037.99929336083</v>
      </c>
    </row>
    <row r="100" spans="2:8">
      <c r="B100" s="127" t="str">
        <f>$B$41</f>
        <v>Library Science</v>
      </c>
      <c r="C100" s="327">
        <f>Data!IA20</f>
        <v>0</v>
      </c>
      <c r="D100" s="327">
        <f>Data!IU20</f>
        <v>0</v>
      </c>
      <c r="E100" s="327">
        <f>Data!JO20</f>
        <v>7795.806210278306</v>
      </c>
      <c r="F100" s="327">
        <f>Data!KI20</f>
        <v>0</v>
      </c>
      <c r="G100" s="327">
        <f>Data!LC20</f>
        <v>0</v>
      </c>
      <c r="H100" s="136">
        <f t="shared" si="2"/>
        <v>7795.806210278306</v>
      </c>
    </row>
    <row r="101" spans="2:8">
      <c r="B101" s="127" t="str">
        <f>$B$42</f>
        <v>Veterinary Science</v>
      </c>
      <c r="C101" s="327">
        <f>Data!IB20</f>
        <v>0</v>
      </c>
      <c r="D101" s="327">
        <f>Data!IV20</f>
        <v>0</v>
      </c>
      <c r="E101" s="327">
        <f>Data!JP20</f>
        <v>0</v>
      </c>
      <c r="F101" s="327">
        <f>Data!KJ20</f>
        <v>0</v>
      </c>
      <c r="G101" s="327">
        <f>Data!LD20</f>
        <v>0</v>
      </c>
      <c r="H101" s="136">
        <f t="shared" si="2"/>
        <v>0</v>
      </c>
    </row>
    <row r="102" spans="2:8">
      <c r="B102" s="127" t="str">
        <f>$B$43</f>
        <v>Vocational Training</v>
      </c>
      <c r="C102" s="327">
        <f>Data!IC20</f>
        <v>4830.7849308743089</v>
      </c>
      <c r="D102" s="327">
        <f>Data!IW20</f>
        <v>2786.8721429716779</v>
      </c>
      <c r="E102" s="327">
        <f>Data!JQ20</f>
        <v>0</v>
      </c>
      <c r="F102" s="327">
        <f>Data!KK20</f>
        <v>0</v>
      </c>
      <c r="G102" s="327">
        <f>Data!LE20</f>
        <v>0</v>
      </c>
      <c r="H102" s="136">
        <f t="shared" si="2"/>
        <v>7617.6570738459868</v>
      </c>
    </row>
    <row r="103" spans="2:8">
      <c r="B103" s="127" t="str">
        <f>$B$44</f>
        <v>Physical Training</v>
      </c>
      <c r="C103" s="327">
        <f>Data!ID20</f>
        <v>0</v>
      </c>
      <c r="D103" s="327">
        <f>Data!IX20</f>
        <v>0</v>
      </c>
      <c r="E103" s="327">
        <f>Data!JR20</f>
        <v>0</v>
      </c>
      <c r="F103" s="327">
        <f>Data!KL20</f>
        <v>0</v>
      </c>
      <c r="G103" s="327">
        <f>Data!LF20</f>
        <v>0</v>
      </c>
      <c r="H103" s="136">
        <f t="shared" si="2"/>
        <v>0</v>
      </c>
    </row>
    <row r="104" spans="2:8">
      <c r="B104" s="127" t="str">
        <f>$B$45</f>
        <v>Health Services</v>
      </c>
      <c r="C104" s="327">
        <f>Data!IE20</f>
        <v>15612.036715253158</v>
      </c>
      <c r="D104" s="327">
        <f>Data!IY20</f>
        <v>29905.245056735032</v>
      </c>
      <c r="E104" s="327">
        <f>Data!JS20</f>
        <v>25006.113900465021</v>
      </c>
      <c r="F104" s="327">
        <f>Data!KM20</f>
        <v>171.93789117865447</v>
      </c>
      <c r="G104" s="327">
        <f>Data!LG20</f>
        <v>0</v>
      </c>
      <c r="H104" s="136">
        <f t="shared" si="2"/>
        <v>70695.333563631852</v>
      </c>
    </row>
    <row r="105" spans="2:8">
      <c r="B105" s="127" t="str">
        <f>$B$46</f>
        <v>Pharmacy</v>
      </c>
      <c r="C105" s="327">
        <f>Data!IF20</f>
        <v>0</v>
      </c>
      <c r="D105" s="327">
        <f>Data!IZ20</f>
        <v>0</v>
      </c>
      <c r="E105" s="327">
        <f>Data!JT20</f>
        <v>0</v>
      </c>
      <c r="F105" s="327">
        <f>Data!KN20</f>
        <v>0</v>
      </c>
      <c r="G105" s="327">
        <f>Data!LH20</f>
        <v>0</v>
      </c>
      <c r="H105" s="136">
        <f t="shared" si="2"/>
        <v>0</v>
      </c>
    </row>
    <row r="106" spans="2:8">
      <c r="B106" s="127" t="str">
        <f>$B$47</f>
        <v>Business Administration</v>
      </c>
      <c r="C106" s="327">
        <f>Data!IG20</f>
        <v>19175.703475653434</v>
      </c>
      <c r="D106" s="327">
        <f>Data!JA20</f>
        <v>149516.76433149472</v>
      </c>
      <c r="E106" s="327">
        <f>Data!JU20</f>
        <v>142574.7297127787</v>
      </c>
      <c r="F106" s="327">
        <f>Data!KO20</f>
        <v>0</v>
      </c>
      <c r="G106" s="327">
        <f>Data!LI20</f>
        <v>0</v>
      </c>
      <c r="H106" s="136">
        <f t="shared" si="2"/>
        <v>311267.19751992682</v>
      </c>
    </row>
    <row r="107" spans="2:8">
      <c r="B107" s="127" t="str">
        <f>$B$48</f>
        <v>Optometry</v>
      </c>
      <c r="C107" s="327">
        <f>Data!IH20</f>
        <v>0</v>
      </c>
      <c r="D107" s="327">
        <f>Data!JB20</f>
        <v>0</v>
      </c>
      <c r="E107" s="327">
        <f>Data!JV20</f>
        <v>0</v>
      </c>
      <c r="F107" s="327">
        <f>Data!KP20</f>
        <v>0</v>
      </c>
      <c r="G107" s="327">
        <f>Data!LJ20</f>
        <v>0</v>
      </c>
      <c r="H107" s="136">
        <f t="shared" si="2"/>
        <v>0</v>
      </c>
    </row>
    <row r="108" spans="2:8">
      <c r="B108" s="127" t="str">
        <f>$B$49</f>
        <v>Teacher Ed-Practice Teaching</v>
      </c>
      <c r="C108" s="327">
        <f>Data!II20</f>
        <v>0</v>
      </c>
      <c r="D108" s="327">
        <f>Data!JC20</f>
        <v>0</v>
      </c>
      <c r="E108" s="327">
        <f>Data!JW20</f>
        <v>0</v>
      </c>
      <c r="F108" s="327">
        <f>Data!KQ20</f>
        <v>0</v>
      </c>
      <c r="G108" s="327">
        <f>Data!LK20</f>
        <v>0</v>
      </c>
      <c r="H108" s="136">
        <f t="shared" si="2"/>
        <v>0</v>
      </c>
    </row>
    <row r="109" spans="2:8">
      <c r="B109" s="127" t="str">
        <f>$B$50</f>
        <v>Technology</v>
      </c>
      <c r="C109" s="327">
        <f>Data!IJ20</f>
        <v>6214.529000810383</v>
      </c>
      <c r="D109" s="327">
        <f>Data!JD20</f>
        <v>21689.665084389228</v>
      </c>
      <c r="E109" s="327">
        <f>Data!JX20</f>
        <v>20805.652519576495</v>
      </c>
      <c r="F109" s="327">
        <f>Data!KR20</f>
        <v>0</v>
      </c>
      <c r="G109" s="327">
        <f>Data!LL20</f>
        <v>0</v>
      </c>
      <c r="H109" s="136">
        <f t="shared" si="2"/>
        <v>48709.846604776103</v>
      </c>
    </row>
    <row r="110" spans="2:8">
      <c r="B110" s="127" t="str">
        <f>$B$51</f>
        <v>Nursing</v>
      </c>
      <c r="C110" s="327">
        <f>Data!IK20</f>
        <v>683.69429613744899</v>
      </c>
      <c r="D110" s="327">
        <f>Data!JE20</f>
        <v>45597.335662559504</v>
      </c>
      <c r="E110" s="327">
        <f>Data!JY20</f>
        <v>12433.281449786755</v>
      </c>
      <c r="F110" s="327">
        <f>Data!KS20</f>
        <v>0</v>
      </c>
      <c r="G110" s="327">
        <f>Data!HPM20</f>
        <v>0</v>
      </c>
      <c r="H110" s="136">
        <f t="shared" si="2"/>
        <v>58714.311408483714</v>
      </c>
    </row>
    <row r="111" spans="2:8">
      <c r="B111" s="130" t="str">
        <f>$B$52</f>
        <v>Totals</v>
      </c>
      <c r="C111" s="133">
        <f>SUM(C91:C110)</f>
        <v>538653.30132242071</v>
      </c>
      <c r="D111" s="133">
        <f>SUM(D91:D110)</f>
        <v>802712.28068843263</v>
      </c>
      <c r="E111" s="133">
        <f>SUM(E91:E110)</f>
        <v>777971.90651362692</v>
      </c>
      <c r="F111" s="133">
        <f>SUM(F91:F110)</f>
        <v>95927.051475519693</v>
      </c>
      <c r="G111" s="133">
        <f>SUM(G91:G110)</f>
        <v>0</v>
      </c>
      <c r="H111" s="133">
        <f t="shared" si="2"/>
        <v>2215264.54</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3237258.6140236999</v>
      </c>
      <c r="D116" s="321">
        <f t="shared" si="3"/>
        <v>2373921.1662105382</v>
      </c>
      <c r="E116" s="321">
        <f t="shared" si="3"/>
        <v>1800809.5087093618</v>
      </c>
      <c r="F116" s="321">
        <f t="shared" si="3"/>
        <v>226915.53628687077</v>
      </c>
      <c r="G116" s="321">
        <f t="shared" si="3"/>
        <v>0</v>
      </c>
      <c r="H116" s="133">
        <f t="shared" ref="H116:H136" si="4">SUM(C116:G116)</f>
        <v>7638904.8252304709</v>
      </c>
    </row>
    <row r="117" spans="2:8">
      <c r="B117" s="127" t="str">
        <f>$B$33</f>
        <v>Science</v>
      </c>
      <c r="C117" s="141">
        <f t="shared" si="3"/>
        <v>1556385.3019609898</v>
      </c>
      <c r="D117" s="141">
        <f t="shared" si="3"/>
        <v>1182212.9557439773</v>
      </c>
      <c r="E117" s="141">
        <f t="shared" si="3"/>
        <v>1195788.3867238322</v>
      </c>
      <c r="F117" s="141">
        <f t="shared" si="3"/>
        <v>0</v>
      </c>
      <c r="G117" s="141">
        <f t="shared" si="3"/>
        <v>0</v>
      </c>
      <c r="H117" s="136">
        <f t="shared" si="4"/>
        <v>3934386.6444287994</v>
      </c>
    </row>
    <row r="118" spans="2:8">
      <c r="B118" s="127" t="str">
        <f>$B$34</f>
        <v>Fine Arts</v>
      </c>
      <c r="C118" s="141">
        <f t="shared" si="3"/>
        <v>860735.28428545175</v>
      </c>
      <c r="D118" s="141">
        <f t="shared" si="3"/>
        <v>772883.1593246049</v>
      </c>
      <c r="E118" s="141">
        <f t="shared" si="3"/>
        <v>451187.57798335765</v>
      </c>
      <c r="F118" s="141">
        <f t="shared" si="3"/>
        <v>5643.176566114902</v>
      </c>
      <c r="G118" s="141">
        <f t="shared" si="3"/>
        <v>0</v>
      </c>
      <c r="H118" s="136">
        <f t="shared" si="4"/>
        <v>2090449.1981595294</v>
      </c>
    </row>
    <row r="119" spans="2:8">
      <c r="B119" s="127" t="str">
        <f>$B$35</f>
        <v>Teacher Education</v>
      </c>
      <c r="C119" s="141">
        <f t="shared" si="3"/>
        <v>160169.17783160007</v>
      </c>
      <c r="D119" s="141">
        <f t="shared" si="3"/>
        <v>1287407.3148879611</v>
      </c>
      <c r="E119" s="141">
        <f t="shared" si="3"/>
        <v>2563934.4642305453</v>
      </c>
      <c r="F119" s="141">
        <f t="shared" si="3"/>
        <v>1099445.7907341761</v>
      </c>
      <c r="G119" s="141">
        <f t="shared" si="3"/>
        <v>0</v>
      </c>
      <c r="H119" s="136">
        <f t="shared" si="4"/>
        <v>5110956.7476842832</v>
      </c>
    </row>
    <row r="120" spans="2:8">
      <c r="B120" s="127" t="str">
        <f>$B$36</f>
        <v>Agriculture</v>
      </c>
      <c r="C120" s="141">
        <f t="shared" si="3"/>
        <v>486763.18754109734</v>
      </c>
      <c r="D120" s="141">
        <f t="shared" si="3"/>
        <v>836774.11100363126</v>
      </c>
      <c r="E120" s="141">
        <f t="shared" si="3"/>
        <v>298381.10842060728</v>
      </c>
      <c r="F120" s="141">
        <f t="shared" si="3"/>
        <v>0</v>
      </c>
      <c r="G120" s="141">
        <f t="shared" si="3"/>
        <v>0</v>
      </c>
      <c r="H120" s="136">
        <f t="shared" si="4"/>
        <v>1621918.4069653358</v>
      </c>
    </row>
    <row r="121" spans="2:8">
      <c r="B121" s="127" t="str">
        <f>$B$37</f>
        <v>Engineering</v>
      </c>
      <c r="C121" s="141">
        <f t="shared" si="3"/>
        <v>475027.54718294641</v>
      </c>
      <c r="D121" s="141">
        <f t="shared" si="3"/>
        <v>940261.48551565129</v>
      </c>
      <c r="E121" s="141">
        <f t="shared" si="3"/>
        <v>921705.61957180197</v>
      </c>
      <c r="F121" s="141">
        <f t="shared" si="3"/>
        <v>0</v>
      </c>
      <c r="G121" s="141">
        <f t="shared" si="3"/>
        <v>0</v>
      </c>
      <c r="H121" s="136">
        <f t="shared" si="4"/>
        <v>2336994.6522704</v>
      </c>
    </row>
    <row r="122" spans="2:8">
      <c r="B122" s="127" t="str">
        <f>$B$38</f>
        <v>Home Economics</v>
      </c>
      <c r="C122" s="141">
        <f t="shared" si="3"/>
        <v>30997.974473765855</v>
      </c>
      <c r="D122" s="141">
        <f t="shared" si="3"/>
        <v>68504.684018346597</v>
      </c>
      <c r="E122" s="141">
        <f t="shared" si="3"/>
        <v>0</v>
      </c>
      <c r="F122" s="141">
        <f t="shared" si="3"/>
        <v>0</v>
      </c>
      <c r="G122" s="141">
        <f t="shared" si="3"/>
        <v>0</v>
      </c>
      <c r="H122" s="136">
        <f t="shared" si="4"/>
        <v>99502.658492112445</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38543.830278710477</v>
      </c>
      <c r="D124" s="141">
        <f t="shared" si="3"/>
        <v>233569.14291416077</v>
      </c>
      <c r="E124" s="141">
        <f t="shared" si="3"/>
        <v>688242.27610048954</v>
      </c>
      <c r="F124" s="141">
        <f t="shared" si="3"/>
        <v>0</v>
      </c>
      <c r="G124" s="141">
        <f t="shared" si="3"/>
        <v>0</v>
      </c>
      <c r="H124" s="136">
        <f t="shared" si="4"/>
        <v>960355.24929336086</v>
      </c>
    </row>
    <row r="125" spans="2:8">
      <c r="B125" s="127" t="str">
        <f>$B$41</f>
        <v>Library Science</v>
      </c>
      <c r="C125" s="141">
        <f t="shared" si="3"/>
        <v>0</v>
      </c>
      <c r="D125" s="141">
        <f t="shared" si="3"/>
        <v>0</v>
      </c>
      <c r="E125" s="141">
        <f t="shared" si="3"/>
        <v>108443.8062102783</v>
      </c>
      <c r="F125" s="141">
        <f t="shared" si="3"/>
        <v>0</v>
      </c>
      <c r="G125" s="141">
        <f t="shared" si="3"/>
        <v>0</v>
      </c>
      <c r="H125" s="136">
        <f t="shared" si="4"/>
        <v>108443.8062102783</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67198.784930874303</v>
      </c>
      <c r="D127" s="141">
        <f t="shared" si="3"/>
        <v>38766.872142971675</v>
      </c>
      <c r="E127" s="141">
        <f t="shared" si="3"/>
        <v>0</v>
      </c>
      <c r="F127" s="141">
        <f t="shared" si="3"/>
        <v>0</v>
      </c>
      <c r="G127" s="141">
        <f t="shared" si="3"/>
        <v>0</v>
      </c>
      <c r="H127" s="136">
        <f t="shared" si="4"/>
        <v>105965.65707384597</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217171.72521098662</v>
      </c>
      <c r="D129" s="141">
        <f t="shared" si="3"/>
        <v>415997.84706393851</v>
      </c>
      <c r="E129" s="141">
        <f t="shared" si="3"/>
        <v>347848.32982621907</v>
      </c>
      <c r="F129" s="141">
        <f t="shared" si="3"/>
        <v>2391.7474149881782</v>
      </c>
      <c r="G129" s="141">
        <f t="shared" si="3"/>
        <v>0</v>
      </c>
      <c r="H129" s="136">
        <f t="shared" si="4"/>
        <v>983409.64951613243</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266744.22318474803</v>
      </c>
      <c r="D131" s="141">
        <f t="shared" si="3"/>
        <v>2079857.6284483641</v>
      </c>
      <c r="E131" s="141">
        <f t="shared" si="3"/>
        <v>1983290.2386760868</v>
      </c>
      <c r="F131" s="141">
        <f t="shared" si="3"/>
        <v>0</v>
      </c>
      <c r="G131" s="141">
        <f t="shared" si="3"/>
        <v>0</v>
      </c>
      <c r="H131" s="136">
        <f t="shared" si="4"/>
        <v>4329892.0903091989</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0</v>
      </c>
      <c r="E133" s="141">
        <f t="shared" si="5"/>
        <v>0</v>
      </c>
      <c r="F133" s="141">
        <f t="shared" si="5"/>
        <v>0</v>
      </c>
      <c r="G133" s="141">
        <f t="shared" si="5"/>
        <v>0</v>
      </c>
      <c r="H133" s="136">
        <f t="shared" si="4"/>
        <v>0</v>
      </c>
    </row>
    <row r="134" spans="2:12">
      <c r="B134" s="127" t="str">
        <f>$B$50</f>
        <v>Technology</v>
      </c>
      <c r="C134" s="141">
        <f t="shared" si="5"/>
        <v>86447.400111550072</v>
      </c>
      <c r="D134" s="141">
        <f t="shared" si="5"/>
        <v>301714.76480216091</v>
      </c>
      <c r="E134" s="141">
        <f t="shared" si="5"/>
        <v>289417.68035955261</v>
      </c>
      <c r="F134" s="141">
        <f t="shared" si="5"/>
        <v>0</v>
      </c>
      <c r="G134" s="141">
        <f t="shared" si="5"/>
        <v>0</v>
      </c>
      <c r="H134" s="136">
        <f t="shared" si="4"/>
        <v>677579.84527326352</v>
      </c>
    </row>
    <row r="135" spans="2:12">
      <c r="B135" s="127" t="str">
        <f>$B$51</f>
        <v>Nursing</v>
      </c>
      <c r="C135" s="141">
        <f t="shared" si="5"/>
        <v>9510.550898462534</v>
      </c>
      <c r="D135" s="141">
        <f t="shared" si="5"/>
        <v>634283.16442451556</v>
      </c>
      <c r="E135" s="141">
        <f t="shared" si="5"/>
        <v>172953.55063096021</v>
      </c>
      <c r="F135" s="141">
        <f t="shared" si="5"/>
        <v>0</v>
      </c>
      <c r="G135" s="141">
        <f t="shared" si="5"/>
        <v>0</v>
      </c>
      <c r="H135" s="136">
        <f t="shared" si="4"/>
        <v>816747.26595393824</v>
      </c>
    </row>
    <row r="136" spans="2:12">
      <c r="B136" s="130" t="str">
        <f>$B$52</f>
        <v>Totals</v>
      </c>
      <c r="C136" s="133">
        <f>SUM(C116:C135)</f>
        <v>7492953.6019148855</v>
      </c>
      <c r="D136" s="133">
        <f>SUM(D116:D135)</f>
        <v>11166154.296500824</v>
      </c>
      <c r="E136" s="133">
        <f>SUM(E116:E135)</f>
        <v>10822002.547443092</v>
      </c>
      <c r="F136" s="133">
        <f>SUM(F116:F135)</f>
        <v>1334396.2510021499</v>
      </c>
      <c r="G136" s="133">
        <f>SUM(G116:G135)</f>
        <v>0</v>
      </c>
      <c r="H136" s="133">
        <f t="shared" si="4"/>
        <v>30815506.696860954</v>
      </c>
    </row>
    <row r="137" spans="2:12">
      <c r="B137" s="328"/>
      <c r="C137" s="331"/>
      <c r="D137" s="331"/>
      <c r="E137" s="331"/>
      <c r="F137" s="331"/>
      <c r="G137" s="331"/>
      <c r="H137" s="332"/>
    </row>
    <row r="138" spans="2:12">
      <c r="B138" s="120" t="s">
        <v>4</v>
      </c>
      <c r="C138" s="325"/>
      <c r="D138" s="325"/>
      <c r="E138" s="325"/>
      <c r="F138" s="325"/>
      <c r="G138" s="325"/>
      <c r="H138" s="122">
        <f>H86-H81-H111</f>
        <v>37123380.303139053</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Data!LN20</f>
        <v>0</v>
      </c>
      <c r="D143" s="327">
        <f>Data!MH20</f>
        <v>0</v>
      </c>
      <c r="E143" s="327">
        <f>Data!NB20</f>
        <v>0</v>
      </c>
      <c r="F143" s="327">
        <f>Data!NV20</f>
        <v>0</v>
      </c>
      <c r="G143" s="327">
        <f>Data!OP20</f>
        <v>0</v>
      </c>
      <c r="H143" s="341">
        <f>Data!PJ20</f>
        <v>9202573.5419678073</v>
      </c>
      <c r="I143" s="342">
        <f t="shared" ref="I143:I162" si="6">SUM(C143:H143)</f>
        <v>9202573.5419678073</v>
      </c>
    </row>
    <row r="144" spans="2:12">
      <c r="B144" s="127" t="str">
        <f>$B$33</f>
        <v>Science</v>
      </c>
      <c r="C144" s="327">
        <f>Data!LO20</f>
        <v>0</v>
      </c>
      <c r="D144" s="327">
        <f>Data!MI20</f>
        <v>1246785.8500000001</v>
      </c>
      <c r="E144" s="327">
        <f>Data!NC20</f>
        <v>167476.28</v>
      </c>
      <c r="F144" s="327">
        <f>Data!NW20</f>
        <v>0</v>
      </c>
      <c r="G144" s="327">
        <f>Data!OQ20</f>
        <v>0</v>
      </c>
      <c r="H144" s="341">
        <f>Data!PK20</f>
        <v>3325485.6828416921</v>
      </c>
      <c r="I144" s="342">
        <f t="shared" si="6"/>
        <v>4739747.812841692</v>
      </c>
    </row>
    <row r="145" spans="2:9">
      <c r="B145" s="127" t="str">
        <f>$B$34</f>
        <v>Fine Arts</v>
      </c>
      <c r="C145" s="327">
        <f>Data!LP20</f>
        <v>0</v>
      </c>
      <c r="D145" s="327">
        <f>Data!MJ20</f>
        <v>4958.57</v>
      </c>
      <c r="E145" s="327">
        <f>Data!ND20</f>
        <v>0</v>
      </c>
      <c r="F145" s="327">
        <f>Data!NX20</f>
        <v>0</v>
      </c>
      <c r="G145" s="327">
        <f>Data!OR20</f>
        <v>0</v>
      </c>
      <c r="H145" s="341">
        <f>Data!PL20</f>
        <v>2513401.4465132696</v>
      </c>
      <c r="I145" s="342">
        <f t="shared" si="6"/>
        <v>2518360.0165132694</v>
      </c>
    </row>
    <row r="146" spans="2:9">
      <c r="B146" s="127" t="str">
        <f>$B$35</f>
        <v>Teacher Education</v>
      </c>
      <c r="C146" s="327">
        <f>Data!LQ20</f>
        <v>0</v>
      </c>
      <c r="D146" s="327">
        <f>Data!MK20</f>
        <v>276496.01</v>
      </c>
      <c r="E146" s="327">
        <f>Data!NE20</f>
        <v>0</v>
      </c>
      <c r="F146" s="327">
        <f>Data!NY20</f>
        <v>0</v>
      </c>
      <c r="G146" s="327">
        <f>Data!OS20</f>
        <v>0</v>
      </c>
      <c r="H146" s="341">
        <f>Data!PN20</f>
        <v>5880663.4803281408</v>
      </c>
      <c r="I146" s="342">
        <f t="shared" si="6"/>
        <v>6157159.4903281406</v>
      </c>
    </row>
    <row r="147" spans="2:9">
      <c r="B147" s="127" t="str">
        <f>$B$36</f>
        <v>Agriculture</v>
      </c>
      <c r="C147" s="327">
        <f>Data!LR20</f>
        <v>0</v>
      </c>
      <c r="D147" s="327">
        <f>Data!ML20</f>
        <v>251225.11</v>
      </c>
      <c r="E147" s="327">
        <f>Data!NF20</f>
        <v>0</v>
      </c>
      <c r="F147" s="327">
        <f>Data!NZ20</f>
        <v>0</v>
      </c>
      <c r="G147" s="327">
        <f>Data!OT20</f>
        <v>0</v>
      </c>
      <c r="H147" s="341">
        <f>Data!PM20</f>
        <v>1702696.7885778439</v>
      </c>
      <c r="I147" s="342">
        <f t="shared" si="6"/>
        <v>1953921.8985778438</v>
      </c>
    </row>
    <row r="148" spans="2:9">
      <c r="B148" s="127" t="str">
        <f>$B$37</f>
        <v>Engineering</v>
      </c>
      <c r="C148" s="327">
        <f>Data!LS20</f>
        <v>0</v>
      </c>
      <c r="D148" s="327">
        <f>Data!MM20</f>
        <v>134222.20000000001</v>
      </c>
      <c r="E148" s="327">
        <f>Data!NG20</f>
        <v>12482</v>
      </c>
      <c r="F148" s="327">
        <f>Data!OA20</f>
        <v>0</v>
      </c>
      <c r="G148" s="327">
        <f>Data!OU20</f>
        <v>0</v>
      </c>
      <c r="H148" s="341">
        <f>Data!PO20</f>
        <v>2668668.637696662</v>
      </c>
      <c r="I148" s="342">
        <f t="shared" si="6"/>
        <v>2815372.8376966622</v>
      </c>
    </row>
    <row r="149" spans="2:9">
      <c r="B149" s="127" t="str">
        <f>$B$38</f>
        <v>Home Economics</v>
      </c>
      <c r="C149" s="327">
        <f>Data!LT20</f>
        <v>0</v>
      </c>
      <c r="D149" s="327">
        <f>Data!MN20</f>
        <v>0</v>
      </c>
      <c r="E149" s="327">
        <f>Data!NH20</f>
        <v>0</v>
      </c>
      <c r="F149" s="327">
        <f>Data!OB20</f>
        <v>0</v>
      </c>
      <c r="G149" s="327">
        <f>Data!OV20</f>
        <v>0</v>
      </c>
      <c r="H149" s="341">
        <f>Data!PP20</f>
        <v>119870.65598337857</v>
      </c>
      <c r="I149" s="342">
        <f t="shared" si="6"/>
        <v>119870.65598337857</v>
      </c>
    </row>
    <row r="150" spans="2:9">
      <c r="B150" s="127" t="str">
        <f>$B$39</f>
        <v>Law</v>
      </c>
      <c r="C150" s="327">
        <f>Data!LU20</f>
        <v>0</v>
      </c>
      <c r="D150" s="327">
        <f>Data!MO20</f>
        <v>0</v>
      </c>
      <c r="E150" s="327">
        <f>Data!NI20</f>
        <v>0</v>
      </c>
      <c r="F150" s="327">
        <f>Data!OC20</f>
        <v>0</v>
      </c>
      <c r="G150" s="327">
        <f>Data!OW20</f>
        <v>0</v>
      </c>
      <c r="H150" s="341">
        <f>Data!PQ20</f>
        <v>0</v>
      </c>
      <c r="I150" s="342">
        <f t="shared" si="6"/>
        <v>0</v>
      </c>
    </row>
    <row r="151" spans="2:9">
      <c r="B151" s="127" t="str">
        <f>$B$40</f>
        <v>Social Service</v>
      </c>
      <c r="C151" s="327">
        <f>Data!LV20</f>
        <v>0</v>
      </c>
      <c r="D151" s="327">
        <f>Data!MP20</f>
        <v>0</v>
      </c>
      <c r="E151" s="327">
        <f>Data!NJ20</f>
        <v>0</v>
      </c>
      <c r="F151" s="327">
        <f>Data!OD20</f>
        <v>0</v>
      </c>
      <c r="G151" s="327">
        <f>Data!OX20</f>
        <v>0</v>
      </c>
      <c r="H151" s="341">
        <f>Data!PR20</f>
        <v>1156938.0703431319</v>
      </c>
      <c r="I151" s="342">
        <f t="shared" si="6"/>
        <v>1156938.0703431319</v>
      </c>
    </row>
    <row r="152" spans="2:9">
      <c r="B152" s="127" t="str">
        <f>$B$41</f>
        <v>Library Science</v>
      </c>
      <c r="C152" s="327">
        <f>Data!LW20</f>
        <v>0</v>
      </c>
      <c r="D152" s="327">
        <f>Data!MQ20</f>
        <v>0</v>
      </c>
      <c r="E152" s="327">
        <f>Data!NK20</f>
        <v>0</v>
      </c>
      <c r="F152" s="327">
        <f>Data!OE20</f>
        <v>0</v>
      </c>
      <c r="G152" s="327">
        <f>Data!OY20</f>
        <v>0</v>
      </c>
      <c r="H152" s="341">
        <f>Data!PS20</f>
        <v>130642.03896412364</v>
      </c>
      <c r="I152" s="342">
        <f t="shared" si="6"/>
        <v>130642.03896412364</v>
      </c>
    </row>
    <row r="153" spans="2:9">
      <c r="B153" s="127" t="str">
        <f>$B$42</f>
        <v>Veterinary Science</v>
      </c>
      <c r="C153" s="327">
        <f>Data!LX20</f>
        <v>0</v>
      </c>
      <c r="D153" s="327">
        <f>Data!MR20</f>
        <v>0</v>
      </c>
      <c r="E153" s="327">
        <f>Data!NL20</f>
        <v>0</v>
      </c>
      <c r="F153" s="327">
        <f>Data!OF20</f>
        <v>0</v>
      </c>
      <c r="G153" s="327">
        <f>Data!OZ20</f>
        <v>0</v>
      </c>
      <c r="H153" s="341">
        <f>Data!PT20</f>
        <v>0</v>
      </c>
      <c r="I153" s="342">
        <f t="shared" si="6"/>
        <v>0</v>
      </c>
    </row>
    <row r="154" spans="2:9">
      <c r="B154" s="127" t="str">
        <f>$B$43</f>
        <v>Vocational Training</v>
      </c>
      <c r="C154" s="327">
        <f>Data!LY20</f>
        <v>0</v>
      </c>
      <c r="D154" s="327">
        <f>Data!MS20</f>
        <v>0</v>
      </c>
      <c r="E154" s="327">
        <f>Data!NM20</f>
        <v>0</v>
      </c>
      <c r="F154" s="327">
        <f>Data!OG20</f>
        <v>0</v>
      </c>
      <c r="G154" s="327">
        <f>Data!PA20</f>
        <v>0</v>
      </c>
      <c r="H154" s="341">
        <f>Data!PU20</f>
        <v>127656.61759839868</v>
      </c>
      <c r="I154" s="342">
        <f t="shared" si="6"/>
        <v>127656.61759839868</v>
      </c>
    </row>
    <row r="155" spans="2:9">
      <c r="B155" s="127" t="str">
        <f>$B$44</f>
        <v>Physical Training</v>
      </c>
      <c r="C155" s="327">
        <f>Data!LZ20</f>
        <v>0</v>
      </c>
      <c r="D155" s="327">
        <f>Data!MT20</f>
        <v>0</v>
      </c>
      <c r="E155" s="327">
        <f>Data!NN20</f>
        <v>0</v>
      </c>
      <c r="F155" s="327">
        <f>Data!OH20</f>
        <v>0</v>
      </c>
      <c r="G155" s="327">
        <f>Data!PB20</f>
        <v>0</v>
      </c>
      <c r="H155" s="341">
        <f>Data!PV20</f>
        <v>0</v>
      </c>
      <c r="I155" s="342">
        <f t="shared" si="6"/>
        <v>0</v>
      </c>
    </row>
    <row r="156" spans="2:9">
      <c r="B156" s="127" t="str">
        <f>$B$45</f>
        <v>Health Services</v>
      </c>
      <c r="C156" s="327">
        <f>Data!MA20</f>
        <v>0</v>
      </c>
      <c r="D156" s="327">
        <f>Data!MU20</f>
        <v>11100.72</v>
      </c>
      <c r="E156" s="327">
        <f>Data!NO20</f>
        <v>37999.979999999996</v>
      </c>
      <c r="F156" s="327">
        <f>Data!OI20</f>
        <v>0</v>
      </c>
      <c r="G156" s="327">
        <f>Data!PC20</f>
        <v>0</v>
      </c>
      <c r="H156" s="341">
        <f>Data!PW20</f>
        <v>1135610.9607163584</v>
      </c>
      <c r="I156" s="342">
        <f t="shared" si="6"/>
        <v>1184711.6607163583</v>
      </c>
    </row>
    <row r="157" spans="2:9">
      <c r="B157" s="127" t="str">
        <f>$B$46</f>
        <v>Pharmacy</v>
      </c>
      <c r="C157" s="327">
        <f>Data!MB20</f>
        <v>0</v>
      </c>
      <c r="D157" s="327">
        <f>Data!MV20</f>
        <v>0</v>
      </c>
      <c r="E157" s="327">
        <f>Data!NP20</f>
        <v>0</v>
      </c>
      <c r="F157" s="327">
        <f>Data!OJ20</f>
        <v>0</v>
      </c>
      <c r="G157" s="327">
        <f>Data!PD20</f>
        <v>0</v>
      </c>
      <c r="H157" s="341">
        <f>Data!PX20</f>
        <v>0</v>
      </c>
      <c r="I157" s="342">
        <f t="shared" si="6"/>
        <v>0</v>
      </c>
    </row>
    <row r="158" spans="2:9">
      <c r="B158" s="127" t="str">
        <f>$B$47</f>
        <v>Business Administration</v>
      </c>
      <c r="C158" s="327">
        <f>Data!MC20</f>
        <v>0</v>
      </c>
      <c r="D158" s="327">
        <f>Data!MW20</f>
        <v>8634.1200000000008</v>
      </c>
      <c r="E158" s="327">
        <f>Data!NQ20</f>
        <v>0</v>
      </c>
      <c r="F158" s="327">
        <f>Data!OK20</f>
        <v>0</v>
      </c>
      <c r="G158" s="327">
        <f>Data!PE20</f>
        <v>0</v>
      </c>
      <c r="H158" s="341">
        <f>Data!PY20</f>
        <v>5207578.3216379192</v>
      </c>
      <c r="I158" s="342">
        <f t="shared" si="6"/>
        <v>5216212.4416379193</v>
      </c>
    </row>
    <row r="159" spans="2:9">
      <c r="B159" s="127" t="str">
        <f>$B$48</f>
        <v>Optometry</v>
      </c>
      <c r="C159" s="327">
        <f>Data!MD20</f>
        <v>0</v>
      </c>
      <c r="D159" s="327">
        <f>Data!MX20</f>
        <v>0</v>
      </c>
      <c r="E159" s="327">
        <f>Data!NR20</f>
        <v>0</v>
      </c>
      <c r="F159" s="327">
        <f>Data!OL20</f>
        <v>0</v>
      </c>
      <c r="G159" s="327">
        <f>Data!PF20</f>
        <v>0</v>
      </c>
      <c r="H159" s="341">
        <f>Data!PZ20</f>
        <v>0</v>
      </c>
      <c r="I159" s="342">
        <f t="shared" si="6"/>
        <v>0</v>
      </c>
    </row>
    <row r="160" spans="2:9">
      <c r="B160" s="127" t="str">
        <f>$B$49</f>
        <v>Teacher Ed-Practice Teaching</v>
      </c>
      <c r="C160" s="327">
        <f>Data!ME20</f>
        <v>0</v>
      </c>
      <c r="D160" s="327">
        <f>Data!MY20</f>
        <v>0</v>
      </c>
      <c r="E160" s="327">
        <f>Data!NS20</f>
        <v>0</v>
      </c>
      <c r="F160" s="327">
        <f>Data!OM20</f>
        <v>0</v>
      </c>
      <c r="G160" s="327">
        <f>Data!PG20</f>
        <v>0</v>
      </c>
      <c r="H160" s="366">
        <f>Data!QA20</f>
        <v>0</v>
      </c>
      <c r="I160" s="342">
        <f t="shared" si="6"/>
        <v>0</v>
      </c>
    </row>
    <row r="161" spans="2:10">
      <c r="B161" s="127" t="str">
        <f>$B$50</f>
        <v>Technology</v>
      </c>
      <c r="C161" s="327">
        <f>Data!MF20</f>
        <v>0</v>
      </c>
      <c r="D161" s="327">
        <f>Data!MZ20</f>
        <v>0</v>
      </c>
      <c r="E161" s="327">
        <f>Data!NT20</f>
        <v>0</v>
      </c>
      <c r="F161" s="327">
        <f>Data!ON20</f>
        <v>0</v>
      </c>
      <c r="G161" s="327">
        <f>Data!PH20</f>
        <v>0</v>
      </c>
      <c r="H161" s="341">
        <f>Data!QB20</f>
        <v>816279.10012535693</v>
      </c>
      <c r="I161" s="342">
        <f t="shared" si="6"/>
        <v>816279.10012535693</v>
      </c>
    </row>
    <row r="162" spans="2:10">
      <c r="B162" s="127" t="str">
        <f>$B$51</f>
        <v>Nursing</v>
      </c>
      <c r="C162" s="327">
        <f>Data!MG20</f>
        <v>0</v>
      </c>
      <c r="D162" s="327">
        <f>Data!NA20</f>
        <v>35755.120000000003</v>
      </c>
      <c r="E162" s="327">
        <f>Data!NU20</f>
        <v>0</v>
      </c>
      <c r="F162" s="327">
        <f>Data!OO20</f>
        <v>0</v>
      </c>
      <c r="G162" s="327">
        <f>Data!PI20</f>
        <v>0</v>
      </c>
      <c r="H162" s="341">
        <f>Data!QC20</f>
        <v>948178.6967059162</v>
      </c>
      <c r="I162" s="342">
        <f t="shared" si="6"/>
        <v>983933.81670591619</v>
      </c>
    </row>
    <row r="163" spans="2:10" ht="14.4" thickBot="1">
      <c r="B163" s="130" t="str">
        <f>$B$52</f>
        <v>Totals</v>
      </c>
      <c r="C163" s="133">
        <f t="shared" ref="C163:H163" si="7">SUM(C143:C162)</f>
        <v>0</v>
      </c>
      <c r="D163" s="133">
        <f t="shared" si="7"/>
        <v>1969177.7000000002</v>
      </c>
      <c r="E163" s="133">
        <f t="shared" si="7"/>
        <v>217958.26</v>
      </c>
      <c r="F163" s="133">
        <f t="shared" si="7"/>
        <v>0</v>
      </c>
      <c r="G163" s="134">
        <f t="shared" si="7"/>
        <v>0</v>
      </c>
      <c r="H163" s="343">
        <f t="shared" si="7"/>
        <v>34936244.039999999</v>
      </c>
      <c r="I163" s="342">
        <f>SUM(I143:I162)</f>
        <v>37123380.000000007</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3899919.0527318893</v>
      </c>
      <c r="D168" s="321">
        <f t="shared" si="8"/>
        <v>2859858.1360420794</v>
      </c>
      <c r="E168" s="321">
        <f t="shared" si="8"/>
        <v>2169431.6552075678</v>
      </c>
      <c r="F168" s="321">
        <f t="shared" si="8"/>
        <v>273364.69798627059</v>
      </c>
      <c r="G168" s="321">
        <f t="shared" si="8"/>
        <v>0</v>
      </c>
      <c r="H168" s="133">
        <f t="shared" ref="H168:H188" si="9">SUM(C168:G168)</f>
        <v>9202573.5419678092</v>
      </c>
      <c r="I168" s="347"/>
      <c r="J168" s="288"/>
    </row>
    <row r="169" spans="2:10">
      <c r="B169" s="127" t="str">
        <f>$B$33</f>
        <v>Science</v>
      </c>
      <c r="C169" s="141">
        <f t="shared" si="8"/>
        <v>1315513.0663086972</v>
      </c>
      <c r="D169" s="141">
        <f t="shared" si="8"/>
        <v>2246034.9359950363</v>
      </c>
      <c r="E169" s="141">
        <f t="shared" si="8"/>
        <v>1178199.8105379588</v>
      </c>
      <c r="F169" s="141">
        <f t="shared" si="8"/>
        <v>0</v>
      </c>
      <c r="G169" s="141">
        <f t="shared" si="8"/>
        <v>0</v>
      </c>
      <c r="H169" s="136">
        <f t="shared" si="9"/>
        <v>4739747.812841692</v>
      </c>
      <c r="I169" s="347"/>
      <c r="J169" s="288"/>
    </row>
    <row r="170" spans="2:10">
      <c r="B170" s="127" t="str">
        <f>$B$34</f>
        <v>Fine Arts</v>
      </c>
      <c r="C170" s="141">
        <f t="shared" si="8"/>
        <v>1034884.4212491454</v>
      </c>
      <c r="D170" s="141">
        <f t="shared" si="8"/>
        <v>934216.09624961123</v>
      </c>
      <c r="E170" s="141">
        <f t="shared" si="8"/>
        <v>542474.56104199914</v>
      </c>
      <c r="F170" s="141">
        <f t="shared" si="8"/>
        <v>6784.9379725134959</v>
      </c>
      <c r="G170" s="141">
        <f t="shared" si="8"/>
        <v>0</v>
      </c>
      <c r="H170" s="136">
        <f t="shared" si="9"/>
        <v>2518360.0165132694</v>
      </c>
      <c r="I170" s="347"/>
      <c r="J170" s="288"/>
    </row>
    <row r="171" spans="2:10">
      <c r="B171" s="127" t="str">
        <f>$B$35</f>
        <v>Teacher Education</v>
      </c>
      <c r="C171" s="141">
        <f t="shared" si="8"/>
        <v>184290.55091793506</v>
      </c>
      <c r="D171" s="141">
        <f t="shared" si="8"/>
        <v>1757786.0217769912</v>
      </c>
      <c r="E171" s="141">
        <f t="shared" si="8"/>
        <v>2950061.3122164989</v>
      </c>
      <c r="F171" s="141">
        <f t="shared" si="8"/>
        <v>1265021.6054167151</v>
      </c>
      <c r="G171" s="141">
        <f t="shared" si="8"/>
        <v>0</v>
      </c>
      <c r="H171" s="136">
        <f t="shared" si="9"/>
        <v>6157159.4903281406</v>
      </c>
      <c r="I171" s="347"/>
      <c r="J171" s="288"/>
    </row>
    <row r="172" spans="2:10">
      <c r="B172" s="127" t="str">
        <f>$B$36</f>
        <v>Agriculture</v>
      </c>
      <c r="C172" s="141">
        <f t="shared" si="8"/>
        <v>511006.04855633457</v>
      </c>
      <c r="D172" s="141">
        <f t="shared" si="8"/>
        <v>1129674.1031505005</v>
      </c>
      <c r="E172" s="141">
        <f t="shared" si="8"/>
        <v>313241.74687100877</v>
      </c>
      <c r="F172" s="141">
        <f t="shared" si="8"/>
        <v>0</v>
      </c>
      <c r="G172" s="141">
        <f t="shared" si="8"/>
        <v>0</v>
      </c>
      <c r="H172" s="136">
        <f t="shared" si="9"/>
        <v>1953921.8985778438</v>
      </c>
      <c r="I172" s="347"/>
      <c r="J172" s="288"/>
    </row>
    <row r="173" spans="2:10">
      <c r="B173" s="127" t="str">
        <f>$B$37</f>
        <v>Engineering</v>
      </c>
      <c r="C173" s="141">
        <f t="shared" si="8"/>
        <v>542445.02270363912</v>
      </c>
      <c r="D173" s="141">
        <f t="shared" si="8"/>
        <v>1207928.6953023961</v>
      </c>
      <c r="E173" s="141">
        <f t="shared" si="8"/>
        <v>1064999.1196906264</v>
      </c>
      <c r="F173" s="141">
        <f t="shared" si="8"/>
        <v>0</v>
      </c>
      <c r="G173" s="141">
        <f t="shared" si="8"/>
        <v>0</v>
      </c>
      <c r="H173" s="136">
        <f t="shared" si="9"/>
        <v>2815372.8376966617</v>
      </c>
      <c r="I173" s="347"/>
      <c r="J173" s="288"/>
    </row>
    <row r="174" spans="2:10">
      <c r="B174" s="127" t="str">
        <f>$B$38</f>
        <v>Home Economics</v>
      </c>
      <c r="C174" s="141">
        <f t="shared" si="8"/>
        <v>37343.198570125482</v>
      </c>
      <c r="D174" s="141">
        <f t="shared" si="8"/>
        <v>82527.457413253098</v>
      </c>
      <c r="E174" s="141">
        <f t="shared" si="8"/>
        <v>0</v>
      </c>
      <c r="F174" s="141">
        <f t="shared" si="8"/>
        <v>0</v>
      </c>
      <c r="G174" s="141">
        <f t="shared" si="8"/>
        <v>0</v>
      </c>
      <c r="H174" s="136">
        <f t="shared" si="9"/>
        <v>119870.65598337859</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46433.676141299096</v>
      </c>
      <c r="D176" s="141">
        <f t="shared" si="8"/>
        <v>281380.28473696864</v>
      </c>
      <c r="E176" s="141">
        <f t="shared" si="8"/>
        <v>829124.10946486413</v>
      </c>
      <c r="F176" s="141">
        <f t="shared" si="8"/>
        <v>0</v>
      </c>
      <c r="G176" s="141">
        <f t="shared" si="8"/>
        <v>0</v>
      </c>
      <c r="H176" s="136">
        <f t="shared" si="9"/>
        <v>1156938.0703431319</v>
      </c>
      <c r="I176" s="347"/>
      <c r="J176" s="288"/>
    </row>
    <row r="177" spans="2:10">
      <c r="B177" s="127" t="str">
        <f>$B$41</f>
        <v>Library Science</v>
      </c>
      <c r="C177" s="141">
        <f t="shared" si="8"/>
        <v>0</v>
      </c>
      <c r="D177" s="141">
        <f t="shared" si="8"/>
        <v>0</v>
      </c>
      <c r="E177" s="141">
        <f t="shared" si="8"/>
        <v>130642.03896412364</v>
      </c>
      <c r="F177" s="141">
        <f t="shared" si="8"/>
        <v>0</v>
      </c>
      <c r="G177" s="141">
        <f t="shared" si="8"/>
        <v>0</v>
      </c>
      <c r="H177" s="136">
        <f t="shared" si="9"/>
        <v>130642.03896412364</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80954.243364144961</v>
      </c>
      <c r="D179" s="141">
        <f t="shared" si="8"/>
        <v>46702.374234253723</v>
      </c>
      <c r="E179" s="141">
        <f t="shared" si="8"/>
        <v>0</v>
      </c>
      <c r="F179" s="141">
        <f t="shared" si="8"/>
        <v>0</v>
      </c>
      <c r="G179" s="141">
        <f t="shared" si="8"/>
        <v>0</v>
      </c>
      <c r="H179" s="136">
        <f t="shared" si="9"/>
        <v>127656.61759839868</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250783.17223002983</v>
      </c>
      <c r="D181" s="141">
        <f t="shared" si="8"/>
        <v>491482.13073016406</v>
      </c>
      <c r="E181" s="141">
        <f t="shared" si="8"/>
        <v>439684.44202647632</v>
      </c>
      <c r="F181" s="141">
        <f t="shared" si="8"/>
        <v>2761.915729688023</v>
      </c>
      <c r="G181" s="141">
        <f t="shared" si="8"/>
        <v>0</v>
      </c>
      <c r="H181" s="136">
        <f t="shared" si="9"/>
        <v>1184711.6607163583</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320814.33095942246</v>
      </c>
      <c r="D183" s="141">
        <f t="shared" si="8"/>
        <v>2510087.1059166789</v>
      </c>
      <c r="E183" s="141">
        <f t="shared" si="8"/>
        <v>2385311.0047618179</v>
      </c>
      <c r="F183" s="141">
        <f t="shared" si="8"/>
        <v>0</v>
      </c>
      <c r="G183" s="141">
        <f t="shared" si="8"/>
        <v>0</v>
      </c>
      <c r="H183" s="136">
        <f t="shared" si="9"/>
        <v>5216212.4416379193</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v>0</v>
      </c>
      <c r="E185" s="141">
        <f t="shared" si="10"/>
        <v>0</v>
      </c>
      <c r="F185" s="141">
        <f t="shared" si="10"/>
        <v>0</v>
      </c>
      <c r="G185" s="141">
        <f t="shared" si="10"/>
        <v>0</v>
      </c>
      <c r="H185" s="136">
        <f t="shared" si="9"/>
        <v>0</v>
      </c>
      <c r="I185" s="347"/>
      <c r="J185" s="288"/>
    </row>
    <row r="186" spans="2:10">
      <c r="B186" s="127" t="str">
        <f>$B$50</f>
        <v>Technology</v>
      </c>
      <c r="C186" s="141">
        <f t="shared" si="10"/>
        <v>104143.01202063395</v>
      </c>
      <c r="D186" s="141">
        <f t="shared" si="10"/>
        <v>363475.18071160617</v>
      </c>
      <c r="E186" s="141">
        <f t="shared" si="10"/>
        <v>348660.90739311685</v>
      </c>
      <c r="F186" s="141">
        <f t="shared" si="10"/>
        <v>0</v>
      </c>
      <c r="G186" s="141">
        <f t="shared" si="10"/>
        <v>0</v>
      </c>
      <c r="H186" s="136">
        <f t="shared" si="9"/>
        <v>816279.10012535704</v>
      </c>
      <c r="I186" s="347"/>
      <c r="J186" s="288"/>
    </row>
    <row r="187" spans="2:10">
      <c r="B187" s="127" t="str">
        <f>$B$51</f>
        <v>Nursing</v>
      </c>
      <c r="C187" s="141">
        <f t="shared" si="10"/>
        <v>11040.994113799768</v>
      </c>
      <c r="D187" s="141">
        <f t="shared" si="10"/>
        <v>772107.48903316329</v>
      </c>
      <c r="E187" s="141">
        <f t="shared" si="10"/>
        <v>200785.33355895316</v>
      </c>
      <c r="F187" s="141">
        <f t="shared" si="10"/>
        <v>0</v>
      </c>
      <c r="G187" s="141">
        <f t="shared" si="10"/>
        <v>0</v>
      </c>
      <c r="H187" s="136">
        <f t="shared" si="9"/>
        <v>983933.81670591619</v>
      </c>
      <c r="I187" s="347"/>
      <c r="J187" s="288"/>
    </row>
    <row r="188" spans="2:10">
      <c r="B188" s="130" t="str">
        <f>$B$52</f>
        <v>Totals</v>
      </c>
      <c r="C188" s="133">
        <f>SUM(C168:C187)</f>
        <v>8339570.7898670956</v>
      </c>
      <c r="D188" s="133">
        <f>SUM(D168:D187)</f>
        <v>14683260.0112927</v>
      </c>
      <c r="E188" s="133">
        <f>SUM(E168:E187)</f>
        <v>12552616.04173501</v>
      </c>
      <c r="F188" s="133">
        <f>SUM(F168:F187)</f>
        <v>1547933.1571051872</v>
      </c>
      <c r="G188" s="133">
        <f>SUM(G168:G187)</f>
        <v>0</v>
      </c>
      <c r="H188" s="133">
        <f t="shared" si="9"/>
        <v>37123379.999999993</v>
      </c>
      <c r="I188" s="347"/>
      <c r="J188" s="288"/>
    </row>
    <row r="189" spans="2:10">
      <c r="B189" s="328"/>
      <c r="C189" s="329"/>
      <c r="D189" s="329"/>
      <c r="E189" s="329"/>
      <c r="F189" s="329"/>
      <c r="G189" s="329"/>
      <c r="H189" s="344"/>
    </row>
    <row r="190" spans="2:10">
      <c r="B190" s="489" t="s">
        <v>34</v>
      </c>
      <c r="C190" s="489"/>
      <c r="D190" s="489"/>
      <c r="E190" s="489"/>
      <c r="F190" s="489"/>
      <c r="G190" s="489"/>
      <c r="H190" s="122">
        <f>H15</f>
        <v>17569884</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1845767.4211208452</v>
      </c>
      <c r="D193" s="135">
        <f t="shared" si="11"/>
        <v>1353523.7283543565</v>
      </c>
      <c r="E193" s="135">
        <f t="shared" si="11"/>
        <v>1026756.2524728341</v>
      </c>
      <c r="F193" s="135">
        <f t="shared" si="11"/>
        <v>129379.00679608934</v>
      </c>
      <c r="G193" s="135">
        <f t="shared" si="11"/>
        <v>0</v>
      </c>
      <c r="H193" s="135">
        <f>SUM(C193:G193)</f>
        <v>4355426.4087441247</v>
      </c>
    </row>
    <row r="194" spans="2:8">
      <c r="B194" s="127" t="str">
        <f>$B$33</f>
        <v>Science</v>
      </c>
      <c r="C194" s="138">
        <f t="shared" si="11"/>
        <v>887394.43695550645</v>
      </c>
      <c r="D194" s="138">
        <f t="shared" si="11"/>
        <v>674054.93928920873</v>
      </c>
      <c r="E194" s="138">
        <f t="shared" si="11"/>
        <v>681795.15754725726</v>
      </c>
      <c r="F194" s="138">
        <f t="shared" si="11"/>
        <v>0</v>
      </c>
      <c r="G194" s="138">
        <f t="shared" si="11"/>
        <v>0</v>
      </c>
      <c r="H194" s="138">
        <f t="shared" ref="H194:H213" si="12">SUM(C194:G194)</f>
        <v>2243244.5337919723</v>
      </c>
    </row>
    <row r="195" spans="2:8">
      <c r="B195" s="127" t="str">
        <f>$B$34</f>
        <v>Fine Arts</v>
      </c>
      <c r="C195" s="138">
        <f t="shared" si="11"/>
        <v>490760.03352373658</v>
      </c>
      <c r="D195" s="138">
        <f t="shared" si="11"/>
        <v>440669.9389522</v>
      </c>
      <c r="E195" s="138">
        <f t="shared" si="11"/>
        <v>257250.78887688936</v>
      </c>
      <c r="F195" s="138">
        <f t="shared" si="11"/>
        <v>3217.5345560116052</v>
      </c>
      <c r="G195" s="138">
        <f t="shared" si="11"/>
        <v>0</v>
      </c>
      <c r="H195" s="138">
        <f t="shared" si="12"/>
        <v>1191898.2959088376</v>
      </c>
    </row>
    <row r="196" spans="2:8">
      <c r="B196" s="127" t="str">
        <f>$B$35</f>
        <v>Teacher Education</v>
      </c>
      <c r="C196" s="138">
        <f t="shared" si="11"/>
        <v>91322.654615419669</v>
      </c>
      <c r="D196" s="138">
        <f t="shared" si="11"/>
        <v>734032.94665400102</v>
      </c>
      <c r="E196" s="138">
        <f t="shared" si="11"/>
        <v>1461862.4176224135</v>
      </c>
      <c r="F196" s="138">
        <f t="shared" si="11"/>
        <v>626864.10441063764</v>
      </c>
      <c r="G196" s="138">
        <f t="shared" si="11"/>
        <v>0</v>
      </c>
      <c r="H196" s="138">
        <f t="shared" si="12"/>
        <v>2914082.1233024718</v>
      </c>
    </row>
    <row r="197" spans="2:8">
      <c r="B197" s="127" t="str">
        <f>$B$36</f>
        <v>Agriculture</v>
      </c>
      <c r="C197" s="138">
        <f t="shared" si="11"/>
        <v>277534.71084213973</v>
      </c>
      <c r="D197" s="138">
        <f t="shared" si="11"/>
        <v>477098.24177690898</v>
      </c>
      <c r="E197" s="138">
        <f t="shared" si="11"/>
        <v>170126.08341356678</v>
      </c>
      <c r="F197" s="138">
        <f t="shared" si="11"/>
        <v>0</v>
      </c>
      <c r="G197" s="138">
        <f t="shared" si="11"/>
        <v>0</v>
      </c>
      <c r="H197" s="138">
        <f t="shared" si="12"/>
        <v>924759.03603261558</v>
      </c>
    </row>
    <row r="198" spans="2:8">
      <c r="B198" s="127" t="str">
        <f>$B$37</f>
        <v>Engineering</v>
      </c>
      <c r="C198" s="138">
        <f t="shared" si="11"/>
        <v>270843.47445304494</v>
      </c>
      <c r="D198" s="138">
        <f t="shared" si="11"/>
        <v>536102.98843018943</v>
      </c>
      <c r="E198" s="138">
        <f t="shared" si="11"/>
        <v>525523.10683485633</v>
      </c>
      <c r="F198" s="138">
        <f t="shared" si="11"/>
        <v>0</v>
      </c>
      <c r="G198" s="138">
        <f t="shared" si="11"/>
        <v>0</v>
      </c>
      <c r="H198" s="138">
        <f t="shared" si="12"/>
        <v>1332469.5697180908</v>
      </c>
    </row>
    <row r="199" spans="2:8">
      <c r="B199" s="127" t="str">
        <f>$B$38</f>
        <v>Home Economics</v>
      </c>
      <c r="C199" s="138">
        <f t="shared" si="11"/>
        <v>17673.920506863069</v>
      </c>
      <c r="D199" s="138">
        <f t="shared" si="11"/>
        <v>39058.885628566059</v>
      </c>
      <c r="E199" s="138">
        <f t="shared" si="11"/>
        <v>0</v>
      </c>
      <c r="F199" s="138">
        <f t="shared" si="11"/>
        <v>0</v>
      </c>
      <c r="G199" s="138">
        <f t="shared" si="11"/>
        <v>0</v>
      </c>
      <c r="H199" s="138">
        <f t="shared" si="12"/>
        <v>56732.806135429128</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21976.293739853234</v>
      </c>
      <c r="D201" s="138">
        <f t="shared" si="11"/>
        <v>133172.65191681113</v>
      </c>
      <c r="E201" s="138">
        <f t="shared" si="11"/>
        <v>392410.77792218712</v>
      </c>
      <c r="F201" s="138">
        <f t="shared" si="11"/>
        <v>0</v>
      </c>
      <c r="G201" s="138">
        <f t="shared" si="11"/>
        <v>0</v>
      </c>
      <c r="H201" s="138">
        <f t="shared" si="12"/>
        <v>547559.72357885144</v>
      </c>
    </row>
    <row r="202" spans="2:8">
      <c r="B202" s="127" t="str">
        <f>$B$41</f>
        <v>Library Science</v>
      </c>
      <c r="C202" s="138">
        <f t="shared" si="11"/>
        <v>0</v>
      </c>
      <c r="D202" s="138">
        <f t="shared" si="11"/>
        <v>0</v>
      </c>
      <c r="E202" s="138">
        <f t="shared" si="11"/>
        <v>61830.72419922788</v>
      </c>
      <c r="F202" s="138">
        <f t="shared" si="11"/>
        <v>0</v>
      </c>
      <c r="G202" s="138">
        <f t="shared" si="11"/>
        <v>0</v>
      </c>
      <c r="H202" s="138">
        <f t="shared" si="12"/>
        <v>61830.72419922788</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38314.309344025161</v>
      </c>
      <c r="D204" s="138">
        <f t="shared" si="11"/>
        <v>22103.464119388555</v>
      </c>
      <c r="E204" s="138">
        <f t="shared" si="11"/>
        <v>0</v>
      </c>
      <c r="F204" s="138">
        <f t="shared" si="11"/>
        <v>0</v>
      </c>
      <c r="G204" s="138">
        <f t="shared" si="11"/>
        <v>0</v>
      </c>
      <c r="H204" s="138">
        <f t="shared" si="12"/>
        <v>60417.773463413716</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123823.43920457417</v>
      </c>
      <c r="D206" s="138">
        <f t="shared" si="11"/>
        <v>237186.88091238431</v>
      </c>
      <c r="E206" s="138">
        <f t="shared" si="11"/>
        <v>198330.49849746516</v>
      </c>
      <c r="F206" s="138">
        <f t="shared" si="11"/>
        <v>1363.687608710417</v>
      </c>
      <c r="G206" s="138">
        <f t="shared" si="11"/>
        <v>0</v>
      </c>
      <c r="H206" s="138">
        <f t="shared" si="12"/>
        <v>560704.506223134</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152087.87916842996</v>
      </c>
      <c r="D208" s="138">
        <f t="shared" si="11"/>
        <v>1185859.3670982968</v>
      </c>
      <c r="E208" s="138">
        <f t="shared" si="11"/>
        <v>1130800.1447018487</v>
      </c>
      <c r="F208" s="138">
        <f t="shared" si="11"/>
        <v>0</v>
      </c>
      <c r="G208" s="138">
        <f t="shared" si="11"/>
        <v>0</v>
      </c>
      <c r="H208" s="138">
        <f t="shared" si="12"/>
        <v>2468747.3909685751</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c r="B211" s="127" t="str">
        <f>$B$50</f>
        <v>Technology</v>
      </c>
      <c r="C211" s="138">
        <f t="shared" si="13"/>
        <v>49289.171422783802</v>
      </c>
      <c r="D211" s="138">
        <f t="shared" si="13"/>
        <v>172026.81334463501</v>
      </c>
      <c r="E211" s="138">
        <f t="shared" si="13"/>
        <v>165015.4619065345</v>
      </c>
      <c r="F211" s="138">
        <f t="shared" si="13"/>
        <v>0</v>
      </c>
      <c r="G211" s="138">
        <f t="shared" si="13"/>
        <v>0</v>
      </c>
      <c r="H211" s="138">
        <f t="shared" si="12"/>
        <v>386331.44667395332</v>
      </c>
    </row>
    <row r="212" spans="2:8">
      <c r="B212" s="127" t="str">
        <f>$B$51</f>
        <v>Nursing</v>
      </c>
      <c r="C212" s="138">
        <f t="shared" si="13"/>
        <v>5422.5711005136318</v>
      </c>
      <c r="D212" s="138">
        <f t="shared" si="13"/>
        <v>361645.24996199028</v>
      </c>
      <c r="E212" s="138">
        <f t="shared" si="13"/>
        <v>98611.840196794321</v>
      </c>
      <c r="F212" s="138">
        <f t="shared" si="13"/>
        <v>0</v>
      </c>
      <c r="G212" s="138">
        <f t="shared" si="13"/>
        <v>0</v>
      </c>
      <c r="H212" s="138">
        <f t="shared" si="12"/>
        <v>465679.66125929821</v>
      </c>
    </row>
    <row r="213" spans="2:8">
      <c r="B213" s="130" t="str">
        <f>$B$52</f>
        <v>Totals</v>
      </c>
      <c r="C213" s="135">
        <f>SUM(C193:C212)</f>
        <v>4272210.3159977356</v>
      </c>
      <c r="D213" s="135">
        <f>SUM(D193:D212)</f>
        <v>6366536.096438936</v>
      </c>
      <c r="E213" s="135">
        <f>SUM(E193:E212)</f>
        <v>6170313.2541918755</v>
      </c>
      <c r="F213" s="135">
        <f>SUM(F193:F212)</f>
        <v>760824.33337144891</v>
      </c>
      <c r="G213" s="135">
        <f>SUM(G193:G212)</f>
        <v>0</v>
      </c>
      <c r="H213" s="135">
        <f t="shared" si="12"/>
        <v>17569883.999999996</v>
      </c>
    </row>
    <row r="214" spans="2:8">
      <c r="B214" s="143"/>
      <c r="C214" s="144"/>
      <c r="D214" s="144"/>
      <c r="E214" s="144"/>
      <c r="F214" s="144"/>
      <c r="G214" s="144"/>
      <c r="H214" s="144"/>
    </row>
    <row r="215" spans="2:8">
      <c r="B215" s="489" t="s">
        <v>35</v>
      </c>
      <c r="C215" s="489"/>
      <c r="D215" s="489"/>
      <c r="E215" s="489"/>
      <c r="F215" s="489"/>
      <c r="G215" s="489"/>
      <c r="H215" s="122">
        <f>H17</f>
        <v>15460900</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2149437.3491527205</v>
      </c>
      <c r="D218" s="135">
        <f t="shared" si="14"/>
        <v>1668282.1612728646</v>
      </c>
      <c r="E218" s="135">
        <f t="shared" si="14"/>
        <v>533356.28278767574</v>
      </c>
      <c r="F218" s="135">
        <f t="shared" si="14"/>
        <v>103438.88378638701</v>
      </c>
      <c r="G218" s="135">
        <f t="shared" si="14"/>
        <v>0</v>
      </c>
      <c r="H218" s="135">
        <f>SUM(C218:G218)</f>
        <v>4454514.6769996481</v>
      </c>
    </row>
    <row r="219" spans="2:8">
      <c r="B219" s="127" t="str">
        <f>$B$33</f>
        <v>Science</v>
      </c>
      <c r="C219" s="138">
        <f t="shared" si="14"/>
        <v>799186.15851826931</v>
      </c>
      <c r="D219" s="138">
        <f t="shared" si="14"/>
        <v>542410.32882869861</v>
      </c>
      <c r="E219" s="138">
        <f t="shared" si="14"/>
        <v>685754.49052046437</v>
      </c>
      <c r="F219" s="138">
        <f t="shared" si="14"/>
        <v>0</v>
      </c>
      <c r="G219" s="138">
        <f t="shared" si="14"/>
        <v>0</v>
      </c>
      <c r="H219" s="138">
        <f t="shared" ref="H219:H238" si="15">SUM(C219:G219)</f>
        <v>2027350.9778674324</v>
      </c>
    </row>
    <row r="220" spans="2:8">
      <c r="B220" s="127" t="str">
        <f>$B$34</f>
        <v>Fine Arts</v>
      </c>
      <c r="C220" s="138">
        <f t="shared" si="14"/>
        <v>426363.80204504781</v>
      </c>
      <c r="D220" s="138">
        <f t="shared" si="14"/>
        <v>256280.74963711726</v>
      </c>
      <c r="E220" s="138">
        <f t="shared" si="14"/>
        <v>80580.084285248391</v>
      </c>
      <c r="F220" s="138">
        <f t="shared" si="14"/>
        <v>357.92001310168513</v>
      </c>
      <c r="G220" s="138">
        <f t="shared" si="14"/>
        <v>0</v>
      </c>
      <c r="H220" s="138">
        <f t="shared" si="15"/>
        <v>763582.5559805152</v>
      </c>
    </row>
    <row r="221" spans="2:8">
      <c r="B221" s="127" t="str">
        <f>$B$35</f>
        <v>Teacher Education</v>
      </c>
      <c r="C221" s="138">
        <f t="shared" si="14"/>
        <v>41277.251201527652</v>
      </c>
      <c r="D221" s="138">
        <f t="shared" si="14"/>
        <v>642942.34313925414</v>
      </c>
      <c r="E221" s="138">
        <f t="shared" si="14"/>
        <v>915063.24338424741</v>
      </c>
      <c r="F221" s="138">
        <f t="shared" si="14"/>
        <v>494645.45810652891</v>
      </c>
      <c r="G221" s="138">
        <f t="shared" si="14"/>
        <v>0</v>
      </c>
      <c r="H221" s="138">
        <f t="shared" si="15"/>
        <v>2093928.2958315583</v>
      </c>
    </row>
    <row r="222" spans="2:8">
      <c r="B222" s="127" t="str">
        <f>$B$36</f>
        <v>Agriculture</v>
      </c>
      <c r="C222" s="138">
        <f t="shared" si="14"/>
        <v>203457.49317294004</v>
      </c>
      <c r="D222" s="138">
        <f t="shared" si="14"/>
        <v>420629.99517428718</v>
      </c>
      <c r="E222" s="138">
        <f t="shared" si="14"/>
        <v>68523.027064128517</v>
      </c>
      <c r="F222" s="138">
        <f t="shared" si="14"/>
        <v>0</v>
      </c>
      <c r="G222" s="138">
        <f t="shared" si="14"/>
        <v>0</v>
      </c>
      <c r="H222" s="138">
        <f t="shared" si="15"/>
        <v>692610.51541135577</v>
      </c>
    </row>
    <row r="223" spans="2:8">
      <c r="B223" s="127" t="str">
        <f>$B$37</f>
        <v>Engineering</v>
      </c>
      <c r="C223" s="138">
        <f t="shared" si="14"/>
        <v>116464.08459854531</v>
      </c>
      <c r="D223" s="138">
        <f t="shared" si="14"/>
        <v>282299.0998540835</v>
      </c>
      <c r="E223" s="138">
        <f t="shared" si="14"/>
        <v>556347.06891738879</v>
      </c>
      <c r="F223" s="138">
        <f t="shared" si="14"/>
        <v>0</v>
      </c>
      <c r="G223" s="138">
        <f t="shared" si="14"/>
        <v>0</v>
      </c>
      <c r="H223" s="138">
        <f t="shared" si="15"/>
        <v>955110.25337001763</v>
      </c>
    </row>
    <row r="224" spans="2:8">
      <c r="B224" s="127" t="str">
        <f>$B$38</f>
        <v>Home Economics</v>
      </c>
      <c r="C224" s="138">
        <f t="shared" si="14"/>
        <v>13179.432756141865</v>
      </c>
      <c r="D224" s="138">
        <f t="shared" si="14"/>
        <v>43147.097443135644</v>
      </c>
      <c r="E224" s="138">
        <f t="shared" si="14"/>
        <v>0</v>
      </c>
      <c r="F224" s="138">
        <f t="shared" si="14"/>
        <v>0</v>
      </c>
      <c r="G224" s="138">
        <f t="shared" si="14"/>
        <v>0</v>
      </c>
      <c r="H224" s="138">
        <f t="shared" si="15"/>
        <v>56326.530199277506</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16474.29094517733</v>
      </c>
      <c r="D226" s="138">
        <f t="shared" si="14"/>
        <v>160663.3125897664</v>
      </c>
      <c r="E226" s="138">
        <f t="shared" si="14"/>
        <v>292739.35824445722</v>
      </c>
      <c r="F226" s="138">
        <f t="shared" si="14"/>
        <v>0</v>
      </c>
      <c r="G226" s="138">
        <f t="shared" si="14"/>
        <v>0</v>
      </c>
      <c r="H226" s="138">
        <f t="shared" si="15"/>
        <v>469876.96177940094</v>
      </c>
    </row>
    <row r="227" spans="2:10">
      <c r="B227" s="127" t="str">
        <f>$B$41</f>
        <v>Library Science</v>
      </c>
      <c r="C227" s="138">
        <f t="shared" si="14"/>
        <v>0</v>
      </c>
      <c r="D227" s="138">
        <f t="shared" si="14"/>
        <v>0</v>
      </c>
      <c r="E227" s="138">
        <f t="shared" si="14"/>
        <v>78408.316214363454</v>
      </c>
      <c r="F227" s="138">
        <f t="shared" si="14"/>
        <v>0</v>
      </c>
      <c r="G227" s="138">
        <f t="shared" si="14"/>
        <v>0</v>
      </c>
      <c r="H227" s="138">
        <f t="shared" si="15"/>
        <v>78408.316214363454</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7688.0024410827555</v>
      </c>
      <c r="D229" s="138">
        <f t="shared" si="14"/>
        <v>47049.849975680576</v>
      </c>
      <c r="E229" s="138">
        <f t="shared" si="14"/>
        <v>0</v>
      </c>
      <c r="F229" s="138">
        <f t="shared" si="14"/>
        <v>0</v>
      </c>
      <c r="G229" s="138">
        <f t="shared" si="14"/>
        <v>0</v>
      </c>
      <c r="H229" s="138">
        <f t="shared" si="15"/>
        <v>54737.85241676333</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143921.23617384085</v>
      </c>
      <c r="D231" s="138">
        <f t="shared" si="14"/>
        <v>254690.73934608046</v>
      </c>
      <c r="E231" s="138">
        <f t="shared" si="14"/>
        <v>140865.37039084779</v>
      </c>
      <c r="F231" s="138">
        <f t="shared" si="14"/>
        <v>1073.7600393050554</v>
      </c>
      <c r="G231" s="138">
        <f t="shared" si="14"/>
        <v>0</v>
      </c>
      <c r="H231" s="138">
        <f t="shared" si="15"/>
        <v>540551.10595007415</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155682.04943192579</v>
      </c>
      <c r="D233" s="138">
        <f t="shared" si="14"/>
        <v>1476324.5552276915</v>
      </c>
      <c r="E233" s="138">
        <f t="shared" si="14"/>
        <v>1017061.4541616715</v>
      </c>
      <c r="F233" s="138">
        <f t="shared" si="14"/>
        <v>0</v>
      </c>
      <c r="G233" s="138">
        <f t="shared" si="14"/>
        <v>0</v>
      </c>
      <c r="H233" s="138">
        <f t="shared" si="15"/>
        <v>2649068.0588212889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94750.158706785311</v>
      </c>
      <c r="E235" s="138">
        <f t="shared" si="16"/>
        <v>0</v>
      </c>
      <c r="F235" s="138">
        <f t="shared" si="16"/>
        <v>0</v>
      </c>
      <c r="G235" s="138">
        <f t="shared" si="16"/>
        <v>0</v>
      </c>
      <c r="H235" s="138">
        <f t="shared" si="15"/>
        <v>94750.158706785311</v>
      </c>
    </row>
    <row r="236" spans="2:10">
      <c r="B236" s="127" t="str">
        <f>$B$50</f>
        <v>Technology</v>
      </c>
      <c r="C236" s="138">
        <f t="shared" si="16"/>
        <v>22743.67388820315</v>
      </c>
      <c r="D236" s="138">
        <f t="shared" si="16"/>
        <v>111300.72037257771</v>
      </c>
      <c r="E236" s="138">
        <f t="shared" si="16"/>
        <v>128733.42461555947</v>
      </c>
      <c r="F236" s="138">
        <f t="shared" si="16"/>
        <v>0</v>
      </c>
      <c r="G236" s="138">
        <f t="shared" si="16"/>
        <v>0</v>
      </c>
      <c r="H236" s="138">
        <f t="shared" si="15"/>
        <v>262777.81887634035</v>
      </c>
    </row>
    <row r="237" spans="2:10">
      <c r="B237" s="127" t="str">
        <f>$B$51</f>
        <v>Nursing</v>
      </c>
      <c r="C237" s="138">
        <f t="shared" si="16"/>
        <v>2974.5247539903517</v>
      </c>
      <c r="D237" s="138">
        <f t="shared" si="16"/>
        <v>253173.00225009077</v>
      </c>
      <c r="E237" s="138">
        <f t="shared" si="16"/>
        <v>11158.394571098523</v>
      </c>
      <c r="F237" s="138">
        <f t="shared" si="16"/>
        <v>0</v>
      </c>
      <c r="G237" s="138">
        <f t="shared" si="16"/>
        <v>0</v>
      </c>
      <c r="H237" s="138">
        <f t="shared" si="15"/>
        <v>267305.92157517961</v>
      </c>
    </row>
    <row r="238" spans="2:10">
      <c r="B238" s="130" t="str">
        <f>$B$52</f>
        <v>Totals</v>
      </c>
      <c r="C238" s="135">
        <f>SUM(C218:C237)</f>
        <v>4098849.3490794124</v>
      </c>
      <c r="D238" s="135">
        <f>SUM(D218:D237)</f>
        <v>6253944.1138181146</v>
      </c>
      <c r="E238" s="135">
        <f>SUM(E218:E237)</f>
        <v>4508590.5151571501</v>
      </c>
      <c r="F238" s="135">
        <f>SUM(F218:F237)</f>
        <v>599516.02194532263</v>
      </c>
      <c r="G238" s="135">
        <f>SUM(G218:G237)</f>
        <v>0</v>
      </c>
      <c r="H238" s="135">
        <f t="shared" si="15"/>
        <v>15460900</v>
      </c>
    </row>
    <row r="239" spans="2:10">
      <c r="B239" s="328"/>
      <c r="C239" s="348"/>
      <c r="D239" s="348"/>
      <c r="E239" s="348"/>
      <c r="F239" s="348"/>
      <c r="G239" s="348"/>
      <c r="H239" s="348"/>
    </row>
    <row r="240" spans="2:10">
      <c r="B240" s="120" t="s">
        <v>11</v>
      </c>
      <c r="C240" s="121"/>
      <c r="D240" s="121"/>
      <c r="E240" s="121"/>
      <c r="F240" s="121"/>
      <c r="G240" s="121"/>
      <c r="H240" s="122">
        <f>H16</f>
        <v>19538010</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2716253.8029558011</v>
      </c>
      <c r="D243" s="135">
        <f t="shared" si="17"/>
        <v>2108215.7927268688</v>
      </c>
      <c r="E243" s="135">
        <f t="shared" si="17"/>
        <v>674004.77246916003</v>
      </c>
      <c r="F243" s="135">
        <f t="shared" si="17"/>
        <v>130716.19024812704</v>
      </c>
      <c r="G243" s="135">
        <f t="shared" si="17"/>
        <v>0</v>
      </c>
      <c r="H243" s="135">
        <f>SUM(C243:G243)</f>
        <v>5629190.5583999567</v>
      </c>
    </row>
    <row r="244" spans="2:8">
      <c r="B244" s="127" t="str">
        <f>$B$33</f>
        <v>Science</v>
      </c>
      <c r="C244" s="138">
        <f t="shared" si="17"/>
        <v>1009935.2015077731</v>
      </c>
      <c r="D244" s="138">
        <f t="shared" si="17"/>
        <v>685446.41183620633</v>
      </c>
      <c r="E244" s="138">
        <f t="shared" si="17"/>
        <v>866591.08417580719</v>
      </c>
      <c r="F244" s="138">
        <f t="shared" si="17"/>
        <v>0</v>
      </c>
      <c r="G244" s="138">
        <f t="shared" si="17"/>
        <v>0</v>
      </c>
      <c r="H244" s="138">
        <f t="shared" ref="H244:H263" si="18">SUM(C244:G244)</f>
        <v>2561972.6975197867</v>
      </c>
    </row>
    <row r="245" spans="2:8">
      <c r="B245" s="127" t="str">
        <f>$B$34</f>
        <v>Fine Arts</v>
      </c>
      <c r="C245" s="138">
        <f t="shared" si="17"/>
        <v>538797.88550434739</v>
      </c>
      <c r="D245" s="138">
        <f t="shared" si="17"/>
        <v>323863.15474632743</v>
      </c>
      <c r="E245" s="138">
        <f t="shared" si="17"/>
        <v>101829.42083358833</v>
      </c>
      <c r="F245" s="138">
        <f t="shared" si="17"/>
        <v>452.30515656791363</v>
      </c>
      <c r="G245" s="138">
        <f t="shared" si="17"/>
        <v>0</v>
      </c>
      <c r="H245" s="138">
        <f t="shared" si="18"/>
        <v>964942.76624083112</v>
      </c>
    </row>
    <row r="246" spans="2:8">
      <c r="B246" s="127" t="str">
        <f>$B$35</f>
        <v>Teacher Education</v>
      </c>
      <c r="C246" s="138">
        <f t="shared" si="17"/>
        <v>52162.251016949805</v>
      </c>
      <c r="D246" s="138">
        <f t="shared" si="17"/>
        <v>812489.17784075835</v>
      </c>
      <c r="E246" s="138">
        <f t="shared" si="17"/>
        <v>1156369.6033137694</v>
      </c>
      <c r="F246" s="138">
        <f t="shared" si="17"/>
        <v>625085.72637685668</v>
      </c>
      <c r="G246" s="138">
        <f t="shared" si="17"/>
        <v>0</v>
      </c>
      <c r="H246" s="138">
        <f t="shared" si="18"/>
        <v>2646106.7585483342</v>
      </c>
    </row>
    <row r="247" spans="2:8">
      <c r="B247" s="127" t="str">
        <f>$B$36</f>
        <v>Agriculture</v>
      </c>
      <c r="C247" s="138">
        <f t="shared" si="17"/>
        <v>257110.16410350203</v>
      </c>
      <c r="D247" s="138">
        <f t="shared" si="17"/>
        <v>531552.04755319387</v>
      </c>
      <c r="E247" s="138">
        <f t="shared" si="17"/>
        <v>86592.862511833955</v>
      </c>
      <c r="F247" s="138">
        <f t="shared" si="17"/>
        <v>0</v>
      </c>
      <c r="G247" s="138">
        <f t="shared" si="17"/>
        <v>0</v>
      </c>
      <c r="H247" s="138">
        <f t="shared" si="18"/>
        <v>875255.07416852983</v>
      </c>
    </row>
    <row r="248" spans="2:8">
      <c r="B248" s="127" t="str">
        <f>$B$37</f>
        <v>Engineering</v>
      </c>
      <c r="C248" s="138">
        <f t="shared" si="17"/>
        <v>147176.19605114995</v>
      </c>
      <c r="D248" s="138">
        <f t="shared" si="17"/>
        <v>356742.6628424013</v>
      </c>
      <c r="E248" s="138">
        <f t="shared" si="17"/>
        <v>703058.33398952393</v>
      </c>
      <c r="F248" s="138">
        <f t="shared" si="17"/>
        <v>0</v>
      </c>
      <c r="G248" s="138">
        <f t="shared" si="17"/>
        <v>0</v>
      </c>
      <c r="H248" s="138">
        <f t="shared" si="18"/>
        <v>1206977.1928830752</v>
      </c>
    </row>
    <row r="249" spans="2:8">
      <c r="B249" s="127" t="str">
        <f>$B$38</f>
        <v>Home Economics</v>
      </c>
      <c r="C249" s="138">
        <f t="shared" si="17"/>
        <v>16654.909415611466</v>
      </c>
      <c r="D249" s="138">
        <f t="shared" si="17"/>
        <v>54525.184259322472</v>
      </c>
      <c r="E249" s="138">
        <f t="shared" si="17"/>
        <v>0</v>
      </c>
      <c r="F249" s="138">
        <f t="shared" si="17"/>
        <v>0</v>
      </c>
      <c r="G249" s="138">
        <f t="shared" si="17"/>
        <v>0</v>
      </c>
      <c r="H249" s="138">
        <f t="shared" si="18"/>
        <v>71180.093674933945</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20818.636769514334</v>
      </c>
      <c r="D251" s="138">
        <f t="shared" si="17"/>
        <v>203030.96249325603</v>
      </c>
      <c r="E251" s="138">
        <f t="shared" si="17"/>
        <v>369936.06509153976</v>
      </c>
      <c r="F251" s="138">
        <f t="shared" si="17"/>
        <v>0</v>
      </c>
      <c r="G251" s="138">
        <f t="shared" si="17"/>
        <v>0</v>
      </c>
      <c r="H251" s="138">
        <f t="shared" si="18"/>
        <v>593785.66435431014</v>
      </c>
    </row>
    <row r="252" spans="2:8">
      <c r="B252" s="127" t="str">
        <f>$B$41</f>
        <v>Library Science</v>
      </c>
      <c r="C252" s="138">
        <f t="shared" si="17"/>
        <v>0</v>
      </c>
      <c r="D252" s="138">
        <f t="shared" si="17"/>
        <v>0</v>
      </c>
      <c r="E252" s="138">
        <f t="shared" si="17"/>
        <v>99084.947595508362</v>
      </c>
      <c r="F252" s="138">
        <f t="shared" si="17"/>
        <v>0</v>
      </c>
      <c r="G252" s="138">
        <f t="shared" si="17"/>
        <v>0</v>
      </c>
      <c r="H252" s="138">
        <f t="shared" si="18"/>
        <v>99084.947595508362</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9715.3638257733564</v>
      </c>
      <c r="D254" s="138">
        <f t="shared" si="17"/>
        <v>59457.110473733548</v>
      </c>
      <c r="E254" s="138">
        <f t="shared" si="17"/>
        <v>0</v>
      </c>
      <c r="F254" s="138">
        <f t="shared" si="17"/>
        <v>0</v>
      </c>
      <c r="G254" s="138">
        <f t="shared" si="17"/>
        <v>0</v>
      </c>
      <c r="H254" s="138">
        <f t="shared" si="18"/>
        <v>69172.47429950691</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181873.92400034048</v>
      </c>
      <c r="D256" s="138">
        <f t="shared" si="17"/>
        <v>321853.8514737896</v>
      </c>
      <c r="E256" s="138">
        <f t="shared" si="17"/>
        <v>178012.21244236029</v>
      </c>
      <c r="F256" s="138">
        <f t="shared" si="17"/>
        <v>1356.9154697037409</v>
      </c>
      <c r="G256" s="138">
        <f t="shared" si="17"/>
        <v>0</v>
      </c>
      <c r="H256" s="138">
        <f t="shared" si="18"/>
        <v>683096.90338619403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196736.11747191046</v>
      </c>
      <c r="D258" s="138">
        <f t="shared" si="17"/>
        <v>1865638.0885513905</v>
      </c>
      <c r="E258" s="138">
        <f t="shared" si="17"/>
        <v>1285265.2084953189</v>
      </c>
      <c r="F258" s="138">
        <f t="shared" si="17"/>
        <v>0</v>
      </c>
      <c r="G258" s="138">
        <f t="shared" si="17"/>
        <v>0</v>
      </c>
      <c r="H258" s="138">
        <f t="shared" si="18"/>
        <v>3347639.4145186199</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119736.20864986895</v>
      </c>
      <c r="E260" s="138">
        <f t="shared" si="19"/>
        <v>0</v>
      </c>
      <c r="F260" s="138">
        <f t="shared" si="19"/>
        <v>0</v>
      </c>
      <c r="G260" s="138">
        <f t="shared" si="19"/>
        <v>0</v>
      </c>
      <c r="H260" s="138">
        <f t="shared" si="18"/>
        <v>119736.20864986895</v>
      </c>
    </row>
    <row r="261" spans="2:10">
      <c r="B261" s="127" t="str">
        <f>$B$50</f>
        <v>Technology</v>
      </c>
      <c r="C261" s="138">
        <f t="shared" si="19"/>
        <v>28741.28465124618</v>
      </c>
      <c r="D261" s="138">
        <f t="shared" si="19"/>
        <v>140651.22907764924</v>
      </c>
      <c r="E261" s="138">
        <f t="shared" si="19"/>
        <v>162681.01711239625</v>
      </c>
      <c r="F261" s="138">
        <f t="shared" si="19"/>
        <v>0</v>
      </c>
      <c r="G261" s="138">
        <f t="shared" si="19"/>
        <v>0</v>
      </c>
      <c r="H261" s="138">
        <f t="shared" si="18"/>
        <v>332073.53084129165</v>
      </c>
    </row>
    <row r="262" spans="2:10">
      <c r="B262" s="127" t="str">
        <f>$B$51</f>
        <v>Nursing</v>
      </c>
      <c r="C262" s="138">
        <f t="shared" si="19"/>
        <v>3758.9205278289769</v>
      </c>
      <c r="D262" s="138">
        <f t="shared" si="19"/>
        <v>319935.88016818534</v>
      </c>
      <c r="E262" s="138">
        <f t="shared" si="19"/>
        <v>14100.914223238533</v>
      </c>
      <c r="F262" s="138">
        <f t="shared" si="19"/>
        <v>0</v>
      </c>
      <c r="G262" s="138">
        <f t="shared" si="19"/>
        <v>0</v>
      </c>
      <c r="H262" s="138">
        <f t="shared" si="18"/>
        <v>337795.71491925284</v>
      </c>
    </row>
    <row r="263" spans="2:10">
      <c r="B263" s="130" t="str">
        <f>$B$52</f>
        <v>Totals</v>
      </c>
      <c r="C263" s="135">
        <f>SUM(C243:C262)</f>
        <v>5179734.6578017492</v>
      </c>
      <c r="D263" s="135">
        <f>SUM(D243:D262)</f>
        <v>7903137.7626929516</v>
      </c>
      <c r="E263" s="135">
        <f>SUM(E243:E262)</f>
        <v>5697526.442254045</v>
      </c>
      <c r="F263" s="135">
        <f>SUM(F243:F262)</f>
        <v>757611.13725125534</v>
      </c>
      <c r="G263" s="135">
        <f>SUM(G243:G262)</f>
        <v>0</v>
      </c>
      <c r="H263" s="135">
        <f t="shared" si="18"/>
        <v>19538010</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13848636.239984956</v>
      </c>
      <c r="D268" s="135">
        <f t="shared" si="20"/>
        <v>10363800.984606707</v>
      </c>
      <c r="E268" s="135">
        <f t="shared" si="20"/>
        <v>6204358.4716465995</v>
      </c>
      <c r="F268" s="135">
        <f t="shared" si="20"/>
        <v>863814.31510374462</v>
      </c>
      <c r="G268" s="135">
        <f t="shared" si="20"/>
        <v>0</v>
      </c>
      <c r="H268" s="135">
        <f>SUM(C268:G268)</f>
        <v>31280610.011342008</v>
      </c>
    </row>
    <row r="269" spans="2:10">
      <c r="B269" s="127" t="str">
        <f>$B$33</f>
        <v>Science</v>
      </c>
      <c r="C269" s="138">
        <f t="shared" si="20"/>
        <v>5568414.1652512364</v>
      </c>
      <c r="D269" s="138">
        <f t="shared" si="20"/>
        <v>5330159.571693128</v>
      </c>
      <c r="E269" s="138">
        <f t="shared" si="20"/>
        <v>4608128.9295053203</v>
      </c>
      <c r="F269" s="138">
        <f t="shared" si="20"/>
        <v>0</v>
      </c>
      <c r="G269" s="138">
        <f t="shared" si="20"/>
        <v>0</v>
      </c>
      <c r="H269" s="138">
        <f t="shared" ref="H269:H288" si="21">SUM(C269:G269)</f>
        <v>15506702.666449685</v>
      </c>
    </row>
    <row r="270" spans="2:10">
      <c r="B270" s="127" t="str">
        <f>$B$34</f>
        <v>Fine Arts</v>
      </c>
      <c r="C270" s="138">
        <f t="shared" si="20"/>
        <v>3351541.4266077289</v>
      </c>
      <c r="D270" s="138">
        <f t="shared" si="20"/>
        <v>2727913.0989098609</v>
      </c>
      <c r="E270" s="138">
        <f t="shared" si="20"/>
        <v>1433322.4330210828</v>
      </c>
      <c r="F270" s="138">
        <f t="shared" si="20"/>
        <v>16455.874264309605</v>
      </c>
      <c r="G270" s="138">
        <f t="shared" si="20"/>
        <v>0</v>
      </c>
      <c r="H270" s="138">
        <f t="shared" si="21"/>
        <v>7529232.8328029821</v>
      </c>
    </row>
    <row r="271" spans="2:10">
      <c r="B271" s="127" t="str">
        <f>$B$35</f>
        <v>Teacher Education</v>
      </c>
      <c r="C271" s="138">
        <f t="shared" si="20"/>
        <v>529221.88558343227</v>
      </c>
      <c r="D271" s="138">
        <f t="shared" si="20"/>
        <v>5234657.8042989662</v>
      </c>
      <c r="E271" s="138">
        <f t="shared" si="20"/>
        <v>9047291.0407674741</v>
      </c>
      <c r="F271" s="138">
        <f t="shared" si="20"/>
        <v>4111062.6850449145</v>
      </c>
      <c r="G271" s="138">
        <f t="shared" si="20"/>
        <v>0</v>
      </c>
      <c r="H271" s="138">
        <f t="shared" si="21"/>
        <v>18922233.415694788</v>
      </c>
    </row>
    <row r="272" spans="2:10">
      <c r="B272" s="127" t="str">
        <f>$B$36</f>
        <v>Agriculture</v>
      </c>
      <c r="C272" s="138">
        <f t="shared" si="20"/>
        <v>1735871.6042160138</v>
      </c>
      <c r="D272" s="138">
        <f t="shared" si="20"/>
        <v>3395728.4986585216</v>
      </c>
      <c r="E272" s="138">
        <f t="shared" si="20"/>
        <v>936864.82828114531</v>
      </c>
      <c r="F272" s="138">
        <f t="shared" si="20"/>
        <v>0</v>
      </c>
      <c r="G272" s="138">
        <f t="shared" si="20"/>
        <v>0</v>
      </c>
      <c r="H272" s="138">
        <f t="shared" si="21"/>
        <v>6068464.9311556807</v>
      </c>
    </row>
    <row r="273" spans="2:10">
      <c r="B273" s="127" t="str">
        <f>$B$37</f>
        <v>Engineering</v>
      </c>
      <c r="C273" s="138">
        <f t="shared" si="20"/>
        <v>1551956.3249893258</v>
      </c>
      <c r="D273" s="138">
        <f t="shared" si="20"/>
        <v>3323334.9319447214</v>
      </c>
      <c r="E273" s="138">
        <f t="shared" si="20"/>
        <v>3771633.2490041973</v>
      </c>
      <c r="F273" s="138">
        <f t="shared" si="20"/>
        <v>0</v>
      </c>
      <c r="G273" s="138">
        <f t="shared" si="20"/>
        <v>0</v>
      </c>
      <c r="H273" s="138">
        <f t="shared" si="21"/>
        <v>8646924.5059382431</v>
      </c>
    </row>
    <row r="274" spans="2:10">
      <c r="B274" s="127" t="str">
        <f>$B$38</f>
        <v>Home Economics</v>
      </c>
      <c r="C274" s="138">
        <f t="shared" si="20"/>
        <v>115849.43572250774</v>
      </c>
      <c r="D274" s="138">
        <f t="shared" si="20"/>
        <v>287763.30876262387</v>
      </c>
      <c r="E274" s="138">
        <f t="shared" si="20"/>
        <v>0</v>
      </c>
      <c r="F274" s="138">
        <f t="shared" si="20"/>
        <v>0</v>
      </c>
      <c r="G274" s="138">
        <f t="shared" si="20"/>
        <v>0</v>
      </c>
      <c r="H274" s="138">
        <f t="shared" si="21"/>
        <v>403612.74448513158</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144246.72787455446</v>
      </c>
      <c r="D276" s="138">
        <f t="shared" si="20"/>
        <v>1011816.354650963</v>
      </c>
      <c r="E276" s="138">
        <f t="shared" si="20"/>
        <v>2572452.5868235379</v>
      </c>
      <c r="F276" s="138">
        <f t="shared" si="20"/>
        <v>0</v>
      </c>
      <c r="G276" s="138">
        <f t="shared" si="20"/>
        <v>0</v>
      </c>
      <c r="H276" s="138">
        <f t="shared" si="21"/>
        <v>3728515.6693490553</v>
      </c>
    </row>
    <row r="277" spans="2:10">
      <c r="B277" s="127" t="str">
        <f>$B$41</f>
        <v>Library Science</v>
      </c>
      <c r="C277" s="138">
        <f t="shared" si="20"/>
        <v>0</v>
      </c>
      <c r="D277" s="138">
        <f t="shared" si="20"/>
        <v>0</v>
      </c>
      <c r="E277" s="138">
        <f t="shared" si="20"/>
        <v>478409.83318350161</v>
      </c>
      <c r="F277" s="138">
        <f t="shared" si="20"/>
        <v>0</v>
      </c>
      <c r="G277" s="138">
        <f t="shared" si="20"/>
        <v>0</v>
      </c>
      <c r="H277" s="138">
        <f t="shared" si="21"/>
        <v>478409.83318350161</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203870.70390590053</v>
      </c>
      <c r="D279" s="138">
        <f t="shared" si="20"/>
        <v>214079.67094602805</v>
      </c>
      <c r="E279" s="138">
        <f t="shared" si="20"/>
        <v>0</v>
      </c>
      <c r="F279" s="138">
        <f t="shared" si="20"/>
        <v>0</v>
      </c>
      <c r="G279" s="138">
        <f t="shared" si="20"/>
        <v>0</v>
      </c>
      <c r="H279" s="138">
        <f t="shared" si="21"/>
        <v>417950.37485192856</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917573.49681977183</v>
      </c>
      <c r="D281" s="138">
        <f t="shared" si="20"/>
        <v>1721211.449526357</v>
      </c>
      <c r="E281" s="138">
        <f t="shared" si="20"/>
        <v>1304740.8531833687</v>
      </c>
      <c r="F281" s="138">
        <f t="shared" si="20"/>
        <v>8948.026262395415</v>
      </c>
      <c r="G281" s="138">
        <f t="shared" si="20"/>
        <v>0</v>
      </c>
      <c r="H281" s="138">
        <f t="shared" si="21"/>
        <v>3952473.8257918931</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1092064.6002164367</v>
      </c>
      <c r="D283" s="138">
        <f t="shared" si="20"/>
        <v>9117766.7452424224</v>
      </c>
      <c r="E283" s="138">
        <f t="shared" si="20"/>
        <v>7801728.0507967444</v>
      </c>
      <c r="F283" s="138">
        <f t="shared" si="20"/>
        <v>0</v>
      </c>
      <c r="G283" s="138">
        <f t="shared" si="20"/>
        <v>0</v>
      </c>
      <c r="H283" s="138">
        <f t="shared" si="21"/>
        <v>18011559.396255605</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214486.36735665426</v>
      </c>
      <c r="E285" s="138">
        <f t="shared" si="22"/>
        <v>0</v>
      </c>
      <c r="F285" s="138">
        <f t="shared" si="22"/>
        <v>0</v>
      </c>
      <c r="G285" s="138">
        <f t="shared" si="22"/>
        <v>0</v>
      </c>
      <c r="H285" s="138">
        <f t="shared" si="21"/>
        <v>214486.36735665426</v>
      </c>
    </row>
    <row r="286" spans="2:10">
      <c r="B286" s="127" t="str">
        <f>$B$50</f>
        <v>Technology</v>
      </c>
      <c r="C286" s="138">
        <f t="shared" si="22"/>
        <v>291364.54209441715</v>
      </c>
      <c r="D286" s="138">
        <f t="shared" si="22"/>
        <v>1089168.708308629</v>
      </c>
      <c r="E286" s="138">
        <f t="shared" si="22"/>
        <v>1094508.4913871596</v>
      </c>
      <c r="F286" s="138">
        <f t="shared" si="22"/>
        <v>0</v>
      </c>
      <c r="G286" s="138">
        <f t="shared" si="22"/>
        <v>0</v>
      </c>
      <c r="H286" s="138">
        <f t="shared" si="21"/>
        <v>2475041.7417902057</v>
      </c>
    </row>
    <row r="287" spans="2:10">
      <c r="B287" s="127" t="str">
        <f>$B$51</f>
        <v>Nursing</v>
      </c>
      <c r="C287" s="138">
        <f t="shared" si="22"/>
        <v>32707.561394595265</v>
      </c>
      <c r="D287" s="138">
        <f t="shared" si="22"/>
        <v>2341144.7858379455</v>
      </c>
      <c r="E287" s="138">
        <f t="shared" si="22"/>
        <v>497610.03318104474</v>
      </c>
      <c r="F287" s="138">
        <f t="shared" si="22"/>
        <v>0</v>
      </c>
      <c r="G287" s="138">
        <f t="shared" si="22"/>
        <v>0</v>
      </c>
      <c r="H287" s="138">
        <f t="shared" si="21"/>
        <v>2871462.3804135853</v>
      </c>
    </row>
    <row r="288" spans="2:10">
      <c r="B288" s="130" t="str">
        <f>$B$52</f>
        <v>Totals</v>
      </c>
      <c r="C288" s="135">
        <f>SUM(C268:C287)</f>
        <v>29383318.714660872</v>
      </c>
      <c r="D288" s="135">
        <f>SUM(D268:D287)</f>
        <v>46373032.280743532</v>
      </c>
      <c r="E288" s="135">
        <f>SUM(E268:E287)</f>
        <v>39751048.800781175</v>
      </c>
      <c r="F288" s="135">
        <f>SUM(F268:F287)</f>
        <v>5000280.9006753638</v>
      </c>
      <c r="G288" s="135">
        <f>SUM(G268:G287)</f>
        <v>0</v>
      </c>
      <c r="H288" s="135">
        <f t="shared" si="21"/>
        <v>120507680.69686094</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294.84003065754644</v>
      </c>
      <c r="D293" s="133">
        <f t="shared" si="23"/>
        <v>448.97981131597743</v>
      </c>
      <c r="E293" s="133">
        <f t="shared" si="23"/>
        <v>871.15395558081991</v>
      </c>
      <c r="F293" s="133">
        <f t="shared" si="23"/>
        <v>996.32562295702951</v>
      </c>
      <c r="G293" s="134">
        <f t="shared" si="23"/>
        <v>0</v>
      </c>
      <c r="H293" s="135">
        <f t="shared" si="23"/>
        <v>400.81763680251669</v>
      </c>
    </row>
    <row r="294" spans="2:10">
      <c r="B294" s="127" t="str">
        <f>$B$33</f>
        <v>Science</v>
      </c>
      <c r="C294" s="136">
        <f t="shared" si="23"/>
        <v>318.85101724984173</v>
      </c>
      <c r="D294" s="136">
        <f t="shared" si="23"/>
        <v>710.21446658136279</v>
      </c>
      <c r="E294" s="136">
        <f t="shared" si="23"/>
        <v>503.23565900462165</v>
      </c>
      <c r="F294" s="136">
        <f t="shared" si="23"/>
        <v>0</v>
      </c>
      <c r="G294" s="137">
        <f t="shared" si="23"/>
        <v>0</v>
      </c>
      <c r="H294" s="138">
        <f t="shared" si="23"/>
        <v>454.39555372588887</v>
      </c>
    </row>
    <row r="295" spans="2:10">
      <c r="B295" s="127" t="str">
        <f>$B$34</f>
        <v>Fine Arts</v>
      </c>
      <c r="C295" s="136">
        <f t="shared" si="23"/>
        <v>359.72323994931082</v>
      </c>
      <c r="D295" s="136">
        <f t="shared" si="23"/>
        <v>769.2930340975355</v>
      </c>
      <c r="E295" s="136">
        <f t="shared" si="23"/>
        <v>1332.0840455586272</v>
      </c>
      <c r="F295" s="136">
        <f t="shared" si="23"/>
        <v>5485.2914214365346</v>
      </c>
      <c r="G295" s="137">
        <f t="shared" si="23"/>
        <v>0</v>
      </c>
      <c r="H295" s="138">
        <f t="shared" si="23"/>
        <v>540.03965233129986</v>
      </c>
    </row>
    <row r="296" spans="2:10">
      <c r="B296" s="127" t="str">
        <f>$B$35</f>
        <v>Teacher Education</v>
      </c>
      <c r="C296" s="136">
        <f t="shared" si="23"/>
        <v>586.72049399493596</v>
      </c>
      <c r="D296" s="136">
        <f t="shared" si="23"/>
        <v>588.42826037533348</v>
      </c>
      <c r="E296" s="136">
        <f t="shared" si="23"/>
        <v>740.42810710921299</v>
      </c>
      <c r="F296" s="136">
        <f t="shared" si="23"/>
        <v>991.57324771946799</v>
      </c>
      <c r="G296" s="137">
        <f t="shared" si="23"/>
        <v>0</v>
      </c>
      <c r="H296" s="138">
        <f t="shared" si="23"/>
        <v>723.24402460324836</v>
      </c>
    </row>
    <row r="297" spans="2:10">
      <c r="B297" s="127" t="str">
        <f>$B$36</f>
        <v>Agriculture</v>
      </c>
      <c r="C297" s="136">
        <f t="shared" si="23"/>
        <v>390.43445888799232</v>
      </c>
      <c r="D297" s="136">
        <f t="shared" si="23"/>
        <v>583.45850492414456</v>
      </c>
      <c r="E297" s="136">
        <f t="shared" si="23"/>
        <v>1023.8959871925085</v>
      </c>
      <c r="F297" s="136">
        <f t="shared" si="23"/>
        <v>0</v>
      </c>
      <c r="G297" s="137">
        <f t="shared" si="23"/>
        <v>0</v>
      </c>
      <c r="H297" s="138">
        <f t="shared" si="23"/>
        <v>542.74795914101423</v>
      </c>
    </row>
    <row r="298" spans="2:10">
      <c r="B298" s="127" t="str">
        <f>$B$37</f>
        <v>Engineering</v>
      </c>
      <c r="C298" s="136">
        <f t="shared" si="23"/>
        <v>609.8060216068078</v>
      </c>
      <c r="D298" s="136">
        <f t="shared" si="23"/>
        <v>850.82819558236599</v>
      </c>
      <c r="E298" s="136">
        <f t="shared" si="23"/>
        <v>507.69057060226106</v>
      </c>
      <c r="F298" s="136">
        <f t="shared" si="23"/>
        <v>0</v>
      </c>
      <c r="G298" s="137">
        <f t="shared" si="23"/>
        <v>0</v>
      </c>
      <c r="H298" s="138">
        <f t="shared" si="23"/>
        <v>622.97726988027694</v>
      </c>
    </row>
    <row r="299" spans="2:10">
      <c r="B299" s="127" t="str">
        <f>$B$38</f>
        <v>Home Economics</v>
      </c>
      <c r="C299" s="136">
        <f t="shared" si="23"/>
        <v>402.2549851475963</v>
      </c>
      <c r="D299" s="136">
        <f t="shared" si="23"/>
        <v>482.01559256720918</v>
      </c>
      <c r="E299" s="136">
        <f t="shared" si="23"/>
        <v>0</v>
      </c>
      <c r="F299" s="136">
        <f t="shared" si="23"/>
        <v>0</v>
      </c>
      <c r="G299" s="137">
        <f t="shared" si="23"/>
        <v>0</v>
      </c>
      <c r="H299" s="138">
        <f t="shared" si="23"/>
        <v>456.05959828828429</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400.68535520709571</v>
      </c>
      <c r="D301" s="136">
        <f t="shared" si="23"/>
        <v>455.15805427393747</v>
      </c>
      <c r="E301" s="136">
        <f t="shared" si="23"/>
        <v>658.08457068906057</v>
      </c>
      <c r="F301" s="136">
        <f t="shared" si="23"/>
        <v>0</v>
      </c>
      <c r="G301" s="137">
        <f t="shared" si="23"/>
        <v>0</v>
      </c>
      <c r="H301" s="138">
        <f t="shared" si="23"/>
        <v>574.32465640003932</v>
      </c>
    </row>
    <row r="302" spans="2:10">
      <c r="B302" s="127" t="str">
        <f>$B$41</f>
        <v>Library Science</v>
      </c>
      <c r="C302" s="136">
        <f t="shared" si="23"/>
        <v>0</v>
      </c>
      <c r="D302" s="136">
        <f t="shared" si="23"/>
        <v>0</v>
      </c>
      <c r="E302" s="136">
        <f t="shared" si="23"/>
        <v>456.93393809312477</v>
      </c>
      <c r="F302" s="136">
        <f t="shared" si="23"/>
        <v>0</v>
      </c>
      <c r="G302" s="137">
        <f t="shared" si="23"/>
        <v>0</v>
      </c>
      <c r="H302" s="138">
        <f t="shared" si="23"/>
        <v>456.93393809312477</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1213.5160946779793</v>
      </c>
      <c r="D304" s="136">
        <f t="shared" si="23"/>
        <v>328.84742080803079</v>
      </c>
      <c r="E304" s="136">
        <f t="shared" si="23"/>
        <v>0</v>
      </c>
      <c r="F304" s="136">
        <f t="shared" si="23"/>
        <v>0</v>
      </c>
      <c r="G304" s="137">
        <f t="shared" si="23"/>
        <v>0</v>
      </c>
      <c r="H304" s="138">
        <f t="shared" si="23"/>
        <v>510.31791801212279</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291.75627879801965</v>
      </c>
      <c r="D306" s="136">
        <f t="shared" si="23"/>
        <v>488.42549646037372</v>
      </c>
      <c r="E306" s="136">
        <f t="shared" si="23"/>
        <v>693.64213353714445</v>
      </c>
      <c r="F306" s="136">
        <f t="shared" si="23"/>
        <v>994.22514026615727</v>
      </c>
      <c r="G306" s="137">
        <f t="shared" si="23"/>
        <v>0</v>
      </c>
      <c r="H306" s="138">
        <f t="shared" si="23"/>
        <v>461.7915440813054</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321.00664321470799</v>
      </c>
      <c r="D308" s="136">
        <f t="shared" si="23"/>
        <v>446.35858154611162</v>
      </c>
      <c r="E308" s="136">
        <f t="shared" si="23"/>
        <v>574.45902737624215</v>
      </c>
      <c r="F308" s="136">
        <f t="shared" si="23"/>
        <v>0</v>
      </c>
      <c r="G308" s="137">
        <f t="shared" si="23"/>
        <v>0</v>
      </c>
      <c r="H308" s="138">
        <f t="shared" si="23"/>
        <v>481.46376359945481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163.60516198066685</v>
      </c>
      <c r="E310" s="136">
        <f t="shared" si="24"/>
        <v>0</v>
      </c>
      <c r="F310" s="136">
        <f t="shared" si="24"/>
        <v>0</v>
      </c>
      <c r="G310" s="137">
        <f t="shared" si="24"/>
        <v>0</v>
      </c>
      <c r="H310" s="138">
        <f t="shared" si="24"/>
        <v>163.60516198066685</v>
      </c>
    </row>
    <row r="311" spans="2:10">
      <c r="B311" s="127" t="str">
        <f>$B$50</f>
        <v>Technology</v>
      </c>
      <c r="C311" s="136">
        <f t="shared" si="24"/>
        <v>586.24656357025583</v>
      </c>
      <c r="D311" s="136">
        <f t="shared" si="24"/>
        <v>707.25240799261621</v>
      </c>
      <c r="E311" s="136">
        <f t="shared" si="24"/>
        <v>636.71232774122143</v>
      </c>
      <c r="F311" s="136">
        <f t="shared" si="24"/>
        <v>0</v>
      </c>
      <c r="G311" s="137">
        <f t="shared" si="24"/>
        <v>0</v>
      </c>
      <c r="H311" s="138">
        <f t="shared" si="24"/>
        <v>658.956800263633</v>
      </c>
    </row>
    <row r="312" spans="2:10">
      <c r="B312" s="127" t="str">
        <f>$B$51</f>
        <v>Nursing</v>
      </c>
      <c r="C312" s="136">
        <f t="shared" si="24"/>
        <v>503.1932522245425</v>
      </c>
      <c r="D312" s="136">
        <f t="shared" si="24"/>
        <v>668.32565967397818</v>
      </c>
      <c r="E312" s="136">
        <f t="shared" si="24"/>
        <v>3339.6646522217766</v>
      </c>
      <c r="F312" s="136">
        <f t="shared" si="24"/>
        <v>0</v>
      </c>
      <c r="G312" s="137">
        <f t="shared" si="24"/>
        <v>0</v>
      </c>
      <c r="H312" s="138">
        <f t="shared" si="24"/>
        <v>772.52149056055566</v>
      </c>
    </row>
    <row r="313" spans="2:10">
      <c r="B313" s="130" t="str">
        <f>$B$52</f>
        <v>Totals</v>
      </c>
      <c r="C313" s="135">
        <f t="shared" si="24"/>
        <v>328.05232518684892</v>
      </c>
      <c r="D313" s="135">
        <f t="shared" si="24"/>
        <v>535.90616512669919</v>
      </c>
      <c r="E313" s="135">
        <f t="shared" si="24"/>
        <v>660.27255333169182</v>
      </c>
      <c r="F313" s="135">
        <f t="shared" si="24"/>
        <v>995.08077625380372</v>
      </c>
      <c r="G313" s="135">
        <f t="shared" si="24"/>
        <v>0</v>
      </c>
      <c r="H313" s="135">
        <f t="shared" si="24"/>
        <v>499.34811543057612</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1.5227912244978115</v>
      </c>
      <c r="E318" s="128">
        <f t="shared" si="25"/>
        <v>2.9546664801180134</v>
      </c>
      <c r="F318" s="128">
        <f t="shared" si="25"/>
        <v>3.3792074323660994</v>
      </c>
      <c r="G318" s="128">
        <f t="shared" si="25"/>
        <v>0</v>
      </c>
      <c r="H318" s="128">
        <f t="shared" si="25"/>
        <v>1.3594410362413174</v>
      </c>
    </row>
    <row r="319" spans="2:10">
      <c r="B319" s="127" t="str">
        <f>$B$33</f>
        <v>Science</v>
      </c>
      <c r="C319" s="128">
        <f t="shared" ref="C319:H334" si="26">IF($C$293=0,"",C294/$C$293)</f>
        <v>1.0814373358283353</v>
      </c>
      <c r="D319" s="128">
        <f t="shared" si="26"/>
        <v>2.4088128908325523</v>
      </c>
      <c r="E319" s="128">
        <f t="shared" si="26"/>
        <v>1.7068091394588292</v>
      </c>
      <c r="F319" s="128">
        <f t="shared" si="26"/>
        <v>0</v>
      </c>
      <c r="G319" s="128">
        <f t="shared" si="26"/>
        <v>0</v>
      </c>
      <c r="H319" s="128">
        <f t="shared" si="26"/>
        <v>1.5411596339632201</v>
      </c>
    </row>
    <row r="320" spans="2:10">
      <c r="B320" s="127" t="str">
        <f>$B$34</f>
        <v>Fine Arts</v>
      </c>
      <c r="C320" s="128">
        <f t="shared" si="26"/>
        <v>1.2200624153615205</v>
      </c>
      <c r="D320" s="128">
        <f t="shared" si="26"/>
        <v>2.6091878785315323</v>
      </c>
      <c r="E320" s="128">
        <f t="shared" si="26"/>
        <v>4.5179891027274675</v>
      </c>
      <c r="F320" s="128">
        <f t="shared" si="26"/>
        <v>18.60429674085756</v>
      </c>
      <c r="G320" s="128">
        <f t="shared" si="26"/>
        <v>0</v>
      </c>
      <c r="H320" s="128">
        <f t="shared" si="26"/>
        <v>1.8316361286726028</v>
      </c>
    </row>
    <row r="321" spans="2:8">
      <c r="B321" s="127" t="str">
        <f>$B$35</f>
        <v>Teacher Education</v>
      </c>
      <c r="C321" s="128">
        <f t="shared" si="26"/>
        <v>1.989962125178333</v>
      </c>
      <c r="D321" s="128">
        <f t="shared" si="26"/>
        <v>1.995754304675089</v>
      </c>
      <c r="E321" s="128">
        <f t="shared" si="26"/>
        <v>2.5112875801088639</v>
      </c>
      <c r="F321" s="128">
        <f t="shared" si="26"/>
        <v>3.363088945242886</v>
      </c>
      <c r="G321" s="128">
        <f t="shared" si="26"/>
        <v>0</v>
      </c>
      <c r="H321" s="128">
        <f t="shared" si="26"/>
        <v>2.4530048480536504</v>
      </c>
    </row>
    <row r="322" spans="2:8">
      <c r="B322" s="127" t="str">
        <f>$B$36</f>
        <v>Agriculture</v>
      </c>
      <c r="C322" s="128">
        <f t="shared" si="26"/>
        <v>1.3242247262600437</v>
      </c>
      <c r="D322" s="128">
        <f t="shared" si="26"/>
        <v>1.9788985356667033</v>
      </c>
      <c r="E322" s="128">
        <f t="shared" si="26"/>
        <v>3.4727170015178599</v>
      </c>
      <c r="F322" s="128">
        <f t="shared" si="26"/>
        <v>0</v>
      </c>
      <c r="G322" s="128">
        <f t="shared" si="26"/>
        <v>0</v>
      </c>
      <c r="H322" s="128">
        <f t="shared" si="26"/>
        <v>1.8408218108327705</v>
      </c>
    </row>
    <row r="323" spans="2:8">
      <c r="B323" s="127" t="str">
        <f>$B$37</f>
        <v>Engineering</v>
      </c>
      <c r="C323" s="128">
        <f t="shared" si="26"/>
        <v>2.068260609818926</v>
      </c>
      <c r="D323" s="128">
        <f t="shared" si="26"/>
        <v>2.8857282156865391</v>
      </c>
      <c r="E323" s="128">
        <f t="shared" si="26"/>
        <v>1.7219187281659805</v>
      </c>
      <c r="F323" s="128">
        <f t="shared" si="26"/>
        <v>0</v>
      </c>
      <c r="G323" s="128">
        <f t="shared" si="26"/>
        <v>0</v>
      </c>
      <c r="H323" s="128">
        <f t="shared" si="26"/>
        <v>2.1129331335739088</v>
      </c>
    </row>
    <row r="324" spans="2:8">
      <c r="B324" s="127" t="str">
        <f>$B$38</f>
        <v>Home Economics</v>
      </c>
      <c r="C324" s="128">
        <f t="shared" si="26"/>
        <v>1.3643160470798186</v>
      </c>
      <c r="D324" s="128">
        <f t="shared" si="26"/>
        <v>1.6348376829707536</v>
      </c>
      <c r="E324" s="128">
        <f t="shared" si="26"/>
        <v>0</v>
      </c>
      <c r="F324" s="128">
        <f t="shared" si="26"/>
        <v>0</v>
      </c>
      <c r="G324" s="128">
        <f t="shared" si="26"/>
        <v>0</v>
      </c>
      <c r="H324" s="128">
        <f t="shared" si="26"/>
        <v>1.5468035234943815</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1.3589923807615103</v>
      </c>
      <c r="D326" s="128">
        <f t="shared" si="26"/>
        <v>1.5437457839725932</v>
      </c>
      <c r="E326" s="128">
        <f t="shared" si="26"/>
        <v>2.2320055021749026</v>
      </c>
      <c r="F326" s="128">
        <f t="shared" si="26"/>
        <v>0</v>
      </c>
      <c r="G326" s="128">
        <f t="shared" si="26"/>
        <v>0</v>
      </c>
      <c r="H326" s="128">
        <f t="shared" si="26"/>
        <v>1.9479195383313175</v>
      </c>
    </row>
    <row r="327" spans="2:8">
      <c r="B327" s="127" t="str">
        <f>$B$41</f>
        <v>Library Science</v>
      </c>
      <c r="C327" s="128">
        <f t="shared" si="26"/>
        <v>0</v>
      </c>
      <c r="D327" s="128">
        <f t="shared" si="26"/>
        <v>0</v>
      </c>
      <c r="E327" s="128">
        <f t="shared" si="26"/>
        <v>1.5497689953229203</v>
      </c>
      <c r="F327" s="128">
        <f t="shared" si="26"/>
        <v>0</v>
      </c>
      <c r="G327" s="128">
        <f t="shared" si="26"/>
        <v>0</v>
      </c>
      <c r="H327" s="128">
        <f t="shared" si="26"/>
        <v>1.5497689953229203</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4.1158457756622111</v>
      </c>
      <c r="D329" s="128">
        <f t="shared" si="26"/>
        <v>1.1153418349422966</v>
      </c>
      <c r="E329" s="128">
        <f t="shared" si="26"/>
        <v>0</v>
      </c>
      <c r="F329" s="128">
        <f t="shared" si="26"/>
        <v>0</v>
      </c>
      <c r="G329" s="128">
        <f t="shared" si="26"/>
        <v>0</v>
      </c>
      <c r="H329" s="128">
        <f t="shared" si="26"/>
        <v>1.7308298227822789</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0.98954093223823958</v>
      </c>
      <c r="D331" s="128">
        <f t="shared" si="26"/>
        <v>1.6565779598214556</v>
      </c>
      <c r="E331" s="128">
        <f t="shared" si="26"/>
        <v>2.3526050108942038</v>
      </c>
      <c r="F331" s="128">
        <f t="shared" si="26"/>
        <v>3.3720832888561838</v>
      </c>
      <c r="G331" s="128">
        <f t="shared" si="26"/>
        <v>0</v>
      </c>
      <c r="H331" s="128">
        <f t="shared" si="26"/>
        <v>1.5662443903951135</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1.0887485071101277</v>
      </c>
      <c r="D333" s="128">
        <f t="shared" si="26"/>
        <v>1.5139008788957575</v>
      </c>
      <c r="E333" s="128">
        <f t="shared" si="26"/>
        <v>1.9483752803006258</v>
      </c>
      <c r="F333" s="128">
        <f t="shared" si="26"/>
        <v>0</v>
      </c>
      <c r="G333" s="128">
        <f t="shared" si="26"/>
        <v>0</v>
      </c>
      <c r="H333" s="128">
        <f t="shared" si="26"/>
        <v>1.6329660613781101</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0.5548946715810531</v>
      </c>
      <c r="E335" s="128">
        <f t="shared" si="27"/>
        <v>0</v>
      </c>
      <c r="F335" s="128">
        <f t="shared" si="27"/>
        <v>0</v>
      </c>
      <c r="G335" s="128">
        <f t="shared" si="27"/>
        <v>0</v>
      </c>
      <c r="H335" s="128">
        <f t="shared" si="27"/>
        <v>0.5548946715810531</v>
      </c>
    </row>
    <row r="336" spans="2:8">
      <c r="B336" s="127" t="str">
        <f>$B$50</f>
        <v>Technology</v>
      </c>
      <c r="C336" s="128">
        <f t="shared" si="27"/>
        <v>1.9883547097143501</v>
      </c>
      <c r="D336" s="128">
        <f t="shared" si="27"/>
        <v>2.3987665664506812</v>
      </c>
      <c r="E336" s="128">
        <f t="shared" si="27"/>
        <v>2.1595179132264981</v>
      </c>
      <c r="F336" s="128">
        <f t="shared" si="27"/>
        <v>0</v>
      </c>
      <c r="G336" s="128">
        <f t="shared" si="27"/>
        <v>0</v>
      </c>
      <c r="H336" s="128">
        <f t="shared" si="27"/>
        <v>2.2349638167993691</v>
      </c>
    </row>
    <row r="337" spans="2:10">
      <c r="B337" s="127" t="str">
        <f>$B$51</f>
        <v>Nursing</v>
      </c>
      <c r="C337" s="128">
        <f t="shared" si="27"/>
        <v>1.7066653096675197</v>
      </c>
      <c r="D337" s="128">
        <f t="shared" si="27"/>
        <v>2.2667398934381175</v>
      </c>
      <c r="E337" s="128">
        <f t="shared" si="27"/>
        <v>11.327039428037374</v>
      </c>
      <c r="F337" s="128">
        <f t="shared" si="27"/>
        <v>0</v>
      </c>
      <c r="G337" s="128">
        <f t="shared" si="27"/>
        <v>0</v>
      </c>
      <c r="H337" s="128">
        <f t="shared" si="27"/>
        <v>2.6201377365132319</v>
      </c>
    </row>
    <row r="338" spans="2:10">
      <c r="B338" s="130" t="str">
        <f>$B$52</f>
        <v>Totals</v>
      </c>
      <c r="C338" s="128">
        <f t="shared" si="27"/>
        <v>1.1126451332108231</v>
      </c>
      <c r="D338" s="128">
        <f t="shared" si="27"/>
        <v>1.8176167053419843</v>
      </c>
      <c r="E338" s="128">
        <f t="shared" si="27"/>
        <v>2.2394264166204465</v>
      </c>
      <c r="F338" s="128">
        <f t="shared" si="27"/>
        <v>3.3749853235145655</v>
      </c>
      <c r="G338" s="128">
        <f t="shared" si="27"/>
        <v>0</v>
      </c>
      <c r="H338" s="128">
        <f t="shared" si="27"/>
        <v>1.693623875689267</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8845.2009197263924</v>
      </c>
      <c r="D343" s="135">
        <f t="shared" si="28"/>
        <v>13469.394339479322</v>
      </c>
      <c r="E343" s="135">
        <f>E293*24</f>
        <v>20907.694933939678</v>
      </c>
      <c r="F343" s="135">
        <f>F293*18</f>
        <v>17933.86121322653</v>
      </c>
      <c r="G343" s="135">
        <f>G293*24</f>
        <v>0</v>
      </c>
      <c r="H343" s="135">
        <f>IF((C32/30+D32/30+E32/24+F32/18+G32/24)=0,0,H268/(C32/30+D32/30+E32/24+F32/18+G32/24))</f>
        <v>11671.796821416039</v>
      </c>
    </row>
    <row r="344" spans="2:10">
      <c r="B344" s="127" t="str">
        <f>$B$33</f>
        <v>Science</v>
      </c>
      <c r="C344" s="138">
        <f t="shared" si="28"/>
        <v>9565.5305174952518</v>
      </c>
      <c r="D344" s="138">
        <f t="shared" si="28"/>
        <v>21306.433997440883</v>
      </c>
      <c r="E344" s="138">
        <f>E294*24</f>
        <v>12077.655816110921</v>
      </c>
      <c r="F344" s="138">
        <f>F294*18</f>
        <v>0</v>
      </c>
      <c r="G344" s="138">
        <f>G294*24</f>
        <v>0</v>
      </c>
      <c r="H344" s="138">
        <f t="shared" ref="H344:H363" si="29">IF((C33/30+D33/30+E33/24+F33/18+G33/24)=0,0,H269/(C33/30+D33/30+E33/24+F33/18+G33/24))</f>
        <v>12774.897329923329</v>
      </c>
    </row>
    <row r="345" spans="2:10">
      <c r="B345" s="127" t="str">
        <f>$B$34</f>
        <v>Fine Arts</v>
      </c>
      <c r="C345" s="138">
        <f t="shared" si="28"/>
        <v>10791.697198479325</v>
      </c>
      <c r="D345" s="138">
        <f t="shared" si="28"/>
        <v>23078.791022926063</v>
      </c>
      <c r="E345" s="138">
        <f t="shared" ref="E345:E363" si="30">E295*24</f>
        <v>31970.017093407052</v>
      </c>
      <c r="F345" s="138">
        <f t="shared" ref="F345:F363" si="31">F295*18</f>
        <v>98735.245585857629</v>
      </c>
      <c r="G345" s="138">
        <f t="shared" ref="G345:G363" si="32">G295*24</f>
        <v>0</v>
      </c>
      <c r="H345" s="138">
        <f t="shared" si="29"/>
        <v>15892.280657432595</v>
      </c>
    </row>
    <row r="346" spans="2:10">
      <c r="B346" s="127" t="str">
        <f>$B$35</f>
        <v>Teacher Education</v>
      </c>
      <c r="C346" s="138">
        <f t="shared" si="28"/>
        <v>17601.614819848081</v>
      </c>
      <c r="D346" s="138">
        <f t="shared" si="28"/>
        <v>17652.847811260006</v>
      </c>
      <c r="E346" s="138">
        <f t="shared" si="30"/>
        <v>17770.274570621114</v>
      </c>
      <c r="F346" s="138">
        <f t="shared" si="31"/>
        <v>17848.318458950424</v>
      </c>
      <c r="G346" s="138">
        <f t="shared" si="32"/>
        <v>0</v>
      </c>
      <c r="H346" s="138">
        <f t="shared" si="29"/>
        <v>17749.716712526475</v>
      </c>
    </row>
    <row r="347" spans="2:10">
      <c r="B347" s="127" t="str">
        <f>$B$36</f>
        <v>Agriculture</v>
      </c>
      <c r="C347" s="138">
        <f t="shared" si="28"/>
        <v>11713.03376663977</v>
      </c>
      <c r="D347" s="138">
        <f t="shared" si="28"/>
        <v>17503.755147724336</v>
      </c>
      <c r="E347" s="138">
        <f t="shared" si="30"/>
        <v>24573.503692620205</v>
      </c>
      <c r="F347" s="138">
        <f t="shared" si="31"/>
        <v>0</v>
      </c>
      <c r="G347" s="138">
        <f t="shared" si="32"/>
        <v>0</v>
      </c>
      <c r="H347" s="138">
        <f t="shared" si="29"/>
        <v>15955.99797845443</v>
      </c>
    </row>
    <row r="348" spans="2:10">
      <c r="B348" s="127" t="str">
        <f>$B$37</f>
        <v>Engineering</v>
      </c>
      <c r="C348" s="138">
        <f t="shared" si="28"/>
        <v>18294.180648204234</v>
      </c>
      <c r="D348" s="138">
        <f t="shared" si="28"/>
        <v>25524.84586747098</v>
      </c>
      <c r="E348" s="138">
        <f t="shared" si="30"/>
        <v>12184.573694454266</v>
      </c>
      <c r="F348" s="138">
        <f t="shared" si="31"/>
        <v>0</v>
      </c>
      <c r="G348" s="138">
        <f t="shared" si="32"/>
        <v>0</v>
      </c>
      <c r="H348" s="138">
        <f t="shared" si="29"/>
        <v>16483.676320713421</v>
      </c>
    </row>
    <row r="349" spans="2:10">
      <c r="B349" s="127" t="str">
        <f>$B$38</f>
        <v>Home Economics</v>
      </c>
      <c r="C349" s="138">
        <f t="shared" si="28"/>
        <v>12067.64955442789</v>
      </c>
      <c r="D349" s="138">
        <f t="shared" si="28"/>
        <v>14460.467777016276</v>
      </c>
      <c r="E349" s="138">
        <f t="shared" si="30"/>
        <v>0</v>
      </c>
      <c r="F349" s="138">
        <f t="shared" si="31"/>
        <v>0</v>
      </c>
      <c r="G349" s="138">
        <f t="shared" si="32"/>
        <v>0</v>
      </c>
      <c r="H349" s="138">
        <f t="shared" si="29"/>
        <v>13681.787948648529</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12020.560656212871</v>
      </c>
      <c r="D351" s="138">
        <f t="shared" si="28"/>
        <v>13654.741628218124</v>
      </c>
      <c r="E351" s="138">
        <f t="shared" si="30"/>
        <v>15794.029696537455</v>
      </c>
      <c r="F351" s="138">
        <f t="shared" si="31"/>
        <v>0</v>
      </c>
      <c r="G351" s="138">
        <f t="shared" si="32"/>
        <v>0</v>
      </c>
      <c r="H351" s="138">
        <f t="shared" si="29"/>
        <v>14975.462071890974</v>
      </c>
    </row>
    <row r="352" spans="2:10">
      <c r="B352" s="127" t="str">
        <f>$B$41</f>
        <v>Library Science</v>
      </c>
      <c r="C352" s="138">
        <f t="shared" si="28"/>
        <v>0</v>
      </c>
      <c r="D352" s="138">
        <f t="shared" si="28"/>
        <v>0</v>
      </c>
      <c r="E352" s="138">
        <f t="shared" si="30"/>
        <v>10966.414514234995</v>
      </c>
      <c r="F352" s="138">
        <f t="shared" si="31"/>
        <v>0</v>
      </c>
      <c r="G352" s="138">
        <f t="shared" si="32"/>
        <v>0</v>
      </c>
      <c r="H352" s="138">
        <f t="shared" si="29"/>
        <v>10966.414514234993</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36405.482840339377</v>
      </c>
      <c r="D354" s="138">
        <f t="shared" si="28"/>
        <v>9865.4226242409241</v>
      </c>
      <c r="E354" s="138">
        <f t="shared" si="30"/>
        <v>0</v>
      </c>
      <c r="F354" s="138">
        <f t="shared" si="31"/>
        <v>0</v>
      </c>
      <c r="G354" s="138">
        <f t="shared" si="32"/>
        <v>0</v>
      </c>
      <c r="H354" s="138">
        <f t="shared" si="29"/>
        <v>15309.537540363684</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8752.6883639405896</v>
      </c>
      <c r="D356" s="138">
        <f t="shared" si="28"/>
        <v>14652.764893811212</v>
      </c>
      <c r="E356" s="138">
        <f t="shared" si="30"/>
        <v>16647.411204891469</v>
      </c>
      <c r="F356" s="138">
        <f t="shared" si="31"/>
        <v>17896.05252479083</v>
      </c>
      <c r="G356" s="138">
        <f t="shared" si="32"/>
        <v>0</v>
      </c>
      <c r="H356" s="138">
        <f t="shared" si="29"/>
        <v>13123.512329349691</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9630.1992964412402</v>
      </c>
      <c r="D358" s="138">
        <f t="shared" si="28"/>
        <v>13390.757446383348</v>
      </c>
      <c r="E358" s="138">
        <f t="shared" si="30"/>
        <v>13787.016657029812</v>
      </c>
      <c r="F358" s="138">
        <f t="shared" si="31"/>
        <v>0</v>
      </c>
      <c r="G358" s="138">
        <f t="shared" si="32"/>
        <v>0</v>
      </c>
      <c r="H358" s="138">
        <f t="shared" si="29"/>
        <v>13242.089728347901</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4908.1548594200058</v>
      </c>
      <c r="E360" s="138">
        <f t="shared" si="30"/>
        <v>0</v>
      </c>
      <c r="F360" s="138">
        <f t="shared" si="31"/>
        <v>0</v>
      </c>
      <c r="G360" s="138">
        <f t="shared" si="32"/>
        <v>0</v>
      </c>
      <c r="H360" s="138">
        <f t="shared" si="29"/>
        <v>4908.1548594200058</v>
      </c>
    </row>
    <row r="361" spans="2:9">
      <c r="B361" s="127" t="str">
        <f>$B$50</f>
        <v>Technology</v>
      </c>
      <c r="C361" s="138">
        <f t="shared" si="33"/>
        <v>17587.396907107675</v>
      </c>
      <c r="D361" s="138">
        <f t="shared" si="33"/>
        <v>21217.572239778485</v>
      </c>
      <c r="E361" s="138">
        <f t="shared" si="30"/>
        <v>15281.095865789313</v>
      </c>
      <c r="F361" s="138">
        <f t="shared" si="31"/>
        <v>0</v>
      </c>
      <c r="G361" s="138">
        <f t="shared" si="32"/>
        <v>0</v>
      </c>
      <c r="H361" s="138">
        <f t="shared" si="29"/>
        <v>17739.055665939479</v>
      </c>
    </row>
    <row r="362" spans="2:9">
      <c r="B362" s="127" t="str">
        <f>$B$51</f>
        <v>Nursing</v>
      </c>
      <c r="C362" s="138">
        <f t="shared" si="33"/>
        <v>15095.797566736275</v>
      </c>
      <c r="D362" s="138">
        <f t="shared" si="33"/>
        <v>20049.769790219347</v>
      </c>
      <c r="E362" s="138">
        <f t="shared" si="30"/>
        <v>80151.951653322642</v>
      </c>
      <c r="F362" s="138">
        <f t="shared" si="31"/>
        <v>0</v>
      </c>
      <c r="G362" s="138">
        <f t="shared" si="32"/>
        <v>0</v>
      </c>
      <c r="H362" s="138">
        <f t="shared" si="29"/>
        <v>22945.693923528685</v>
      </c>
    </row>
    <row r="363" spans="2:9">
      <c r="B363" s="130" t="str">
        <f>$B$52</f>
        <v>Totals</v>
      </c>
      <c r="C363" s="135">
        <f t="shared" si="33"/>
        <v>9841.5697556054674</v>
      </c>
      <c r="D363" s="135">
        <f t="shared" si="33"/>
        <v>16077.184953800976</v>
      </c>
      <c r="E363" s="135">
        <f t="shared" si="30"/>
        <v>15846.541279960604</v>
      </c>
      <c r="F363" s="135">
        <f t="shared" si="31"/>
        <v>17911.453972568466</v>
      </c>
      <c r="G363" s="135">
        <f t="shared" si="32"/>
        <v>0</v>
      </c>
      <c r="H363" s="135">
        <f t="shared" si="29"/>
        <v>13919.133337590925</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52" priority="6" stopIfTrue="1">
      <formula>C32=0</formula>
    </cfRule>
  </conditionalFormatting>
  <conditionalFormatting sqref="C91:G110">
    <cfRule type="expression" dxfId="151" priority="5" stopIfTrue="1">
      <formula>C32=0</formula>
    </cfRule>
  </conditionalFormatting>
  <conditionalFormatting sqref="C143:H162">
    <cfRule type="expression" dxfId="150" priority="3" stopIfTrue="1">
      <formula>C32=0</formula>
    </cfRule>
  </conditionalFormatting>
  <conditionalFormatting sqref="H143:H162">
    <cfRule type="expression" dxfId="149" priority="1" stopIfTrue="1">
      <formula>OR(AND(#REF!&gt;0,H143&gt;0,H61=0),AND(#REF!&gt;0,H143&gt;0,H32=0))</formula>
    </cfRule>
    <cfRule type="expression" dxfId="148" priority="2" stopIfTrue="1">
      <formula>OR(AND(#REF!&gt;0,H143&gt;0,H61=0),AND(#REF!&gt;0,H143&gt;0,H32=0))</formula>
    </cfRule>
    <cfRule type="expression" dxfId="147"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6.109375" style="107" bestFit="1" customWidth="1"/>
    <col min="11" max="11" width="15.33203125" style="107" bestFit="1" customWidth="1"/>
    <col min="12" max="13" width="13.44140625" style="107" bestFit="1" customWidth="1"/>
    <col min="14" max="14" width="9.33203125" style="107" bestFit="1" customWidth="1"/>
    <col min="15" max="15" width="12.44140625" style="107" customWidth="1"/>
    <col min="16"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82</v>
      </c>
      <c r="C3" s="119"/>
      <c r="D3" s="119"/>
      <c r="E3" s="119"/>
      <c r="F3" s="119"/>
      <c r="G3" s="119"/>
      <c r="H3" s="119"/>
    </row>
    <row r="4" spans="2:8">
      <c r="B4" s="292" t="s">
        <v>148</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Data!$G21</f>
        <v>20724737</v>
      </c>
    </row>
    <row r="14" spans="2:8">
      <c r="B14" s="478" t="s">
        <v>13</v>
      </c>
      <c r="C14" s="478"/>
      <c r="D14" s="478"/>
      <c r="E14" s="478"/>
      <c r="F14" s="352"/>
      <c r="G14" s="301"/>
      <c r="H14" s="353">
        <f>Data!$H21</f>
        <v>15923</v>
      </c>
    </row>
    <row r="15" spans="2:8">
      <c r="B15" s="478" t="s">
        <v>14</v>
      </c>
      <c r="C15" s="478"/>
      <c r="D15" s="478"/>
      <c r="E15" s="478"/>
      <c r="F15" s="352"/>
      <c r="G15" s="301"/>
      <c r="H15" s="353">
        <f>Data!$I21</f>
        <v>6928011</v>
      </c>
    </row>
    <row r="16" spans="2:8">
      <c r="B16" s="478" t="s">
        <v>18</v>
      </c>
      <c r="C16" s="478"/>
      <c r="D16" s="478"/>
      <c r="E16" s="478"/>
      <c r="F16" s="352"/>
      <c r="G16" s="301"/>
      <c r="H16" s="353">
        <f>Data!$J21</f>
        <v>4817418</v>
      </c>
    </row>
    <row r="17" spans="2:23">
      <c r="B17" s="478" t="s">
        <v>15</v>
      </c>
      <c r="C17" s="478"/>
      <c r="D17" s="478"/>
      <c r="E17" s="478"/>
      <c r="F17" s="352"/>
      <c r="G17" s="301"/>
      <c r="H17" s="353">
        <f>Data!$K21</f>
        <v>6725868</v>
      </c>
    </row>
    <row r="18" spans="2:23">
      <c r="B18" s="478" t="s">
        <v>1</v>
      </c>
      <c r="C18" s="478"/>
      <c r="D18" s="478"/>
      <c r="E18" s="478"/>
      <c r="F18" s="356"/>
      <c r="G18" s="301"/>
      <c r="H18" s="357">
        <f>SUM(H13:H17)</f>
        <v>39211957</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Data!L21</f>
        <v>Monica Poehl</v>
      </c>
      <c r="E21" s="491"/>
      <c r="F21" s="491"/>
      <c r="G21" s="308" t="str">
        <f>Data!M21</f>
        <v>979-458-6090</v>
      </c>
      <c r="H21" s="309" t="str">
        <f>Data!N21</f>
        <v>mpoehl@tamus.edu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Data!O21</f>
        <v>618</v>
      </c>
      <c r="D25" s="316">
        <f>Data!P21</f>
        <v>1124</v>
      </c>
      <c r="E25" s="316">
        <f>Data!Q21</f>
        <v>296</v>
      </c>
      <c r="F25" s="316">
        <f>Data!R21</f>
        <v>35</v>
      </c>
      <c r="G25" s="316">
        <f>Data!S21</f>
        <v>0</v>
      </c>
      <c r="H25" s="317">
        <f>SUM(C25:G25)</f>
        <v>2073</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Data!T21</f>
        <v>Boatright, Jana</v>
      </c>
      <c r="E28" s="491"/>
      <c r="F28" s="491"/>
      <c r="G28" s="308" t="str">
        <f>Data!U21</f>
        <v>(903) 223-3047</v>
      </c>
      <c r="H28" s="309" t="str">
        <f>Data!V21</f>
        <v>jana.boatright@tamut.edu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Data!W21</f>
        <v>11656</v>
      </c>
      <c r="D32" s="140">
        <f>Data!AQ21</f>
        <v>7341</v>
      </c>
      <c r="E32" s="140">
        <f>Data!BK21</f>
        <v>930</v>
      </c>
      <c r="F32" s="140">
        <f>Data!CE21</f>
        <v>0</v>
      </c>
      <c r="G32" s="140">
        <f>Data!CY21</f>
        <v>0</v>
      </c>
      <c r="H32" s="141">
        <f>SUM(C32:G32)</f>
        <v>19927</v>
      </c>
      <c r="W32" s="144"/>
    </row>
    <row r="33" spans="2:23">
      <c r="B33" s="129" t="s">
        <v>43</v>
      </c>
      <c r="C33" s="140">
        <f>Data!X21</f>
        <v>2842</v>
      </c>
      <c r="D33" s="140">
        <f>Data!AR21</f>
        <v>1714</v>
      </c>
      <c r="E33" s="140">
        <f>Data!BL21</f>
        <v>6</v>
      </c>
      <c r="F33" s="140">
        <f>Data!CF21</f>
        <v>0</v>
      </c>
      <c r="G33" s="140">
        <f>Data!CZ21</f>
        <v>0</v>
      </c>
      <c r="H33" s="141">
        <f t="shared" ref="H33:H52" si="0">SUM(C33:G33)</f>
        <v>4562</v>
      </c>
      <c r="W33" s="144"/>
    </row>
    <row r="34" spans="2:23">
      <c r="B34" s="129" t="s">
        <v>44</v>
      </c>
      <c r="C34" s="140">
        <f>Data!Y21</f>
        <v>519</v>
      </c>
      <c r="D34" s="140">
        <f>Data!AS21</f>
        <v>129</v>
      </c>
      <c r="E34" s="140">
        <f>Data!BM21</f>
        <v>0</v>
      </c>
      <c r="F34" s="140">
        <f>Data!CG21</f>
        <v>0</v>
      </c>
      <c r="G34" s="140">
        <f>Data!DA21</f>
        <v>0</v>
      </c>
      <c r="H34" s="141">
        <f t="shared" si="0"/>
        <v>648</v>
      </c>
      <c r="W34" s="144"/>
    </row>
    <row r="35" spans="2:23">
      <c r="B35" s="129" t="s">
        <v>45</v>
      </c>
      <c r="C35" s="140">
        <f>Data!Z21</f>
        <v>150</v>
      </c>
      <c r="D35" s="140">
        <f>Data!AT21</f>
        <v>1974</v>
      </c>
      <c r="E35" s="140">
        <f>Data!BN21</f>
        <v>1650</v>
      </c>
      <c r="F35" s="140">
        <f>Data!CH21</f>
        <v>421</v>
      </c>
      <c r="G35" s="140">
        <f>Data!DB21</f>
        <v>0</v>
      </c>
      <c r="H35" s="141">
        <f t="shared" si="0"/>
        <v>4195</v>
      </c>
      <c r="W35" s="144"/>
    </row>
    <row r="36" spans="2:23">
      <c r="B36" s="129" t="s">
        <v>46</v>
      </c>
      <c r="C36" s="140">
        <f>Data!AA21</f>
        <v>0</v>
      </c>
      <c r="D36" s="140">
        <f>Data!AU21</f>
        <v>0</v>
      </c>
      <c r="E36" s="140">
        <f>Data!BO21</f>
        <v>0</v>
      </c>
      <c r="F36" s="140">
        <f>Data!CI21</f>
        <v>0</v>
      </c>
      <c r="G36" s="140">
        <f>Data!DC21</f>
        <v>0</v>
      </c>
      <c r="H36" s="141">
        <f t="shared" si="0"/>
        <v>0</v>
      </c>
      <c r="W36" s="144"/>
    </row>
    <row r="37" spans="2:23">
      <c r="B37" s="129" t="s">
        <v>47</v>
      </c>
      <c r="C37" s="140">
        <f>Data!AB21</f>
        <v>626</v>
      </c>
      <c r="D37" s="140">
        <f>Data!AV21</f>
        <v>2189</v>
      </c>
      <c r="E37" s="140">
        <f>Data!BP21</f>
        <v>60</v>
      </c>
      <c r="F37" s="140">
        <f>Data!CJ21</f>
        <v>0</v>
      </c>
      <c r="G37" s="140">
        <f>Data!DD21</f>
        <v>0</v>
      </c>
      <c r="H37" s="141">
        <f t="shared" si="0"/>
        <v>2875</v>
      </c>
      <c r="W37" s="144"/>
    </row>
    <row r="38" spans="2:23">
      <c r="B38" s="129" t="s">
        <v>48</v>
      </c>
      <c r="C38" s="140">
        <f>Data!AC21</f>
        <v>3</v>
      </c>
      <c r="D38" s="140">
        <f>Data!AW21</f>
        <v>171</v>
      </c>
      <c r="E38" s="140">
        <f>Data!BQ21</f>
        <v>18</v>
      </c>
      <c r="F38" s="140">
        <f>Data!CK21</f>
        <v>0</v>
      </c>
      <c r="G38" s="140">
        <f>Data!DE21</f>
        <v>0</v>
      </c>
      <c r="H38" s="141">
        <f t="shared" si="0"/>
        <v>192</v>
      </c>
      <c r="W38" s="144"/>
    </row>
    <row r="39" spans="2:23">
      <c r="B39" s="129" t="s">
        <v>49</v>
      </c>
      <c r="C39" s="140">
        <f>Data!AD21</f>
        <v>0</v>
      </c>
      <c r="D39" s="140">
        <f>Data!AX21</f>
        <v>0</v>
      </c>
      <c r="E39" s="140">
        <f>Data!BR21</f>
        <v>0</v>
      </c>
      <c r="F39" s="140">
        <f>Data!CL21</f>
        <v>0</v>
      </c>
      <c r="G39" s="140">
        <f>Data!DF21</f>
        <v>0</v>
      </c>
      <c r="H39" s="141">
        <f t="shared" si="0"/>
        <v>0</v>
      </c>
      <c r="W39" s="144"/>
    </row>
    <row r="40" spans="2:23">
      <c r="B40" s="129" t="s">
        <v>50</v>
      </c>
      <c r="C40" s="140">
        <f>Data!AE21</f>
        <v>54</v>
      </c>
      <c r="D40" s="140">
        <f>Data!AY21</f>
        <v>72</v>
      </c>
      <c r="E40" s="140">
        <f>Data!BS21</f>
        <v>577</v>
      </c>
      <c r="F40" s="140">
        <f>Data!CM21</f>
        <v>0</v>
      </c>
      <c r="G40" s="140">
        <f>Data!DG21</f>
        <v>0</v>
      </c>
      <c r="H40" s="141">
        <f t="shared" si="0"/>
        <v>703</v>
      </c>
      <c r="W40" s="144"/>
    </row>
    <row r="41" spans="2:23">
      <c r="B41" s="129" t="s">
        <v>51</v>
      </c>
      <c r="C41" s="140">
        <f>Data!AF21</f>
        <v>0</v>
      </c>
      <c r="D41" s="140">
        <f>Data!AZ21</f>
        <v>0</v>
      </c>
      <c r="E41" s="140">
        <f>Data!BT21</f>
        <v>0</v>
      </c>
      <c r="F41" s="140">
        <f>Data!CN21</f>
        <v>0</v>
      </c>
      <c r="G41" s="140">
        <f>Data!DH21</f>
        <v>0</v>
      </c>
      <c r="H41" s="141">
        <f t="shared" si="0"/>
        <v>0</v>
      </c>
      <c r="W41" s="144"/>
    </row>
    <row r="42" spans="2:23">
      <c r="B42" s="129" t="s">
        <v>52</v>
      </c>
      <c r="C42" s="140">
        <f>Data!AG21</f>
        <v>0</v>
      </c>
      <c r="D42" s="140">
        <f>Data!BA21</f>
        <v>0</v>
      </c>
      <c r="E42" s="140">
        <f>Data!BU21</f>
        <v>0</v>
      </c>
      <c r="F42" s="140">
        <f>Data!CO21</f>
        <v>0</v>
      </c>
      <c r="G42" s="140">
        <f>Data!DI21</f>
        <v>0</v>
      </c>
      <c r="H42" s="141">
        <f t="shared" si="0"/>
        <v>0</v>
      </c>
      <c r="W42" s="144"/>
    </row>
    <row r="43" spans="2:23">
      <c r="B43" s="129" t="s">
        <v>53</v>
      </c>
      <c r="C43" s="140">
        <f>Data!AH21</f>
        <v>0</v>
      </c>
      <c r="D43" s="140">
        <f>Data!BB21</f>
        <v>0</v>
      </c>
      <c r="E43" s="140">
        <f>Data!BV21</f>
        <v>0</v>
      </c>
      <c r="F43" s="140">
        <f>Data!CP21</f>
        <v>0</v>
      </c>
      <c r="G43" s="140">
        <f>Data!DJ21</f>
        <v>0</v>
      </c>
      <c r="H43" s="141">
        <f t="shared" si="0"/>
        <v>0</v>
      </c>
      <c r="W43" s="144"/>
    </row>
    <row r="44" spans="2:23">
      <c r="B44" s="129" t="s">
        <v>54</v>
      </c>
      <c r="C44" s="140">
        <f>Data!AI21</f>
        <v>0</v>
      </c>
      <c r="D44" s="140">
        <f>Data!BC21</f>
        <v>0</v>
      </c>
      <c r="E44" s="140">
        <f>Data!BW21</f>
        <v>0</v>
      </c>
      <c r="F44" s="140">
        <f>Data!CQ21</f>
        <v>0</v>
      </c>
      <c r="G44" s="140">
        <f>Data!DK21</f>
        <v>0</v>
      </c>
      <c r="H44" s="141">
        <f t="shared" si="0"/>
        <v>0</v>
      </c>
      <c r="W44" s="144"/>
    </row>
    <row r="45" spans="2:23">
      <c r="B45" s="129" t="s">
        <v>55</v>
      </c>
      <c r="C45" s="140">
        <f>Data!AJ21</f>
        <v>719</v>
      </c>
      <c r="D45" s="140">
        <f>Data!BD21</f>
        <v>1092</v>
      </c>
      <c r="E45" s="140">
        <f>Data!BX21</f>
        <v>30</v>
      </c>
      <c r="F45" s="140">
        <f>Data!CR21</f>
        <v>0</v>
      </c>
      <c r="G45" s="140">
        <f>Data!DL21</f>
        <v>0</v>
      </c>
      <c r="H45" s="141">
        <f t="shared" si="0"/>
        <v>1841</v>
      </c>
      <c r="W45" s="144"/>
    </row>
    <row r="46" spans="2:23">
      <c r="B46" s="129" t="s">
        <v>56</v>
      </c>
      <c r="C46" s="140">
        <f>Data!AK21</f>
        <v>0</v>
      </c>
      <c r="D46" s="140">
        <f>Data!BE21</f>
        <v>0</v>
      </c>
      <c r="E46" s="140">
        <f>Data!BY21</f>
        <v>0</v>
      </c>
      <c r="F46" s="140">
        <f>Data!CS21</f>
        <v>0</v>
      </c>
      <c r="G46" s="140">
        <f>Data!DM21</f>
        <v>0</v>
      </c>
      <c r="H46" s="141">
        <f t="shared" si="0"/>
        <v>0</v>
      </c>
      <c r="W46" s="144"/>
    </row>
    <row r="47" spans="2:23">
      <c r="B47" s="129" t="s">
        <v>57</v>
      </c>
      <c r="C47" s="140">
        <f>Data!AL21</f>
        <v>1527</v>
      </c>
      <c r="D47" s="140">
        <f>Data!BF21</f>
        <v>6015</v>
      </c>
      <c r="E47" s="140">
        <f>Data!BZ21</f>
        <v>1044</v>
      </c>
      <c r="F47" s="140">
        <f>Data!CT21</f>
        <v>0</v>
      </c>
      <c r="G47" s="140">
        <f>Data!DN21</f>
        <v>0</v>
      </c>
      <c r="H47" s="141">
        <f t="shared" si="0"/>
        <v>8586</v>
      </c>
      <c r="W47" s="144"/>
    </row>
    <row r="48" spans="2:23">
      <c r="B48" s="129" t="s">
        <v>58</v>
      </c>
      <c r="C48" s="140">
        <f>Data!AM21</f>
        <v>0</v>
      </c>
      <c r="D48" s="140">
        <f>Data!BG21</f>
        <v>0</v>
      </c>
      <c r="E48" s="140">
        <f>Data!CA21</f>
        <v>0</v>
      </c>
      <c r="F48" s="140">
        <f>Data!CU21</f>
        <v>0</v>
      </c>
      <c r="G48" s="140">
        <f>Data!DO21</f>
        <v>0</v>
      </c>
      <c r="H48" s="141">
        <f t="shared" si="0"/>
        <v>0</v>
      </c>
      <c r="W48" s="144"/>
    </row>
    <row r="49" spans="2:23">
      <c r="B49" s="129" t="s">
        <v>59</v>
      </c>
      <c r="C49" s="140">
        <f>Data!AN21</f>
        <v>0</v>
      </c>
      <c r="D49" s="140">
        <f>Data!BH21</f>
        <v>18</v>
      </c>
      <c r="E49" s="140">
        <f>Data!CB21</f>
        <v>0</v>
      </c>
      <c r="F49" s="140">
        <f>Data!CV21</f>
        <v>0</v>
      </c>
      <c r="G49" s="140">
        <f>Data!DP21</f>
        <v>0</v>
      </c>
      <c r="H49" s="141">
        <f t="shared" si="0"/>
        <v>18</v>
      </c>
      <c r="W49" s="144"/>
    </row>
    <row r="50" spans="2:23">
      <c r="B50" s="129" t="s">
        <v>60</v>
      </c>
      <c r="C50" s="140">
        <f>Data!AO21</f>
        <v>132</v>
      </c>
      <c r="D50" s="140">
        <f>Data!BI21</f>
        <v>240</v>
      </c>
      <c r="E50" s="140">
        <f>Data!CC21</f>
        <v>0</v>
      </c>
      <c r="F50" s="140">
        <f>Data!CW21</f>
        <v>0</v>
      </c>
      <c r="G50" s="140">
        <f>Data!DQ21</f>
        <v>0</v>
      </c>
      <c r="H50" s="141">
        <f t="shared" si="0"/>
        <v>372</v>
      </c>
      <c r="W50" s="144"/>
    </row>
    <row r="51" spans="2:23">
      <c r="B51" s="129" t="s">
        <v>0</v>
      </c>
      <c r="C51" s="140">
        <f>Data!AP21</f>
        <v>21</v>
      </c>
      <c r="D51" s="140">
        <f>Data!BJ21</f>
        <v>1085</v>
      </c>
      <c r="E51" s="140">
        <f>Data!CD21</f>
        <v>138</v>
      </c>
      <c r="F51" s="140">
        <f>Data!CX21</f>
        <v>0</v>
      </c>
      <c r="G51" s="140">
        <f>Data!DR21</f>
        <v>0</v>
      </c>
      <c r="H51" s="141">
        <f t="shared" si="0"/>
        <v>1244</v>
      </c>
      <c r="W51" s="144"/>
    </row>
    <row r="52" spans="2:23">
      <c r="B52" s="142" t="s">
        <v>33</v>
      </c>
      <c r="C52" s="141">
        <f>SUM(C32:C51)</f>
        <v>18249</v>
      </c>
      <c r="D52" s="141">
        <f>SUM(D32:D51)</f>
        <v>22040</v>
      </c>
      <c r="E52" s="141">
        <f>SUM(E32:E51)</f>
        <v>4453</v>
      </c>
      <c r="F52" s="141">
        <f>SUM(F32:F51)</f>
        <v>421</v>
      </c>
      <c r="G52" s="141">
        <f>SUM(G32:G51)</f>
        <v>0</v>
      </c>
      <c r="H52" s="141">
        <f t="shared" si="0"/>
        <v>45163</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Data!T21</f>
        <v>Boatright, Jana</v>
      </c>
      <c r="E55" s="491"/>
      <c r="F55" s="491"/>
      <c r="G55" s="308" t="str">
        <f>Data!U21</f>
        <v>(903) 223-3047</v>
      </c>
      <c r="H55" s="309" t="str">
        <f>Data!V21</f>
        <v>jana.boatright@tamut.edu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Data!DS21</f>
        <v>1380754.2251259098</v>
      </c>
      <c r="D61" s="320">
        <f>Data!EM21</f>
        <v>992055.79181626556</v>
      </c>
      <c r="E61" s="320">
        <f>Data!FG21</f>
        <v>502642.40203070093</v>
      </c>
      <c r="F61" s="320">
        <f>Data!GA21</f>
        <v>0</v>
      </c>
      <c r="G61" s="320">
        <f>Data!GU21</f>
        <v>0</v>
      </c>
      <c r="H61" s="321">
        <f>SUM(C61:G61)</f>
        <v>2875452.4189728759</v>
      </c>
      <c r="J61" s="280"/>
      <c r="K61" s="280"/>
      <c r="L61" s="280"/>
      <c r="M61" s="280"/>
      <c r="N61" s="280"/>
      <c r="O61" s="280"/>
    </row>
    <row r="62" spans="2:23">
      <c r="B62" s="127" t="str">
        <f>$B$33</f>
        <v>Science</v>
      </c>
      <c r="C62" s="320">
        <f>Data!DT21</f>
        <v>377746.1887475914</v>
      </c>
      <c r="D62" s="320">
        <f>Data!EN21</f>
        <v>385492.89919200802</v>
      </c>
      <c r="E62" s="320">
        <f>Data!FH21</f>
        <v>8822.7146814404423</v>
      </c>
      <c r="F62" s="320">
        <f>Data!GB21</f>
        <v>0</v>
      </c>
      <c r="G62" s="320">
        <f>Data!GV21</f>
        <v>0</v>
      </c>
      <c r="H62" s="141">
        <f t="shared" ref="H62:H81" si="1">SUM(C62:G62)</f>
        <v>772061.80262103991</v>
      </c>
      <c r="J62" s="280"/>
      <c r="K62" s="280"/>
      <c r="L62" s="280"/>
      <c r="M62" s="280"/>
      <c r="N62" s="280"/>
      <c r="O62" s="280"/>
    </row>
    <row r="63" spans="2:23">
      <c r="B63" s="127" t="str">
        <f>$B$34</f>
        <v>Fine Arts</v>
      </c>
      <c r="C63" s="320">
        <f>Data!DU21</f>
        <v>36418.413203463206</v>
      </c>
      <c r="D63" s="320">
        <f>Data!EO21</f>
        <v>23668.286796536795</v>
      </c>
      <c r="E63" s="320">
        <f>Data!FI21</f>
        <v>0</v>
      </c>
      <c r="F63" s="320">
        <f>Data!GC21</f>
        <v>0</v>
      </c>
      <c r="G63" s="320">
        <f>Data!GW21</f>
        <v>0</v>
      </c>
      <c r="H63" s="141">
        <f t="shared" si="1"/>
        <v>60086.7</v>
      </c>
      <c r="J63" s="280"/>
      <c r="K63" s="280"/>
      <c r="L63" s="280"/>
      <c r="M63" s="280"/>
      <c r="N63" s="280"/>
      <c r="O63" s="280"/>
    </row>
    <row r="64" spans="2:23">
      <c r="B64" s="127" t="str">
        <f>$B$35</f>
        <v>Teacher Education</v>
      </c>
      <c r="C64" s="320">
        <f>Data!DV21</f>
        <v>19345.603883083892</v>
      </c>
      <c r="D64" s="320">
        <f>Data!EP21</f>
        <v>413415.89065350045</v>
      </c>
      <c r="E64" s="320">
        <f>Data!FJ21</f>
        <v>563300.71563259605</v>
      </c>
      <c r="F64" s="320">
        <f>Data!GD21</f>
        <v>286570.40146027086</v>
      </c>
      <c r="G64" s="320">
        <f>Data!GX21</f>
        <v>0</v>
      </c>
      <c r="H64" s="141">
        <f t="shared" si="1"/>
        <v>1282632.6116294512</v>
      </c>
      <c r="J64" s="280"/>
      <c r="K64" s="280"/>
      <c r="L64" s="280"/>
      <c r="M64" s="280"/>
      <c r="N64" s="280"/>
      <c r="O64" s="280"/>
    </row>
    <row r="65" spans="2:15">
      <c r="B65" s="127" t="str">
        <f>$B$36</f>
        <v>Agriculture</v>
      </c>
      <c r="C65" s="320">
        <f>Data!DW21</f>
        <v>0</v>
      </c>
      <c r="D65" s="320">
        <f>Data!EQ21</f>
        <v>0</v>
      </c>
      <c r="E65" s="320">
        <f>Data!FK21</f>
        <v>0</v>
      </c>
      <c r="F65" s="320">
        <f>Data!GE21</f>
        <v>0</v>
      </c>
      <c r="G65" s="320">
        <f>Data!GY21</f>
        <v>0</v>
      </c>
      <c r="H65" s="141">
        <f t="shared" si="1"/>
        <v>0</v>
      </c>
      <c r="J65" s="280"/>
      <c r="K65" s="280"/>
      <c r="L65" s="280"/>
      <c r="M65" s="280"/>
      <c r="N65" s="280"/>
      <c r="O65" s="280"/>
    </row>
    <row r="66" spans="2:15">
      <c r="B66" s="127" t="str">
        <f>$B$37</f>
        <v>Engineering</v>
      </c>
      <c r="C66" s="320">
        <f>Data!DX21</f>
        <v>145730.41206321091</v>
      </c>
      <c r="D66" s="320">
        <f>Data!ER21</f>
        <v>869297.94665118912</v>
      </c>
      <c r="E66" s="320">
        <f>Data!FL21</f>
        <v>20545.666666666664</v>
      </c>
      <c r="F66" s="320">
        <f>Data!GF21</f>
        <v>0</v>
      </c>
      <c r="G66" s="320">
        <f>Data!GZ21</f>
        <v>0</v>
      </c>
      <c r="H66" s="141">
        <f t="shared" si="1"/>
        <v>1035574.0253810667</v>
      </c>
      <c r="J66" s="280"/>
      <c r="K66" s="280"/>
      <c r="L66" s="280"/>
      <c r="M66" s="280"/>
      <c r="N66" s="280"/>
      <c r="O66" s="280"/>
    </row>
    <row r="67" spans="2:15">
      <c r="B67" s="127" t="str">
        <f>$B$38</f>
        <v>Home Economics</v>
      </c>
      <c r="C67" s="320">
        <f>Data!DY21</f>
        <v>691.33333333333326</v>
      </c>
      <c r="D67" s="320">
        <f>Data!ES21</f>
        <v>33812.199999999997</v>
      </c>
      <c r="E67" s="320">
        <f>Data!FM21</f>
        <v>2500</v>
      </c>
      <c r="F67" s="320">
        <f>Data!GG21</f>
        <v>0</v>
      </c>
      <c r="G67" s="320">
        <f>Data!HA21</f>
        <v>0</v>
      </c>
      <c r="H67" s="141">
        <f t="shared" si="1"/>
        <v>37003.533333333333</v>
      </c>
      <c r="J67" s="280"/>
      <c r="K67" s="280"/>
      <c r="L67" s="280"/>
      <c r="M67" s="280"/>
      <c r="N67" s="280"/>
      <c r="O67" s="280"/>
    </row>
    <row r="68" spans="2:15">
      <c r="B68" s="127" t="str">
        <f>$B$39</f>
        <v>Law</v>
      </c>
      <c r="C68" s="320">
        <f>Data!DZ21</f>
        <v>0</v>
      </c>
      <c r="D68" s="320">
        <f>Data!ET21</f>
        <v>0</v>
      </c>
      <c r="E68" s="320">
        <f>Data!FN21</f>
        <v>0</v>
      </c>
      <c r="F68" s="320">
        <f>Data!GH21</f>
        <v>0</v>
      </c>
      <c r="G68" s="320">
        <f>Data!HB21</f>
        <v>0</v>
      </c>
      <c r="H68" s="141">
        <f t="shared" si="1"/>
        <v>0</v>
      </c>
      <c r="J68" s="280"/>
      <c r="K68" s="280"/>
      <c r="L68" s="280"/>
      <c r="M68" s="280"/>
      <c r="N68" s="280"/>
      <c r="O68" s="280"/>
    </row>
    <row r="69" spans="2:15">
      <c r="B69" s="127" t="str">
        <f>$B$40</f>
        <v>Social Service</v>
      </c>
      <c r="C69" s="320">
        <f>Data!EA21</f>
        <v>23822.222222222219</v>
      </c>
      <c r="D69" s="320">
        <f>Data!EU21</f>
        <v>38011.111111111109</v>
      </c>
      <c r="E69" s="320">
        <f>Data!FO21</f>
        <v>362736.66666666663</v>
      </c>
      <c r="F69" s="320">
        <f>Data!GI21</f>
        <v>0</v>
      </c>
      <c r="G69" s="320">
        <f>Data!HC21</f>
        <v>0</v>
      </c>
      <c r="H69" s="141">
        <f t="shared" si="1"/>
        <v>424569.99999999994</v>
      </c>
      <c r="J69" s="280"/>
      <c r="K69" s="280"/>
      <c r="L69" s="280"/>
      <c r="M69" s="280"/>
      <c r="N69" s="280"/>
      <c r="O69" s="280"/>
    </row>
    <row r="70" spans="2:15">
      <c r="B70" s="127" t="str">
        <f>$B$41</f>
        <v>Library Science</v>
      </c>
      <c r="C70" s="320">
        <f>Data!EB21</f>
        <v>0</v>
      </c>
      <c r="D70" s="320">
        <f>Data!EV21</f>
        <v>0</v>
      </c>
      <c r="E70" s="320">
        <f>Data!FP21</f>
        <v>0</v>
      </c>
      <c r="F70" s="320">
        <f>Data!GJ21</f>
        <v>0</v>
      </c>
      <c r="G70" s="320">
        <f>Data!HD21</f>
        <v>0</v>
      </c>
      <c r="H70" s="141">
        <f t="shared" si="1"/>
        <v>0</v>
      </c>
      <c r="J70" s="280"/>
      <c r="K70" s="280"/>
      <c r="L70" s="280"/>
      <c r="M70" s="280"/>
      <c r="N70" s="280"/>
      <c r="O70" s="280"/>
    </row>
    <row r="71" spans="2:15">
      <c r="B71" s="127" t="str">
        <f>$B$42</f>
        <v>Veterinary Science</v>
      </c>
      <c r="C71" s="320">
        <f>Data!EC21</f>
        <v>0</v>
      </c>
      <c r="D71" s="320">
        <f>Data!EW21</f>
        <v>0</v>
      </c>
      <c r="E71" s="320">
        <f>Data!FQ21</f>
        <v>0</v>
      </c>
      <c r="F71" s="320">
        <f>Data!GK21</f>
        <v>0</v>
      </c>
      <c r="G71" s="320">
        <f>Data!HE21</f>
        <v>0</v>
      </c>
      <c r="H71" s="141">
        <f t="shared" si="1"/>
        <v>0</v>
      </c>
      <c r="J71" s="280"/>
      <c r="K71" s="280"/>
      <c r="L71" s="280"/>
      <c r="M71" s="280"/>
      <c r="N71" s="280"/>
      <c r="O71" s="280"/>
    </row>
    <row r="72" spans="2:15">
      <c r="B72" s="127" t="str">
        <f>$B$43</f>
        <v>Vocational Training</v>
      </c>
      <c r="C72" s="320">
        <f>Data!ED21</f>
        <v>0</v>
      </c>
      <c r="D72" s="320">
        <f>Data!EX21</f>
        <v>0</v>
      </c>
      <c r="E72" s="320">
        <f>Data!FR21</f>
        <v>0</v>
      </c>
      <c r="F72" s="320">
        <f>Data!GL21</f>
        <v>0</v>
      </c>
      <c r="G72" s="320">
        <f>Data!HF21</f>
        <v>0</v>
      </c>
      <c r="H72" s="141">
        <f t="shared" si="1"/>
        <v>0</v>
      </c>
      <c r="J72" s="280"/>
      <c r="K72" s="280"/>
      <c r="L72" s="280"/>
      <c r="M72" s="280"/>
      <c r="N72" s="280"/>
      <c r="O72" s="280"/>
    </row>
    <row r="73" spans="2:15">
      <c r="B73" s="127" t="str">
        <f>$B$44</f>
        <v>Physical Training</v>
      </c>
      <c r="C73" s="320">
        <f>Data!EE21</f>
        <v>0</v>
      </c>
      <c r="D73" s="320">
        <f>Data!EY21</f>
        <v>0</v>
      </c>
      <c r="E73" s="320">
        <f>Data!FS21</f>
        <v>0</v>
      </c>
      <c r="F73" s="320">
        <f>Data!GM21</f>
        <v>0</v>
      </c>
      <c r="G73" s="320">
        <f>Data!HG21</f>
        <v>0</v>
      </c>
      <c r="H73" s="141">
        <f t="shared" si="1"/>
        <v>0</v>
      </c>
      <c r="J73" s="280"/>
      <c r="K73" s="280"/>
      <c r="L73" s="280"/>
      <c r="M73" s="280"/>
      <c r="N73" s="280"/>
      <c r="O73" s="280"/>
    </row>
    <row r="74" spans="2:15">
      <c r="B74" s="127" t="str">
        <f>$B$45</f>
        <v>Health Services</v>
      </c>
      <c r="C74" s="320">
        <f>Data!EF21</f>
        <v>81005.74004110253</v>
      </c>
      <c r="D74" s="320">
        <f>Data!EZ21</f>
        <v>159241.98912263641</v>
      </c>
      <c r="E74" s="320">
        <f>Data!FT21</f>
        <v>9375</v>
      </c>
      <c r="F74" s="320">
        <f>Data!GN21</f>
        <v>0</v>
      </c>
      <c r="G74" s="320">
        <f>Data!HH21</f>
        <v>0</v>
      </c>
      <c r="H74" s="141">
        <f t="shared" si="1"/>
        <v>249622.72916373896</v>
      </c>
      <c r="J74" s="280"/>
      <c r="K74" s="280"/>
      <c r="L74" s="280"/>
      <c r="M74" s="280"/>
      <c r="N74" s="280"/>
      <c r="O74" s="280"/>
    </row>
    <row r="75" spans="2:15">
      <c r="B75" s="127" t="str">
        <f>$B$46</f>
        <v>Pharmacy</v>
      </c>
      <c r="C75" s="320">
        <f>Data!EG21</f>
        <v>0</v>
      </c>
      <c r="D75" s="320">
        <f>Data!FA21</f>
        <v>0</v>
      </c>
      <c r="E75" s="320">
        <f>Data!FU21</f>
        <v>0</v>
      </c>
      <c r="F75" s="320">
        <f>Data!GO21</f>
        <v>0</v>
      </c>
      <c r="G75" s="320">
        <f>Data!HI21</f>
        <v>0</v>
      </c>
      <c r="H75" s="141">
        <f t="shared" si="1"/>
        <v>0</v>
      </c>
      <c r="J75" s="280"/>
      <c r="K75" s="280"/>
      <c r="L75" s="280"/>
      <c r="M75" s="280"/>
      <c r="N75" s="280"/>
      <c r="O75" s="280"/>
    </row>
    <row r="76" spans="2:15">
      <c r="B76" s="127" t="str">
        <f>$B$47</f>
        <v>Business Administration</v>
      </c>
      <c r="C76" s="320">
        <f>Data!EH21</f>
        <v>214064.14718623221</v>
      </c>
      <c r="D76" s="320">
        <f>Data!FB21</f>
        <v>1020007.0371573343</v>
      </c>
      <c r="E76" s="320">
        <f>Data!FV21</f>
        <v>535826.25</v>
      </c>
      <c r="F76" s="320">
        <f>Data!GP21</f>
        <v>0</v>
      </c>
      <c r="G76" s="320">
        <f>Data!HJ21</f>
        <v>0</v>
      </c>
      <c r="H76" s="141">
        <f t="shared" si="1"/>
        <v>1769897.4343435664</v>
      </c>
      <c r="J76" s="280"/>
      <c r="K76" s="280"/>
      <c r="L76" s="280"/>
      <c r="M76" s="280"/>
      <c r="N76" s="280"/>
      <c r="O76" s="280"/>
    </row>
    <row r="77" spans="2:15">
      <c r="B77" s="127" t="str">
        <f>$B$48</f>
        <v>Optometry</v>
      </c>
      <c r="C77" s="320">
        <f>Data!EI21</f>
        <v>0</v>
      </c>
      <c r="D77" s="320">
        <f>Data!FC21</f>
        <v>0</v>
      </c>
      <c r="E77" s="320">
        <f>Data!FW21</f>
        <v>0</v>
      </c>
      <c r="F77" s="320">
        <f>Data!GQ21</f>
        <v>0</v>
      </c>
      <c r="G77" s="320">
        <f>Data!HK21</f>
        <v>0</v>
      </c>
      <c r="H77" s="141">
        <f t="shared" si="1"/>
        <v>0</v>
      </c>
      <c r="J77" s="280"/>
      <c r="K77" s="280"/>
      <c r="L77" s="280"/>
      <c r="M77" s="280"/>
      <c r="N77" s="280"/>
      <c r="O77" s="280"/>
    </row>
    <row r="78" spans="2:15">
      <c r="B78" s="127" t="str">
        <f>$B$49</f>
        <v>Teacher Ed-Practice Teaching</v>
      </c>
      <c r="C78" s="320">
        <f>Data!EJ21</f>
        <v>0</v>
      </c>
      <c r="D78" s="320">
        <f>Data!FD21</f>
        <v>13248</v>
      </c>
      <c r="E78" s="320">
        <f>Data!FX21</f>
        <v>0</v>
      </c>
      <c r="F78" s="320">
        <f>Data!GR21</f>
        <v>0</v>
      </c>
      <c r="G78" s="320">
        <f>Data!HL21</f>
        <v>0</v>
      </c>
      <c r="H78" s="141">
        <f t="shared" si="1"/>
        <v>13248</v>
      </c>
      <c r="J78" s="280"/>
      <c r="K78" s="280"/>
      <c r="L78" s="280"/>
      <c r="M78" s="280"/>
      <c r="N78" s="280"/>
      <c r="O78" s="280"/>
    </row>
    <row r="79" spans="2:15">
      <c r="B79" s="127" t="str">
        <f>$B$50</f>
        <v>Technology</v>
      </c>
      <c r="C79" s="320">
        <f>Data!EK21</f>
        <v>20787.196419591379</v>
      </c>
      <c r="D79" s="320">
        <f>Data!FE21</f>
        <v>34207.322196576832</v>
      </c>
      <c r="E79" s="320">
        <f>Data!FY21</f>
        <v>0</v>
      </c>
      <c r="F79" s="320">
        <f>Data!GS21</f>
        <v>0</v>
      </c>
      <c r="G79" s="320">
        <f>Data!HM21</f>
        <v>0</v>
      </c>
      <c r="H79" s="141">
        <f t="shared" si="1"/>
        <v>54994.518616168207</v>
      </c>
      <c r="J79" s="280"/>
      <c r="K79" s="280"/>
      <c r="L79" s="280"/>
      <c r="M79" s="280"/>
      <c r="N79" s="280"/>
      <c r="O79" s="280"/>
    </row>
    <row r="80" spans="2:15">
      <c r="B80" s="127" t="str">
        <f>$B$51</f>
        <v>Nursing</v>
      </c>
      <c r="C80" s="320">
        <f>Data!EL21</f>
        <v>3905.1068274992112</v>
      </c>
      <c r="D80" s="320">
        <f>Data!FF21</f>
        <v>490415.84155708691</v>
      </c>
      <c r="E80" s="320">
        <f>Data!FZ21</f>
        <v>210835</v>
      </c>
      <c r="F80" s="320">
        <f>Data!GT21</f>
        <v>0</v>
      </c>
      <c r="G80" s="320">
        <f>Data!HN21</f>
        <v>0</v>
      </c>
      <c r="H80" s="141">
        <f t="shared" si="1"/>
        <v>705155.94838458614</v>
      </c>
      <c r="J80" s="280"/>
      <c r="K80" s="280"/>
      <c r="L80" s="280"/>
      <c r="M80" s="280"/>
      <c r="N80" s="280"/>
      <c r="O80" s="280"/>
    </row>
    <row r="81" spans="2:15">
      <c r="B81" s="130" t="str">
        <f>$B$52</f>
        <v>Totals</v>
      </c>
      <c r="C81" s="321">
        <f>SUM(C61:C80)</f>
        <v>2304270.5890532401</v>
      </c>
      <c r="D81" s="321">
        <f>SUM(D61:D80)</f>
        <v>4472874.3162542451</v>
      </c>
      <c r="E81" s="321">
        <f>SUM(E61:E80)</f>
        <v>2216584.4156780709</v>
      </c>
      <c r="F81" s="321">
        <f>SUM(F61:F80)</f>
        <v>286570.40146027086</v>
      </c>
      <c r="G81" s="321">
        <f>SUM(G61:G80)</f>
        <v>0</v>
      </c>
      <c r="H81" s="321">
        <f t="shared" si="1"/>
        <v>9280299.722445827</v>
      </c>
      <c r="J81" s="280"/>
      <c r="K81" s="280"/>
      <c r="L81" s="280"/>
      <c r="M81" s="280"/>
      <c r="N81" s="280"/>
      <c r="O81" s="280"/>
    </row>
    <row r="82" spans="2:15">
      <c r="B82" s="143"/>
      <c r="C82" s="322"/>
      <c r="D82" s="322"/>
      <c r="E82" s="322"/>
      <c r="F82" s="322"/>
      <c r="G82" s="322"/>
      <c r="H82" s="323"/>
    </row>
    <row r="83" spans="2:15" ht="13.5" customHeight="1">
      <c r="B83" s="306"/>
      <c r="D83" s="480" t="s">
        <v>22</v>
      </c>
      <c r="E83" s="480"/>
      <c r="F83" s="480"/>
      <c r="G83" s="307" t="s">
        <v>23</v>
      </c>
      <c r="H83" s="307" t="s">
        <v>24</v>
      </c>
    </row>
    <row r="84" spans="2:15" ht="27.6">
      <c r="B84" s="492" t="s">
        <v>38</v>
      </c>
      <c r="C84" s="493"/>
      <c r="D84" s="491" t="str">
        <f>Data!T21</f>
        <v>Boatright, Jana</v>
      </c>
      <c r="E84" s="491"/>
      <c r="F84" s="491"/>
      <c r="G84" s="308" t="str">
        <f>Data!U21</f>
        <v>(903) 223-3047</v>
      </c>
      <c r="H84" s="309" t="str">
        <f>Data!V21</f>
        <v>jana.boatright@tamut.edu</v>
      </c>
    </row>
    <row r="85" spans="2:15" ht="13.5" customHeight="1">
      <c r="B85" s="306"/>
      <c r="C85" s="306"/>
      <c r="D85" s="306"/>
      <c r="E85" s="306"/>
      <c r="F85" s="306"/>
      <c r="G85" s="306"/>
      <c r="H85" s="296"/>
    </row>
    <row r="86" spans="2:15">
      <c r="B86" s="120" t="s">
        <v>32</v>
      </c>
      <c r="C86" s="324"/>
      <c r="D86" s="324"/>
      <c r="E86" s="324"/>
      <c r="F86" s="324"/>
      <c r="G86" s="324"/>
      <c r="H86" s="122">
        <f>H13+H14</f>
        <v>20740660</v>
      </c>
    </row>
    <row r="87" spans="2:15" ht="42.75" customHeight="1">
      <c r="B87" s="471" t="s">
        <v>8</v>
      </c>
      <c r="C87" s="471"/>
      <c r="D87" s="471"/>
      <c r="E87" s="471"/>
      <c r="F87" s="471"/>
      <c r="G87" s="471"/>
      <c r="H87" s="319"/>
    </row>
    <row r="88" spans="2:15">
      <c r="B88" s="120" t="s">
        <v>5</v>
      </c>
      <c r="C88" s="325"/>
      <c r="D88" s="325"/>
      <c r="E88" s="325"/>
      <c r="F88" s="325"/>
      <c r="G88" s="325"/>
      <c r="H88" s="122"/>
    </row>
    <row r="89" spans="2:15" ht="98.25" customHeight="1" thickBot="1">
      <c r="B89" s="496" t="s">
        <v>228</v>
      </c>
      <c r="C89" s="496"/>
      <c r="D89" s="496"/>
      <c r="E89" s="496"/>
      <c r="F89" s="496"/>
      <c r="G89" s="496"/>
      <c r="H89" s="326"/>
    </row>
    <row r="90" spans="2:15" ht="14.4" thickBot="1">
      <c r="B90" s="124" t="s">
        <v>31</v>
      </c>
      <c r="C90" s="125" t="s">
        <v>25</v>
      </c>
      <c r="D90" s="125" t="s">
        <v>26</v>
      </c>
      <c r="E90" s="125" t="s">
        <v>27</v>
      </c>
      <c r="F90" s="125" t="s">
        <v>28</v>
      </c>
      <c r="G90" s="125" t="s">
        <v>29</v>
      </c>
      <c r="H90" s="126" t="s">
        <v>30</v>
      </c>
    </row>
    <row r="91" spans="2:15">
      <c r="B91" s="127" t="str">
        <f>$B$32</f>
        <v>Liberal Arts</v>
      </c>
      <c r="C91" s="327">
        <f>Data!HR21</f>
        <v>14700</v>
      </c>
      <c r="D91" s="327">
        <f>Data!IL21</f>
        <v>0</v>
      </c>
      <c r="E91" s="327">
        <f>Data!JF21</f>
        <v>0</v>
      </c>
      <c r="F91" s="327">
        <f>Data!JZ21</f>
        <v>0</v>
      </c>
      <c r="G91" s="327">
        <f>Data!KT21</f>
        <v>0</v>
      </c>
      <c r="H91" s="133">
        <f t="shared" ref="H91:H111" si="2">SUM(C91:G91)</f>
        <v>14700</v>
      </c>
    </row>
    <row r="92" spans="2:15">
      <c r="B92" s="127" t="str">
        <f>$B$33</f>
        <v>Science</v>
      </c>
      <c r="C92" s="327">
        <f>Data!HS21</f>
        <v>0</v>
      </c>
      <c r="D92" s="327">
        <f>Data!IM21</f>
        <v>0</v>
      </c>
      <c r="E92" s="327">
        <f>Data!JG21</f>
        <v>0</v>
      </c>
      <c r="F92" s="327">
        <f>Data!KA21</f>
        <v>0</v>
      </c>
      <c r="G92" s="327">
        <f>Data!KU21</f>
        <v>0</v>
      </c>
      <c r="H92" s="136">
        <f t="shared" si="2"/>
        <v>0</v>
      </c>
    </row>
    <row r="93" spans="2:15">
      <c r="B93" s="127" t="str">
        <f>$B$34</f>
        <v>Fine Arts</v>
      </c>
      <c r="C93" s="327">
        <f>Data!HT21</f>
        <v>0</v>
      </c>
      <c r="D93" s="327">
        <f>Data!IN21</f>
        <v>0</v>
      </c>
      <c r="E93" s="327">
        <f>Data!JH21</f>
        <v>0</v>
      </c>
      <c r="F93" s="327">
        <f>Data!KB21</f>
        <v>0</v>
      </c>
      <c r="G93" s="327">
        <f>Data!KV21</f>
        <v>0</v>
      </c>
      <c r="H93" s="136">
        <f t="shared" si="2"/>
        <v>0</v>
      </c>
    </row>
    <row r="94" spans="2:15">
      <c r="B94" s="127" t="str">
        <f>$B$35</f>
        <v>Teacher Education</v>
      </c>
      <c r="C94" s="327">
        <f>Data!HU21</f>
        <v>0</v>
      </c>
      <c r="D94" s="327">
        <f>Data!IO21</f>
        <v>0</v>
      </c>
      <c r="E94" s="327">
        <f>Data!JI21</f>
        <v>0</v>
      </c>
      <c r="F94" s="327">
        <f>Data!KC21</f>
        <v>0</v>
      </c>
      <c r="G94" s="327">
        <f>Data!KW21</f>
        <v>0</v>
      </c>
      <c r="H94" s="136">
        <f t="shared" si="2"/>
        <v>0</v>
      </c>
    </row>
    <row r="95" spans="2:15">
      <c r="B95" s="127" t="str">
        <f>$B$36</f>
        <v>Agriculture</v>
      </c>
      <c r="C95" s="327">
        <f>Data!HV21</f>
        <v>0</v>
      </c>
      <c r="D95" s="327">
        <f>Data!IP21</f>
        <v>0</v>
      </c>
      <c r="E95" s="327">
        <f>Data!JJ21</f>
        <v>0</v>
      </c>
      <c r="F95" s="327">
        <f>Data!KD21</f>
        <v>0</v>
      </c>
      <c r="G95" s="327">
        <f>Data!KX21</f>
        <v>0</v>
      </c>
      <c r="H95" s="136">
        <f t="shared" si="2"/>
        <v>0</v>
      </c>
    </row>
    <row r="96" spans="2:15">
      <c r="B96" s="127" t="str">
        <f>$B$37</f>
        <v>Engineering</v>
      </c>
      <c r="C96" s="327">
        <f>Data!HW21</f>
        <v>0</v>
      </c>
      <c r="D96" s="327">
        <f>Data!IQ21</f>
        <v>0</v>
      </c>
      <c r="E96" s="327">
        <f>Data!JK21</f>
        <v>0</v>
      </c>
      <c r="F96" s="327">
        <f>Data!KE21</f>
        <v>0</v>
      </c>
      <c r="G96" s="327">
        <f>Data!KY21</f>
        <v>0</v>
      </c>
      <c r="H96" s="136">
        <f t="shared" si="2"/>
        <v>0</v>
      </c>
    </row>
    <row r="97" spans="2:8">
      <c r="B97" s="127" t="str">
        <f>$B$38</f>
        <v>Home Economics</v>
      </c>
      <c r="C97" s="327">
        <f>Data!HX21</f>
        <v>0</v>
      </c>
      <c r="D97" s="327">
        <f>Data!IR21</f>
        <v>0</v>
      </c>
      <c r="E97" s="327">
        <f>Data!JL21</f>
        <v>0</v>
      </c>
      <c r="F97" s="327">
        <f>Data!KF21</f>
        <v>0</v>
      </c>
      <c r="G97" s="327">
        <f>Data!KZ21</f>
        <v>0</v>
      </c>
      <c r="H97" s="136">
        <f t="shared" si="2"/>
        <v>0</v>
      </c>
    </row>
    <row r="98" spans="2:8">
      <c r="B98" s="127" t="str">
        <f>$B$39</f>
        <v>Law</v>
      </c>
      <c r="C98" s="327">
        <f>Data!HY21</f>
        <v>0</v>
      </c>
      <c r="D98" s="327">
        <f>Data!IS21</f>
        <v>0</v>
      </c>
      <c r="E98" s="327">
        <f>Data!JM21</f>
        <v>0</v>
      </c>
      <c r="F98" s="327">
        <f>Data!KG21</f>
        <v>0</v>
      </c>
      <c r="G98" s="327">
        <f>Data!LA21</f>
        <v>0</v>
      </c>
      <c r="H98" s="136">
        <f t="shared" si="2"/>
        <v>0</v>
      </c>
    </row>
    <row r="99" spans="2:8">
      <c r="B99" s="127" t="str">
        <f>$B$40</f>
        <v>Social Service</v>
      </c>
      <c r="C99" s="327">
        <f>Data!HZ21</f>
        <v>0</v>
      </c>
      <c r="D99" s="327">
        <f>Data!IT21</f>
        <v>0</v>
      </c>
      <c r="E99" s="327">
        <f>Data!JN21</f>
        <v>0</v>
      </c>
      <c r="F99" s="327">
        <f>Data!KH21</f>
        <v>0</v>
      </c>
      <c r="G99" s="327">
        <f>Data!LB21</f>
        <v>0</v>
      </c>
      <c r="H99" s="136">
        <f t="shared" si="2"/>
        <v>0</v>
      </c>
    </row>
    <row r="100" spans="2:8">
      <c r="B100" s="127" t="str">
        <f>$B$41</f>
        <v>Library Science</v>
      </c>
      <c r="C100" s="327">
        <f>Data!IA21</f>
        <v>0</v>
      </c>
      <c r="D100" s="327">
        <f>Data!IU21</f>
        <v>0</v>
      </c>
      <c r="E100" s="327">
        <f>Data!JO21</f>
        <v>0</v>
      </c>
      <c r="F100" s="327">
        <f>Data!KI21</f>
        <v>0</v>
      </c>
      <c r="G100" s="327">
        <f>Data!LC21</f>
        <v>0</v>
      </c>
      <c r="H100" s="136">
        <f t="shared" si="2"/>
        <v>0</v>
      </c>
    </row>
    <row r="101" spans="2:8">
      <c r="B101" s="127" t="str">
        <f>$B$42</f>
        <v>Veterinary Science</v>
      </c>
      <c r="C101" s="327">
        <f>Data!IB21</f>
        <v>0</v>
      </c>
      <c r="D101" s="327">
        <f>Data!IV21</f>
        <v>0</v>
      </c>
      <c r="E101" s="327">
        <f>Data!JP21</f>
        <v>0</v>
      </c>
      <c r="F101" s="327">
        <f>Data!KJ21</f>
        <v>0</v>
      </c>
      <c r="G101" s="327">
        <f>Data!LD21</f>
        <v>0</v>
      </c>
      <c r="H101" s="136">
        <f t="shared" si="2"/>
        <v>0</v>
      </c>
    </row>
    <row r="102" spans="2:8">
      <c r="B102" s="127" t="str">
        <f>$B$43</f>
        <v>Vocational Training</v>
      </c>
      <c r="C102" s="327">
        <f>Data!IC21</f>
        <v>0</v>
      </c>
      <c r="D102" s="327">
        <f>Data!IW21</f>
        <v>0</v>
      </c>
      <c r="E102" s="327">
        <f>Data!JQ21</f>
        <v>0</v>
      </c>
      <c r="F102" s="327">
        <f>Data!KK21</f>
        <v>0</v>
      </c>
      <c r="G102" s="327">
        <f>Data!LE21</f>
        <v>0</v>
      </c>
      <c r="H102" s="136">
        <f t="shared" si="2"/>
        <v>0</v>
      </c>
    </row>
    <row r="103" spans="2:8">
      <c r="B103" s="127" t="str">
        <f>$B$44</f>
        <v>Physical Training</v>
      </c>
      <c r="C103" s="327">
        <f>Data!ID21</f>
        <v>0</v>
      </c>
      <c r="D103" s="327">
        <f>Data!IX21</f>
        <v>0</v>
      </c>
      <c r="E103" s="327">
        <f>Data!JR21</f>
        <v>0</v>
      </c>
      <c r="F103" s="327">
        <f>Data!KL21</f>
        <v>0</v>
      </c>
      <c r="G103" s="327">
        <f>Data!LF21</f>
        <v>0</v>
      </c>
      <c r="H103" s="136">
        <f t="shared" si="2"/>
        <v>0</v>
      </c>
    </row>
    <row r="104" spans="2:8">
      <c r="B104" s="127" t="str">
        <f>$B$45</f>
        <v>Health Services</v>
      </c>
      <c r="C104" s="327">
        <f>Data!IE21</f>
        <v>0</v>
      </c>
      <c r="D104" s="327">
        <f>Data!IY21</f>
        <v>0</v>
      </c>
      <c r="E104" s="327">
        <f>Data!JS21</f>
        <v>0</v>
      </c>
      <c r="F104" s="327">
        <f>Data!KM21</f>
        <v>0</v>
      </c>
      <c r="G104" s="327">
        <f>Data!LG21</f>
        <v>0</v>
      </c>
      <c r="H104" s="136">
        <f t="shared" si="2"/>
        <v>0</v>
      </c>
    </row>
    <row r="105" spans="2:8">
      <c r="B105" s="127" t="str">
        <f>$B$46</f>
        <v>Pharmacy</v>
      </c>
      <c r="C105" s="327">
        <f>Data!IF21</f>
        <v>0</v>
      </c>
      <c r="D105" s="327">
        <f>Data!IZ21</f>
        <v>0</v>
      </c>
      <c r="E105" s="327">
        <f>Data!JT21</f>
        <v>0</v>
      </c>
      <c r="F105" s="327">
        <f>Data!KN21</f>
        <v>0</v>
      </c>
      <c r="G105" s="327">
        <f>Data!LH21</f>
        <v>0</v>
      </c>
      <c r="H105" s="136">
        <f t="shared" si="2"/>
        <v>0</v>
      </c>
    </row>
    <row r="106" spans="2:8">
      <c r="B106" s="127" t="str">
        <f>$B$47</f>
        <v>Business Administration</v>
      </c>
      <c r="C106" s="327">
        <f>Data!IG21</f>
        <v>0</v>
      </c>
      <c r="D106" s="327">
        <f>Data!JA21</f>
        <v>0</v>
      </c>
      <c r="E106" s="327">
        <f>Data!JU21</f>
        <v>0</v>
      </c>
      <c r="F106" s="327">
        <f>Data!KO21</f>
        <v>0</v>
      </c>
      <c r="G106" s="327">
        <f>Data!LI21</f>
        <v>0</v>
      </c>
      <c r="H106" s="136">
        <f t="shared" si="2"/>
        <v>0</v>
      </c>
    </row>
    <row r="107" spans="2:8">
      <c r="B107" s="127" t="str">
        <f>$B$48</f>
        <v>Optometry</v>
      </c>
      <c r="C107" s="327">
        <f>Data!IH21</f>
        <v>0</v>
      </c>
      <c r="D107" s="327">
        <f>Data!JB21</f>
        <v>0</v>
      </c>
      <c r="E107" s="327">
        <f>Data!JV21</f>
        <v>0</v>
      </c>
      <c r="F107" s="327">
        <f>Data!KP21</f>
        <v>0</v>
      </c>
      <c r="G107" s="327">
        <f>Data!LJ21</f>
        <v>0</v>
      </c>
      <c r="H107" s="136">
        <f t="shared" si="2"/>
        <v>0</v>
      </c>
    </row>
    <row r="108" spans="2:8">
      <c r="B108" s="127" t="str">
        <f>$B$49</f>
        <v>Teacher Ed-Practice Teaching</v>
      </c>
      <c r="C108" s="327">
        <f>Data!II21</f>
        <v>0</v>
      </c>
      <c r="D108" s="327">
        <f>Data!JC21</f>
        <v>0</v>
      </c>
      <c r="E108" s="327">
        <f>Data!JW21</f>
        <v>0</v>
      </c>
      <c r="F108" s="327">
        <f>Data!KQ21</f>
        <v>0</v>
      </c>
      <c r="G108" s="327">
        <f>Data!LK21</f>
        <v>0</v>
      </c>
      <c r="H108" s="136">
        <f t="shared" si="2"/>
        <v>0</v>
      </c>
    </row>
    <row r="109" spans="2:8">
      <c r="B109" s="127" t="str">
        <f>$B$50</f>
        <v>Technology</v>
      </c>
      <c r="C109" s="327">
        <f>Data!IJ21</f>
        <v>0</v>
      </c>
      <c r="D109" s="327">
        <f>Data!JD21</f>
        <v>0</v>
      </c>
      <c r="E109" s="327">
        <f>Data!JX21</f>
        <v>0</v>
      </c>
      <c r="F109" s="327">
        <f>Data!KR21</f>
        <v>0</v>
      </c>
      <c r="G109" s="327">
        <f>Data!LL21</f>
        <v>0</v>
      </c>
      <c r="H109" s="136">
        <f t="shared" si="2"/>
        <v>0</v>
      </c>
    </row>
    <row r="110" spans="2:8">
      <c r="B110" s="127" t="str">
        <f>$B$51</f>
        <v>Nursing</v>
      </c>
      <c r="C110" s="327">
        <f>Data!IK21</f>
        <v>0</v>
      </c>
      <c r="D110" s="327">
        <f>Data!JE21</f>
        <v>0</v>
      </c>
      <c r="E110" s="327">
        <f>Data!JY21</f>
        <v>0</v>
      </c>
      <c r="F110" s="327">
        <f>Data!KS21</f>
        <v>0</v>
      </c>
      <c r="G110" s="327">
        <f>Data!HPM21</f>
        <v>0</v>
      </c>
      <c r="H110" s="136">
        <f t="shared" si="2"/>
        <v>0</v>
      </c>
    </row>
    <row r="111" spans="2:8">
      <c r="B111" s="130" t="str">
        <f>$B$52</f>
        <v>Totals</v>
      </c>
      <c r="C111" s="133">
        <f>SUM(C91:C110)</f>
        <v>14700</v>
      </c>
      <c r="D111" s="133">
        <f>SUM(D91:D110)</f>
        <v>0</v>
      </c>
      <c r="E111" s="133">
        <f>SUM(E91:E110)</f>
        <v>0</v>
      </c>
      <c r="F111" s="133">
        <f>SUM(F91:F110)</f>
        <v>0</v>
      </c>
      <c r="G111" s="133">
        <f>SUM(G91:G110)</f>
        <v>0</v>
      </c>
      <c r="H111" s="133">
        <f t="shared" si="2"/>
        <v>14700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1395454.2251259098</v>
      </c>
      <c r="D116" s="321">
        <f t="shared" si="3"/>
        <v>992055.79181626556</v>
      </c>
      <c r="E116" s="321">
        <f t="shared" si="3"/>
        <v>502642.40203070093</v>
      </c>
      <c r="F116" s="321">
        <f t="shared" si="3"/>
        <v>0</v>
      </c>
      <c r="G116" s="321">
        <f t="shared" si="3"/>
        <v>0</v>
      </c>
      <c r="H116" s="133">
        <f t="shared" ref="H116:H136" si="4">SUM(C116:G116)</f>
        <v>2890152.4189728759</v>
      </c>
    </row>
    <row r="117" spans="2:8">
      <c r="B117" s="127" t="str">
        <f>$B$33</f>
        <v>Science</v>
      </c>
      <c r="C117" s="141">
        <f t="shared" si="3"/>
        <v>377746.1887475914</v>
      </c>
      <c r="D117" s="141">
        <f t="shared" si="3"/>
        <v>385492.89919200802</v>
      </c>
      <c r="E117" s="141">
        <f t="shared" si="3"/>
        <v>8822.7146814404423</v>
      </c>
      <c r="F117" s="141">
        <f t="shared" si="3"/>
        <v>0</v>
      </c>
      <c r="G117" s="141">
        <f t="shared" si="3"/>
        <v>0</v>
      </c>
      <c r="H117" s="136">
        <f t="shared" si="4"/>
        <v>772061.80262103991</v>
      </c>
    </row>
    <row r="118" spans="2:8">
      <c r="B118" s="127" t="str">
        <f>$B$34</f>
        <v>Fine Arts</v>
      </c>
      <c r="C118" s="141">
        <f t="shared" si="3"/>
        <v>36418.413203463206</v>
      </c>
      <c r="D118" s="141">
        <f t="shared" si="3"/>
        <v>23668.286796536795</v>
      </c>
      <c r="E118" s="141">
        <f t="shared" si="3"/>
        <v>0</v>
      </c>
      <c r="F118" s="141">
        <f t="shared" si="3"/>
        <v>0</v>
      </c>
      <c r="G118" s="141">
        <f t="shared" si="3"/>
        <v>0</v>
      </c>
      <c r="H118" s="136">
        <f t="shared" si="4"/>
        <v>60086.7</v>
      </c>
    </row>
    <row r="119" spans="2:8">
      <c r="B119" s="127" t="str">
        <f>$B$35</f>
        <v>Teacher Education</v>
      </c>
      <c r="C119" s="141">
        <f t="shared" si="3"/>
        <v>19345.603883083892</v>
      </c>
      <c r="D119" s="141">
        <f t="shared" si="3"/>
        <v>413415.89065350045</v>
      </c>
      <c r="E119" s="141">
        <f t="shared" si="3"/>
        <v>563300.71563259605</v>
      </c>
      <c r="F119" s="141">
        <f t="shared" si="3"/>
        <v>286570.40146027086</v>
      </c>
      <c r="G119" s="141">
        <f t="shared" si="3"/>
        <v>0</v>
      </c>
      <c r="H119" s="136">
        <f t="shared" si="4"/>
        <v>1282632.6116294512</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145730.41206321091</v>
      </c>
      <c r="D121" s="141">
        <f t="shared" si="3"/>
        <v>869297.94665118912</v>
      </c>
      <c r="E121" s="141">
        <f t="shared" si="3"/>
        <v>20545.666666666664</v>
      </c>
      <c r="F121" s="141">
        <f t="shared" si="3"/>
        <v>0</v>
      </c>
      <c r="G121" s="141">
        <f t="shared" si="3"/>
        <v>0</v>
      </c>
      <c r="H121" s="136">
        <f t="shared" si="4"/>
        <v>1035574.0253810667</v>
      </c>
    </row>
    <row r="122" spans="2:8">
      <c r="B122" s="127" t="str">
        <f>$B$38</f>
        <v>Home Economics</v>
      </c>
      <c r="C122" s="141">
        <f t="shared" si="3"/>
        <v>691.33333333333326</v>
      </c>
      <c r="D122" s="141">
        <f t="shared" si="3"/>
        <v>33812.199999999997</v>
      </c>
      <c r="E122" s="141">
        <f t="shared" si="3"/>
        <v>2500</v>
      </c>
      <c r="F122" s="141">
        <f t="shared" si="3"/>
        <v>0</v>
      </c>
      <c r="G122" s="141">
        <f t="shared" si="3"/>
        <v>0</v>
      </c>
      <c r="H122" s="136">
        <f t="shared" si="4"/>
        <v>37003.533333333333</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23822.222222222219</v>
      </c>
      <c r="D124" s="141">
        <f t="shared" si="3"/>
        <v>38011.111111111109</v>
      </c>
      <c r="E124" s="141">
        <f t="shared" si="3"/>
        <v>362736.66666666663</v>
      </c>
      <c r="F124" s="141">
        <f t="shared" si="3"/>
        <v>0</v>
      </c>
      <c r="G124" s="141">
        <f t="shared" si="3"/>
        <v>0</v>
      </c>
      <c r="H124" s="136">
        <f t="shared" si="4"/>
        <v>424569.99999999994</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81005.74004110253</v>
      </c>
      <c r="D129" s="141">
        <f t="shared" si="3"/>
        <v>159241.98912263641</v>
      </c>
      <c r="E129" s="141">
        <f t="shared" si="3"/>
        <v>9375</v>
      </c>
      <c r="F129" s="141">
        <f t="shared" si="3"/>
        <v>0</v>
      </c>
      <c r="G129" s="141">
        <f t="shared" si="3"/>
        <v>0</v>
      </c>
      <c r="H129" s="136">
        <f t="shared" si="4"/>
        <v>249622.72916373896</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214064.14718623221</v>
      </c>
      <c r="D131" s="141">
        <f t="shared" si="3"/>
        <v>1020007.0371573343</v>
      </c>
      <c r="E131" s="141">
        <f t="shared" si="3"/>
        <v>535826.25</v>
      </c>
      <c r="F131" s="141">
        <f t="shared" si="3"/>
        <v>0</v>
      </c>
      <c r="G131" s="141">
        <f t="shared" si="3"/>
        <v>0</v>
      </c>
      <c r="H131" s="136">
        <f t="shared" si="4"/>
        <v>1769897.4343435664</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13248</v>
      </c>
      <c r="E133" s="141">
        <f t="shared" si="5"/>
        <v>0</v>
      </c>
      <c r="F133" s="141">
        <f t="shared" si="5"/>
        <v>0</v>
      </c>
      <c r="G133" s="141">
        <f t="shared" si="5"/>
        <v>0</v>
      </c>
      <c r="H133" s="136">
        <f t="shared" si="4"/>
        <v>13248</v>
      </c>
    </row>
    <row r="134" spans="2:12">
      <c r="B134" s="127" t="str">
        <f>$B$50</f>
        <v>Technology</v>
      </c>
      <c r="C134" s="141">
        <f t="shared" si="5"/>
        <v>20787.196419591379</v>
      </c>
      <c r="D134" s="141">
        <f t="shared" si="5"/>
        <v>34207.322196576832</v>
      </c>
      <c r="E134" s="141">
        <f t="shared" si="5"/>
        <v>0</v>
      </c>
      <c r="F134" s="141">
        <f t="shared" si="5"/>
        <v>0</v>
      </c>
      <c r="G134" s="141">
        <f t="shared" si="5"/>
        <v>0</v>
      </c>
      <c r="H134" s="136">
        <f t="shared" si="4"/>
        <v>54994.518616168207</v>
      </c>
    </row>
    <row r="135" spans="2:12">
      <c r="B135" s="127" t="str">
        <f>$B$51</f>
        <v>Nursing</v>
      </c>
      <c r="C135" s="141">
        <f t="shared" si="5"/>
        <v>3905.1068274992112</v>
      </c>
      <c r="D135" s="141">
        <f t="shared" si="5"/>
        <v>490415.84155708691</v>
      </c>
      <c r="E135" s="141">
        <f t="shared" si="5"/>
        <v>210835</v>
      </c>
      <c r="F135" s="141">
        <f t="shared" si="5"/>
        <v>0</v>
      </c>
      <c r="G135" s="141">
        <f t="shared" si="5"/>
        <v>0</v>
      </c>
      <c r="H135" s="136">
        <f t="shared" si="4"/>
        <v>705155.94838458614</v>
      </c>
    </row>
    <row r="136" spans="2:12">
      <c r="B136" s="130" t="str">
        <f>$B$52</f>
        <v>Totals</v>
      </c>
      <c r="C136" s="133">
        <f>SUM(C116:C135)</f>
        <v>2318970.5890532401</v>
      </c>
      <c r="D136" s="133">
        <f>SUM(D116:D135)</f>
        <v>4472874.3162542451</v>
      </c>
      <c r="E136" s="133">
        <f>SUM(E116:E135)</f>
        <v>2216584.4156780709</v>
      </c>
      <c r="F136" s="133">
        <f>SUM(F116:F135)</f>
        <v>286570.40146027086</v>
      </c>
      <c r="G136" s="133">
        <f>SUM(G116:G135)</f>
        <v>0</v>
      </c>
      <c r="H136" s="133">
        <f t="shared" si="4"/>
        <v>9294999.722445827</v>
      </c>
    </row>
    <row r="137" spans="2:12">
      <c r="B137" s="328"/>
      <c r="C137" s="331"/>
      <c r="D137" s="331"/>
      <c r="E137" s="331"/>
      <c r="F137" s="331"/>
      <c r="G137" s="331"/>
      <c r="H137" s="332"/>
    </row>
    <row r="138" spans="2:12">
      <c r="B138" s="120" t="s">
        <v>4</v>
      </c>
      <c r="C138" s="325"/>
      <c r="D138" s="325"/>
      <c r="E138" s="325"/>
      <c r="F138" s="325"/>
      <c r="G138" s="325"/>
      <c r="H138" s="122">
        <f>H86-H81-H111</f>
        <v>11445660.277554173</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Data!LN21</f>
        <v>0</v>
      </c>
      <c r="D143" s="327">
        <f>Data!MH21</f>
        <v>0</v>
      </c>
      <c r="E143" s="327">
        <f>Data!NB21</f>
        <v>0</v>
      </c>
      <c r="F143" s="327">
        <f>Data!NV21</f>
        <v>0</v>
      </c>
      <c r="G143" s="327">
        <f>Data!OP21</f>
        <v>0</v>
      </c>
      <c r="H143" s="341">
        <f>Data!PJ21</f>
        <v>3963405</v>
      </c>
      <c r="I143" s="342">
        <f t="shared" ref="I143:I162" si="6">SUM(C143:H143)</f>
        <v>3963405</v>
      </c>
    </row>
    <row r="144" spans="2:12">
      <c r="B144" s="127" t="str">
        <f>$B$33</f>
        <v>Science</v>
      </c>
      <c r="C144" s="327">
        <f>Data!LO21</f>
        <v>0</v>
      </c>
      <c r="D144" s="327">
        <f>Data!MI21</f>
        <v>0</v>
      </c>
      <c r="E144" s="327">
        <f>Data!NC21</f>
        <v>0</v>
      </c>
      <c r="F144" s="327">
        <f>Data!NW21</f>
        <v>0</v>
      </c>
      <c r="G144" s="327">
        <f>Data!OQ21</f>
        <v>0</v>
      </c>
      <c r="H144" s="341">
        <f>Data!PK21</f>
        <v>1490443</v>
      </c>
      <c r="I144" s="342">
        <f t="shared" si="6"/>
        <v>1490443</v>
      </c>
    </row>
    <row r="145" spans="2:9">
      <c r="B145" s="127" t="str">
        <f>$B$34</f>
        <v>Fine Arts</v>
      </c>
      <c r="C145" s="327">
        <f>Data!LP21</f>
        <v>0</v>
      </c>
      <c r="D145" s="327">
        <f>Data!MJ21</f>
        <v>0</v>
      </c>
      <c r="E145" s="327">
        <f>Data!ND21</f>
        <v>0</v>
      </c>
      <c r="F145" s="327">
        <f>Data!NX21</f>
        <v>0</v>
      </c>
      <c r="G145" s="327">
        <f>Data!OR21</f>
        <v>0</v>
      </c>
      <c r="H145" s="341">
        <f>Data!PL21</f>
        <v>110325</v>
      </c>
      <c r="I145" s="342">
        <f t="shared" si="6"/>
        <v>110325</v>
      </c>
    </row>
    <row r="146" spans="2:9">
      <c r="B146" s="127" t="str">
        <f>$B$35</f>
        <v>Teacher Education</v>
      </c>
      <c r="C146" s="327">
        <f>Data!LQ21</f>
        <v>0</v>
      </c>
      <c r="D146" s="327">
        <f>Data!MK21</f>
        <v>0</v>
      </c>
      <c r="E146" s="327">
        <f>Data!NE21</f>
        <v>0</v>
      </c>
      <c r="F146" s="327">
        <f>Data!NY21</f>
        <v>0</v>
      </c>
      <c r="G146" s="327">
        <f>Data!OS21</f>
        <v>0</v>
      </c>
      <c r="H146" s="341">
        <f>Data!PN21</f>
        <v>1214110</v>
      </c>
      <c r="I146" s="342">
        <f t="shared" si="6"/>
        <v>1214110</v>
      </c>
    </row>
    <row r="147" spans="2:9">
      <c r="B147" s="127" t="str">
        <f>$B$36</f>
        <v>Agriculture</v>
      </c>
      <c r="C147" s="327">
        <f>Data!LR21</f>
        <v>0</v>
      </c>
      <c r="D147" s="327">
        <f>Data!ML21</f>
        <v>0</v>
      </c>
      <c r="E147" s="327">
        <f>Data!NF21</f>
        <v>0</v>
      </c>
      <c r="F147" s="327">
        <f>Data!NZ21</f>
        <v>0</v>
      </c>
      <c r="G147" s="327">
        <f>Data!OT21</f>
        <v>0</v>
      </c>
      <c r="H147" s="341">
        <f>Data!PM21</f>
        <v>0</v>
      </c>
      <c r="I147" s="342">
        <f t="shared" si="6"/>
        <v>0</v>
      </c>
    </row>
    <row r="148" spans="2:9">
      <c r="B148" s="127" t="str">
        <f>$B$37</f>
        <v>Engineering</v>
      </c>
      <c r="C148" s="327">
        <f>Data!LS21</f>
        <v>0</v>
      </c>
      <c r="D148" s="327">
        <f>Data!MM21</f>
        <v>0</v>
      </c>
      <c r="E148" s="327">
        <f>Data!NG21</f>
        <v>0</v>
      </c>
      <c r="F148" s="327">
        <f>Data!OA21</f>
        <v>0</v>
      </c>
      <c r="G148" s="327">
        <f>Data!OU21</f>
        <v>0</v>
      </c>
      <c r="H148" s="341">
        <f>Data!PO21</f>
        <v>1035889</v>
      </c>
      <c r="I148" s="342">
        <f t="shared" si="6"/>
        <v>1035889</v>
      </c>
    </row>
    <row r="149" spans="2:9">
      <c r="B149" s="127" t="str">
        <f>$B$38</f>
        <v>Home Economics</v>
      </c>
      <c r="C149" s="327">
        <f>Data!LT21</f>
        <v>0</v>
      </c>
      <c r="D149" s="327">
        <f>Data!MN21</f>
        <v>0</v>
      </c>
      <c r="E149" s="327">
        <f>Data!NH21</f>
        <v>0</v>
      </c>
      <c r="F149" s="327">
        <f>Data!OB21</f>
        <v>0</v>
      </c>
      <c r="G149" s="327">
        <f>Data!OV21</f>
        <v>0</v>
      </c>
      <c r="H149" s="341">
        <f>Data!PP21</f>
        <v>43671</v>
      </c>
      <c r="I149" s="342">
        <f t="shared" si="6"/>
        <v>43671</v>
      </c>
    </row>
    <row r="150" spans="2:9">
      <c r="B150" s="127" t="str">
        <f>$B$39</f>
        <v>Law</v>
      </c>
      <c r="C150" s="327">
        <f>Data!LU21</f>
        <v>0</v>
      </c>
      <c r="D150" s="327">
        <f>Data!MO21</f>
        <v>0</v>
      </c>
      <c r="E150" s="327">
        <f>Data!NI21</f>
        <v>0</v>
      </c>
      <c r="F150" s="327">
        <f>Data!OC21</f>
        <v>0</v>
      </c>
      <c r="G150" s="327">
        <f>Data!OW21</f>
        <v>0</v>
      </c>
      <c r="H150" s="341">
        <f>Data!PQ21</f>
        <v>0</v>
      </c>
      <c r="I150" s="342">
        <f t="shared" si="6"/>
        <v>0</v>
      </c>
    </row>
    <row r="151" spans="2:9">
      <c r="B151" s="127" t="str">
        <f>$B$40</f>
        <v>Social Service</v>
      </c>
      <c r="C151" s="327">
        <f>Data!LV21</f>
        <v>0</v>
      </c>
      <c r="D151" s="327">
        <f>Data!MP21</f>
        <v>0</v>
      </c>
      <c r="E151" s="327">
        <f>Data!NJ21</f>
        <v>0</v>
      </c>
      <c r="F151" s="327">
        <f>Data!OD21</f>
        <v>0</v>
      </c>
      <c r="G151" s="327">
        <f>Data!OX21</f>
        <v>0</v>
      </c>
      <c r="H151" s="341">
        <f>Data!PR21</f>
        <v>312978</v>
      </c>
      <c r="I151" s="342">
        <f t="shared" si="6"/>
        <v>312978</v>
      </c>
    </row>
    <row r="152" spans="2:9">
      <c r="B152" s="127" t="str">
        <f>$B$41</f>
        <v>Library Science</v>
      </c>
      <c r="C152" s="327">
        <f>Data!LW21</f>
        <v>0</v>
      </c>
      <c r="D152" s="327">
        <f>Data!MQ21</f>
        <v>0</v>
      </c>
      <c r="E152" s="327">
        <f>Data!NK21</f>
        <v>0</v>
      </c>
      <c r="F152" s="327">
        <f>Data!OE21</f>
        <v>0</v>
      </c>
      <c r="G152" s="327">
        <f>Data!OY21</f>
        <v>0</v>
      </c>
      <c r="H152" s="341">
        <f>Data!PS21</f>
        <v>0</v>
      </c>
      <c r="I152" s="342">
        <f t="shared" si="6"/>
        <v>0</v>
      </c>
    </row>
    <row r="153" spans="2:9">
      <c r="B153" s="127" t="str">
        <f>$B$42</f>
        <v>Veterinary Science</v>
      </c>
      <c r="C153" s="327">
        <f>Data!LX21</f>
        <v>0</v>
      </c>
      <c r="D153" s="327">
        <f>Data!MR21</f>
        <v>0</v>
      </c>
      <c r="E153" s="327">
        <f>Data!NL21</f>
        <v>0</v>
      </c>
      <c r="F153" s="327">
        <f>Data!OF21</f>
        <v>0</v>
      </c>
      <c r="G153" s="327">
        <f>Data!OZ21</f>
        <v>0</v>
      </c>
      <c r="H153" s="341">
        <f>Data!PT21</f>
        <v>0</v>
      </c>
      <c r="I153" s="342">
        <f t="shared" si="6"/>
        <v>0</v>
      </c>
    </row>
    <row r="154" spans="2:9">
      <c r="B154" s="127" t="str">
        <f>$B$43</f>
        <v>Vocational Training</v>
      </c>
      <c r="C154" s="327">
        <f>Data!LY21</f>
        <v>0</v>
      </c>
      <c r="D154" s="327">
        <f>Data!MS21</f>
        <v>0</v>
      </c>
      <c r="E154" s="327">
        <f>Data!NM21</f>
        <v>0</v>
      </c>
      <c r="F154" s="327">
        <f>Data!OG21</f>
        <v>0</v>
      </c>
      <c r="G154" s="327">
        <f>Data!PA21</f>
        <v>0</v>
      </c>
      <c r="H154" s="341">
        <f>Data!PU21</f>
        <v>0</v>
      </c>
      <c r="I154" s="342">
        <f t="shared" si="6"/>
        <v>0</v>
      </c>
    </row>
    <row r="155" spans="2:9">
      <c r="B155" s="127" t="str">
        <f>$B$44</f>
        <v>Physical Training</v>
      </c>
      <c r="C155" s="327">
        <f>Data!LZ21</f>
        <v>0</v>
      </c>
      <c r="D155" s="327">
        <f>Data!MT21</f>
        <v>0</v>
      </c>
      <c r="E155" s="327">
        <f>Data!NN21</f>
        <v>0</v>
      </c>
      <c r="F155" s="327">
        <f>Data!OH21</f>
        <v>0</v>
      </c>
      <c r="G155" s="327">
        <f>Data!PB21</f>
        <v>0</v>
      </c>
      <c r="H155" s="341">
        <f>Data!PV21</f>
        <v>0</v>
      </c>
      <c r="I155" s="342">
        <f t="shared" si="6"/>
        <v>0</v>
      </c>
    </row>
    <row r="156" spans="2:9">
      <c r="B156" s="127" t="str">
        <f>$B$45</f>
        <v>Health Services</v>
      </c>
      <c r="C156" s="327">
        <f>Data!MA21</f>
        <v>0</v>
      </c>
      <c r="D156" s="327">
        <f>Data!MU21</f>
        <v>0</v>
      </c>
      <c r="E156" s="327">
        <f>Data!NO21</f>
        <v>0</v>
      </c>
      <c r="F156" s="327">
        <f>Data!OI21</f>
        <v>0</v>
      </c>
      <c r="G156" s="327">
        <f>Data!PC21</f>
        <v>0</v>
      </c>
      <c r="H156" s="341">
        <f>Data!PW21</f>
        <v>357387</v>
      </c>
      <c r="I156" s="342">
        <f t="shared" si="6"/>
        <v>357387</v>
      </c>
    </row>
    <row r="157" spans="2:9">
      <c r="B157" s="127" t="str">
        <f>$B$46</f>
        <v>Pharmacy</v>
      </c>
      <c r="C157" s="327">
        <f>Data!MB21</f>
        <v>0</v>
      </c>
      <c r="D157" s="327">
        <f>Data!MV21</f>
        <v>0</v>
      </c>
      <c r="E157" s="327">
        <f>Data!NP21</f>
        <v>0</v>
      </c>
      <c r="F157" s="327">
        <f>Data!OJ21</f>
        <v>0</v>
      </c>
      <c r="G157" s="327">
        <f>Data!PD21</f>
        <v>0</v>
      </c>
      <c r="H157" s="341">
        <f>Data!PX21</f>
        <v>0</v>
      </c>
      <c r="I157" s="342">
        <f t="shared" si="6"/>
        <v>0</v>
      </c>
    </row>
    <row r="158" spans="2:9">
      <c r="B158" s="127" t="str">
        <f>$B$47</f>
        <v>Business Administration</v>
      </c>
      <c r="C158" s="327">
        <f>Data!MC21</f>
        <v>0</v>
      </c>
      <c r="D158" s="327">
        <f>Data!MW21</f>
        <v>0</v>
      </c>
      <c r="E158" s="327">
        <f>Data!NQ21</f>
        <v>0</v>
      </c>
      <c r="F158" s="327">
        <f>Data!OK21</f>
        <v>0</v>
      </c>
      <c r="G158" s="327">
        <f>Data!PE21</f>
        <v>0</v>
      </c>
      <c r="H158" s="341">
        <f>Data!PY21</f>
        <v>2018391</v>
      </c>
      <c r="I158" s="342">
        <f t="shared" si="6"/>
        <v>2018391</v>
      </c>
    </row>
    <row r="159" spans="2:9">
      <c r="B159" s="127" t="str">
        <f>$B$48</f>
        <v>Optometry</v>
      </c>
      <c r="C159" s="327">
        <f>Data!MD21</f>
        <v>0</v>
      </c>
      <c r="D159" s="327">
        <f>Data!MX21</f>
        <v>0</v>
      </c>
      <c r="E159" s="327">
        <f>Data!NR21</f>
        <v>0</v>
      </c>
      <c r="F159" s="327">
        <f>Data!OL21</f>
        <v>0</v>
      </c>
      <c r="G159" s="327">
        <f>Data!PF21</f>
        <v>0</v>
      </c>
      <c r="H159" s="341">
        <f>Data!PZ21</f>
        <v>0</v>
      </c>
      <c r="I159" s="342">
        <f t="shared" si="6"/>
        <v>0</v>
      </c>
    </row>
    <row r="160" spans="2:9">
      <c r="B160" s="127" t="str">
        <f>$B$49</f>
        <v>Teacher Ed-Practice Teaching</v>
      </c>
      <c r="C160" s="327">
        <f>Data!ME21</f>
        <v>0</v>
      </c>
      <c r="D160" s="327">
        <f>Data!MY21</f>
        <v>0</v>
      </c>
      <c r="E160" s="327">
        <f>Data!NS21</f>
        <v>0</v>
      </c>
      <c r="F160" s="327">
        <f>Data!OM21</f>
        <v>0</v>
      </c>
      <c r="G160" s="327">
        <f>Data!PG21</f>
        <v>0</v>
      </c>
      <c r="H160" s="341">
        <f>Data!QA21</f>
        <v>9452</v>
      </c>
      <c r="I160" s="342">
        <f t="shared" si="6"/>
        <v>9452</v>
      </c>
    </row>
    <row r="161" spans="2:10">
      <c r="B161" s="127" t="str">
        <f>$B$50</f>
        <v>Technology</v>
      </c>
      <c r="C161" s="327">
        <f>Data!MF21</f>
        <v>0</v>
      </c>
      <c r="D161" s="327">
        <f>Data!MZ21</f>
        <v>0</v>
      </c>
      <c r="E161" s="327">
        <f>Data!NT21</f>
        <v>0</v>
      </c>
      <c r="F161" s="327">
        <f>Data!ON21</f>
        <v>0</v>
      </c>
      <c r="G161" s="327">
        <f>Data!PH21</f>
        <v>0</v>
      </c>
      <c r="H161" s="341">
        <f>Data!QB21</f>
        <v>74878</v>
      </c>
      <c r="I161" s="342">
        <f t="shared" si="6"/>
        <v>74878</v>
      </c>
    </row>
    <row r="162" spans="2:10">
      <c r="B162" s="127" t="str">
        <f>$B$51</f>
        <v>Nursing</v>
      </c>
      <c r="C162" s="327">
        <f>Data!MG21</f>
        <v>0</v>
      </c>
      <c r="D162" s="327">
        <f>Data!NA21</f>
        <v>0</v>
      </c>
      <c r="E162" s="327">
        <f>Data!NU21</f>
        <v>0</v>
      </c>
      <c r="F162" s="327">
        <f>Data!OO21</f>
        <v>0</v>
      </c>
      <c r="G162" s="327">
        <f>Data!PI21</f>
        <v>0</v>
      </c>
      <c r="H162" s="341">
        <f>Data!QC21</f>
        <v>814731</v>
      </c>
      <c r="I162" s="342">
        <f t="shared" si="6"/>
        <v>814731</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11445660</v>
      </c>
      <c r="I163" s="342">
        <f>SUM(I143:I162)</f>
        <v>11445660</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1913653.4865177511</v>
      </c>
      <c r="D168" s="321">
        <f t="shared" si="8"/>
        <v>1360453.8154291878</v>
      </c>
      <c r="E168" s="321">
        <f t="shared" si="8"/>
        <v>689297.69805306138</v>
      </c>
      <c r="F168" s="321">
        <f t="shared" si="8"/>
        <v>0</v>
      </c>
      <c r="G168" s="321">
        <f t="shared" si="8"/>
        <v>0</v>
      </c>
      <c r="H168" s="133">
        <f t="shared" ref="H168:H188" si="9">SUM(C168:G168)</f>
        <v>3963405.0000000005</v>
      </c>
      <c r="I168" s="347"/>
      <c r="J168" s="288"/>
    </row>
    <row r="169" spans="2:10">
      <c r="B169" s="127" t="str">
        <f>$B$33</f>
        <v>Science</v>
      </c>
      <c r="C169" s="141">
        <f t="shared" si="8"/>
        <v>729228.10179727897</v>
      </c>
      <c r="D169" s="141">
        <f t="shared" si="8"/>
        <v>744182.90245664387</v>
      </c>
      <c r="E169" s="141">
        <f t="shared" si="8"/>
        <v>17031.995746077057</v>
      </c>
      <c r="F169" s="141">
        <f t="shared" si="8"/>
        <v>0</v>
      </c>
      <c r="G169" s="141">
        <f t="shared" si="8"/>
        <v>0</v>
      </c>
      <c r="H169" s="136">
        <f t="shared" si="9"/>
        <v>1490443</v>
      </c>
      <c r="I169" s="347"/>
      <c r="J169" s="288"/>
    </row>
    <row r="170" spans="2:10">
      <c r="B170" s="127" t="str">
        <f>$B$34</f>
        <v>Fine Arts</v>
      </c>
      <c r="C170" s="141">
        <f t="shared" si="8"/>
        <v>66867.733403100487</v>
      </c>
      <c r="D170" s="141">
        <f t="shared" si="8"/>
        <v>43457.266596899513</v>
      </c>
      <c r="E170" s="141">
        <f t="shared" si="8"/>
        <v>0</v>
      </c>
      <c r="F170" s="141">
        <f t="shared" si="8"/>
        <v>0</v>
      </c>
      <c r="G170" s="141">
        <f t="shared" si="8"/>
        <v>0</v>
      </c>
      <c r="H170" s="136">
        <f t="shared" si="9"/>
        <v>110325</v>
      </c>
      <c r="I170" s="347"/>
      <c r="J170" s="288"/>
    </row>
    <row r="171" spans="2:10">
      <c r="B171" s="127" t="str">
        <f>$B$35</f>
        <v>Teacher Education</v>
      </c>
      <c r="C171" s="141">
        <f t="shared" si="8"/>
        <v>18312.095698745969</v>
      </c>
      <c r="D171" s="141">
        <f t="shared" si="8"/>
        <v>391329.80282145535</v>
      </c>
      <c r="E171" s="141">
        <f t="shared" si="8"/>
        <v>533207.2689059854</v>
      </c>
      <c r="F171" s="141">
        <f t="shared" si="8"/>
        <v>271260.83257381327</v>
      </c>
      <c r="G171" s="141">
        <f t="shared" si="8"/>
        <v>0</v>
      </c>
      <c r="H171" s="136">
        <f t="shared" si="9"/>
        <v>1214110</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145774.73664057729</v>
      </c>
      <c r="D173" s="141">
        <f t="shared" si="8"/>
        <v>869562.34763342224</v>
      </c>
      <c r="E173" s="141">
        <f t="shared" si="8"/>
        <v>20551.915726000381</v>
      </c>
      <c r="F173" s="141">
        <f t="shared" si="8"/>
        <v>0</v>
      </c>
      <c r="G173" s="141">
        <f t="shared" si="8"/>
        <v>0</v>
      </c>
      <c r="H173" s="136">
        <f t="shared" si="9"/>
        <v>1035888.9999999999</v>
      </c>
      <c r="I173" s="347"/>
      <c r="J173" s="288"/>
    </row>
    <row r="174" spans="2:10">
      <c r="B174" s="127" t="str">
        <f>$B$38</f>
        <v>Home Economics</v>
      </c>
      <c r="C174" s="141">
        <f t="shared" si="8"/>
        <v>815.90094999936935</v>
      </c>
      <c r="D174" s="141">
        <f t="shared" si="8"/>
        <v>39904.637562539065</v>
      </c>
      <c r="E174" s="141">
        <f t="shared" si="8"/>
        <v>2950.4614874615577</v>
      </c>
      <c r="F174" s="141">
        <f t="shared" si="8"/>
        <v>0</v>
      </c>
      <c r="G174" s="141">
        <f t="shared" si="8"/>
        <v>0</v>
      </c>
      <c r="H174" s="136">
        <f t="shared" si="9"/>
        <v>43670.999999999993</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17560.900361934822</v>
      </c>
      <c r="D176" s="141">
        <f t="shared" si="8"/>
        <v>28020.447825643201</v>
      </c>
      <c r="E176" s="141">
        <f t="shared" si="8"/>
        <v>267396.65181242197</v>
      </c>
      <c r="F176" s="141">
        <f t="shared" si="8"/>
        <v>0</v>
      </c>
      <c r="G176" s="141">
        <f t="shared" si="8"/>
        <v>0</v>
      </c>
      <c r="H176" s="136">
        <f t="shared" si="9"/>
        <v>312978</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115976.61203791911</v>
      </c>
      <c r="D181" s="141">
        <f t="shared" si="8"/>
        <v>227988.12014125974</v>
      </c>
      <c r="E181" s="141">
        <f t="shared" si="8"/>
        <v>13422.267820821124</v>
      </c>
      <c r="F181" s="141">
        <f t="shared" si="8"/>
        <v>0</v>
      </c>
      <c r="G181" s="141">
        <f t="shared" si="8"/>
        <v>0</v>
      </c>
      <c r="H181" s="136">
        <f t="shared" si="9"/>
        <v>357387</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244118.74932380707</v>
      </c>
      <c r="D183" s="141">
        <f t="shared" si="8"/>
        <v>1163216.0055074622</v>
      </c>
      <c r="E183" s="141">
        <f t="shared" si="8"/>
        <v>611056.24516873085</v>
      </c>
      <c r="F183" s="141">
        <f t="shared" si="8"/>
        <v>0</v>
      </c>
      <c r="G183" s="141">
        <f t="shared" si="8"/>
        <v>0</v>
      </c>
      <c r="H183" s="136">
        <f t="shared" si="9"/>
        <v>2018391.0000000002</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9452</v>
      </c>
      <c r="E185" s="141">
        <f t="shared" si="10"/>
        <v>0</v>
      </c>
      <c r="F185" s="141">
        <f t="shared" si="10"/>
        <v>0</v>
      </c>
      <c r="G185" s="141">
        <f t="shared" si="10"/>
        <v>0</v>
      </c>
      <c r="H185" s="136">
        <f t="shared" si="9"/>
        <v>9452</v>
      </c>
      <c r="I185" s="347"/>
      <c r="J185" s="288"/>
    </row>
    <row r="186" spans="2:10">
      <c r="B186" s="127" t="str">
        <f>$B$50</f>
        <v>Technology</v>
      </c>
      <c r="C186" s="141">
        <f t="shared" si="10"/>
        <v>28302.887863601671</v>
      </c>
      <c r="D186" s="141">
        <f t="shared" si="10"/>
        <v>46575.112136398333</v>
      </c>
      <c r="E186" s="141">
        <f t="shared" si="10"/>
        <v>0</v>
      </c>
      <c r="F186" s="141">
        <f t="shared" si="10"/>
        <v>0</v>
      </c>
      <c r="G186" s="141">
        <f t="shared" si="10"/>
        <v>0</v>
      </c>
      <c r="H186" s="136">
        <f t="shared" si="9"/>
        <v>74878</v>
      </c>
      <c r="I186" s="347"/>
      <c r="J186" s="288"/>
    </row>
    <row r="187" spans="2:10">
      <c r="B187" s="127" t="str">
        <f>$B$51</f>
        <v>Nursing</v>
      </c>
      <c r="C187" s="141">
        <f t="shared" si="10"/>
        <v>4511.9261887585126</v>
      </c>
      <c r="D187" s="141">
        <f t="shared" si="10"/>
        <v>566622.16339942429</v>
      </c>
      <c r="E187" s="141">
        <f t="shared" si="10"/>
        <v>243596.91041181717</v>
      </c>
      <c r="F187" s="141">
        <f t="shared" si="10"/>
        <v>0</v>
      </c>
      <c r="G187" s="141">
        <f t="shared" si="10"/>
        <v>0</v>
      </c>
      <c r="H187" s="136">
        <f t="shared" si="9"/>
        <v>814730.99999999988</v>
      </c>
      <c r="I187" s="347"/>
      <c r="J187" s="288"/>
    </row>
    <row r="188" spans="2:10">
      <c r="B188" s="130" t="str">
        <f>$B$52</f>
        <v>Totals</v>
      </c>
      <c r="C188" s="133">
        <f>SUM(C168:C187)</f>
        <v>3285123.1307834741</v>
      </c>
      <c r="D188" s="133">
        <f>SUM(D168:D187)</f>
        <v>5490764.6215103362</v>
      </c>
      <c r="E188" s="133">
        <f>SUM(E168:E187)</f>
        <v>2398511.4151323764</v>
      </c>
      <c r="F188" s="133">
        <f>SUM(F168:F187)</f>
        <v>271260.83257381327</v>
      </c>
      <c r="G188" s="133">
        <f>SUM(G168:G187)</f>
        <v>0</v>
      </c>
      <c r="H188" s="133">
        <f t="shared" si="9"/>
        <v>11445660</v>
      </c>
      <c r="I188" s="347"/>
      <c r="J188" s="288"/>
    </row>
    <row r="189" spans="2:10">
      <c r="B189" s="328"/>
      <c r="C189" s="329"/>
      <c r="D189" s="329"/>
      <c r="E189" s="329"/>
      <c r="F189" s="329"/>
      <c r="G189" s="329"/>
      <c r="H189" s="344"/>
    </row>
    <row r="190" spans="2:10">
      <c r="B190" s="489" t="s">
        <v>34</v>
      </c>
      <c r="C190" s="489"/>
      <c r="D190" s="489"/>
      <c r="E190" s="489"/>
      <c r="F190" s="489"/>
      <c r="G190" s="489"/>
      <c r="H190" s="122">
        <f>H15</f>
        <v>6928011</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1040099.2480207279</v>
      </c>
      <c r="D193" s="135">
        <f t="shared" si="11"/>
        <v>739426.9654166582</v>
      </c>
      <c r="E193" s="135">
        <f t="shared" si="11"/>
        <v>374643.59271855955</v>
      </c>
      <c r="F193" s="135">
        <f t="shared" si="11"/>
        <v>0</v>
      </c>
      <c r="G193" s="135">
        <f t="shared" si="11"/>
        <v>0</v>
      </c>
      <c r="H193" s="135">
        <f>SUM(C193:G193)</f>
        <v>2154169.8061559456</v>
      </c>
    </row>
    <row r="194" spans="2:8">
      <c r="B194" s="127" t="str">
        <f>$B$33</f>
        <v>Science</v>
      </c>
      <c r="C194" s="138">
        <f t="shared" si="11"/>
        <v>281552.42915518465</v>
      </c>
      <c r="D194" s="138">
        <f t="shared" si="11"/>
        <v>287326.42558071774</v>
      </c>
      <c r="E194" s="138">
        <f t="shared" si="11"/>
        <v>6575.9942106590115</v>
      </c>
      <c r="F194" s="138">
        <f t="shared" si="11"/>
        <v>0</v>
      </c>
      <c r="G194" s="138">
        <f t="shared" si="11"/>
        <v>0</v>
      </c>
      <c r="H194" s="138">
        <f t="shared" ref="H194:H213" si="12">SUM(C194:G194)</f>
        <v>575454.84894656145</v>
      </c>
    </row>
    <row r="195" spans="2:8">
      <c r="B195" s="127" t="str">
        <f>$B$34</f>
        <v>Fine Arts</v>
      </c>
      <c r="C195" s="138">
        <f t="shared" si="11"/>
        <v>27144.397505129549</v>
      </c>
      <c r="D195" s="138">
        <f t="shared" si="11"/>
        <v>17641.114166102907</v>
      </c>
      <c r="E195" s="138">
        <f t="shared" si="11"/>
        <v>0</v>
      </c>
      <c r="F195" s="138">
        <f t="shared" si="11"/>
        <v>0</v>
      </c>
      <c r="G195" s="138">
        <f t="shared" si="11"/>
        <v>0</v>
      </c>
      <c r="H195" s="138">
        <f t="shared" si="12"/>
        <v>44785.511671232452</v>
      </c>
    </row>
    <row r="196" spans="2:8">
      <c r="B196" s="127" t="str">
        <f>$B$35</f>
        <v>Teacher Education</v>
      </c>
      <c r="C196" s="138">
        <f t="shared" si="11"/>
        <v>14419.210382545447</v>
      </c>
      <c r="D196" s="138">
        <f t="shared" si="11"/>
        <v>308138.77606750419</v>
      </c>
      <c r="E196" s="138">
        <f t="shared" si="11"/>
        <v>419855.15553986526</v>
      </c>
      <c r="F196" s="138">
        <f t="shared" si="11"/>
        <v>213594.7232786745</v>
      </c>
      <c r="G196" s="138">
        <f t="shared" si="11"/>
        <v>0</v>
      </c>
      <c r="H196" s="138">
        <f t="shared" si="12"/>
        <v>956007.86526858946</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108619.89542295461</v>
      </c>
      <c r="D198" s="138">
        <f t="shared" si="11"/>
        <v>647929.63060919032</v>
      </c>
      <c r="E198" s="138">
        <f t="shared" si="11"/>
        <v>15313.674977877825</v>
      </c>
      <c r="F198" s="138">
        <f t="shared" si="11"/>
        <v>0</v>
      </c>
      <c r="G198" s="138">
        <f t="shared" si="11"/>
        <v>0</v>
      </c>
      <c r="H198" s="138">
        <f t="shared" si="12"/>
        <v>771863.20101002278</v>
      </c>
    </row>
    <row r="199" spans="2:8">
      <c r="B199" s="127" t="str">
        <f>$B$38</f>
        <v>Home Economics</v>
      </c>
      <c r="C199" s="138">
        <f t="shared" si="11"/>
        <v>515.28403238507076</v>
      </c>
      <c r="D199" s="138">
        <f t="shared" si="11"/>
        <v>25201.861272628481</v>
      </c>
      <c r="E199" s="138">
        <f t="shared" si="11"/>
        <v>1863.3704160501597</v>
      </c>
      <c r="F199" s="138">
        <f t="shared" si="11"/>
        <v>0</v>
      </c>
      <c r="G199" s="138">
        <f t="shared" si="11"/>
        <v>0</v>
      </c>
      <c r="H199" s="138">
        <f t="shared" si="12"/>
        <v>27580.515721063712</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17755.84965338463</v>
      </c>
      <c r="D201" s="138">
        <f t="shared" si="11"/>
        <v>28331.511970255982</v>
      </c>
      <c r="E201" s="138">
        <f t="shared" si="11"/>
        <v>270365.10939332587</v>
      </c>
      <c r="F201" s="138">
        <f t="shared" si="11"/>
        <v>0</v>
      </c>
      <c r="G201" s="138">
        <f t="shared" si="11"/>
        <v>0</v>
      </c>
      <c r="H201" s="138">
        <f t="shared" si="12"/>
        <v>316452.4710169665</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60377.479809136123</v>
      </c>
      <c r="D206" s="138">
        <f t="shared" si="11"/>
        <v>118690.72460964081</v>
      </c>
      <c r="E206" s="138">
        <f t="shared" si="11"/>
        <v>6987.6390601880994</v>
      </c>
      <c r="F206" s="138">
        <f t="shared" si="11"/>
        <v>0</v>
      </c>
      <c r="G206" s="138">
        <f t="shared" si="11"/>
        <v>0</v>
      </c>
      <c r="H206" s="138">
        <f t="shared" si="12"/>
        <v>186055.84347896505</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159552.31960153286</v>
      </c>
      <c r="D208" s="138">
        <f t="shared" si="11"/>
        <v>760260.37488078116</v>
      </c>
      <c r="E208" s="138">
        <f t="shared" si="11"/>
        <v>399377.11295723874</v>
      </c>
      <c r="F208" s="138">
        <f t="shared" si="11"/>
        <v>0</v>
      </c>
      <c r="G208" s="138">
        <f t="shared" si="11"/>
        <v>0</v>
      </c>
      <c r="H208" s="138">
        <f t="shared" si="12"/>
        <v>1319189.8074395529</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9874.3725087330076</v>
      </c>
      <c r="E210" s="138">
        <f t="shared" si="13"/>
        <v>0</v>
      </c>
      <c r="F210" s="138">
        <f t="shared" si="13"/>
        <v>0</v>
      </c>
      <c r="G210" s="138">
        <f t="shared" si="13"/>
        <v>0</v>
      </c>
      <c r="H210" s="138">
        <f t="shared" si="12"/>
        <v>9874.3725087330076</v>
      </c>
    </row>
    <row r="211" spans="2:8">
      <c r="B211" s="127" t="str">
        <f>$B$50</f>
        <v>Technology</v>
      </c>
      <c r="C211" s="138">
        <f t="shared" si="13"/>
        <v>15493.698736356153</v>
      </c>
      <c r="D211" s="138">
        <f t="shared" si="13"/>
        <v>25496.364877358894</v>
      </c>
      <c r="E211" s="138">
        <f t="shared" si="13"/>
        <v>0</v>
      </c>
      <c r="F211" s="138">
        <f t="shared" si="13"/>
        <v>0</v>
      </c>
      <c r="G211" s="138">
        <f t="shared" si="13"/>
        <v>0</v>
      </c>
      <c r="H211" s="138">
        <f t="shared" si="12"/>
        <v>40990.063613715043</v>
      </c>
    </row>
    <row r="212" spans="2:8">
      <c r="B212" s="127" t="str">
        <f>$B$51</f>
        <v>Nursing</v>
      </c>
      <c r="C212" s="138">
        <f t="shared" si="13"/>
        <v>2910.6642135510097</v>
      </c>
      <c r="D212" s="138">
        <f t="shared" si="13"/>
        <v>365530.54828792729</v>
      </c>
      <c r="E212" s="138">
        <f t="shared" si="13"/>
        <v>157145.48066717415</v>
      </c>
      <c r="F212" s="138">
        <f t="shared" si="13"/>
        <v>0</v>
      </c>
      <c r="G212" s="138">
        <f t="shared" si="13"/>
        <v>0</v>
      </c>
      <c r="H212" s="138">
        <f t="shared" si="12"/>
        <v>525586.69316865248</v>
      </c>
    </row>
    <row r="213" spans="2:8">
      <c r="B213" s="130" t="str">
        <f>$B$52</f>
        <v>Totals</v>
      </c>
      <c r="C213" s="135">
        <f>SUM(C193:C212)</f>
        <v>1728440.4765328877</v>
      </c>
      <c r="D213" s="135">
        <f>SUM(D193:D212)</f>
        <v>3333848.6702474994</v>
      </c>
      <c r="E213" s="135">
        <f>SUM(E193:E212)</f>
        <v>1652127.1299409384</v>
      </c>
      <c r="F213" s="135">
        <f>SUM(F193:F212)</f>
        <v>213594.7232786745</v>
      </c>
      <c r="G213" s="135">
        <f>SUM(G193:G212)</f>
        <v>0</v>
      </c>
      <c r="H213" s="135">
        <f t="shared" si="12"/>
        <v>6928010.9999999991</v>
      </c>
    </row>
    <row r="214" spans="2:8">
      <c r="B214" s="143"/>
      <c r="C214" s="144"/>
      <c r="D214" s="144"/>
      <c r="E214" s="144"/>
      <c r="F214" s="144"/>
      <c r="G214" s="144"/>
      <c r="H214" s="144"/>
    </row>
    <row r="215" spans="2:8">
      <c r="B215" s="489" t="s">
        <v>35</v>
      </c>
      <c r="C215" s="489"/>
      <c r="D215" s="489"/>
      <c r="E215" s="489"/>
      <c r="F215" s="489"/>
      <c r="G215" s="489"/>
      <c r="H215" s="122">
        <f>H17</f>
        <v>6725868</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1280701.6831600866</v>
      </c>
      <c r="D218" s="135">
        <f t="shared" si="14"/>
        <v>1214671.8945099162</v>
      </c>
      <c r="E218" s="135">
        <f t="shared" si="14"/>
        <v>200572.32190984598</v>
      </c>
      <c r="F218" s="135">
        <f t="shared" si="14"/>
        <v>0</v>
      </c>
      <c r="G218" s="135">
        <f t="shared" si="14"/>
        <v>0</v>
      </c>
      <c r="H218" s="135">
        <f>SUM(C218:G218)</f>
        <v>2695945.8995798486</v>
      </c>
    </row>
    <row r="219" spans="2:8">
      <c r="B219" s="127" t="str">
        <f>$B$33</f>
        <v>Science</v>
      </c>
      <c r="C219" s="138">
        <f t="shared" si="14"/>
        <v>312264.42892424215</v>
      </c>
      <c r="D219" s="138">
        <f t="shared" si="14"/>
        <v>283605.45255278522</v>
      </c>
      <c r="E219" s="138">
        <f t="shared" si="14"/>
        <v>1294.0149800635224</v>
      </c>
      <c r="F219" s="138">
        <f t="shared" si="14"/>
        <v>0</v>
      </c>
      <c r="G219" s="138">
        <f t="shared" si="14"/>
        <v>0</v>
      </c>
      <c r="H219" s="138">
        <f t="shared" ref="H219:H238" si="15">SUM(C219:G219)</f>
        <v>597163.89645709097</v>
      </c>
    </row>
    <row r="220" spans="2:8">
      <c r="B220" s="127" t="str">
        <f>$B$34</f>
        <v>Fine Arts</v>
      </c>
      <c r="C220" s="138">
        <f t="shared" si="14"/>
        <v>57025.066365827464</v>
      </c>
      <c r="D220" s="138">
        <f t="shared" si="14"/>
        <v>21344.86778256085</v>
      </c>
      <c r="E220" s="138">
        <f t="shared" si="14"/>
        <v>0</v>
      </c>
      <c r="F220" s="138">
        <f t="shared" si="14"/>
        <v>0</v>
      </c>
      <c r="G220" s="138">
        <f t="shared" si="14"/>
        <v>0</v>
      </c>
      <c r="H220" s="138">
        <f t="shared" si="15"/>
        <v>78369.934148388318</v>
      </c>
    </row>
    <row r="221" spans="2:8">
      <c r="B221" s="127" t="str">
        <f>$B$35</f>
        <v>Teacher Education</v>
      </c>
      <c r="C221" s="138">
        <f t="shared" si="14"/>
        <v>16481.233053707361</v>
      </c>
      <c r="D221" s="138">
        <f t="shared" si="14"/>
        <v>326626.11630058236</v>
      </c>
      <c r="E221" s="138">
        <f t="shared" si="14"/>
        <v>355854.11951746873</v>
      </c>
      <c r="F221" s="138">
        <f t="shared" si="14"/>
        <v>113557.82923299567</v>
      </c>
      <c r="G221" s="138">
        <f t="shared" si="14"/>
        <v>0</v>
      </c>
      <c r="H221" s="138">
        <f t="shared" si="15"/>
        <v>812519.29810475407</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68781.679277472052</v>
      </c>
      <c r="D223" s="138">
        <f t="shared" si="14"/>
        <v>362200.89593818376</v>
      </c>
      <c r="E223" s="138">
        <f t="shared" si="14"/>
        <v>12940.149800635225</v>
      </c>
      <c r="F223" s="138">
        <f t="shared" si="14"/>
        <v>0</v>
      </c>
      <c r="G223" s="138">
        <f t="shared" si="14"/>
        <v>0</v>
      </c>
      <c r="H223" s="138">
        <f t="shared" si="15"/>
        <v>443922.72501629108</v>
      </c>
    </row>
    <row r="224" spans="2:8">
      <c r="B224" s="127" t="str">
        <f>$B$38</f>
        <v>Home Economics</v>
      </c>
      <c r="C224" s="138">
        <f t="shared" si="14"/>
        <v>329.62466107414724</v>
      </c>
      <c r="D224" s="138">
        <f t="shared" si="14"/>
        <v>28294.359618743452</v>
      </c>
      <c r="E224" s="138">
        <f t="shared" si="14"/>
        <v>3882.0449401905676</v>
      </c>
      <c r="F224" s="138">
        <f t="shared" si="14"/>
        <v>0</v>
      </c>
      <c r="G224" s="138">
        <f t="shared" si="14"/>
        <v>0</v>
      </c>
      <c r="H224" s="138">
        <f t="shared" si="15"/>
        <v>32506.029220008168</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5933.2438993346495</v>
      </c>
      <c r="D226" s="138">
        <f t="shared" si="14"/>
        <v>11913.414576313033</v>
      </c>
      <c r="E226" s="138">
        <f t="shared" si="14"/>
        <v>124441.1072494421</v>
      </c>
      <c r="F226" s="138">
        <f t="shared" si="14"/>
        <v>0</v>
      </c>
      <c r="G226" s="138">
        <f t="shared" si="14"/>
        <v>0</v>
      </c>
      <c r="H226" s="138">
        <f t="shared" si="15"/>
        <v>142287.76572508976</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79000.043770770615</v>
      </c>
      <c r="D231" s="138">
        <f t="shared" si="14"/>
        <v>180686.78774074768</v>
      </c>
      <c r="E231" s="138">
        <f t="shared" si="14"/>
        <v>6470.0749003176124</v>
      </c>
      <c r="F231" s="138">
        <f t="shared" si="14"/>
        <v>0</v>
      </c>
      <c r="G231" s="138">
        <f t="shared" si="14"/>
        <v>0</v>
      </c>
      <c r="H231" s="138">
        <f t="shared" si="15"/>
        <v>266156.90641183587</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167778.95248674092</v>
      </c>
      <c r="D233" s="138">
        <f t="shared" si="14"/>
        <v>995266.50939615129</v>
      </c>
      <c r="E233" s="138">
        <f t="shared" si="14"/>
        <v>225158.60653105294</v>
      </c>
      <c r="F233" s="138">
        <f t="shared" si="14"/>
        <v>0</v>
      </c>
      <c r="G233" s="138">
        <f t="shared" si="14"/>
        <v>0</v>
      </c>
      <c r="H233" s="138">
        <f t="shared" si="15"/>
        <v>1388204.0684139451</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2978.3536440782582</v>
      </c>
      <c r="E235" s="138">
        <f t="shared" si="16"/>
        <v>0</v>
      </c>
      <c r="F235" s="138">
        <f t="shared" si="16"/>
        <v>0</v>
      </c>
      <c r="G235" s="138">
        <f t="shared" si="16"/>
        <v>0</v>
      </c>
      <c r="H235" s="138">
        <f t="shared" si="15"/>
        <v>2978.3536440782582</v>
      </c>
    </row>
    <row r="236" spans="2:10">
      <c r="B236" s="127" t="str">
        <f>$B$50</f>
        <v>Technology</v>
      </c>
      <c r="C236" s="138">
        <f t="shared" si="16"/>
        <v>14503.485087262476</v>
      </c>
      <c r="D236" s="138">
        <f t="shared" si="16"/>
        <v>39711.381921043438</v>
      </c>
      <c r="E236" s="138">
        <f t="shared" si="16"/>
        <v>0</v>
      </c>
      <c r="F236" s="138">
        <f t="shared" si="16"/>
        <v>0</v>
      </c>
      <c r="G236" s="138">
        <f t="shared" si="16"/>
        <v>0</v>
      </c>
      <c r="H236" s="138">
        <f t="shared" si="15"/>
        <v>54214.867008305911</v>
      </c>
    </row>
    <row r="237" spans="2:10">
      <c r="B237" s="127" t="str">
        <f>$B$51</f>
        <v>Nursing</v>
      </c>
      <c r="C237" s="138">
        <f t="shared" si="16"/>
        <v>2307.3726275190302</v>
      </c>
      <c r="D237" s="138">
        <f t="shared" si="16"/>
        <v>179528.53910138388</v>
      </c>
      <c r="E237" s="138">
        <f t="shared" si="16"/>
        <v>29762.344541461018</v>
      </c>
      <c r="F237" s="138">
        <f t="shared" si="16"/>
        <v>0</v>
      </c>
      <c r="G237" s="138">
        <f t="shared" si="16"/>
        <v>0</v>
      </c>
      <c r="H237" s="138">
        <f t="shared" si="15"/>
        <v>211598.25627036393</v>
      </c>
    </row>
    <row r="238" spans="2:10">
      <c r="B238" s="130" t="str">
        <f>$B$52</f>
        <v>Totals</v>
      </c>
      <c r="C238" s="135">
        <f>SUM(C218:C237)</f>
        <v>2005106.8133140374</v>
      </c>
      <c r="D238" s="135">
        <f>SUM(D218:D237)</f>
        <v>3646828.573082489</v>
      </c>
      <c r="E238" s="135">
        <f>SUM(E218:E237)</f>
        <v>960374.78437047766</v>
      </c>
      <c r="F238" s="135">
        <f>SUM(F218:F237)</f>
        <v>113557.82923299567</v>
      </c>
      <c r="G238" s="135">
        <f>SUM(G218:G237)</f>
        <v>0</v>
      </c>
      <c r="H238" s="135">
        <f t="shared" si="15"/>
        <v>6725867.9999999991</v>
      </c>
    </row>
    <row r="239" spans="2:10">
      <c r="B239" s="328"/>
      <c r="C239" s="348"/>
      <c r="D239" s="348"/>
      <c r="E239" s="348"/>
      <c r="F239" s="348"/>
      <c r="G239" s="348"/>
      <c r="H239" s="348"/>
    </row>
    <row r="240" spans="2:10">
      <c r="B240" s="120" t="s">
        <v>11</v>
      </c>
      <c r="C240" s="121"/>
      <c r="D240" s="121"/>
      <c r="E240" s="121"/>
      <c r="F240" s="121"/>
      <c r="G240" s="121"/>
      <c r="H240" s="122">
        <f>H16</f>
        <v>4817418</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917305.44534708362</v>
      </c>
      <c r="D243" s="135">
        <f t="shared" si="17"/>
        <v>870011.46152528899</v>
      </c>
      <c r="E243" s="135">
        <f t="shared" si="17"/>
        <v>143660.37422534704</v>
      </c>
      <c r="F243" s="135">
        <f t="shared" si="17"/>
        <v>0</v>
      </c>
      <c r="G243" s="135">
        <f t="shared" si="17"/>
        <v>0</v>
      </c>
      <c r="H243" s="135">
        <f>SUM(C243:G243)</f>
        <v>1930977.2810977197</v>
      </c>
    </row>
    <row r="244" spans="2:8">
      <c r="B244" s="127" t="str">
        <f>$B$33</f>
        <v>Science</v>
      </c>
      <c r="C244" s="138">
        <f t="shared" si="17"/>
        <v>223660.09571691934</v>
      </c>
      <c r="D244" s="138">
        <f t="shared" si="17"/>
        <v>203133.03978400017</v>
      </c>
      <c r="E244" s="138">
        <f t="shared" si="17"/>
        <v>926.84112403449706</v>
      </c>
      <c r="F244" s="138">
        <f t="shared" si="17"/>
        <v>0</v>
      </c>
      <c r="G244" s="138">
        <f t="shared" si="17"/>
        <v>0</v>
      </c>
      <c r="H244" s="138">
        <f t="shared" ref="H244:H263" si="18">SUM(C244:G244)</f>
        <v>427719.97662495403</v>
      </c>
    </row>
    <row r="245" spans="2:8">
      <c r="B245" s="127" t="str">
        <f>$B$34</f>
        <v>Fine Arts</v>
      </c>
      <c r="C245" s="138">
        <f t="shared" si="17"/>
        <v>40844.331343096805</v>
      </c>
      <c r="D245" s="138">
        <f t="shared" si="17"/>
        <v>15288.309295295228</v>
      </c>
      <c r="E245" s="138">
        <f t="shared" si="17"/>
        <v>0</v>
      </c>
      <c r="F245" s="138">
        <f t="shared" si="17"/>
        <v>0</v>
      </c>
      <c r="G245" s="138">
        <f t="shared" si="17"/>
        <v>0</v>
      </c>
      <c r="H245" s="138">
        <f t="shared" si="18"/>
        <v>56132.640638392033</v>
      </c>
    </row>
    <row r="246" spans="2:8">
      <c r="B246" s="127" t="str">
        <f>$B$35</f>
        <v>Teacher Education</v>
      </c>
      <c r="C246" s="138">
        <f t="shared" si="17"/>
        <v>11804.720041357459</v>
      </c>
      <c r="D246" s="138">
        <f t="shared" si="17"/>
        <v>233946.6864256805</v>
      </c>
      <c r="E246" s="138">
        <f t="shared" si="17"/>
        <v>254881.3091094867</v>
      </c>
      <c r="F246" s="138">
        <f t="shared" si="17"/>
        <v>81336.049204052106</v>
      </c>
      <c r="G246" s="138">
        <f t="shared" si="17"/>
        <v>0</v>
      </c>
      <c r="H246" s="138">
        <f t="shared" si="18"/>
        <v>581968.76478057669</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49265.031639265129</v>
      </c>
      <c r="D248" s="138">
        <f t="shared" si="17"/>
        <v>259427.20191783921</v>
      </c>
      <c r="E248" s="138">
        <f t="shared" si="17"/>
        <v>9268.4112403449708</v>
      </c>
      <c r="F248" s="138">
        <f t="shared" si="17"/>
        <v>0</v>
      </c>
      <c r="G248" s="138">
        <f t="shared" si="17"/>
        <v>0</v>
      </c>
      <c r="H248" s="138">
        <f t="shared" si="18"/>
        <v>317960.64479744935</v>
      </c>
    </row>
    <row r="249" spans="2:8">
      <c r="B249" s="127" t="str">
        <f>$B$38</f>
        <v>Home Economics</v>
      </c>
      <c r="C249" s="138">
        <f t="shared" si="17"/>
        <v>236.0944008271492</v>
      </c>
      <c r="D249" s="138">
        <f t="shared" si="17"/>
        <v>20265.898368182046</v>
      </c>
      <c r="E249" s="138">
        <f t="shared" si="17"/>
        <v>2780.5233721034911</v>
      </c>
      <c r="F249" s="138">
        <f t="shared" si="17"/>
        <v>0</v>
      </c>
      <c r="G249" s="138">
        <f t="shared" si="17"/>
        <v>0</v>
      </c>
      <c r="H249" s="138">
        <f t="shared" si="18"/>
        <v>23282.51614111269</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4249.6992148886848</v>
      </c>
      <c r="D251" s="138">
        <f t="shared" si="17"/>
        <v>8533.0098392345462</v>
      </c>
      <c r="E251" s="138">
        <f t="shared" si="17"/>
        <v>89131.221427984143</v>
      </c>
      <c r="F251" s="138">
        <f t="shared" si="17"/>
        <v>0</v>
      </c>
      <c r="G251" s="138">
        <f t="shared" si="17"/>
        <v>0</v>
      </c>
      <c r="H251" s="138">
        <f t="shared" si="18"/>
        <v>101913.93048210737</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56583.95806490675</v>
      </c>
      <c r="D256" s="138">
        <f t="shared" si="17"/>
        <v>129417.31589505728</v>
      </c>
      <c r="E256" s="138">
        <f t="shared" si="17"/>
        <v>4634.2056201724854</v>
      </c>
      <c r="F256" s="138">
        <f t="shared" si="17"/>
        <v>0</v>
      </c>
      <c r="G256" s="138">
        <f t="shared" si="17"/>
        <v>0</v>
      </c>
      <c r="H256" s="138">
        <f t="shared" si="18"/>
        <v>190635.47958013654</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120172.05002101893</v>
      </c>
      <c r="D258" s="138">
        <f t="shared" si="17"/>
        <v>712861.86365271942</v>
      </c>
      <c r="E258" s="138">
        <f t="shared" si="17"/>
        <v>161270.35558200249</v>
      </c>
      <c r="F258" s="138">
        <f t="shared" si="17"/>
        <v>0</v>
      </c>
      <c r="G258" s="138">
        <f t="shared" si="17"/>
        <v>0</v>
      </c>
      <c r="H258" s="138">
        <f t="shared" si="18"/>
        <v>994304.2692557408</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2133.2524598086366</v>
      </c>
      <c r="E260" s="138">
        <f t="shared" si="19"/>
        <v>0</v>
      </c>
      <c r="F260" s="138">
        <f t="shared" si="19"/>
        <v>0</v>
      </c>
      <c r="G260" s="138">
        <f t="shared" si="19"/>
        <v>0</v>
      </c>
      <c r="H260" s="138">
        <f t="shared" si="18"/>
        <v>2133.2524598086366</v>
      </c>
    </row>
    <row r="261" spans="2:10">
      <c r="B261" s="127" t="str">
        <f>$B$50</f>
        <v>Technology</v>
      </c>
      <c r="C261" s="138">
        <f t="shared" si="19"/>
        <v>10388.153636394563</v>
      </c>
      <c r="D261" s="138">
        <f t="shared" si="19"/>
        <v>28443.366130781822</v>
      </c>
      <c r="E261" s="138">
        <f t="shared" si="19"/>
        <v>0</v>
      </c>
      <c r="F261" s="138">
        <f t="shared" si="19"/>
        <v>0</v>
      </c>
      <c r="G261" s="138">
        <f t="shared" si="19"/>
        <v>0</v>
      </c>
      <c r="H261" s="138">
        <f t="shared" si="18"/>
        <v>38831.519767176389</v>
      </c>
    </row>
    <row r="262" spans="2:10">
      <c r="B262" s="127" t="str">
        <f>$B$51</f>
        <v>Nursing</v>
      </c>
      <c r="C262" s="138">
        <f t="shared" si="19"/>
        <v>1652.6608057900442</v>
      </c>
      <c r="D262" s="138">
        <f t="shared" si="19"/>
        <v>128587.71771624281</v>
      </c>
      <c r="E262" s="138">
        <f t="shared" si="19"/>
        <v>21317.345852793431</v>
      </c>
      <c r="F262" s="138">
        <f t="shared" si="19"/>
        <v>0</v>
      </c>
      <c r="G262" s="138">
        <f t="shared" si="19"/>
        <v>0</v>
      </c>
      <c r="H262" s="138">
        <f t="shared" si="18"/>
        <v>151557.7243748263</v>
      </c>
    </row>
    <row r="263" spans="2:10">
      <c r="B263" s="130" t="str">
        <f>$B$52</f>
        <v>Totals</v>
      </c>
      <c r="C263" s="135">
        <f>SUM(C243:C262)</f>
        <v>1436162.2402315484</v>
      </c>
      <c r="D263" s="135">
        <f>SUM(D243:D262)</f>
        <v>2612049.1230101311</v>
      </c>
      <c r="E263" s="135">
        <f>SUM(E243:E262)</f>
        <v>687870.58755426924</v>
      </c>
      <c r="F263" s="135">
        <f>SUM(F243:F262)</f>
        <v>81336.049204052106</v>
      </c>
      <c r="G263" s="135">
        <f>SUM(G243:G262)</f>
        <v>0</v>
      </c>
      <c r="H263" s="135">
        <f t="shared" si="18"/>
        <v>4817418.0000000009</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6547214.0881715594</v>
      </c>
      <c r="D268" s="135">
        <f t="shared" si="20"/>
        <v>5176619.9286973169</v>
      </c>
      <c r="E268" s="135">
        <f t="shared" si="20"/>
        <v>1910816.3889375147</v>
      </c>
      <c r="F268" s="135">
        <f t="shared" si="20"/>
        <v>0</v>
      </c>
      <c r="G268" s="135">
        <f t="shared" si="20"/>
        <v>0</v>
      </c>
      <c r="H268" s="135">
        <f>SUM(C268:G268)</f>
        <v>13634650.405806391</v>
      </c>
    </row>
    <row r="269" spans="2:10">
      <c r="B269" s="127" t="str">
        <f>$B$33</f>
        <v>Science</v>
      </c>
      <c r="C269" s="138">
        <f t="shared" si="20"/>
        <v>1924451.2443412165</v>
      </c>
      <c r="D269" s="138">
        <f t="shared" si="20"/>
        <v>1903740.719566155</v>
      </c>
      <c r="E269" s="138">
        <f t="shared" si="20"/>
        <v>34651.560742274531</v>
      </c>
      <c r="F269" s="138">
        <f t="shared" si="20"/>
        <v>0</v>
      </c>
      <c r="G269" s="138">
        <f t="shared" si="20"/>
        <v>0</v>
      </c>
      <c r="H269" s="138">
        <f t="shared" ref="H269:H288" si="21">SUM(C269:G269)</f>
        <v>3862843.5246496457</v>
      </c>
    </row>
    <row r="270" spans="2:10">
      <c r="B270" s="127" t="str">
        <f>$B$34</f>
        <v>Fine Arts</v>
      </c>
      <c r="C270" s="138">
        <f t="shared" si="20"/>
        <v>228299.94182061753</v>
      </c>
      <c r="D270" s="138">
        <f t="shared" si="20"/>
        <v>121399.84463739529</v>
      </c>
      <c r="E270" s="138">
        <f t="shared" si="20"/>
        <v>0</v>
      </c>
      <c r="F270" s="138">
        <f t="shared" si="20"/>
        <v>0</v>
      </c>
      <c r="G270" s="138">
        <f t="shared" si="20"/>
        <v>0</v>
      </c>
      <c r="H270" s="138">
        <f t="shared" si="21"/>
        <v>349699.78645801282</v>
      </c>
    </row>
    <row r="271" spans="2:10">
      <c r="B271" s="127" t="str">
        <f>$B$35</f>
        <v>Teacher Education</v>
      </c>
      <c r="C271" s="138">
        <f t="shared" si="20"/>
        <v>80362.863059440133</v>
      </c>
      <c r="D271" s="138">
        <f t="shared" si="20"/>
        <v>1673457.2722687228</v>
      </c>
      <c r="E271" s="138">
        <f t="shared" si="20"/>
        <v>2127098.5687054023</v>
      </c>
      <c r="F271" s="138">
        <f t="shared" si="20"/>
        <v>966319.83574980637</v>
      </c>
      <c r="G271" s="138">
        <f t="shared" si="20"/>
        <v>0</v>
      </c>
      <c r="H271" s="138">
        <f t="shared" si="21"/>
        <v>4847238.5397833716</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518171.75504348002</v>
      </c>
      <c r="D273" s="138">
        <f t="shared" si="20"/>
        <v>3008418.0227498249</v>
      </c>
      <c r="E273" s="138">
        <f t="shared" si="20"/>
        <v>78619.818411525077</v>
      </c>
      <c r="F273" s="138">
        <f t="shared" si="20"/>
        <v>0</v>
      </c>
      <c r="G273" s="138">
        <f t="shared" si="20"/>
        <v>0</v>
      </c>
      <c r="H273" s="138">
        <f t="shared" si="21"/>
        <v>3605209.5962048299</v>
      </c>
    </row>
    <row r="274" spans="2:10">
      <c r="B274" s="127" t="str">
        <f>$B$38</f>
        <v>Home Economics</v>
      </c>
      <c r="C274" s="138">
        <f t="shared" si="20"/>
        <v>2588.2373776190698</v>
      </c>
      <c r="D274" s="138">
        <f t="shared" si="20"/>
        <v>147478.95682209305</v>
      </c>
      <c r="E274" s="138">
        <f t="shared" si="20"/>
        <v>13976.400215805777</v>
      </c>
      <c r="F274" s="138">
        <f t="shared" si="20"/>
        <v>0</v>
      </c>
      <c r="G274" s="138">
        <f t="shared" si="20"/>
        <v>0</v>
      </c>
      <c r="H274" s="138">
        <f t="shared" si="21"/>
        <v>164043.5944155179</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69321.915351764997</v>
      </c>
      <c r="D276" s="138">
        <f t="shared" si="20"/>
        <v>114809.49532255788</v>
      </c>
      <c r="E276" s="138">
        <f t="shared" si="20"/>
        <v>1114070.7565498408</v>
      </c>
      <c r="F276" s="138">
        <f t="shared" si="20"/>
        <v>0</v>
      </c>
      <c r="G276" s="138">
        <f t="shared" si="20"/>
        <v>0</v>
      </c>
      <c r="H276" s="138">
        <f t="shared" si="21"/>
        <v>1298202.1672241637</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392943.83372383512</v>
      </c>
      <c r="D281" s="138">
        <f t="shared" si="20"/>
        <v>816024.93750934186</v>
      </c>
      <c r="E281" s="138">
        <f t="shared" si="20"/>
        <v>40889.187401499323</v>
      </c>
      <c r="F281" s="138">
        <f t="shared" si="20"/>
        <v>0</v>
      </c>
      <c r="G281" s="138">
        <f t="shared" si="20"/>
        <v>0</v>
      </c>
      <c r="H281" s="138">
        <f t="shared" si="21"/>
        <v>1249857.9586346764</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905686.21861933195</v>
      </c>
      <c r="D283" s="138">
        <f t="shared" si="20"/>
        <v>4651611.7905944483</v>
      </c>
      <c r="E283" s="138">
        <f t="shared" si="20"/>
        <v>1932688.5702390249</v>
      </c>
      <c r="F283" s="138">
        <f t="shared" si="20"/>
        <v>0</v>
      </c>
      <c r="G283" s="138">
        <f t="shared" si="20"/>
        <v>0</v>
      </c>
      <c r="H283" s="138">
        <f t="shared" si="21"/>
        <v>7489986.5794528052</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37685.978612619903</v>
      </c>
      <c r="E285" s="138">
        <f t="shared" si="22"/>
        <v>0</v>
      </c>
      <c r="F285" s="138">
        <f t="shared" si="22"/>
        <v>0</v>
      </c>
      <c r="G285" s="138">
        <f t="shared" si="22"/>
        <v>0</v>
      </c>
      <c r="H285" s="138">
        <f t="shared" si="21"/>
        <v>37685.978612619903</v>
      </c>
    </row>
    <row r="286" spans="2:10">
      <c r="B286" s="127" t="str">
        <f>$B$50</f>
        <v>Technology</v>
      </c>
      <c r="C286" s="138">
        <f t="shared" si="22"/>
        <v>89475.421743206243</v>
      </c>
      <c r="D286" s="138">
        <f t="shared" si="22"/>
        <v>174433.54726215932</v>
      </c>
      <c r="E286" s="138">
        <f t="shared" si="22"/>
        <v>0</v>
      </c>
      <c r="F286" s="138">
        <f t="shared" si="22"/>
        <v>0</v>
      </c>
      <c r="G286" s="138">
        <f t="shared" si="22"/>
        <v>0</v>
      </c>
      <c r="H286" s="138">
        <f t="shared" si="21"/>
        <v>263908.96900536556</v>
      </c>
    </row>
    <row r="287" spans="2:10">
      <c r="B287" s="127" t="str">
        <f>$B$51</f>
        <v>Nursing</v>
      </c>
      <c r="C287" s="138">
        <f t="shared" si="22"/>
        <v>15287.730663117807</v>
      </c>
      <c r="D287" s="138">
        <f t="shared" si="22"/>
        <v>1730684.8100620653</v>
      </c>
      <c r="E287" s="138">
        <f t="shared" si="22"/>
        <v>662657.08147324575</v>
      </c>
      <c r="F287" s="138">
        <f t="shared" si="22"/>
        <v>0</v>
      </c>
      <c r="G287" s="138">
        <f t="shared" si="22"/>
        <v>0</v>
      </c>
      <c r="H287" s="138">
        <f t="shared" si="21"/>
        <v>2408629.622198429</v>
      </c>
    </row>
    <row r="288" spans="2:10">
      <c r="B288" s="130" t="str">
        <f>$B$52</f>
        <v>Totals</v>
      </c>
      <c r="C288" s="135">
        <f>SUM(C268:C287)</f>
        <v>10773803.24991519</v>
      </c>
      <c r="D288" s="135">
        <f>SUM(D268:D287)</f>
        <v>19556365.304104701</v>
      </c>
      <c r="E288" s="135">
        <f>SUM(E268:E287)</f>
        <v>7915468.3326761331</v>
      </c>
      <c r="F288" s="135">
        <f>SUM(F268:F287)</f>
        <v>966319.83574980637</v>
      </c>
      <c r="G288" s="135">
        <f>SUM(G268:G287)</f>
        <v>0</v>
      </c>
      <c r="H288" s="135">
        <f t="shared" si="21"/>
        <v>39211956.722445831</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561.70333632219968</v>
      </c>
      <c r="D293" s="133">
        <f t="shared" si="23"/>
        <v>705.16549907333024</v>
      </c>
      <c r="E293" s="133">
        <f t="shared" si="23"/>
        <v>2054.6412784274353</v>
      </c>
      <c r="F293" s="133">
        <f t="shared" si="23"/>
        <v>0</v>
      </c>
      <c r="G293" s="134">
        <f t="shared" si="23"/>
        <v>0</v>
      </c>
      <c r="H293" s="135">
        <f t="shared" si="23"/>
        <v>684.22995964301651</v>
      </c>
    </row>
    <row r="294" spans="2:10">
      <c r="B294" s="127" t="str">
        <f>$B$33</f>
        <v>Science</v>
      </c>
      <c r="C294" s="136">
        <f t="shared" si="23"/>
        <v>677.14681363167369</v>
      </c>
      <c r="D294" s="136">
        <f t="shared" si="23"/>
        <v>1110.7005365030075</v>
      </c>
      <c r="E294" s="136">
        <f t="shared" si="23"/>
        <v>5775.2601237124218</v>
      </c>
      <c r="F294" s="136">
        <f t="shared" si="23"/>
        <v>0</v>
      </c>
      <c r="G294" s="137">
        <f t="shared" si="23"/>
        <v>0</v>
      </c>
      <c r="H294" s="138">
        <f t="shared" si="23"/>
        <v>846.74342934012395</v>
      </c>
    </row>
    <row r="295" spans="2:10">
      <c r="B295" s="127" t="str">
        <f>$B$34</f>
        <v>Fine Arts</v>
      </c>
      <c r="C295" s="136">
        <f t="shared" si="23"/>
        <v>439.88428096458097</v>
      </c>
      <c r="D295" s="136">
        <f t="shared" si="23"/>
        <v>941.08406695655265</v>
      </c>
      <c r="E295" s="136">
        <f t="shared" si="23"/>
        <v>0</v>
      </c>
      <c r="F295" s="136">
        <f t="shared" si="23"/>
        <v>0</v>
      </c>
      <c r="G295" s="137">
        <f t="shared" si="23"/>
        <v>0</v>
      </c>
      <c r="H295" s="138">
        <f t="shared" si="23"/>
        <v>539.66016428705677</v>
      </c>
    </row>
    <row r="296" spans="2:10">
      <c r="B296" s="127" t="str">
        <f>$B$35</f>
        <v>Teacher Education</v>
      </c>
      <c r="C296" s="136">
        <f t="shared" si="23"/>
        <v>535.75242039626755</v>
      </c>
      <c r="D296" s="136">
        <f t="shared" si="23"/>
        <v>847.74937804899832</v>
      </c>
      <c r="E296" s="136">
        <f t="shared" si="23"/>
        <v>1289.1506477002438</v>
      </c>
      <c r="F296" s="136">
        <f t="shared" si="23"/>
        <v>2295.2965219710363</v>
      </c>
      <c r="G296" s="137">
        <f t="shared" si="23"/>
        <v>0</v>
      </c>
      <c r="H296" s="138">
        <f t="shared" si="23"/>
        <v>1155.4799856456191</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827.75040741769976</v>
      </c>
      <c r="D298" s="136">
        <f t="shared" si="23"/>
        <v>1374.3344096618662</v>
      </c>
      <c r="E298" s="136">
        <f t="shared" si="23"/>
        <v>1310.3303068587513</v>
      </c>
      <c r="F298" s="136">
        <f t="shared" si="23"/>
        <v>0</v>
      </c>
      <c r="G298" s="137">
        <f t="shared" si="23"/>
        <v>0</v>
      </c>
      <c r="H298" s="138">
        <f t="shared" si="23"/>
        <v>1253.9859465060279</v>
      </c>
    </row>
    <row r="299" spans="2:10">
      <c r="B299" s="127" t="str">
        <f>$B$38</f>
        <v>Home Economics</v>
      </c>
      <c r="C299" s="136">
        <f t="shared" si="23"/>
        <v>862.74579253968989</v>
      </c>
      <c r="D299" s="136">
        <f t="shared" si="23"/>
        <v>862.45003989528095</v>
      </c>
      <c r="E299" s="136">
        <f t="shared" si="23"/>
        <v>776.46667865587654</v>
      </c>
      <c r="F299" s="136">
        <f t="shared" si="23"/>
        <v>0</v>
      </c>
      <c r="G299" s="137">
        <f t="shared" si="23"/>
        <v>0</v>
      </c>
      <c r="H299" s="138">
        <f t="shared" si="23"/>
        <v>854.39372091415578</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1283.7391731808332</v>
      </c>
      <c r="D301" s="136">
        <f t="shared" si="23"/>
        <v>1594.576323924415</v>
      </c>
      <c r="E301" s="136">
        <f t="shared" si="23"/>
        <v>1930.7985382146287</v>
      </c>
      <c r="F301" s="136">
        <f t="shared" si="23"/>
        <v>0</v>
      </c>
      <c r="G301" s="137">
        <f t="shared" si="23"/>
        <v>0</v>
      </c>
      <c r="H301" s="138">
        <f t="shared" si="23"/>
        <v>1846.6602663217122</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546.5143723558208</v>
      </c>
      <c r="D306" s="136">
        <f t="shared" si="23"/>
        <v>747.27558379976358</v>
      </c>
      <c r="E306" s="136">
        <f t="shared" si="23"/>
        <v>1362.9729133833107</v>
      </c>
      <c r="F306" s="136">
        <f t="shared" si="23"/>
        <v>0</v>
      </c>
      <c r="G306" s="137">
        <f t="shared" si="23"/>
        <v>0</v>
      </c>
      <c r="H306" s="138">
        <f t="shared" si="23"/>
        <v>678.90166139852056</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593.11474696747348</v>
      </c>
      <c r="D308" s="136">
        <f t="shared" si="23"/>
        <v>773.33529353191159</v>
      </c>
      <c r="E308" s="136">
        <f t="shared" si="23"/>
        <v>1851.2342626810585</v>
      </c>
      <c r="F308" s="136">
        <f t="shared" si="23"/>
        <v>0</v>
      </c>
      <c r="G308" s="137">
        <f t="shared" si="23"/>
        <v>0</v>
      </c>
      <c r="H308" s="138">
        <f t="shared" si="23"/>
        <v>872.34877468586126</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2093.6654784788834</v>
      </c>
      <c r="E310" s="136">
        <f t="shared" si="24"/>
        <v>0</v>
      </c>
      <c r="F310" s="136">
        <f t="shared" si="24"/>
        <v>0</v>
      </c>
      <c r="G310" s="137">
        <f t="shared" si="24"/>
        <v>0</v>
      </c>
      <c r="H310" s="138">
        <f t="shared" si="24"/>
        <v>2093.6654784788834</v>
      </c>
    </row>
    <row r="311" spans="2:10">
      <c r="B311" s="127" t="str">
        <f>$B$50</f>
        <v>Technology</v>
      </c>
      <c r="C311" s="136">
        <f t="shared" si="24"/>
        <v>677.84410411519877</v>
      </c>
      <c r="D311" s="136">
        <f t="shared" si="24"/>
        <v>726.80644692566386</v>
      </c>
      <c r="E311" s="136">
        <f t="shared" si="24"/>
        <v>0</v>
      </c>
      <c r="F311" s="136">
        <f t="shared" si="24"/>
        <v>0</v>
      </c>
      <c r="G311" s="137">
        <f t="shared" si="24"/>
        <v>0</v>
      </c>
      <c r="H311" s="138">
        <f t="shared" si="24"/>
        <v>709.432712380015</v>
      </c>
    </row>
    <row r="312" spans="2:10">
      <c r="B312" s="127" t="str">
        <f>$B$51</f>
        <v>Nursing</v>
      </c>
      <c r="C312" s="136">
        <f t="shared" si="24"/>
        <v>727.98717443418127</v>
      </c>
      <c r="D312" s="136">
        <f t="shared" si="24"/>
        <v>1595.1012074304749</v>
      </c>
      <c r="E312" s="136">
        <f t="shared" si="24"/>
        <v>4801.8629092264182</v>
      </c>
      <c r="F312" s="136">
        <f t="shared" si="24"/>
        <v>0</v>
      </c>
      <c r="G312" s="137">
        <f t="shared" si="24"/>
        <v>0</v>
      </c>
      <c r="H312" s="138">
        <f t="shared" si="24"/>
        <v>1936.1974454971294</v>
      </c>
    </row>
    <row r="313" spans="2:10">
      <c r="B313" s="130" t="str">
        <f>$B$52</f>
        <v>Totals</v>
      </c>
      <c r="C313" s="135">
        <f t="shared" si="24"/>
        <v>590.37773302181984</v>
      </c>
      <c r="D313" s="135">
        <f t="shared" si="24"/>
        <v>887.31240036772692</v>
      </c>
      <c r="E313" s="135">
        <f t="shared" si="24"/>
        <v>1777.5585745960325</v>
      </c>
      <c r="F313" s="135">
        <f t="shared" si="24"/>
        <v>2295.2965219710363</v>
      </c>
      <c r="G313" s="135">
        <f t="shared" si="24"/>
        <v>0</v>
      </c>
      <c r="H313" s="135">
        <f t="shared" si="24"/>
        <v>868.23188721842723</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1.2554055735015948</v>
      </c>
      <c r="E318" s="128">
        <f t="shared" si="25"/>
        <v>3.6578762232041804</v>
      </c>
      <c r="F318" s="128">
        <f t="shared" si="25"/>
        <v>0</v>
      </c>
      <c r="G318" s="128">
        <f t="shared" si="25"/>
        <v>0</v>
      </c>
      <c r="H318" s="128">
        <f t="shared" si="25"/>
        <v>1.2181340494131125</v>
      </c>
    </row>
    <row r="319" spans="2:10">
      <c r="B319" s="127" t="str">
        <f>$B$33</f>
        <v>Science</v>
      </c>
      <c r="C319" s="128">
        <f t="shared" ref="C319:H334" si="26">IF($C$293=0,"",C294/$C$293)</f>
        <v>1.2055239302393146</v>
      </c>
      <c r="D319" s="128">
        <f t="shared" si="26"/>
        <v>1.9773792759989883</v>
      </c>
      <c r="E319" s="128">
        <f t="shared" si="26"/>
        <v>10.281690975037513</v>
      </c>
      <c r="F319" s="128">
        <f t="shared" si="26"/>
        <v>0</v>
      </c>
      <c r="G319" s="128">
        <f t="shared" si="26"/>
        <v>0</v>
      </c>
      <c r="H319" s="128">
        <f t="shared" si="26"/>
        <v>1.5074566494196893</v>
      </c>
    </row>
    <row r="320" spans="2:10">
      <c r="B320" s="127" t="str">
        <f>$B$34</f>
        <v>Fine Arts</v>
      </c>
      <c r="C320" s="128">
        <f t="shared" si="26"/>
        <v>0.78312563326534723</v>
      </c>
      <c r="D320" s="128">
        <f t="shared" si="26"/>
        <v>1.6754112110467076</v>
      </c>
      <c r="E320" s="128">
        <f t="shared" si="26"/>
        <v>0</v>
      </c>
      <c r="F320" s="128">
        <f t="shared" si="26"/>
        <v>0</v>
      </c>
      <c r="G320" s="128">
        <f t="shared" si="26"/>
        <v>0</v>
      </c>
      <c r="H320" s="128">
        <f t="shared" si="26"/>
        <v>0.96075655847182173</v>
      </c>
    </row>
    <row r="321" spans="2:8">
      <c r="B321" s="127" t="str">
        <f>$B$35</f>
        <v>Teacher Education</v>
      </c>
      <c r="C321" s="128">
        <f t="shared" si="26"/>
        <v>0.95379960515127438</v>
      </c>
      <c r="D321" s="128">
        <f t="shared" si="26"/>
        <v>1.5092475391008169</v>
      </c>
      <c r="E321" s="128">
        <f t="shared" si="26"/>
        <v>2.2950738661106542</v>
      </c>
      <c r="F321" s="128">
        <f t="shared" si="26"/>
        <v>4.0863145606356648</v>
      </c>
      <c r="G321" s="128">
        <f t="shared" si="26"/>
        <v>0</v>
      </c>
      <c r="H321" s="128">
        <f t="shared" si="26"/>
        <v>2.0571000934607624</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1.4736433876954798</v>
      </c>
      <c r="D323" s="128">
        <f t="shared" si="26"/>
        <v>2.4467264493396774</v>
      </c>
      <c r="E323" s="128">
        <f t="shared" si="26"/>
        <v>2.3327799963558173</v>
      </c>
      <c r="F323" s="128">
        <f t="shared" si="26"/>
        <v>0</v>
      </c>
      <c r="G323" s="128">
        <f t="shared" si="26"/>
        <v>0</v>
      </c>
      <c r="H323" s="128">
        <f t="shared" si="26"/>
        <v>2.2324701767246165</v>
      </c>
    </row>
    <row r="324" spans="2:8">
      <c r="B324" s="127" t="str">
        <f>$B$38</f>
        <v>Home Economics</v>
      </c>
      <c r="C324" s="128">
        <f t="shared" si="26"/>
        <v>1.5359456438136745</v>
      </c>
      <c r="D324" s="128">
        <f t="shared" si="26"/>
        <v>1.5354191156175889</v>
      </c>
      <c r="E324" s="128">
        <f t="shared" si="26"/>
        <v>1.3823430064344251</v>
      </c>
      <c r="F324" s="128">
        <f t="shared" si="26"/>
        <v>0</v>
      </c>
      <c r="G324" s="128">
        <f t="shared" si="26"/>
        <v>0</v>
      </c>
      <c r="H324" s="128">
        <f t="shared" si="26"/>
        <v>1.5210764573847313</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2.2854398223557375</v>
      </c>
      <c r="D326" s="128">
        <f t="shared" si="26"/>
        <v>2.83882295299337</v>
      </c>
      <c r="E326" s="128">
        <f t="shared" si="26"/>
        <v>3.4373990919418356</v>
      </c>
      <c r="F326" s="128">
        <f t="shared" si="26"/>
        <v>0</v>
      </c>
      <c r="G326" s="128">
        <f t="shared" si="26"/>
        <v>0</v>
      </c>
      <c r="H326" s="128">
        <f t="shared" si="26"/>
        <v>3.2876077938451944</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0.97295909960971583</v>
      </c>
      <c r="D331" s="128">
        <f t="shared" si="26"/>
        <v>1.3303741236301247</v>
      </c>
      <c r="E331" s="128">
        <f t="shared" si="26"/>
        <v>2.4264995866100629</v>
      </c>
      <c r="F331" s="128">
        <f t="shared" si="26"/>
        <v>0</v>
      </c>
      <c r="G331" s="128">
        <f t="shared" si="26"/>
        <v>0</v>
      </c>
      <c r="H331" s="128">
        <f t="shared" si="26"/>
        <v>1.2086480843138423</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1.0559217092263378</v>
      </c>
      <c r="D333" s="128">
        <f t="shared" si="26"/>
        <v>1.3767682040049649</v>
      </c>
      <c r="E333" s="128">
        <f t="shared" si="26"/>
        <v>3.2957508759021659</v>
      </c>
      <c r="F333" s="128">
        <f t="shared" si="26"/>
        <v>0</v>
      </c>
      <c r="G333" s="128">
        <f t="shared" si="26"/>
        <v>0</v>
      </c>
      <c r="H333" s="128">
        <f t="shared" si="26"/>
        <v>1.55304182524113</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3.7273509753161447</v>
      </c>
      <c r="E335" s="128">
        <f t="shared" si="27"/>
        <v>0</v>
      </c>
      <c r="F335" s="128">
        <f t="shared" si="27"/>
        <v>0</v>
      </c>
      <c r="G335" s="128">
        <f t="shared" si="27"/>
        <v>0</v>
      </c>
      <c r="H335" s="128">
        <f t="shared" si="27"/>
        <v>3.7273509753161447</v>
      </c>
    </row>
    <row r="336" spans="2:8">
      <c r="B336" s="127" t="str">
        <f>$B$50</f>
        <v>Technology</v>
      </c>
      <c r="C336" s="128">
        <f t="shared" si="27"/>
        <v>1.2067653159289398</v>
      </c>
      <c r="D336" s="128">
        <f t="shared" si="27"/>
        <v>1.2939329356391058</v>
      </c>
      <c r="E336" s="128">
        <f t="shared" si="27"/>
        <v>0</v>
      </c>
      <c r="F336" s="128">
        <f t="shared" si="27"/>
        <v>0</v>
      </c>
      <c r="G336" s="128">
        <f t="shared" si="27"/>
        <v>0</v>
      </c>
      <c r="H336" s="128">
        <f t="shared" si="27"/>
        <v>1.2630024899354986</v>
      </c>
    </row>
    <row r="337" spans="2:10">
      <c r="B337" s="127" t="str">
        <f>$B$51</f>
        <v>Nursing</v>
      </c>
      <c r="C337" s="128">
        <f t="shared" si="27"/>
        <v>1.2960349838773242</v>
      </c>
      <c r="D337" s="128">
        <f t="shared" si="27"/>
        <v>2.8397574026790293</v>
      </c>
      <c r="E337" s="128">
        <f t="shared" si="27"/>
        <v>8.5487526933114264</v>
      </c>
      <c r="F337" s="128">
        <f t="shared" si="27"/>
        <v>0</v>
      </c>
      <c r="G337" s="128">
        <f t="shared" si="27"/>
        <v>0</v>
      </c>
      <c r="H337" s="128">
        <f t="shared" si="27"/>
        <v>3.4470107622549415</v>
      </c>
    </row>
    <row r="338" spans="2:10">
      <c r="B338" s="130" t="str">
        <f>$B$52</f>
        <v>Totals</v>
      </c>
      <c r="C338" s="128">
        <f t="shared" si="27"/>
        <v>1.0510490054899233</v>
      </c>
      <c r="D338" s="128">
        <f t="shared" si="27"/>
        <v>1.5796815560638828</v>
      </c>
      <c r="E338" s="128">
        <f t="shared" si="27"/>
        <v>3.1645861073832111</v>
      </c>
      <c r="F338" s="128">
        <f t="shared" si="27"/>
        <v>4.0863145606356648</v>
      </c>
      <c r="G338" s="128">
        <f t="shared" si="27"/>
        <v>0</v>
      </c>
      <c r="H338" s="128">
        <f t="shared" si="27"/>
        <v>1.5457125337785054</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16851.10008966599</v>
      </c>
      <c r="D343" s="135">
        <f t="shared" si="28"/>
        <v>21154.964972199909</v>
      </c>
      <c r="E343" s="135">
        <f>E293*24</f>
        <v>49311.390682258447</v>
      </c>
      <c r="F343" s="135">
        <f>F293*18</f>
        <v>0</v>
      </c>
      <c r="G343" s="135">
        <f>G293*24</f>
        <v>0</v>
      </c>
      <c r="H343" s="135">
        <f>IF((C32/30+D32/30+E32/24+F32/18+G32/24)=0,0,H268/(C32/30+D32/30+E32/24+F32/18+G32/24))</f>
        <v>20290.161570187342</v>
      </c>
    </row>
    <row r="344" spans="2:10">
      <c r="B344" s="127" t="str">
        <f>$B$33</f>
        <v>Science</v>
      </c>
      <c r="C344" s="138">
        <f t="shared" si="28"/>
        <v>20314.404408950209</v>
      </c>
      <c r="D344" s="138">
        <f t="shared" si="28"/>
        <v>33321.016095090221</v>
      </c>
      <c r="E344" s="138">
        <f>E294*24</f>
        <v>138606.24296909812</v>
      </c>
      <c r="F344" s="138">
        <f>F294*18</f>
        <v>0</v>
      </c>
      <c r="G344" s="138">
        <f>G294*24</f>
        <v>0</v>
      </c>
      <c r="H344" s="138">
        <f t="shared" ref="H344:H363" si="29">IF((C33/30+D33/30+E33/24+F33/18+G33/24)=0,0,H269/(C33/30+D33/30+E33/24+F33/18+G33/24))</f>
        <v>25393.953268212856</v>
      </c>
    </row>
    <row r="345" spans="2:10">
      <c r="B345" s="127" t="str">
        <f>$B$34</f>
        <v>Fine Arts</v>
      </c>
      <c r="C345" s="138">
        <f t="shared" si="28"/>
        <v>13196.528428937429</v>
      </c>
      <c r="D345" s="138">
        <f t="shared" si="28"/>
        <v>28232.522008696578</v>
      </c>
      <c r="E345" s="138">
        <f t="shared" ref="E345:E363" si="30">E295*24</f>
        <v>0</v>
      </c>
      <c r="F345" s="138">
        <f t="shared" ref="F345:F363" si="31">F295*18</f>
        <v>0</v>
      </c>
      <c r="G345" s="138">
        <f t="shared" ref="G345:G363" si="32">G295*24</f>
        <v>0</v>
      </c>
      <c r="H345" s="138">
        <f t="shared" si="29"/>
        <v>16189.804928611704</v>
      </c>
    </row>
    <row r="346" spans="2:10">
      <c r="B346" s="127" t="str">
        <f>$B$35</f>
        <v>Teacher Education</v>
      </c>
      <c r="C346" s="138">
        <f t="shared" si="28"/>
        <v>16072.572611888027</v>
      </c>
      <c r="D346" s="138">
        <f t="shared" si="28"/>
        <v>25432.481341469949</v>
      </c>
      <c r="E346" s="138">
        <f t="shared" si="30"/>
        <v>30939.615544805849</v>
      </c>
      <c r="F346" s="138">
        <f t="shared" si="31"/>
        <v>41315.337395478651</v>
      </c>
      <c r="G346" s="138">
        <f t="shared" si="32"/>
        <v>0</v>
      </c>
      <c r="H346" s="138">
        <f t="shared" si="29"/>
        <v>29748.813023321862</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24832.512222530993</v>
      </c>
      <c r="D348" s="138">
        <f t="shared" si="28"/>
        <v>41230.032289855983</v>
      </c>
      <c r="E348" s="138">
        <f t="shared" si="30"/>
        <v>31447.927364610034</v>
      </c>
      <c r="F348" s="138">
        <f t="shared" si="31"/>
        <v>0</v>
      </c>
      <c r="G348" s="138">
        <f t="shared" si="32"/>
        <v>0</v>
      </c>
      <c r="H348" s="138">
        <f t="shared" si="29"/>
        <v>37424.321067870202</v>
      </c>
    </row>
    <row r="349" spans="2:10">
      <c r="B349" s="127" t="str">
        <f>$B$38</f>
        <v>Home Economics</v>
      </c>
      <c r="C349" s="138">
        <f t="shared" si="28"/>
        <v>25882.373776190696</v>
      </c>
      <c r="D349" s="138">
        <f t="shared" si="28"/>
        <v>25873.501196858429</v>
      </c>
      <c r="E349" s="138">
        <f t="shared" si="30"/>
        <v>18635.200287741038</v>
      </c>
      <c r="F349" s="138">
        <f t="shared" si="31"/>
        <v>0</v>
      </c>
      <c r="G349" s="138">
        <f t="shared" si="32"/>
        <v>0</v>
      </c>
      <c r="H349" s="138">
        <f t="shared" si="29"/>
        <v>25044.823574888229</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38512.175195424992</v>
      </c>
      <c r="D351" s="138">
        <f t="shared" si="28"/>
        <v>47837.289717732448</v>
      </c>
      <c r="E351" s="138">
        <f t="shared" si="30"/>
        <v>46339.164917151087</v>
      </c>
      <c r="F351" s="138">
        <f t="shared" si="31"/>
        <v>0</v>
      </c>
      <c r="G351" s="138">
        <f t="shared" si="32"/>
        <v>0</v>
      </c>
      <c r="H351" s="138">
        <f t="shared" si="29"/>
        <v>45967.618786338047</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16395.431170674623</v>
      </c>
      <c r="D356" s="138">
        <f t="shared" si="28"/>
        <v>22418.267513992909</v>
      </c>
      <c r="E356" s="138">
        <f t="shared" si="30"/>
        <v>32711.349921199457</v>
      </c>
      <c r="F356" s="138">
        <f t="shared" si="31"/>
        <v>0</v>
      </c>
      <c r="G356" s="138">
        <f t="shared" si="32"/>
        <v>0</v>
      </c>
      <c r="H356" s="138">
        <f t="shared" si="29"/>
        <v>20284.413718712629</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17793.442409024203</v>
      </c>
      <c r="D358" s="138">
        <f t="shared" si="28"/>
        <v>23200.058805957349</v>
      </c>
      <c r="E358" s="138">
        <f t="shared" si="30"/>
        <v>44429.622304345401</v>
      </c>
      <c r="F358" s="138">
        <f t="shared" si="31"/>
        <v>0</v>
      </c>
      <c r="G358" s="138">
        <f t="shared" si="32"/>
        <v>0</v>
      </c>
      <c r="H358" s="138">
        <f t="shared" si="29"/>
        <v>25398.394640396087</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62809.964354366501</v>
      </c>
      <c r="E360" s="138">
        <f t="shared" si="30"/>
        <v>0</v>
      </c>
      <c r="F360" s="138">
        <f t="shared" si="31"/>
        <v>0</v>
      </c>
      <c r="G360" s="138">
        <f t="shared" si="32"/>
        <v>0</v>
      </c>
      <c r="H360" s="138">
        <f t="shared" si="29"/>
        <v>62809.964354366508</v>
      </c>
    </row>
    <row r="361" spans="2:9">
      <c r="B361" s="127" t="str">
        <f>$B$50</f>
        <v>Technology</v>
      </c>
      <c r="C361" s="138">
        <f t="shared" si="33"/>
        <v>20335.323123455964</v>
      </c>
      <c r="D361" s="138">
        <f t="shared" si="33"/>
        <v>21804.193407769915</v>
      </c>
      <c r="E361" s="138">
        <f t="shared" si="30"/>
        <v>0</v>
      </c>
      <c r="F361" s="138">
        <f t="shared" si="31"/>
        <v>0</v>
      </c>
      <c r="G361" s="138">
        <f t="shared" si="32"/>
        <v>0</v>
      </c>
      <c r="H361" s="138">
        <f t="shared" si="29"/>
        <v>21282.981371400449</v>
      </c>
    </row>
    <row r="362" spans="2:9">
      <c r="B362" s="127" t="str">
        <f>$B$51</f>
        <v>Nursing</v>
      </c>
      <c r="C362" s="138">
        <f t="shared" si="33"/>
        <v>21839.615233025437</v>
      </c>
      <c r="D362" s="138">
        <f t="shared" si="33"/>
        <v>47853.036222914248</v>
      </c>
      <c r="E362" s="138">
        <f t="shared" si="30"/>
        <v>115244.70982143404</v>
      </c>
      <c r="F362" s="138">
        <f t="shared" si="31"/>
        <v>0</v>
      </c>
      <c r="G362" s="138">
        <f t="shared" si="32"/>
        <v>0</v>
      </c>
      <c r="H362" s="138">
        <f t="shared" si="29"/>
        <v>56518.489375012017</v>
      </c>
    </row>
    <row r="363" spans="2:9">
      <c r="B363" s="130" t="str">
        <f>$B$52</f>
        <v>Totals</v>
      </c>
      <c r="C363" s="135">
        <f t="shared" si="33"/>
        <v>17711.331990654595</v>
      </c>
      <c r="D363" s="135">
        <f t="shared" si="33"/>
        <v>26619.372011031806</v>
      </c>
      <c r="E363" s="135">
        <f t="shared" si="30"/>
        <v>42661.40579030478</v>
      </c>
      <c r="F363" s="135">
        <f t="shared" si="31"/>
        <v>41315.337395478651</v>
      </c>
      <c r="G363" s="135">
        <f t="shared" si="32"/>
        <v>0</v>
      </c>
      <c r="H363" s="135">
        <f t="shared" si="29"/>
        <v>25267.109291101569</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46" priority="6" stopIfTrue="1">
      <formula>C32=0</formula>
    </cfRule>
  </conditionalFormatting>
  <conditionalFormatting sqref="C91:G110">
    <cfRule type="expression" dxfId="145" priority="5" stopIfTrue="1">
      <formula>C32=0</formula>
    </cfRule>
  </conditionalFormatting>
  <conditionalFormatting sqref="C143:H162">
    <cfRule type="expression" dxfId="144" priority="3" stopIfTrue="1">
      <formula>C32=0</formula>
    </cfRule>
  </conditionalFormatting>
  <conditionalFormatting sqref="H143:H162">
    <cfRule type="expression" dxfId="143" priority="1" stopIfTrue="1">
      <formula>OR(AND(#REF!&gt;0,H143&gt;0,H61=0),AND(#REF!&gt;0,H143&gt;0,H32=0))</formula>
    </cfRule>
    <cfRule type="expression" dxfId="142" priority="2" stopIfTrue="1">
      <formula>OR(AND(#REF!&gt;0,H143&gt;0,H61=0),AND(#REF!&gt;0,H143&gt;0,H32=0))</formula>
    </cfRule>
    <cfRule type="expression" dxfId="141"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C000"/>
    <pageSetUpPr fitToPage="1"/>
  </sheetPr>
  <dimension ref="B1:X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5.88671875" style="107" bestFit="1" customWidth="1"/>
    <col min="4" max="5" width="17.1093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6" style="107" bestFit="1" customWidth="1"/>
    <col min="11" max="11" width="15.33203125" style="107" bestFit="1" customWidth="1"/>
    <col min="12" max="12" width="15.88671875" style="107" customWidth="1"/>
    <col min="13" max="13" width="14.33203125" style="107" customWidth="1"/>
    <col min="14" max="14" width="15" style="107" customWidth="1"/>
    <col min="15" max="15" width="13.44140625" style="107" customWidth="1"/>
    <col min="16" max="16" width="16.88671875" style="107" customWidth="1"/>
    <col min="17" max="17" width="9.109375" style="107"/>
    <col min="18" max="18" width="17.109375" style="107" customWidth="1"/>
    <col min="19"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114</v>
      </c>
      <c r="C3" s="119"/>
      <c r="D3" s="119"/>
      <c r="E3" s="119"/>
      <c r="F3" s="119"/>
      <c r="G3" s="119"/>
      <c r="H3" s="119"/>
    </row>
    <row r="4" spans="2:8">
      <c r="B4" s="292" t="s">
        <v>149</v>
      </c>
      <c r="C4" s="119"/>
      <c r="D4" s="119"/>
      <c r="E4" s="119"/>
      <c r="F4" s="119"/>
      <c r="G4" s="119"/>
      <c r="H4" s="119"/>
    </row>
    <row r="5" spans="2:8">
      <c r="B5" s="360"/>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Data!$G22</f>
        <v>273484485</v>
      </c>
    </row>
    <row r="14" spans="2:8">
      <c r="B14" s="478" t="s">
        <v>13</v>
      </c>
      <c r="C14" s="478"/>
      <c r="D14" s="478"/>
      <c r="E14" s="478"/>
      <c r="F14" s="354"/>
      <c r="G14" s="301"/>
      <c r="H14" s="355">
        <f>Data!$H22</f>
        <v>171869252</v>
      </c>
    </row>
    <row r="15" spans="2:8">
      <c r="B15" s="478" t="s">
        <v>14</v>
      </c>
      <c r="C15" s="478"/>
      <c r="D15" s="478"/>
      <c r="E15" s="478"/>
      <c r="F15" s="354"/>
      <c r="G15" s="301"/>
      <c r="H15" s="355">
        <f>Data!$I22</f>
        <v>189238843</v>
      </c>
    </row>
    <row r="16" spans="2:8">
      <c r="B16" s="478" t="s">
        <v>18</v>
      </c>
      <c r="C16" s="478"/>
      <c r="D16" s="478"/>
      <c r="E16" s="478"/>
      <c r="F16" s="354"/>
      <c r="G16" s="301"/>
      <c r="H16" s="355">
        <f>Data!$J22</f>
        <v>35318911</v>
      </c>
    </row>
    <row r="17" spans="2:23">
      <c r="B17" s="478" t="s">
        <v>15</v>
      </c>
      <c r="C17" s="478"/>
      <c r="D17" s="478"/>
      <c r="E17" s="478"/>
      <c r="F17" s="354"/>
      <c r="G17" s="301"/>
      <c r="H17" s="355">
        <f>Data!$K22</f>
        <v>94166963</v>
      </c>
    </row>
    <row r="18" spans="2:23">
      <c r="B18" s="478" t="s">
        <v>1</v>
      </c>
      <c r="C18" s="478"/>
      <c r="D18" s="478"/>
      <c r="E18" s="478"/>
      <c r="F18" s="356"/>
      <c r="G18" s="301"/>
      <c r="H18" s="357">
        <f>SUM(H13:H17)</f>
        <v>764078454</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tr">
        <f>Data!L22</f>
        <v>Draper, Kevin</v>
      </c>
      <c r="E21" s="491"/>
      <c r="F21" s="491"/>
      <c r="G21" s="308" t="str">
        <f>Data!M22</f>
        <v>713-743-8754</v>
      </c>
      <c r="H21" s="309" t="str">
        <f>Data!N22</f>
        <v>KLDraper@Central.uh.edu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Data!O22</f>
        <v>13287</v>
      </c>
      <c r="D25" s="316">
        <f>Data!P22</f>
        <v>24755</v>
      </c>
      <c r="E25" s="316">
        <f>Data!Q22</f>
        <v>5134</v>
      </c>
      <c r="F25" s="316">
        <f>Data!R22</f>
        <v>1742</v>
      </c>
      <c r="G25" s="316">
        <f>Data!S22</f>
        <v>1662</v>
      </c>
      <c r="H25" s="317">
        <f>SUM(C25:G25)</f>
        <v>46580</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Data!T22</f>
        <v>Moreno, Susan E.</v>
      </c>
      <c r="E28" s="491"/>
      <c r="F28" s="491"/>
      <c r="G28" s="308" t="str">
        <f>Data!U22</f>
        <v>(713) 743-0640</v>
      </c>
      <c r="H28" s="309" t="str">
        <f>Data!V22</f>
        <v>semoreno@Central.uh.edu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Data!W22</f>
        <v>251144.99999999997</v>
      </c>
      <c r="D32" s="140">
        <f>Data!AQ22</f>
        <v>80174.000000000015</v>
      </c>
      <c r="E32" s="140">
        <f>Data!BK22</f>
        <v>9376</v>
      </c>
      <c r="F32" s="140">
        <f>Data!CE22</f>
        <v>7901.9999999999991</v>
      </c>
      <c r="G32" s="140">
        <f>Data!CY22</f>
        <v>0</v>
      </c>
      <c r="H32" s="141">
        <f>SUM(C32:G32)</f>
        <v>348597</v>
      </c>
      <c r="W32" s="144"/>
    </row>
    <row r="33" spans="2:23">
      <c r="B33" s="129" t="s">
        <v>43</v>
      </c>
      <c r="C33" s="140">
        <f>Data!X22</f>
        <v>88410.999999999927</v>
      </c>
      <c r="D33" s="140">
        <f>Data!AR22</f>
        <v>35909</v>
      </c>
      <c r="E33" s="140">
        <f>Data!BL22</f>
        <v>7040.9999999999991</v>
      </c>
      <c r="F33" s="140">
        <f>Data!CF22</f>
        <v>6884</v>
      </c>
      <c r="G33" s="140">
        <f>Data!CZ22</f>
        <v>0</v>
      </c>
      <c r="H33" s="141">
        <f t="shared" ref="H33:H52" si="0">SUM(C33:G33)</f>
        <v>138244.99999999991</v>
      </c>
      <c r="W33" s="144"/>
    </row>
    <row r="34" spans="2:23">
      <c r="B34" s="129" t="s">
        <v>44</v>
      </c>
      <c r="C34" s="140">
        <f>Data!Y22</f>
        <v>25692</v>
      </c>
      <c r="D34" s="140">
        <f>Data!AS22</f>
        <v>12761</v>
      </c>
      <c r="E34" s="140">
        <f>Data!BM22</f>
        <v>3478.9999999999995</v>
      </c>
      <c r="F34" s="140">
        <f>Data!CG22</f>
        <v>714</v>
      </c>
      <c r="G34" s="140">
        <f>Data!DA22</f>
        <v>0</v>
      </c>
      <c r="H34" s="141">
        <f t="shared" si="0"/>
        <v>42646</v>
      </c>
      <c r="W34" s="144"/>
    </row>
    <row r="35" spans="2:23">
      <c r="B35" s="129" t="s">
        <v>45</v>
      </c>
      <c r="C35" s="140">
        <f>Data!Z22</f>
        <v>3450</v>
      </c>
      <c r="D35" s="140">
        <f>Data!AT22</f>
        <v>12322.999999999996</v>
      </c>
      <c r="E35" s="140">
        <f>Data!BN22</f>
        <v>7275</v>
      </c>
      <c r="F35" s="140">
        <f>Data!CH22</f>
        <v>3562</v>
      </c>
      <c r="G35" s="140">
        <f>Data!DB22</f>
        <v>0</v>
      </c>
      <c r="H35" s="141">
        <f t="shared" si="0"/>
        <v>26609.999999999996</v>
      </c>
      <c r="W35" s="144"/>
    </row>
    <row r="36" spans="2:23">
      <c r="B36" s="129" t="s">
        <v>46</v>
      </c>
      <c r="C36" s="140">
        <f>Data!AA22</f>
        <v>0</v>
      </c>
      <c r="D36" s="140">
        <f>Data!AU22</f>
        <v>0</v>
      </c>
      <c r="E36" s="140">
        <f>Data!BO22</f>
        <v>0</v>
      </c>
      <c r="F36" s="140">
        <f>Data!CI22</f>
        <v>0</v>
      </c>
      <c r="G36" s="140">
        <f>Data!DC22</f>
        <v>0</v>
      </c>
      <c r="H36" s="141">
        <f t="shared" si="0"/>
        <v>0</v>
      </c>
      <c r="W36" s="144"/>
    </row>
    <row r="37" spans="2:23">
      <c r="B37" s="129" t="s">
        <v>47</v>
      </c>
      <c r="C37" s="140">
        <f>Data!AB22</f>
        <v>40998</v>
      </c>
      <c r="D37" s="140">
        <f>Data!AV22</f>
        <v>51408</v>
      </c>
      <c r="E37" s="140">
        <f>Data!BP22</f>
        <v>25564.5</v>
      </c>
      <c r="F37" s="140">
        <f>Data!CJ22</f>
        <v>7721.9999999999991</v>
      </c>
      <c r="G37" s="140">
        <f>Data!DD22</f>
        <v>0</v>
      </c>
      <c r="H37" s="141">
        <f t="shared" si="0"/>
        <v>125692.5</v>
      </c>
      <c r="W37" s="144"/>
    </row>
    <row r="38" spans="2:23">
      <c r="B38" s="129" t="s">
        <v>48</v>
      </c>
      <c r="C38" s="140">
        <f>Data!AC22</f>
        <v>12493</v>
      </c>
      <c r="D38" s="140">
        <f>Data!AW22</f>
        <v>13230</v>
      </c>
      <c r="E38" s="140">
        <f>Data!BQ22</f>
        <v>768</v>
      </c>
      <c r="F38" s="140">
        <f>Data!CK22</f>
        <v>0</v>
      </c>
      <c r="G38" s="140">
        <f>Data!DE22</f>
        <v>0</v>
      </c>
      <c r="H38" s="141">
        <f t="shared" si="0"/>
        <v>26491</v>
      </c>
      <c r="W38" s="144"/>
    </row>
    <row r="39" spans="2:23">
      <c r="B39" s="129" t="s">
        <v>49</v>
      </c>
      <c r="C39" s="140">
        <f>Data!AD22</f>
        <v>0</v>
      </c>
      <c r="D39" s="140">
        <f>Data!AX22</f>
        <v>0</v>
      </c>
      <c r="E39" s="140">
        <f>Data!BR22</f>
        <v>0</v>
      </c>
      <c r="F39" s="140">
        <f>Data!CL22</f>
        <v>0</v>
      </c>
      <c r="G39" s="140">
        <f>Data!DF22</f>
        <v>23510.999999999985</v>
      </c>
      <c r="H39" s="141">
        <f t="shared" si="0"/>
        <v>23510.999999999985</v>
      </c>
      <c r="W39" s="144"/>
    </row>
    <row r="40" spans="2:23">
      <c r="B40" s="129" t="s">
        <v>50</v>
      </c>
      <c r="C40" s="140">
        <f>Data!AE22</f>
        <v>6</v>
      </c>
      <c r="D40" s="140">
        <f>Data!AY22</f>
        <v>81</v>
      </c>
      <c r="E40" s="140">
        <f>Data!BS22</f>
        <v>11404</v>
      </c>
      <c r="F40" s="140">
        <f>Data!CM22</f>
        <v>491</v>
      </c>
      <c r="G40" s="140">
        <f>Data!DG22</f>
        <v>0</v>
      </c>
      <c r="H40" s="141">
        <f t="shared" si="0"/>
        <v>11982</v>
      </c>
      <c r="W40" s="144"/>
    </row>
    <row r="41" spans="2:23">
      <c r="B41" s="129" t="s">
        <v>51</v>
      </c>
      <c r="C41" s="140">
        <f>Data!AF22</f>
        <v>0</v>
      </c>
      <c r="D41" s="140">
        <f>Data!AZ22</f>
        <v>0</v>
      </c>
      <c r="E41" s="140">
        <f>Data!BT22</f>
        <v>0</v>
      </c>
      <c r="F41" s="140">
        <f>Data!CN22</f>
        <v>0</v>
      </c>
      <c r="G41" s="140">
        <f>Data!DH22</f>
        <v>0</v>
      </c>
      <c r="H41" s="141">
        <f t="shared" si="0"/>
        <v>0</v>
      </c>
      <c r="W41" s="144"/>
    </row>
    <row r="42" spans="2:23">
      <c r="B42" s="129" t="s">
        <v>52</v>
      </c>
      <c r="C42" s="140">
        <f>Data!AG22</f>
        <v>0</v>
      </c>
      <c r="D42" s="140">
        <f>Data!BA22</f>
        <v>0</v>
      </c>
      <c r="E42" s="140">
        <f>Data!BU22</f>
        <v>0</v>
      </c>
      <c r="F42" s="140">
        <f>Data!CO22</f>
        <v>0</v>
      </c>
      <c r="G42" s="140">
        <f>Data!DI22</f>
        <v>0</v>
      </c>
      <c r="H42" s="141">
        <f t="shared" si="0"/>
        <v>0</v>
      </c>
      <c r="W42" s="144"/>
    </row>
    <row r="43" spans="2:23">
      <c r="B43" s="129" t="s">
        <v>53</v>
      </c>
      <c r="C43" s="140">
        <f>Data!AH22</f>
        <v>1806</v>
      </c>
      <c r="D43" s="140">
        <f>Data!BB22</f>
        <v>129</v>
      </c>
      <c r="E43" s="140">
        <f>Data!BV22</f>
        <v>0</v>
      </c>
      <c r="F43" s="140">
        <f>Data!CP22</f>
        <v>0</v>
      </c>
      <c r="G43" s="140">
        <f>Data!DJ22</f>
        <v>0</v>
      </c>
      <c r="H43" s="141">
        <f t="shared" si="0"/>
        <v>1935</v>
      </c>
      <c r="W43" s="144"/>
    </row>
    <row r="44" spans="2:23">
      <c r="B44" s="129" t="s">
        <v>54</v>
      </c>
      <c r="C44" s="140">
        <f>Data!AI22</f>
        <v>0</v>
      </c>
      <c r="D44" s="140">
        <f>Data!BC22</f>
        <v>0</v>
      </c>
      <c r="E44" s="140">
        <f>Data!BW22</f>
        <v>0</v>
      </c>
      <c r="F44" s="140">
        <f>Data!CQ22</f>
        <v>0</v>
      </c>
      <c r="G44" s="140">
        <f>Data!DK22</f>
        <v>0</v>
      </c>
      <c r="H44" s="141">
        <f t="shared" si="0"/>
        <v>0</v>
      </c>
      <c r="W44" s="144"/>
    </row>
    <row r="45" spans="2:23">
      <c r="B45" s="129" t="s">
        <v>55</v>
      </c>
      <c r="C45" s="140">
        <f>Data!AJ22</f>
        <v>23732</v>
      </c>
      <c r="D45" s="140">
        <f>Data!BD22</f>
        <v>27974</v>
      </c>
      <c r="E45" s="140">
        <f>Data!BX22</f>
        <v>2069</v>
      </c>
      <c r="F45" s="140">
        <f>Data!CR22</f>
        <v>213</v>
      </c>
      <c r="G45" s="140">
        <f>Data!DL22</f>
        <v>36</v>
      </c>
      <c r="H45" s="141">
        <f t="shared" si="0"/>
        <v>54024</v>
      </c>
      <c r="W45" s="144"/>
    </row>
    <row r="46" spans="2:23">
      <c r="B46" s="129" t="s">
        <v>56</v>
      </c>
      <c r="C46" s="140">
        <f>Data!AK22</f>
        <v>0</v>
      </c>
      <c r="D46" s="140">
        <f>Data!BE22</f>
        <v>134</v>
      </c>
      <c r="E46" s="140">
        <f>Data!BY22</f>
        <v>696.5</v>
      </c>
      <c r="F46" s="140">
        <f>Data!CS22</f>
        <v>713</v>
      </c>
      <c r="G46" s="140">
        <f>Data!DM22</f>
        <v>16337.999999999991</v>
      </c>
      <c r="H46" s="141">
        <f t="shared" si="0"/>
        <v>17881.499999999993</v>
      </c>
      <c r="W46" s="144"/>
    </row>
    <row r="47" spans="2:23">
      <c r="B47" s="129" t="s">
        <v>57</v>
      </c>
      <c r="C47" s="140">
        <f>Data!AL22</f>
        <v>49156</v>
      </c>
      <c r="D47" s="140">
        <f>Data!BF22</f>
        <v>145816.99999999997</v>
      </c>
      <c r="E47" s="140">
        <f>Data!BZ22</f>
        <v>24959.999999999996</v>
      </c>
      <c r="F47" s="140">
        <f>Data!CT22</f>
        <v>583</v>
      </c>
      <c r="G47" s="140">
        <f>Data!DN22</f>
        <v>0</v>
      </c>
      <c r="H47" s="141">
        <f t="shared" si="0"/>
        <v>220515.99999999997</v>
      </c>
      <c r="W47" s="144"/>
    </row>
    <row r="48" spans="2:23">
      <c r="B48" s="129" t="s">
        <v>58</v>
      </c>
      <c r="C48" s="140">
        <f>Data!AM22</f>
        <v>0</v>
      </c>
      <c r="D48" s="140">
        <f>Data!BG22</f>
        <v>0</v>
      </c>
      <c r="E48" s="140">
        <f>Data!CA22</f>
        <v>0</v>
      </c>
      <c r="F48" s="140">
        <f>Data!CU22</f>
        <v>0</v>
      </c>
      <c r="G48" s="140">
        <f>Data!DO22</f>
        <v>15076.999999999998</v>
      </c>
      <c r="H48" s="141">
        <f t="shared" si="0"/>
        <v>15076.999999999998</v>
      </c>
      <c r="W48" s="144"/>
    </row>
    <row r="49" spans="2:23">
      <c r="B49" s="129" t="s">
        <v>59</v>
      </c>
      <c r="C49" s="140">
        <f>Data!AN22</f>
        <v>338</v>
      </c>
      <c r="D49" s="140">
        <f>Data!BH22</f>
        <v>3381</v>
      </c>
      <c r="E49" s="140">
        <f>Data!CB22</f>
        <v>0</v>
      </c>
      <c r="F49" s="140">
        <f>Data!CV22</f>
        <v>0</v>
      </c>
      <c r="G49" s="140">
        <f>Data!DP22</f>
        <v>0</v>
      </c>
      <c r="H49" s="141">
        <f t="shared" si="0"/>
        <v>3719</v>
      </c>
      <c r="W49" s="144"/>
    </row>
    <row r="50" spans="2:23">
      <c r="B50" s="129" t="s">
        <v>60</v>
      </c>
      <c r="C50" s="140">
        <f>Data!AO22</f>
        <v>11684</v>
      </c>
      <c r="D50" s="140">
        <f>Data!BI22</f>
        <v>22609</v>
      </c>
      <c r="E50" s="140">
        <f>Data!CC22</f>
        <v>1896</v>
      </c>
      <c r="F50" s="140">
        <f>Data!CW22</f>
        <v>42</v>
      </c>
      <c r="G50" s="140">
        <f>Data!DQ22</f>
        <v>0</v>
      </c>
      <c r="H50" s="141">
        <f t="shared" si="0"/>
        <v>36231</v>
      </c>
      <c r="W50" s="144"/>
    </row>
    <row r="51" spans="2:23">
      <c r="B51" s="129" t="s">
        <v>0</v>
      </c>
      <c r="C51" s="140">
        <f>Data!AP22</f>
        <v>0</v>
      </c>
      <c r="D51" s="140">
        <f>Data!BJ22</f>
        <v>4741.0000000000027</v>
      </c>
      <c r="E51" s="140">
        <f>Data!CD22</f>
        <v>13</v>
      </c>
      <c r="F51" s="140">
        <f>Data!CX22</f>
        <v>65</v>
      </c>
      <c r="G51" s="140">
        <f>Data!DR22</f>
        <v>0</v>
      </c>
      <c r="H51" s="141">
        <f t="shared" si="0"/>
        <v>4819.0000000000027</v>
      </c>
      <c r="W51" s="144"/>
    </row>
    <row r="52" spans="2:23">
      <c r="B52" s="142" t="s">
        <v>33</v>
      </c>
      <c r="C52" s="141">
        <f>SUM(C32:C51)</f>
        <v>508910.99999999988</v>
      </c>
      <c r="D52" s="141">
        <f>SUM(D32:D51)</f>
        <v>410671</v>
      </c>
      <c r="E52" s="141">
        <f>SUM(E32:E51)</f>
        <v>94542</v>
      </c>
      <c r="F52" s="141">
        <f>SUM(F32:F51)</f>
        <v>28891</v>
      </c>
      <c r="G52" s="141">
        <f>SUM(G32:G51)</f>
        <v>54961.999999999978</v>
      </c>
      <c r="H52" s="141">
        <f t="shared" si="0"/>
        <v>1097976.9999999998</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Data!T22</f>
        <v>Moreno, Susan E.</v>
      </c>
      <c r="E55" s="491"/>
      <c r="F55" s="491"/>
      <c r="G55" s="308" t="str">
        <f>Data!U22</f>
        <v>(713) 743-0640</v>
      </c>
      <c r="H55" s="309" t="str">
        <f>Data!V22</f>
        <v>semoreno@Central.uh.edu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Data!DS22</f>
        <v>12734974.872986093</v>
      </c>
      <c r="D61" s="320">
        <f>Data!EM22</f>
        <v>12336324.59209962</v>
      </c>
      <c r="E61" s="320">
        <f>Data!FG22</f>
        <v>7150225.4921032451</v>
      </c>
      <c r="F61" s="320">
        <f>Data!GA22</f>
        <v>11459307.049236668</v>
      </c>
      <c r="G61" s="320">
        <f>Data!GU22</f>
        <v>0</v>
      </c>
      <c r="H61" s="321">
        <f>SUM(C61:G61)</f>
        <v>43680832.006425627</v>
      </c>
    </row>
    <row r="62" spans="2:23">
      <c r="B62" s="127" t="str">
        <f>$B$33</f>
        <v>Science</v>
      </c>
      <c r="C62" s="320">
        <f>Data!DT22</f>
        <v>6851343.3655921938</v>
      </c>
      <c r="D62" s="320">
        <f>Data!EN22</f>
        <v>5114824.020911173</v>
      </c>
      <c r="E62" s="320">
        <f>Data!FH22</f>
        <v>5337453.4473048346</v>
      </c>
      <c r="F62" s="320">
        <f>Data!GB22</f>
        <v>9934680.975466257</v>
      </c>
      <c r="G62" s="320">
        <f>Data!GV22</f>
        <v>0</v>
      </c>
      <c r="H62" s="141">
        <f t="shared" ref="H62:H81" si="1">SUM(C62:G62)</f>
        <v>27238301.809274457</v>
      </c>
    </row>
    <row r="63" spans="2:23">
      <c r="B63" s="127" t="str">
        <f>$B$34</f>
        <v>Fine Arts</v>
      </c>
      <c r="C63" s="320">
        <f>Data!DU22</f>
        <v>2630717.2817324754</v>
      </c>
      <c r="D63" s="320">
        <f>Data!EO22</f>
        <v>2615577.3315879167</v>
      </c>
      <c r="E63" s="320">
        <f>Data!FI22</f>
        <v>2855924.6152359769</v>
      </c>
      <c r="F63" s="320">
        <f>Data!GC22</f>
        <v>858865.20594375348</v>
      </c>
      <c r="G63" s="320">
        <f>Data!GW22</f>
        <v>0</v>
      </c>
      <c r="H63" s="141">
        <f t="shared" si="1"/>
        <v>8961084.4345001224</v>
      </c>
    </row>
    <row r="64" spans="2:23">
      <c r="B64" s="127" t="str">
        <f>$B$35</f>
        <v>Teacher Education</v>
      </c>
      <c r="C64" s="320">
        <f>Data!DV22</f>
        <v>280568.8837531436</v>
      </c>
      <c r="D64" s="320">
        <f>Data!EP22</f>
        <v>1606099.0353392875</v>
      </c>
      <c r="E64" s="320">
        <f>Data!FJ22</f>
        <v>2270409.7324124095</v>
      </c>
      <c r="F64" s="320">
        <f>Data!GD22</f>
        <v>2898740.7546993634</v>
      </c>
      <c r="G64" s="320">
        <f>Data!GX22</f>
        <v>0</v>
      </c>
      <c r="H64" s="141">
        <f t="shared" si="1"/>
        <v>7055818.4062042041</v>
      </c>
    </row>
    <row r="65" spans="2:12">
      <c r="B65" s="127" t="str">
        <f>$B$36</f>
        <v>Agriculture</v>
      </c>
      <c r="C65" s="320">
        <f>Data!DW22</f>
        <v>0</v>
      </c>
      <c r="D65" s="320">
        <f>Data!EQ22</f>
        <v>0</v>
      </c>
      <c r="E65" s="320">
        <f>Data!FK22</f>
        <v>0</v>
      </c>
      <c r="F65" s="320">
        <f>Data!GE22</f>
        <v>0</v>
      </c>
      <c r="G65" s="320">
        <f>Data!GY22</f>
        <v>0</v>
      </c>
      <c r="H65" s="141">
        <f t="shared" si="1"/>
        <v>0</v>
      </c>
    </row>
    <row r="66" spans="2:12">
      <c r="B66" s="127" t="str">
        <f>$B$37</f>
        <v>Engineering</v>
      </c>
      <c r="C66" s="320">
        <f>Data!DX22</f>
        <v>4270263.1588924248</v>
      </c>
      <c r="D66" s="320">
        <f>Data!ER22</f>
        <v>9008144.152867876</v>
      </c>
      <c r="E66" s="320">
        <f>Data!FL22</f>
        <v>10015273.278404625</v>
      </c>
      <c r="F66" s="320">
        <f>Data!GF22</f>
        <v>12649907.435399057</v>
      </c>
      <c r="G66" s="320">
        <f>Data!GZ22</f>
        <v>0</v>
      </c>
      <c r="H66" s="141">
        <f t="shared" si="1"/>
        <v>35943588.025563985</v>
      </c>
    </row>
    <row r="67" spans="2:12">
      <c r="B67" s="127" t="str">
        <f>$B$38</f>
        <v>Home Economics</v>
      </c>
      <c r="C67" s="320">
        <f>Data!DY22</f>
        <v>468812.34601978812</v>
      </c>
      <c r="D67" s="320">
        <f>Data!ES22</f>
        <v>737893.09711798141</v>
      </c>
      <c r="E67" s="320">
        <f>Data!FM22</f>
        <v>361552.42723898502</v>
      </c>
      <c r="F67" s="320">
        <f>Data!GG22</f>
        <v>0</v>
      </c>
      <c r="G67" s="320">
        <f>Data!HA22</f>
        <v>0</v>
      </c>
      <c r="H67" s="141">
        <f t="shared" si="1"/>
        <v>1568257.8703767546</v>
      </c>
    </row>
    <row r="68" spans="2:12">
      <c r="B68" s="127" t="str">
        <f>$B$39</f>
        <v>Law</v>
      </c>
      <c r="C68" s="320">
        <f>Data!DZ22</f>
        <v>0</v>
      </c>
      <c r="D68" s="320">
        <f>Data!ET22</f>
        <v>0</v>
      </c>
      <c r="E68" s="320">
        <f>Data!FN22</f>
        <v>0</v>
      </c>
      <c r="F68" s="320">
        <f>Data!GH22</f>
        <v>0</v>
      </c>
      <c r="G68" s="320">
        <f>Data!HB22</f>
        <v>8377996.2254901994</v>
      </c>
      <c r="H68" s="141">
        <f t="shared" si="1"/>
        <v>8377996.2254901994</v>
      </c>
    </row>
    <row r="69" spans="2:12">
      <c r="B69" s="127" t="str">
        <f>$B$40</f>
        <v>Social Service</v>
      </c>
      <c r="C69" s="320">
        <f>Data!EA22</f>
        <v>763.15789473684208</v>
      </c>
      <c r="D69" s="320">
        <f>Data!EU22</f>
        <v>9236.8421052631566</v>
      </c>
      <c r="E69" s="320">
        <f>Data!FO22</f>
        <v>1500751.071644369</v>
      </c>
      <c r="F69" s="320">
        <f>Data!GI22</f>
        <v>915681.88423798408</v>
      </c>
      <c r="G69" s="320">
        <f>Data!HC22</f>
        <v>0</v>
      </c>
      <c r="H69" s="141">
        <f t="shared" si="1"/>
        <v>2426432.9558823532</v>
      </c>
    </row>
    <row r="70" spans="2:12">
      <c r="B70" s="127" t="str">
        <f>$B$41</f>
        <v>Library Science</v>
      </c>
      <c r="C70" s="320">
        <f>Data!EB22</f>
        <v>0</v>
      </c>
      <c r="D70" s="320">
        <f>Data!EV22</f>
        <v>0</v>
      </c>
      <c r="E70" s="320">
        <f>Data!FP22</f>
        <v>0</v>
      </c>
      <c r="F70" s="320">
        <f>Data!GJ22</f>
        <v>0</v>
      </c>
      <c r="G70" s="320">
        <f>Data!HD22</f>
        <v>0</v>
      </c>
      <c r="H70" s="141">
        <f t="shared" si="1"/>
        <v>0</v>
      </c>
    </row>
    <row r="71" spans="2:12">
      <c r="B71" s="127" t="str">
        <f>$B$42</f>
        <v>Veterinary Science</v>
      </c>
      <c r="C71" s="320">
        <f>Data!EC22</f>
        <v>0</v>
      </c>
      <c r="D71" s="320">
        <f>Data!EW22</f>
        <v>0</v>
      </c>
      <c r="E71" s="320">
        <f>Data!FQ22</f>
        <v>0</v>
      </c>
      <c r="F71" s="320">
        <f>Data!GK22</f>
        <v>0</v>
      </c>
      <c r="G71" s="320">
        <f>Data!HE22</f>
        <v>0</v>
      </c>
      <c r="H71" s="141">
        <f t="shared" si="1"/>
        <v>0</v>
      </c>
    </row>
    <row r="72" spans="2:12">
      <c r="B72" s="127" t="str">
        <f>$B$43</f>
        <v>Vocational Training</v>
      </c>
      <c r="C72" s="320">
        <f>Data!ED22</f>
        <v>130723.08822899825</v>
      </c>
      <c r="D72" s="320">
        <f>Data!EX22</f>
        <v>16114.352678571428</v>
      </c>
      <c r="E72" s="320">
        <f>Data!FR22</f>
        <v>0</v>
      </c>
      <c r="F72" s="320">
        <f>Data!GL22</f>
        <v>0</v>
      </c>
      <c r="G72" s="320">
        <f>Data!HF22</f>
        <v>0</v>
      </c>
      <c r="H72" s="141">
        <f t="shared" si="1"/>
        <v>146837.44090756969</v>
      </c>
    </row>
    <row r="73" spans="2:12">
      <c r="B73" s="127" t="str">
        <f>$B$44</f>
        <v>Physical Training</v>
      </c>
      <c r="C73" s="320">
        <f>Data!EE22</f>
        <v>0</v>
      </c>
      <c r="D73" s="320">
        <f>Data!EY22</f>
        <v>0</v>
      </c>
      <c r="E73" s="320">
        <f>Data!FS22</f>
        <v>0</v>
      </c>
      <c r="F73" s="320">
        <f>Data!GM22</f>
        <v>0</v>
      </c>
      <c r="G73" s="320">
        <f>Data!HG22</f>
        <v>0</v>
      </c>
      <c r="H73" s="141">
        <f t="shared" si="1"/>
        <v>0</v>
      </c>
    </row>
    <row r="74" spans="2:12">
      <c r="B74" s="127" t="str">
        <f>$B$45</f>
        <v>Health Services</v>
      </c>
      <c r="C74" s="320">
        <f>Data!EF22</f>
        <v>614136.24933916796</v>
      </c>
      <c r="D74" s="320">
        <f>Data!EZ22</f>
        <v>1940805.2470318244</v>
      </c>
      <c r="E74" s="320">
        <f>Data!FT22</f>
        <v>939524.27204815613</v>
      </c>
      <c r="F74" s="320">
        <f>Data!GN22</f>
        <v>454038.8616565094</v>
      </c>
      <c r="G74" s="320">
        <f>Data!HH22</f>
        <v>27265</v>
      </c>
      <c r="H74" s="141">
        <f t="shared" si="1"/>
        <v>3975769.6300756582</v>
      </c>
    </row>
    <row r="75" spans="2:12">
      <c r="B75" s="127" t="str">
        <f>$B$46</f>
        <v>Pharmacy</v>
      </c>
      <c r="C75" s="320">
        <f>Data!EG22</f>
        <v>0</v>
      </c>
      <c r="D75" s="320">
        <f>Data!FA22</f>
        <v>29797.670742326143</v>
      </c>
      <c r="E75" s="320">
        <f>Data!FU22</f>
        <v>1538527.2122243796</v>
      </c>
      <c r="F75" s="320">
        <f>Data!GO22</f>
        <v>2660194.3421781291</v>
      </c>
      <c r="G75" s="320">
        <f>Data!HI22</f>
        <v>4342699.1307941992</v>
      </c>
      <c r="H75" s="141">
        <f t="shared" si="1"/>
        <v>8571218.3559390344</v>
      </c>
    </row>
    <row r="76" spans="2:12">
      <c r="B76" s="127" t="str">
        <f>$B$47</f>
        <v>Business Administration</v>
      </c>
      <c r="C76" s="320">
        <f>Data!EH22</f>
        <v>2349314.4269761839</v>
      </c>
      <c r="D76" s="320">
        <f>Data!FB22</f>
        <v>13758213.350194393</v>
      </c>
      <c r="E76" s="320">
        <f>Data!FV22</f>
        <v>10256470.263580281</v>
      </c>
      <c r="F76" s="320">
        <f>Data!GP22</f>
        <v>3223955.4212890035</v>
      </c>
      <c r="G76" s="320">
        <f>Data!HJ22</f>
        <v>0</v>
      </c>
      <c r="H76" s="141">
        <f t="shared" si="1"/>
        <v>29587953.462039862</v>
      </c>
    </row>
    <row r="77" spans="2:12">
      <c r="B77" s="127" t="str">
        <f>$B$48</f>
        <v>Optometry</v>
      </c>
      <c r="C77" s="320">
        <f>Data!EI22</f>
        <v>0</v>
      </c>
      <c r="D77" s="320">
        <f>Data!FC22</f>
        <v>0</v>
      </c>
      <c r="E77" s="320">
        <f>Data!FW22</f>
        <v>0</v>
      </c>
      <c r="F77" s="320">
        <f>Data!GQ22</f>
        <v>0</v>
      </c>
      <c r="G77" s="320">
        <f>Data!HK22</f>
        <v>3900005.4311325001</v>
      </c>
      <c r="H77" s="141">
        <f t="shared" si="1"/>
        <v>3900005.4311325001</v>
      </c>
      <c r="J77" s="280"/>
      <c r="K77" s="280"/>
      <c r="L77" s="280"/>
    </row>
    <row r="78" spans="2:12">
      <c r="B78" s="127" t="str">
        <f>$B$49</f>
        <v>Teacher Ed-Practice Teaching</v>
      </c>
      <c r="C78" s="320">
        <f>Data!EJ22</f>
        <v>35202.514102564106</v>
      </c>
      <c r="D78" s="320">
        <f>Data!FD22</f>
        <v>293847.68788643193</v>
      </c>
      <c r="E78" s="320">
        <f>Data!FX22</f>
        <v>0</v>
      </c>
      <c r="F78" s="320">
        <f>Data!GR22</f>
        <v>0</v>
      </c>
      <c r="G78" s="320">
        <f>Data!HL22</f>
        <v>0</v>
      </c>
      <c r="H78" s="141">
        <f t="shared" si="1"/>
        <v>329050.20198899601</v>
      </c>
      <c r="J78" s="361"/>
      <c r="K78" s="361"/>
      <c r="L78" s="361"/>
    </row>
    <row r="79" spans="2:12">
      <c r="B79" s="127" t="str">
        <f>$B$50</f>
        <v>Technology</v>
      </c>
      <c r="C79" s="320">
        <f>Data!EK22</f>
        <v>1064360.1161758821</v>
      </c>
      <c r="D79" s="320">
        <f>Data!FE22</f>
        <v>2394366.6380592505</v>
      </c>
      <c r="E79" s="320">
        <f>Data!FY22</f>
        <v>650266.86615882418</v>
      </c>
      <c r="F79" s="320">
        <f>Data!GS22</f>
        <v>22916.94301940934</v>
      </c>
      <c r="G79" s="320">
        <f>Data!HM22</f>
        <v>0</v>
      </c>
      <c r="H79" s="141">
        <f t="shared" si="1"/>
        <v>4131910.5634133662</v>
      </c>
    </row>
    <row r="80" spans="2:12">
      <c r="B80" s="127" t="str">
        <f>$B$51</f>
        <v>Nursing</v>
      </c>
      <c r="C80" s="320">
        <f>Data!EL22</f>
        <v>0</v>
      </c>
      <c r="D80" s="320">
        <f>Data!FF22</f>
        <v>1103234.6014234624</v>
      </c>
      <c r="E80" s="320">
        <f>Data!FZ22</f>
        <v>16303.503814099086</v>
      </c>
      <c r="F80" s="320">
        <f>Data!GT22</f>
        <v>81517.519070495444</v>
      </c>
      <c r="G80" s="320">
        <f>Data!HN22</f>
        <v>0</v>
      </c>
      <c r="H80" s="141">
        <f t="shared" si="1"/>
        <v>1201055.6243080569</v>
      </c>
    </row>
    <row r="81" spans="2:24">
      <c r="B81" s="130" t="str">
        <f>$B$52</f>
        <v>Totals</v>
      </c>
      <c r="C81" s="321">
        <f>SUM(C61:C80)</f>
        <v>31431179.461693648</v>
      </c>
      <c r="D81" s="321">
        <f>SUM(D61:D80)</f>
        <v>50964478.620045379</v>
      </c>
      <c r="E81" s="321">
        <f>SUM(E61:E80)</f>
        <v>42892682.18217019</v>
      </c>
      <c r="F81" s="321">
        <f>SUM(F61:F80)</f>
        <v>45159806.392196633</v>
      </c>
      <c r="G81" s="321">
        <f>SUM(G61:G80)</f>
        <v>16647965.787416898</v>
      </c>
      <c r="H81" s="321">
        <f t="shared" si="1"/>
        <v>187096112.44352275</v>
      </c>
    </row>
    <row r="82" spans="2:24">
      <c r="B82" s="318"/>
      <c r="C82" s="322"/>
      <c r="D82" s="322"/>
      <c r="E82" s="322"/>
      <c r="F82" s="322"/>
      <c r="G82" s="322"/>
      <c r="H82" s="323"/>
    </row>
    <row r="83" spans="2:24" ht="13.5" customHeight="1">
      <c r="B83" s="306"/>
      <c r="D83" s="480" t="s">
        <v>22</v>
      </c>
      <c r="E83" s="480"/>
      <c r="F83" s="480"/>
      <c r="G83" s="307" t="s">
        <v>23</v>
      </c>
      <c r="H83" s="307" t="s">
        <v>24</v>
      </c>
    </row>
    <row r="84" spans="2:24" ht="27.6">
      <c r="B84" s="492" t="s">
        <v>38</v>
      </c>
      <c r="C84" s="493"/>
      <c r="D84" s="491" t="str">
        <f>Data!T22</f>
        <v>Moreno, Susan E.</v>
      </c>
      <c r="E84" s="491"/>
      <c r="F84" s="491"/>
      <c r="G84" s="308" t="str">
        <f>Data!U22</f>
        <v>(713) 743-0640</v>
      </c>
      <c r="H84" s="309" t="str">
        <f>Data!V22</f>
        <v>semoreno@Central.uh.edu</v>
      </c>
    </row>
    <row r="85" spans="2:24" ht="13.5" customHeight="1">
      <c r="B85" s="306"/>
      <c r="C85" s="306"/>
      <c r="D85" s="306"/>
      <c r="E85" s="306"/>
      <c r="F85" s="306"/>
      <c r="G85" s="306"/>
      <c r="H85" s="296"/>
    </row>
    <row r="86" spans="2:24">
      <c r="B86" s="120" t="s">
        <v>32</v>
      </c>
      <c r="C86" s="324"/>
      <c r="D86" s="324"/>
      <c r="E86" s="324"/>
      <c r="F86" s="324"/>
      <c r="G86" s="324"/>
      <c r="H86" s="122">
        <f>H13+H14</f>
        <v>445353737</v>
      </c>
    </row>
    <row r="87" spans="2:24" ht="42.75" customHeight="1">
      <c r="B87" s="471" t="s">
        <v>8</v>
      </c>
      <c r="C87" s="471"/>
      <c r="D87" s="471"/>
      <c r="E87" s="471"/>
      <c r="F87" s="471"/>
      <c r="G87" s="471"/>
      <c r="H87" s="319"/>
    </row>
    <row r="88" spans="2:24">
      <c r="B88" s="120" t="s">
        <v>5</v>
      </c>
      <c r="C88" s="325"/>
      <c r="D88" s="325"/>
      <c r="E88" s="325"/>
      <c r="F88" s="325"/>
      <c r="G88" s="325"/>
      <c r="H88" s="122"/>
      <c r="J88" s="120"/>
      <c r="K88" s="325"/>
      <c r="L88" s="325"/>
      <c r="M88" s="325"/>
      <c r="N88" s="325"/>
      <c r="O88" s="325"/>
      <c r="P88" s="122"/>
    </row>
    <row r="89" spans="2:24" ht="98.25" customHeight="1" thickBot="1">
      <c r="B89" s="496" t="s">
        <v>228</v>
      </c>
      <c r="C89" s="496"/>
      <c r="D89" s="496"/>
      <c r="E89" s="496"/>
      <c r="F89" s="496"/>
      <c r="G89" s="496"/>
      <c r="H89" s="326"/>
      <c r="J89" s="498"/>
      <c r="K89" s="498"/>
      <c r="L89" s="498"/>
      <c r="M89" s="498"/>
      <c r="N89" s="498"/>
      <c r="O89" s="498"/>
      <c r="P89" s="319"/>
    </row>
    <row r="90" spans="2:24" ht="15" customHeight="1" thickBot="1">
      <c r="B90" s="124" t="s">
        <v>31</v>
      </c>
      <c r="C90" s="125" t="s">
        <v>25</v>
      </c>
      <c r="D90" s="125" t="s">
        <v>26</v>
      </c>
      <c r="E90" s="125" t="s">
        <v>27</v>
      </c>
      <c r="F90" s="125" t="s">
        <v>28</v>
      </c>
      <c r="G90" s="125" t="s">
        <v>29</v>
      </c>
      <c r="H90" s="126" t="s">
        <v>30</v>
      </c>
      <c r="J90" s="362"/>
      <c r="K90" s="363"/>
      <c r="L90" s="363"/>
      <c r="M90" s="363"/>
      <c r="N90" s="363"/>
      <c r="O90" s="363"/>
      <c r="P90" s="363"/>
      <c r="R90" s="362"/>
      <c r="S90" s="363"/>
      <c r="T90" s="363"/>
      <c r="U90" s="363"/>
      <c r="V90" s="363"/>
      <c r="W90" s="363"/>
      <c r="X90" s="363"/>
    </row>
    <row r="91" spans="2:24">
      <c r="B91" s="127" t="str">
        <f>$B$32</f>
        <v>Liberal Arts</v>
      </c>
      <c r="C91" s="327">
        <f>Data!HR22</f>
        <v>6011698.2599999998</v>
      </c>
      <c r="D91" s="327">
        <f>Data!IL22</f>
        <v>1860756.49</v>
      </c>
      <c r="E91" s="327">
        <f>Data!JF22</f>
        <v>288257.24</v>
      </c>
      <c r="F91" s="327">
        <f>Data!JZ22</f>
        <v>204657.61</v>
      </c>
      <c r="G91" s="327">
        <f>Data!KT22</f>
        <v>0</v>
      </c>
      <c r="H91" s="133">
        <f t="shared" ref="H91:H111" si="2">SUM(C91:G91)</f>
        <v>8365369.6000000006</v>
      </c>
      <c r="J91" s="131"/>
      <c r="K91" s="329"/>
      <c r="L91" s="329"/>
      <c r="M91" s="329"/>
      <c r="N91" s="329"/>
      <c r="O91" s="329"/>
      <c r="P91" s="329"/>
      <c r="R91" s="131"/>
      <c r="S91" s="364"/>
      <c r="T91" s="364"/>
      <c r="U91" s="364"/>
      <c r="V91" s="364"/>
      <c r="W91" s="364"/>
      <c r="X91" s="364"/>
    </row>
    <row r="92" spans="2:24">
      <c r="B92" s="127" t="str">
        <f>$B$33</f>
        <v>Science</v>
      </c>
      <c r="C92" s="327">
        <f>Data!HS22</f>
        <v>2370307.9500000002</v>
      </c>
      <c r="D92" s="327">
        <f>Data!IM22</f>
        <v>874633.74</v>
      </c>
      <c r="E92" s="327">
        <f>Data!JG22</f>
        <v>395976.31</v>
      </c>
      <c r="F92" s="327">
        <f>Data!KA22</f>
        <v>319559.01</v>
      </c>
      <c r="G92" s="327">
        <f>Data!KU22</f>
        <v>0</v>
      </c>
      <c r="H92" s="136">
        <f t="shared" si="2"/>
        <v>3960477.0100000007</v>
      </c>
      <c r="J92" s="131"/>
      <c r="K92" s="329"/>
      <c r="L92" s="329"/>
      <c r="M92" s="329"/>
      <c r="N92" s="329"/>
      <c r="O92" s="329"/>
      <c r="P92" s="365"/>
      <c r="R92" s="131"/>
      <c r="S92" s="364"/>
      <c r="T92" s="364"/>
      <c r="U92" s="364"/>
      <c r="V92" s="364"/>
      <c r="W92" s="364"/>
      <c r="X92" s="364"/>
    </row>
    <row r="93" spans="2:24">
      <c r="B93" s="127" t="str">
        <f>$B$34</f>
        <v>Fine Arts</v>
      </c>
      <c r="C93" s="327">
        <f>Data!HT22</f>
        <v>782107.12</v>
      </c>
      <c r="D93" s="327">
        <f>Data!IN22</f>
        <v>315572.88</v>
      </c>
      <c r="E93" s="327">
        <f>Data!JH22</f>
        <v>104885.77</v>
      </c>
      <c r="F93" s="327">
        <f>Data!KB22</f>
        <v>25469.07</v>
      </c>
      <c r="G93" s="327">
        <f>Data!KV22</f>
        <v>0</v>
      </c>
      <c r="H93" s="136">
        <f t="shared" si="2"/>
        <v>1228034.8400000001</v>
      </c>
      <c r="J93" s="131"/>
      <c r="K93" s="329"/>
      <c r="L93" s="329"/>
      <c r="M93" s="329"/>
      <c r="N93" s="329"/>
      <c r="O93" s="329"/>
      <c r="P93" s="365"/>
      <c r="R93" s="131"/>
      <c r="S93" s="364"/>
      <c r="T93" s="364"/>
      <c r="U93" s="364"/>
      <c r="V93" s="364"/>
      <c r="W93" s="364"/>
      <c r="X93" s="364"/>
    </row>
    <row r="94" spans="2:24">
      <c r="B94" s="127" t="str">
        <f>$B$35</f>
        <v>Teacher Education</v>
      </c>
      <c r="C94" s="327">
        <f>Data!HU22</f>
        <v>31315.06</v>
      </c>
      <c r="D94" s="327">
        <f>Data!IO22</f>
        <v>221531.96</v>
      </c>
      <c r="E94" s="327">
        <f>Data!JI22</f>
        <v>183416.17</v>
      </c>
      <c r="F94" s="327">
        <f>Data!KC22</f>
        <v>61258.36</v>
      </c>
      <c r="G94" s="327">
        <f>Data!KW22</f>
        <v>0</v>
      </c>
      <c r="H94" s="136">
        <f t="shared" si="2"/>
        <v>497521.55</v>
      </c>
      <c r="J94" s="131"/>
      <c r="K94" s="329"/>
      <c r="L94" s="329"/>
      <c r="M94" s="329"/>
      <c r="N94" s="329"/>
      <c r="O94" s="329"/>
      <c r="P94" s="365"/>
      <c r="R94" s="131"/>
      <c r="S94" s="364"/>
      <c r="T94" s="364"/>
      <c r="U94" s="364"/>
      <c r="V94" s="364"/>
      <c r="W94" s="364"/>
      <c r="X94" s="364"/>
    </row>
    <row r="95" spans="2:24">
      <c r="B95" s="127" t="str">
        <f>$B$36</f>
        <v>Agriculture</v>
      </c>
      <c r="C95" s="327">
        <f>Data!HV22</f>
        <v>0</v>
      </c>
      <c r="D95" s="327">
        <f>Data!IP22</f>
        <v>0</v>
      </c>
      <c r="E95" s="327">
        <f>Data!JJ22</f>
        <v>0</v>
      </c>
      <c r="F95" s="327">
        <f>Data!KD22</f>
        <v>0</v>
      </c>
      <c r="G95" s="327">
        <f>Data!KX22</f>
        <v>0</v>
      </c>
      <c r="H95" s="136">
        <f t="shared" si="2"/>
        <v>0</v>
      </c>
      <c r="J95" s="131"/>
      <c r="K95" s="329"/>
      <c r="L95" s="329"/>
      <c r="M95" s="329"/>
      <c r="N95" s="329"/>
      <c r="O95" s="329"/>
      <c r="P95" s="365"/>
      <c r="R95" s="131"/>
      <c r="S95" s="364"/>
      <c r="T95" s="364"/>
      <c r="U95" s="364"/>
      <c r="V95" s="364"/>
      <c r="W95" s="364"/>
      <c r="X95" s="364"/>
    </row>
    <row r="96" spans="2:24">
      <c r="B96" s="127" t="str">
        <f>$B$37</f>
        <v>Engineering</v>
      </c>
      <c r="C96" s="327">
        <f>Data!HW22</f>
        <v>995072.32</v>
      </c>
      <c r="D96" s="327">
        <f>Data!IQ22</f>
        <v>1645151.01</v>
      </c>
      <c r="E96" s="327">
        <f>Data!JK22</f>
        <v>682921.78</v>
      </c>
      <c r="F96" s="327">
        <f>Data!KE22</f>
        <v>355203.87</v>
      </c>
      <c r="G96" s="327">
        <f>Data!KY22</f>
        <v>0</v>
      </c>
      <c r="H96" s="136">
        <f t="shared" si="2"/>
        <v>3678348.9800000004</v>
      </c>
      <c r="J96" s="131"/>
      <c r="K96" s="329"/>
      <c r="L96" s="329"/>
      <c r="M96" s="329"/>
      <c r="N96" s="329"/>
      <c r="O96" s="329"/>
      <c r="P96" s="365"/>
      <c r="R96" s="131"/>
      <c r="S96" s="364"/>
      <c r="T96" s="364"/>
      <c r="U96" s="364"/>
      <c r="V96" s="364"/>
      <c r="W96" s="364"/>
      <c r="X96" s="364"/>
    </row>
    <row r="97" spans="2:24">
      <c r="B97" s="127" t="str">
        <f>$B$38</f>
        <v>Home Economics</v>
      </c>
      <c r="C97" s="327">
        <f>Data!HX22</f>
        <v>127826.81</v>
      </c>
      <c r="D97" s="327">
        <f>Data!IR22</f>
        <v>147628.51</v>
      </c>
      <c r="E97" s="327">
        <f>Data!JL22</f>
        <v>6492.79</v>
      </c>
      <c r="F97" s="327">
        <f>Data!KF22</f>
        <v>0</v>
      </c>
      <c r="G97" s="327">
        <f>Data!KZ22</f>
        <v>0</v>
      </c>
      <c r="H97" s="136">
        <f t="shared" si="2"/>
        <v>281948.11</v>
      </c>
      <c r="J97" s="131"/>
      <c r="K97" s="329"/>
      <c r="L97" s="329"/>
      <c r="M97" s="329"/>
      <c r="N97" s="329"/>
      <c r="O97" s="329"/>
      <c r="P97" s="365"/>
      <c r="R97" s="131"/>
      <c r="S97" s="364"/>
      <c r="T97" s="364"/>
      <c r="U97" s="364"/>
      <c r="V97" s="364"/>
      <c r="W97" s="364"/>
      <c r="X97" s="364"/>
    </row>
    <row r="98" spans="2:24">
      <c r="B98" s="127" t="str">
        <f>$B$39</f>
        <v>Law</v>
      </c>
      <c r="C98" s="327">
        <f>Data!HY22</f>
        <v>0</v>
      </c>
      <c r="D98" s="327">
        <f>Data!IS22</f>
        <v>0</v>
      </c>
      <c r="E98" s="327">
        <f>Data!JM22</f>
        <v>0</v>
      </c>
      <c r="F98" s="327">
        <f>Data!KG22</f>
        <v>0</v>
      </c>
      <c r="G98" s="327">
        <f>Data!LA22</f>
        <v>1120625.52</v>
      </c>
      <c r="H98" s="136">
        <f t="shared" si="2"/>
        <v>1120625.52</v>
      </c>
      <c r="J98" s="131"/>
      <c r="K98" s="329"/>
      <c r="L98" s="329"/>
      <c r="M98" s="329"/>
      <c r="N98" s="329"/>
      <c r="O98" s="329"/>
      <c r="P98" s="365"/>
      <c r="R98" s="131"/>
      <c r="S98" s="364"/>
      <c r="T98" s="364"/>
      <c r="U98" s="364"/>
      <c r="V98" s="364"/>
      <c r="W98" s="364"/>
      <c r="X98" s="364"/>
    </row>
    <row r="99" spans="2:24">
      <c r="B99" s="127" t="str">
        <f>$B$40</f>
        <v>Social Service</v>
      </c>
      <c r="C99" s="327">
        <f>Data!HZ22</f>
        <v>113.09</v>
      </c>
      <c r="D99" s="327">
        <f>Data!IT22</f>
        <v>1526.69</v>
      </c>
      <c r="E99" s="327">
        <f>Data!JN22</f>
        <v>618513.15</v>
      </c>
      <c r="F99" s="327">
        <f>Data!KH22</f>
        <v>25775.759999999998</v>
      </c>
      <c r="G99" s="327">
        <f>Data!LB22</f>
        <v>0</v>
      </c>
      <c r="H99" s="136">
        <f t="shared" si="2"/>
        <v>645928.69000000006</v>
      </c>
      <c r="J99" s="131"/>
      <c r="K99" s="329"/>
      <c r="L99" s="329"/>
      <c r="M99" s="329"/>
      <c r="N99" s="329"/>
      <c r="O99" s="329"/>
      <c r="P99" s="365"/>
      <c r="R99" s="131"/>
      <c r="S99" s="364"/>
      <c r="T99" s="364"/>
      <c r="U99" s="364"/>
      <c r="V99" s="364"/>
      <c r="W99" s="364"/>
      <c r="X99" s="364"/>
    </row>
    <row r="100" spans="2:24">
      <c r="B100" s="127" t="str">
        <f>$B$41</f>
        <v>Library Science</v>
      </c>
      <c r="C100" s="327">
        <f>Data!IA22</f>
        <v>0</v>
      </c>
      <c r="D100" s="327">
        <f>Data!IU22</f>
        <v>0</v>
      </c>
      <c r="E100" s="327">
        <f>Data!JO22</f>
        <v>0</v>
      </c>
      <c r="F100" s="327">
        <f>Data!KI22</f>
        <v>0</v>
      </c>
      <c r="G100" s="327">
        <f>Data!LC22</f>
        <v>0</v>
      </c>
      <c r="H100" s="136">
        <f t="shared" si="2"/>
        <v>0</v>
      </c>
      <c r="J100" s="131"/>
      <c r="K100" s="329"/>
      <c r="L100" s="329"/>
      <c r="M100" s="329"/>
      <c r="N100" s="329"/>
      <c r="O100" s="329"/>
      <c r="P100" s="365"/>
      <c r="R100" s="131"/>
      <c r="S100" s="364"/>
      <c r="T100" s="364"/>
      <c r="U100" s="364"/>
      <c r="V100" s="364"/>
      <c r="W100" s="364"/>
      <c r="X100" s="364"/>
    </row>
    <row r="101" spans="2:24">
      <c r="B101" s="127" t="str">
        <f>$B$42</f>
        <v>Veterinary Science</v>
      </c>
      <c r="C101" s="327">
        <f>Data!IB22</f>
        <v>0</v>
      </c>
      <c r="D101" s="327">
        <f>Data!IV22</f>
        <v>0</v>
      </c>
      <c r="E101" s="327">
        <f>Data!JP22</f>
        <v>0</v>
      </c>
      <c r="F101" s="327">
        <f>Data!KJ22</f>
        <v>0</v>
      </c>
      <c r="G101" s="327">
        <f>Data!LD22</f>
        <v>0</v>
      </c>
      <c r="H101" s="136">
        <f t="shared" si="2"/>
        <v>0</v>
      </c>
      <c r="J101" s="131"/>
      <c r="K101" s="329"/>
      <c r="L101" s="329"/>
      <c r="M101" s="329"/>
      <c r="N101" s="329"/>
      <c r="O101" s="329"/>
      <c r="P101" s="365"/>
      <c r="R101" s="131"/>
      <c r="S101" s="364"/>
      <c r="T101" s="364"/>
      <c r="U101" s="364"/>
      <c r="V101" s="364"/>
      <c r="W101" s="364"/>
      <c r="X101" s="364"/>
    </row>
    <row r="102" spans="2:24">
      <c r="B102" s="127" t="str">
        <f>$B$43</f>
        <v>Vocational Training</v>
      </c>
      <c r="C102" s="327">
        <f>Data!IC22</f>
        <v>8198.41</v>
      </c>
      <c r="D102" s="327">
        <f>Data!IW22</f>
        <v>585.6</v>
      </c>
      <c r="E102" s="327">
        <f>Data!JQ22</f>
        <v>0</v>
      </c>
      <c r="F102" s="327">
        <f>Data!KK22</f>
        <v>0</v>
      </c>
      <c r="G102" s="327">
        <f>Data!LE22</f>
        <v>0</v>
      </c>
      <c r="H102" s="136">
        <f t="shared" si="2"/>
        <v>8784.01</v>
      </c>
      <c r="J102" s="131"/>
      <c r="K102" s="329"/>
      <c r="L102" s="329"/>
      <c r="M102" s="329"/>
      <c r="N102" s="329"/>
      <c r="O102" s="329"/>
      <c r="P102" s="365"/>
      <c r="R102" s="131"/>
      <c r="S102" s="364"/>
      <c r="T102" s="364"/>
      <c r="U102" s="364"/>
      <c r="V102" s="364"/>
      <c r="W102" s="364"/>
      <c r="X102" s="364"/>
    </row>
    <row r="103" spans="2:24">
      <c r="B103" s="127" t="str">
        <f>$B$44</f>
        <v>Physical Training</v>
      </c>
      <c r="C103" s="327">
        <f>Data!ID22</f>
        <v>0</v>
      </c>
      <c r="D103" s="327">
        <f>Data!IX22</f>
        <v>0</v>
      </c>
      <c r="E103" s="327">
        <f>Data!JR22</f>
        <v>0</v>
      </c>
      <c r="F103" s="327">
        <f>Data!KL22</f>
        <v>0</v>
      </c>
      <c r="G103" s="327">
        <f>Data!LF22</f>
        <v>0</v>
      </c>
      <c r="H103" s="136">
        <f t="shared" si="2"/>
        <v>0</v>
      </c>
      <c r="J103" s="131"/>
      <c r="K103" s="329"/>
      <c r="L103" s="329"/>
      <c r="M103" s="329"/>
      <c r="N103" s="329"/>
      <c r="O103" s="329"/>
      <c r="P103" s="365"/>
      <c r="R103" s="131"/>
      <c r="S103" s="364"/>
      <c r="T103" s="364"/>
      <c r="U103" s="364"/>
      <c r="V103" s="364"/>
      <c r="W103" s="364"/>
      <c r="X103" s="364"/>
    </row>
    <row r="104" spans="2:24">
      <c r="B104" s="127" t="str">
        <f>$B$45</f>
        <v>Health Services</v>
      </c>
      <c r="C104" s="327">
        <f>Data!IE22</f>
        <v>362317.17</v>
      </c>
      <c r="D104" s="327">
        <f>Data!IY22</f>
        <v>440755.77</v>
      </c>
      <c r="E104" s="327">
        <f>Data!JS22</f>
        <v>94434.240000000005</v>
      </c>
      <c r="F104" s="327">
        <f>Data!KM22</f>
        <v>3625.75</v>
      </c>
      <c r="G104" s="327">
        <f>Data!LG22</f>
        <v>9424.48</v>
      </c>
      <c r="H104" s="136">
        <f t="shared" si="2"/>
        <v>910557.40999999992</v>
      </c>
      <c r="J104" s="131"/>
      <c r="K104" s="329"/>
      <c r="L104" s="329"/>
      <c r="M104" s="329"/>
      <c r="N104" s="329"/>
      <c r="O104" s="329"/>
      <c r="P104" s="365"/>
      <c r="R104" s="131"/>
      <c r="S104" s="364"/>
      <c r="T104" s="364"/>
      <c r="U104" s="364"/>
      <c r="V104" s="364"/>
      <c r="W104" s="364"/>
      <c r="X104" s="364"/>
    </row>
    <row r="105" spans="2:24">
      <c r="B105" s="127" t="str">
        <f>$B$46</f>
        <v>Pharmacy</v>
      </c>
      <c r="C105" s="327">
        <f>Data!IF22</f>
        <v>0</v>
      </c>
      <c r="D105" s="327">
        <f>Data!IZ22</f>
        <v>0</v>
      </c>
      <c r="E105" s="327">
        <f>Data!JT22</f>
        <v>1296141.68</v>
      </c>
      <c r="F105" s="327">
        <f>Data!KN22</f>
        <v>1803643.45</v>
      </c>
      <c r="G105" s="327">
        <f>Data!LH22</f>
        <v>296059.57</v>
      </c>
      <c r="H105" s="136">
        <f t="shared" si="2"/>
        <v>3395844.6999999997</v>
      </c>
      <c r="J105" s="131"/>
      <c r="K105" s="329"/>
      <c r="L105" s="329"/>
      <c r="M105" s="329"/>
      <c r="N105" s="329"/>
      <c r="O105" s="329"/>
      <c r="P105" s="365"/>
      <c r="R105" s="131"/>
      <c r="S105" s="364"/>
      <c r="T105" s="364"/>
      <c r="U105" s="364"/>
      <c r="V105" s="364"/>
      <c r="W105" s="364"/>
      <c r="X105" s="364"/>
    </row>
    <row r="106" spans="2:24">
      <c r="B106" s="127" t="str">
        <f>$B$47</f>
        <v>Business Administration</v>
      </c>
      <c r="C106" s="327">
        <f>Data!IG22</f>
        <v>1487575.34</v>
      </c>
      <c r="D106" s="327">
        <f>Data!JA22</f>
        <v>4920370.3099999996</v>
      </c>
      <c r="E106" s="327">
        <f>Data!JU22</f>
        <v>1148434.3700000001</v>
      </c>
      <c r="F106" s="327">
        <f>Data!KO22</f>
        <v>29275.05</v>
      </c>
      <c r="G106" s="327">
        <f>Data!LI22</f>
        <v>0</v>
      </c>
      <c r="H106" s="136">
        <f t="shared" si="2"/>
        <v>7585655.0699999994</v>
      </c>
      <c r="J106" s="131"/>
      <c r="K106" s="329"/>
      <c r="L106" s="329"/>
      <c r="M106" s="329"/>
      <c r="N106" s="329"/>
      <c r="O106" s="329"/>
      <c r="P106" s="365"/>
      <c r="R106" s="131"/>
      <c r="S106" s="364"/>
      <c r="T106" s="364"/>
      <c r="U106" s="364"/>
      <c r="V106" s="364"/>
      <c r="W106" s="364"/>
      <c r="X106" s="364"/>
    </row>
    <row r="107" spans="2:24">
      <c r="B107" s="127" t="str">
        <f>$B$48</f>
        <v>Optometry</v>
      </c>
      <c r="C107" s="327">
        <f>Data!IH22</f>
        <v>0</v>
      </c>
      <c r="D107" s="327">
        <f>Data!JB22</f>
        <v>0</v>
      </c>
      <c r="E107" s="327">
        <f>Data!JV22</f>
        <v>0</v>
      </c>
      <c r="F107" s="327">
        <f>Data!KP22</f>
        <v>0</v>
      </c>
      <c r="G107" s="327">
        <f>Data!LJ22</f>
        <v>3951474.03</v>
      </c>
      <c r="H107" s="136">
        <f t="shared" si="2"/>
        <v>3951474.03</v>
      </c>
      <c r="J107" s="131"/>
      <c r="K107" s="329"/>
      <c r="L107" s="329"/>
      <c r="M107" s="329"/>
      <c r="N107" s="329"/>
      <c r="O107" s="329"/>
      <c r="P107" s="365"/>
      <c r="R107" s="131"/>
      <c r="S107" s="364"/>
      <c r="T107" s="364"/>
      <c r="U107" s="364"/>
      <c r="V107" s="364"/>
      <c r="W107" s="364"/>
      <c r="X107" s="364"/>
    </row>
    <row r="108" spans="2:24">
      <c r="B108" s="127" t="str">
        <f>$B$49</f>
        <v>Teacher Ed-Practice Teaching</v>
      </c>
      <c r="C108" s="327">
        <f>Data!II22</f>
        <v>436.75</v>
      </c>
      <c r="D108" s="327">
        <f>Data!JC22</f>
        <v>4612.72</v>
      </c>
      <c r="E108" s="327">
        <f>Data!JW22</f>
        <v>0</v>
      </c>
      <c r="F108" s="327">
        <f>Data!KQ22</f>
        <v>0</v>
      </c>
      <c r="G108" s="327">
        <f>Data!LK22</f>
        <v>0</v>
      </c>
      <c r="H108" s="136">
        <f t="shared" si="2"/>
        <v>5049.47</v>
      </c>
      <c r="J108" s="131"/>
      <c r="K108" s="329"/>
      <c r="L108" s="329"/>
      <c r="M108" s="329"/>
      <c r="N108" s="329"/>
      <c r="O108" s="329"/>
      <c r="P108" s="365"/>
      <c r="R108" s="131"/>
      <c r="S108" s="364"/>
      <c r="T108" s="364"/>
      <c r="U108" s="364"/>
      <c r="V108" s="364"/>
      <c r="W108" s="364"/>
      <c r="X108" s="364"/>
    </row>
    <row r="109" spans="2:24">
      <c r="B109" s="127" t="str">
        <f>$B$50</f>
        <v>Technology</v>
      </c>
      <c r="C109" s="327">
        <f>Data!IJ22</f>
        <v>301915.13</v>
      </c>
      <c r="D109" s="327">
        <f>Data!JD22</f>
        <v>561745.22</v>
      </c>
      <c r="E109" s="327">
        <f>Data!JX22</f>
        <v>42628.37</v>
      </c>
      <c r="F109" s="327">
        <f>Data!KR22</f>
        <v>1212.6500000000001</v>
      </c>
      <c r="G109" s="327">
        <f>Data!LL22</f>
        <v>0</v>
      </c>
      <c r="H109" s="136">
        <f t="shared" si="2"/>
        <v>907501.37</v>
      </c>
      <c r="J109" s="131"/>
      <c r="K109" s="329"/>
      <c r="L109" s="329"/>
      <c r="M109" s="329"/>
      <c r="N109" s="329"/>
      <c r="O109" s="329"/>
      <c r="P109" s="365"/>
      <c r="R109" s="131"/>
      <c r="S109" s="364"/>
      <c r="T109" s="364"/>
      <c r="U109" s="364"/>
      <c r="V109" s="364"/>
      <c r="W109" s="364"/>
      <c r="X109" s="364"/>
    </row>
    <row r="110" spans="2:24">
      <c r="B110" s="127" t="str">
        <f>$B$51</f>
        <v>Nursing</v>
      </c>
      <c r="C110" s="327">
        <f>Data!IK22</f>
        <v>0</v>
      </c>
      <c r="D110" s="327">
        <f>Data!JE22</f>
        <v>181137.12</v>
      </c>
      <c r="E110" s="327">
        <f>Data!JY22</f>
        <v>496.68</v>
      </c>
      <c r="F110" s="327">
        <f>Data!KS22</f>
        <v>2483.42</v>
      </c>
      <c r="G110" s="327">
        <f>Data!HPM22</f>
        <v>0</v>
      </c>
      <c r="H110" s="136">
        <f t="shared" si="2"/>
        <v>184117.22</v>
      </c>
      <c r="J110" s="131"/>
      <c r="K110" s="329"/>
      <c r="L110" s="329"/>
      <c r="M110" s="329"/>
      <c r="N110" s="329"/>
      <c r="O110" s="329"/>
      <c r="P110" s="365"/>
      <c r="R110" s="131"/>
      <c r="S110" s="364"/>
      <c r="T110" s="364"/>
      <c r="U110" s="364"/>
      <c r="V110" s="364"/>
      <c r="W110" s="364"/>
      <c r="X110" s="364"/>
    </row>
    <row r="111" spans="2:24">
      <c r="B111" s="130" t="str">
        <f>$B$52</f>
        <v>Totals</v>
      </c>
      <c r="C111" s="133">
        <f>SUM(C91:C110)</f>
        <v>12478883.410000002</v>
      </c>
      <c r="D111" s="133">
        <f>SUM(D91:D110)</f>
        <v>11176008.020000001</v>
      </c>
      <c r="E111" s="133">
        <f>SUM(E91:E110)</f>
        <v>4862598.55</v>
      </c>
      <c r="F111" s="133">
        <f>SUM(F91:F110)</f>
        <v>2832163.9999999995</v>
      </c>
      <c r="G111" s="133">
        <f>SUM(G91:G110)</f>
        <v>5377583.5999999996</v>
      </c>
      <c r="H111" s="133">
        <f t="shared" si="2"/>
        <v>36727237.580000006</v>
      </c>
      <c r="J111" s="328"/>
      <c r="K111" s="329"/>
      <c r="L111" s="329"/>
      <c r="M111" s="329"/>
      <c r="N111" s="329"/>
      <c r="O111" s="329"/>
      <c r="P111" s="329"/>
    </row>
    <row r="112" spans="2:24">
      <c r="B112" s="328"/>
      <c r="C112" s="329"/>
      <c r="D112" s="329"/>
      <c r="E112" s="329"/>
      <c r="F112" s="329"/>
      <c r="G112" s="329"/>
      <c r="H112" s="330"/>
    </row>
    <row r="113" spans="2:8" ht="1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5" customHeight="1"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18746673.132986091</v>
      </c>
      <c r="D116" s="321">
        <f t="shared" si="3"/>
        <v>14197081.08209962</v>
      </c>
      <c r="E116" s="321">
        <f t="shared" si="3"/>
        <v>7438482.7321032453</v>
      </c>
      <c r="F116" s="321">
        <f t="shared" si="3"/>
        <v>11663964.659236668</v>
      </c>
      <c r="G116" s="321">
        <f t="shared" si="3"/>
        <v>0</v>
      </c>
      <c r="H116" s="133">
        <f t="shared" ref="H116:H136" si="4">SUM(C116:G116)</f>
        <v>52046201.606425628</v>
      </c>
    </row>
    <row r="117" spans="2:8">
      <c r="B117" s="127" t="str">
        <f>$B$33</f>
        <v>Science</v>
      </c>
      <c r="C117" s="141">
        <f t="shared" si="3"/>
        <v>9221651.315592194</v>
      </c>
      <c r="D117" s="141">
        <f t="shared" si="3"/>
        <v>5989457.7609111732</v>
      </c>
      <c r="E117" s="141">
        <f t="shared" si="3"/>
        <v>5733429.7573048342</v>
      </c>
      <c r="F117" s="141">
        <f t="shared" si="3"/>
        <v>10254239.985466257</v>
      </c>
      <c r="G117" s="141">
        <f t="shared" si="3"/>
        <v>0</v>
      </c>
      <c r="H117" s="136">
        <f t="shared" si="4"/>
        <v>31198778.819274455</v>
      </c>
    </row>
    <row r="118" spans="2:8">
      <c r="B118" s="127" t="str">
        <f>$B$34</f>
        <v>Fine Arts</v>
      </c>
      <c r="C118" s="141">
        <f t="shared" si="3"/>
        <v>3412824.4017324755</v>
      </c>
      <c r="D118" s="141">
        <f t="shared" si="3"/>
        <v>2931150.2115879166</v>
      </c>
      <c r="E118" s="141">
        <f t="shared" si="3"/>
        <v>2960810.3852359769</v>
      </c>
      <c r="F118" s="141">
        <f t="shared" si="3"/>
        <v>884334.27594375343</v>
      </c>
      <c r="G118" s="141">
        <f t="shared" si="3"/>
        <v>0</v>
      </c>
      <c r="H118" s="136">
        <f t="shared" si="4"/>
        <v>10189119.274500122</v>
      </c>
    </row>
    <row r="119" spans="2:8">
      <c r="B119" s="127" t="str">
        <f>$B$35</f>
        <v>Teacher Education</v>
      </c>
      <c r="C119" s="141">
        <f t="shared" si="3"/>
        <v>311883.9437531436</v>
      </c>
      <c r="D119" s="141">
        <f t="shared" si="3"/>
        <v>1827630.9953392874</v>
      </c>
      <c r="E119" s="141">
        <f t="shared" si="3"/>
        <v>2453825.9024124094</v>
      </c>
      <c r="F119" s="141">
        <f t="shared" si="3"/>
        <v>2959999.1146993632</v>
      </c>
      <c r="G119" s="141">
        <f t="shared" si="3"/>
        <v>0</v>
      </c>
      <c r="H119" s="136">
        <f t="shared" si="4"/>
        <v>7553339.9562042039</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5265335.4788924251</v>
      </c>
      <c r="D121" s="141">
        <f t="shared" si="3"/>
        <v>10653295.162867876</v>
      </c>
      <c r="E121" s="141">
        <f t="shared" si="3"/>
        <v>10698195.058404624</v>
      </c>
      <c r="F121" s="141">
        <f t="shared" si="3"/>
        <v>13005111.305399057</v>
      </c>
      <c r="G121" s="141">
        <f t="shared" si="3"/>
        <v>0</v>
      </c>
      <c r="H121" s="136">
        <f t="shared" si="4"/>
        <v>39621937.005563982</v>
      </c>
    </row>
    <row r="122" spans="2:8">
      <c r="B122" s="127" t="str">
        <f>$B$38</f>
        <v>Home Economics</v>
      </c>
      <c r="C122" s="141">
        <f t="shared" si="3"/>
        <v>596639.15601978812</v>
      </c>
      <c r="D122" s="141">
        <f t="shared" si="3"/>
        <v>885521.60711798142</v>
      </c>
      <c r="E122" s="141">
        <f t="shared" si="3"/>
        <v>368045.217238985</v>
      </c>
      <c r="F122" s="141">
        <f t="shared" si="3"/>
        <v>0</v>
      </c>
      <c r="G122" s="141">
        <f t="shared" si="3"/>
        <v>0</v>
      </c>
      <c r="H122" s="136">
        <f t="shared" si="4"/>
        <v>1850205.9803767544</v>
      </c>
    </row>
    <row r="123" spans="2:8">
      <c r="B123" s="127" t="str">
        <f>$B$39</f>
        <v>Law</v>
      </c>
      <c r="C123" s="141">
        <f t="shared" si="3"/>
        <v>0</v>
      </c>
      <c r="D123" s="141">
        <f t="shared" si="3"/>
        <v>0</v>
      </c>
      <c r="E123" s="141">
        <f t="shared" si="3"/>
        <v>0</v>
      </c>
      <c r="F123" s="141">
        <f t="shared" si="3"/>
        <v>0</v>
      </c>
      <c r="G123" s="141">
        <f t="shared" si="3"/>
        <v>9498621.745490199</v>
      </c>
      <c r="H123" s="136">
        <f t="shared" si="4"/>
        <v>9498621.745490199</v>
      </c>
    </row>
    <row r="124" spans="2:8">
      <c r="B124" s="127" t="str">
        <f>$B$40</f>
        <v>Social Service</v>
      </c>
      <c r="C124" s="141">
        <f t="shared" si="3"/>
        <v>876.24789473684211</v>
      </c>
      <c r="D124" s="141">
        <f t="shared" si="3"/>
        <v>10763.532105263157</v>
      </c>
      <c r="E124" s="141">
        <f t="shared" si="3"/>
        <v>2119264.221644369</v>
      </c>
      <c r="F124" s="141">
        <f t="shared" si="3"/>
        <v>941457.64423798409</v>
      </c>
      <c r="G124" s="141">
        <f t="shared" si="3"/>
        <v>0</v>
      </c>
      <c r="H124" s="136">
        <f t="shared" si="4"/>
        <v>3072361.6458823527</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138921.49822899824</v>
      </c>
      <c r="D127" s="141">
        <f t="shared" si="3"/>
        <v>16699.952678571426</v>
      </c>
      <c r="E127" s="141">
        <f t="shared" si="3"/>
        <v>0</v>
      </c>
      <c r="F127" s="141">
        <f t="shared" si="3"/>
        <v>0</v>
      </c>
      <c r="G127" s="141">
        <f t="shared" si="3"/>
        <v>0</v>
      </c>
      <c r="H127" s="136">
        <f t="shared" si="4"/>
        <v>155621.45090756967</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976453.41933916789</v>
      </c>
      <c r="D129" s="141">
        <f t="shared" si="3"/>
        <v>2381561.0170318242</v>
      </c>
      <c r="E129" s="141">
        <f t="shared" si="3"/>
        <v>1033958.5120481561</v>
      </c>
      <c r="F129" s="141">
        <f t="shared" si="3"/>
        <v>457664.6116565094</v>
      </c>
      <c r="G129" s="141">
        <f t="shared" si="3"/>
        <v>36689.479999999996</v>
      </c>
      <c r="H129" s="136">
        <f t="shared" si="4"/>
        <v>4886327.0400756579</v>
      </c>
    </row>
    <row r="130" spans="2:12">
      <c r="B130" s="127" t="str">
        <f>$B$46</f>
        <v>Pharmacy</v>
      </c>
      <c r="C130" s="141">
        <f t="shared" si="3"/>
        <v>0</v>
      </c>
      <c r="D130" s="141">
        <f t="shared" si="3"/>
        <v>29797.670742326143</v>
      </c>
      <c r="E130" s="141">
        <f t="shared" si="3"/>
        <v>2834668.8922243798</v>
      </c>
      <c r="F130" s="141">
        <f t="shared" si="3"/>
        <v>4463837.7921781288</v>
      </c>
      <c r="G130" s="141">
        <f t="shared" si="3"/>
        <v>4638758.7007941995</v>
      </c>
      <c r="H130" s="136">
        <f t="shared" si="4"/>
        <v>11967063.055939034</v>
      </c>
    </row>
    <row r="131" spans="2:12">
      <c r="B131" s="127" t="str">
        <f>$B$47</f>
        <v>Business Administration</v>
      </c>
      <c r="C131" s="141">
        <f t="shared" si="3"/>
        <v>3836889.7669761842</v>
      </c>
      <c r="D131" s="141">
        <f t="shared" si="3"/>
        <v>18678583.660194393</v>
      </c>
      <c r="E131" s="141">
        <f t="shared" si="3"/>
        <v>11404904.633580282</v>
      </c>
      <c r="F131" s="141">
        <f t="shared" si="3"/>
        <v>3253230.4712890033</v>
      </c>
      <c r="G131" s="141">
        <f t="shared" si="3"/>
        <v>0</v>
      </c>
      <c r="H131" s="136">
        <f t="shared" si="4"/>
        <v>37173608.532039858</v>
      </c>
    </row>
    <row r="132" spans="2:12">
      <c r="B132" s="127" t="str">
        <f>$B$48</f>
        <v>Optometry</v>
      </c>
      <c r="C132" s="141">
        <f t="shared" ref="C132:G135" si="5">C107+C77</f>
        <v>0</v>
      </c>
      <c r="D132" s="141">
        <f t="shared" si="5"/>
        <v>0</v>
      </c>
      <c r="E132" s="141">
        <f t="shared" si="5"/>
        <v>0</v>
      </c>
      <c r="F132" s="141">
        <f t="shared" si="5"/>
        <v>0</v>
      </c>
      <c r="G132" s="141">
        <f t="shared" si="5"/>
        <v>7851479.4611325003</v>
      </c>
      <c r="H132" s="136">
        <f t="shared" si="4"/>
        <v>7851479.4611325003</v>
      </c>
    </row>
    <row r="133" spans="2:12">
      <c r="B133" s="127" t="str">
        <f>$B$49</f>
        <v>Teacher Ed-Practice Teaching</v>
      </c>
      <c r="C133" s="141">
        <f t="shared" si="5"/>
        <v>35639.264102564106</v>
      </c>
      <c r="D133" s="141">
        <f t="shared" si="5"/>
        <v>298460.4078864319</v>
      </c>
      <c r="E133" s="141">
        <f t="shared" si="5"/>
        <v>0</v>
      </c>
      <c r="F133" s="141">
        <f t="shared" si="5"/>
        <v>0</v>
      </c>
      <c r="G133" s="141">
        <f t="shared" si="5"/>
        <v>0</v>
      </c>
      <c r="H133" s="136">
        <f t="shared" si="4"/>
        <v>334099.67198899598</v>
      </c>
    </row>
    <row r="134" spans="2:12">
      <c r="B134" s="127" t="str">
        <f>$B$50</f>
        <v>Technology</v>
      </c>
      <c r="C134" s="141">
        <f t="shared" si="5"/>
        <v>1366275.2461758819</v>
      </c>
      <c r="D134" s="141">
        <f t="shared" si="5"/>
        <v>2956111.8580592507</v>
      </c>
      <c r="E134" s="141">
        <f t="shared" si="5"/>
        <v>692895.23615882418</v>
      </c>
      <c r="F134" s="141">
        <f t="shared" si="5"/>
        <v>24129.593019409342</v>
      </c>
      <c r="G134" s="141">
        <f t="shared" si="5"/>
        <v>0</v>
      </c>
      <c r="H134" s="136">
        <f t="shared" si="4"/>
        <v>5039411.9334133668</v>
      </c>
    </row>
    <row r="135" spans="2:12">
      <c r="B135" s="127" t="str">
        <f>$B$51</f>
        <v>Nursing</v>
      </c>
      <c r="C135" s="141">
        <f t="shared" si="5"/>
        <v>0</v>
      </c>
      <c r="D135" s="141">
        <f t="shared" si="5"/>
        <v>1284371.7214234625</v>
      </c>
      <c r="E135" s="141">
        <f t="shared" si="5"/>
        <v>16800.183814099084</v>
      </c>
      <c r="F135" s="141">
        <f t="shared" si="5"/>
        <v>84000.939070495442</v>
      </c>
      <c r="G135" s="141">
        <f t="shared" si="5"/>
        <v>0</v>
      </c>
      <c r="H135" s="136">
        <f t="shared" si="4"/>
        <v>1385172.8443080571</v>
      </c>
    </row>
    <row r="136" spans="2:12">
      <c r="B136" s="130" t="str">
        <f>$B$52</f>
        <v>Totals</v>
      </c>
      <c r="C136" s="133">
        <f>SUM(C116:C135)</f>
        <v>43910062.871693641</v>
      </c>
      <c r="D136" s="133">
        <f>SUM(D116:D135)</f>
        <v>62140486.640045367</v>
      </c>
      <c r="E136" s="133">
        <f>SUM(E116:E135)</f>
        <v>47755280.732170187</v>
      </c>
      <c r="F136" s="133">
        <f>SUM(F116:F135)</f>
        <v>47991970.392196633</v>
      </c>
      <c r="G136" s="133">
        <f>SUM(G116:G135)</f>
        <v>22025549.387416899</v>
      </c>
      <c r="H136" s="133">
        <f t="shared" si="4"/>
        <v>223823350.02352273</v>
      </c>
    </row>
    <row r="137" spans="2:12">
      <c r="B137" s="328"/>
      <c r="C137" s="331"/>
      <c r="D137" s="331"/>
      <c r="E137" s="331"/>
      <c r="F137" s="331"/>
      <c r="G137" s="331"/>
      <c r="H137" s="332"/>
    </row>
    <row r="138" spans="2:12">
      <c r="B138" s="120" t="s">
        <v>4</v>
      </c>
      <c r="C138" s="325"/>
      <c r="D138" s="325"/>
      <c r="E138" s="325"/>
      <c r="F138" s="325"/>
      <c r="G138" s="325"/>
      <c r="H138" s="122">
        <f>H86-H81-H111</f>
        <v>221530386.97647724</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Data!LN22</f>
        <v>1931.4</v>
      </c>
      <c r="D143" s="327">
        <f>Data!MH22</f>
        <v>5832.83</v>
      </c>
      <c r="E143" s="327">
        <f>Data!NB22</f>
        <v>28874.44</v>
      </c>
      <c r="F143" s="327">
        <f>Data!NV22</f>
        <v>55315.31</v>
      </c>
      <c r="G143" s="327">
        <f>Data!OP22</f>
        <v>0</v>
      </c>
      <c r="H143" s="341">
        <f>Data!PJ22</f>
        <v>30276629.949999999</v>
      </c>
      <c r="I143" s="342">
        <f t="shared" ref="I143:I162" si="6">SUM(C143:H143)</f>
        <v>30368583.93</v>
      </c>
    </row>
    <row r="144" spans="2:12">
      <c r="B144" s="127" t="str">
        <f>$B$33</f>
        <v>Science</v>
      </c>
      <c r="C144" s="327">
        <f>Data!LO22</f>
        <v>114559.01</v>
      </c>
      <c r="D144" s="327">
        <f>Data!MI22</f>
        <v>199167.95</v>
      </c>
      <c r="E144" s="327">
        <f>Data!NC22</f>
        <v>1102911.22</v>
      </c>
      <c r="F144" s="327">
        <f>Data!NW22</f>
        <v>2127203.5099999998</v>
      </c>
      <c r="G144" s="327">
        <f>Data!OQ22</f>
        <v>0</v>
      </c>
      <c r="H144" s="341">
        <f>Data!PK22</f>
        <v>41116607.979999997</v>
      </c>
      <c r="I144" s="342">
        <f t="shared" si="6"/>
        <v>44660449.669999994</v>
      </c>
    </row>
    <row r="145" spans="2:9">
      <c r="B145" s="127" t="str">
        <f>$B$34</f>
        <v>Fine Arts</v>
      </c>
      <c r="C145" s="327">
        <f>Data!LP22</f>
        <v>80.42</v>
      </c>
      <c r="D145" s="327">
        <f>Data!MJ22</f>
        <v>158.47</v>
      </c>
      <c r="E145" s="327">
        <f>Data!ND22</f>
        <v>618.42999999999995</v>
      </c>
      <c r="F145" s="327">
        <f>Data!NX22</f>
        <v>936.16</v>
      </c>
      <c r="G145" s="327">
        <f>Data!OR22</f>
        <v>0</v>
      </c>
      <c r="H145" s="341">
        <f>Data!PL22</f>
        <v>1910674.21</v>
      </c>
      <c r="I145" s="342">
        <f t="shared" si="6"/>
        <v>1912467.69</v>
      </c>
    </row>
    <row r="146" spans="2:9">
      <c r="B146" s="127" t="str">
        <f>$B$35</f>
        <v>Teacher Education</v>
      </c>
      <c r="C146" s="327">
        <f>Data!LQ22</f>
        <v>164.72</v>
      </c>
      <c r="D146" s="327">
        <f>Data!MK22</f>
        <v>264.58</v>
      </c>
      <c r="E146" s="327">
        <f>Data!NE22</f>
        <v>624.9</v>
      </c>
      <c r="F146" s="327">
        <f>Data!NY22</f>
        <v>1630.71</v>
      </c>
      <c r="G146" s="327">
        <f>Data!OS22</f>
        <v>0</v>
      </c>
      <c r="H146" s="341">
        <f>Data!PN22</f>
        <v>4900717.71</v>
      </c>
      <c r="I146" s="342">
        <f t="shared" si="6"/>
        <v>4903402.62</v>
      </c>
    </row>
    <row r="147" spans="2:9">
      <c r="B147" s="127" t="str">
        <f>$B$36</f>
        <v>Agriculture</v>
      </c>
      <c r="C147" s="327">
        <f>Data!LR22</f>
        <v>0</v>
      </c>
      <c r="D147" s="327">
        <f>Data!ML22</f>
        <v>0</v>
      </c>
      <c r="E147" s="327">
        <f>Data!NF22</f>
        <v>0</v>
      </c>
      <c r="F147" s="327">
        <f>Data!NZ22</f>
        <v>0</v>
      </c>
      <c r="G147" s="327">
        <f>Data!OT22</f>
        <v>0</v>
      </c>
      <c r="H147" s="341">
        <f>Data!PM22</f>
        <v>0</v>
      </c>
      <c r="I147" s="342">
        <f t="shared" si="6"/>
        <v>0</v>
      </c>
    </row>
    <row r="148" spans="2:9">
      <c r="B148" s="127" t="str">
        <f>$B$37</f>
        <v>Engineering</v>
      </c>
      <c r="C148" s="327">
        <f>Data!LS22</f>
        <v>143198.13</v>
      </c>
      <c r="D148" s="327">
        <f>Data!MM22</f>
        <v>211653.82</v>
      </c>
      <c r="E148" s="327">
        <f>Data!NG22</f>
        <v>525292.64</v>
      </c>
      <c r="F148" s="327">
        <f>Data!OA22</f>
        <v>2260434.81</v>
      </c>
      <c r="G148" s="327">
        <f>Data!OU22</f>
        <v>0</v>
      </c>
      <c r="H148" s="341">
        <f>Data!PO22</f>
        <v>71969503.640000001</v>
      </c>
      <c r="I148" s="342">
        <f t="shared" si="6"/>
        <v>75110083.040000007</v>
      </c>
    </row>
    <row r="149" spans="2:9">
      <c r="B149" s="127" t="str">
        <f>$B$38</f>
        <v>Home Economics</v>
      </c>
      <c r="C149" s="327">
        <f>Data!LT22</f>
        <v>3561.22</v>
      </c>
      <c r="D149" s="327">
        <f>Data!MN22</f>
        <v>5268.65</v>
      </c>
      <c r="E149" s="327">
        <f>Data!NH22</f>
        <v>45368.959999999999</v>
      </c>
      <c r="F149" s="327">
        <f>Data!OB22</f>
        <v>0</v>
      </c>
      <c r="G149" s="327">
        <f>Data!OV22</f>
        <v>0</v>
      </c>
      <c r="H149" s="341">
        <f>Data!PP22</f>
        <v>1562976.55</v>
      </c>
      <c r="I149" s="342">
        <f t="shared" si="6"/>
        <v>1617175.3800000001</v>
      </c>
    </row>
    <row r="150" spans="2:9">
      <c r="B150" s="127" t="str">
        <f>$B$39</f>
        <v>Law</v>
      </c>
      <c r="C150" s="327">
        <f>Data!LU22</f>
        <v>0</v>
      </c>
      <c r="D150" s="327">
        <f>Data!MO22</f>
        <v>0</v>
      </c>
      <c r="E150" s="327">
        <f>Data!NI22</f>
        <v>0</v>
      </c>
      <c r="F150" s="327">
        <f>Data!OC22</f>
        <v>0</v>
      </c>
      <c r="G150" s="327">
        <f>Data!OW22</f>
        <v>0</v>
      </c>
      <c r="H150" s="341">
        <f>Data!PQ22</f>
        <v>103266.8</v>
      </c>
      <c r="I150" s="342">
        <f t="shared" si="6"/>
        <v>103266.8</v>
      </c>
    </row>
    <row r="151" spans="2:9">
      <c r="B151" s="127" t="str">
        <f>$B$40</f>
        <v>Social Service</v>
      </c>
      <c r="C151" s="327">
        <f>Data!LV22</f>
        <v>0</v>
      </c>
      <c r="D151" s="327">
        <f>Data!MP22</f>
        <v>0</v>
      </c>
      <c r="E151" s="327">
        <f>Data!NJ22</f>
        <v>0</v>
      </c>
      <c r="F151" s="327">
        <f>Data!OD22</f>
        <v>0</v>
      </c>
      <c r="G151" s="327">
        <f>Data!OX22</f>
        <v>0</v>
      </c>
      <c r="H151" s="341">
        <f>Data!PR22</f>
        <v>3975254.52</v>
      </c>
      <c r="I151" s="342">
        <f t="shared" si="6"/>
        <v>3975254.52</v>
      </c>
    </row>
    <row r="152" spans="2:9">
      <c r="B152" s="127" t="str">
        <f>$B$41</f>
        <v>Library Science</v>
      </c>
      <c r="C152" s="327">
        <f>Data!LW22</f>
        <v>0</v>
      </c>
      <c r="D152" s="327">
        <f>Data!MQ22</f>
        <v>0</v>
      </c>
      <c r="E152" s="327">
        <f>Data!NK22</f>
        <v>0</v>
      </c>
      <c r="F152" s="327">
        <f>Data!OE22</f>
        <v>0</v>
      </c>
      <c r="G152" s="327">
        <f>Data!OY22</f>
        <v>0</v>
      </c>
      <c r="H152" s="341">
        <f>Data!PS22</f>
        <v>0</v>
      </c>
      <c r="I152" s="342">
        <f t="shared" si="6"/>
        <v>0</v>
      </c>
    </row>
    <row r="153" spans="2:9">
      <c r="B153" s="127" t="str">
        <f>$B$42</f>
        <v>Veterinary Science</v>
      </c>
      <c r="C153" s="327">
        <f>Data!LX22</f>
        <v>0</v>
      </c>
      <c r="D153" s="327">
        <f>Data!MR22</f>
        <v>0</v>
      </c>
      <c r="E153" s="327">
        <f>Data!NL22</f>
        <v>0</v>
      </c>
      <c r="F153" s="327">
        <f>Data!OF22</f>
        <v>0</v>
      </c>
      <c r="G153" s="327">
        <f>Data!OZ22</f>
        <v>0</v>
      </c>
      <c r="H153" s="341">
        <f>Data!PT22</f>
        <v>0</v>
      </c>
      <c r="I153" s="342">
        <f t="shared" si="6"/>
        <v>0</v>
      </c>
    </row>
    <row r="154" spans="2:9">
      <c r="B154" s="127" t="str">
        <f>$B$43</f>
        <v>Vocational Training</v>
      </c>
      <c r="C154" s="327">
        <f>Data!LY22</f>
        <v>0</v>
      </c>
      <c r="D154" s="327">
        <f>Data!MS22</f>
        <v>0</v>
      </c>
      <c r="E154" s="327">
        <f>Data!NM22</f>
        <v>0</v>
      </c>
      <c r="F154" s="327">
        <f>Data!OG22</f>
        <v>0</v>
      </c>
      <c r="G154" s="327">
        <f>Data!PA22</f>
        <v>0</v>
      </c>
      <c r="H154" s="341">
        <f>Data!PU22</f>
        <v>170923.66</v>
      </c>
      <c r="I154" s="342">
        <f t="shared" si="6"/>
        <v>170923.66</v>
      </c>
    </row>
    <row r="155" spans="2:9">
      <c r="B155" s="127" t="str">
        <f>$B$44</f>
        <v>Physical Training</v>
      </c>
      <c r="C155" s="327">
        <f>Data!LZ22</f>
        <v>0</v>
      </c>
      <c r="D155" s="327">
        <f>Data!MT22</f>
        <v>0</v>
      </c>
      <c r="E155" s="327">
        <f>Data!NN22</f>
        <v>0</v>
      </c>
      <c r="F155" s="327">
        <f>Data!OH22</f>
        <v>0</v>
      </c>
      <c r="G155" s="327">
        <f>Data!PB22</f>
        <v>0</v>
      </c>
      <c r="H155" s="341">
        <f>Data!PV22</f>
        <v>0</v>
      </c>
      <c r="I155" s="342">
        <f t="shared" si="6"/>
        <v>0</v>
      </c>
    </row>
    <row r="156" spans="2:9">
      <c r="B156" s="127" t="str">
        <f>$B$45</f>
        <v>Health Services</v>
      </c>
      <c r="C156" s="327">
        <f>Data!MA22</f>
        <v>1102.8900000000001</v>
      </c>
      <c r="D156" s="327">
        <f>Data!MU22</f>
        <v>2779.27</v>
      </c>
      <c r="E156" s="327">
        <f>Data!NO22</f>
        <v>18925.509999999998</v>
      </c>
      <c r="F156" s="327">
        <f>Data!OI22</f>
        <v>92907.05</v>
      </c>
      <c r="G156" s="327">
        <f>Data!PC22</f>
        <v>32998.33</v>
      </c>
      <c r="H156" s="341">
        <f>Data!PW22</f>
        <v>4317947.0599999996</v>
      </c>
      <c r="I156" s="342">
        <f t="shared" si="6"/>
        <v>4466660.1099999994</v>
      </c>
    </row>
    <row r="157" spans="2:9">
      <c r="B157" s="127" t="str">
        <f>$B$46</f>
        <v>Pharmacy</v>
      </c>
      <c r="C157" s="327">
        <f>Data!MB22</f>
        <v>0</v>
      </c>
      <c r="D157" s="327">
        <f>Data!MV22</f>
        <v>0</v>
      </c>
      <c r="E157" s="327">
        <f>Data!NP22</f>
        <v>1268943.52</v>
      </c>
      <c r="F157" s="327">
        <f>Data!OJ22</f>
        <v>2254132.92</v>
      </c>
      <c r="G157" s="327">
        <f>Data!PD22</f>
        <v>160529</v>
      </c>
      <c r="H157" s="341">
        <f>Data!PX22</f>
        <v>19643778.91</v>
      </c>
      <c r="I157" s="342">
        <f t="shared" si="6"/>
        <v>23327384.350000001</v>
      </c>
    </row>
    <row r="158" spans="2:9">
      <c r="B158" s="127" t="str">
        <f>$B$47</f>
        <v>Business Administration</v>
      </c>
      <c r="C158" s="327">
        <f>Data!MC22</f>
        <v>1396.08</v>
      </c>
      <c r="D158" s="327">
        <f>Data!MW22</f>
        <v>2762.46</v>
      </c>
      <c r="E158" s="327">
        <f>Data!NQ22</f>
        <v>11807.3</v>
      </c>
      <c r="F158" s="327">
        <f>Data!OK22</f>
        <v>162287.20000000001</v>
      </c>
      <c r="G158" s="327">
        <f>Data!PE22</f>
        <v>0</v>
      </c>
      <c r="H158" s="341">
        <f>Data!PY22</f>
        <v>12589153.800000001</v>
      </c>
      <c r="I158" s="342">
        <f t="shared" si="6"/>
        <v>12767406.84</v>
      </c>
    </row>
    <row r="159" spans="2:9">
      <c r="B159" s="127" t="str">
        <f>$B$48</f>
        <v>Optometry</v>
      </c>
      <c r="C159" s="327">
        <f>Data!MD22</f>
        <v>0</v>
      </c>
      <c r="D159" s="327">
        <f>Data!MX22</f>
        <v>0</v>
      </c>
      <c r="E159" s="327">
        <f>Data!NR22</f>
        <v>0</v>
      </c>
      <c r="F159" s="327">
        <f>Data!OL22</f>
        <v>0</v>
      </c>
      <c r="G159" s="327">
        <f>Data!PF22</f>
        <v>1549233.99</v>
      </c>
      <c r="H159" s="341">
        <f>Data!PZ22</f>
        <v>8253624.8700000001</v>
      </c>
      <c r="I159" s="342">
        <f t="shared" si="6"/>
        <v>9802858.8599999994</v>
      </c>
    </row>
    <row r="160" spans="2:9">
      <c r="B160" s="127" t="str">
        <f>$B$49</f>
        <v>Teacher Ed-Practice Teaching</v>
      </c>
      <c r="C160" s="327">
        <f>Data!ME22</f>
        <v>0</v>
      </c>
      <c r="D160" s="327">
        <f>Data!MY22</f>
        <v>0</v>
      </c>
      <c r="E160" s="327">
        <f>Data!NS22</f>
        <v>0</v>
      </c>
      <c r="F160" s="327">
        <f>Data!OM22</f>
        <v>0</v>
      </c>
      <c r="G160" s="327">
        <f>Data!PG22</f>
        <v>0</v>
      </c>
      <c r="H160" s="341">
        <f>Data!QA22</f>
        <v>528145.53</v>
      </c>
      <c r="I160" s="342">
        <f t="shared" si="6"/>
        <v>528145.53</v>
      </c>
    </row>
    <row r="161" spans="2:10">
      <c r="B161" s="127" t="str">
        <f>$B$50</f>
        <v>Technology</v>
      </c>
      <c r="C161" s="327">
        <f>Data!MF22</f>
        <v>9417.9599999999991</v>
      </c>
      <c r="D161" s="327">
        <f>Data!MZ22</f>
        <v>9894.14</v>
      </c>
      <c r="E161" s="327">
        <f>Data!NT22</f>
        <v>35872.89</v>
      </c>
      <c r="F161" s="327">
        <f>Data!ON22</f>
        <v>57036.83</v>
      </c>
      <c r="G161" s="327">
        <f>Data!PH22</f>
        <v>0</v>
      </c>
      <c r="H161" s="341">
        <f>Data!QB22</f>
        <v>6877751.4699999997</v>
      </c>
      <c r="I161" s="342">
        <f t="shared" si="6"/>
        <v>6989973.29</v>
      </c>
    </row>
    <row r="162" spans="2:10">
      <c r="B162" s="127" t="str">
        <f>$B$51</f>
        <v>Nursing</v>
      </c>
      <c r="C162" s="327">
        <f>Data!MG22</f>
        <v>0</v>
      </c>
      <c r="D162" s="327">
        <f>Data!NA22</f>
        <v>0</v>
      </c>
      <c r="E162" s="327">
        <f>Data!NU22</f>
        <v>0</v>
      </c>
      <c r="F162" s="327">
        <f>Data!OO22</f>
        <v>0</v>
      </c>
      <c r="G162" s="327">
        <f>Data!PI22</f>
        <v>0</v>
      </c>
      <c r="H162" s="341">
        <f>Data!QC22</f>
        <v>826350.23</v>
      </c>
      <c r="I162" s="342">
        <f t="shared" si="6"/>
        <v>826350.23</v>
      </c>
    </row>
    <row r="163" spans="2:10" ht="14.4" thickBot="1">
      <c r="B163" s="130" t="str">
        <f>$B$52</f>
        <v>Totals</v>
      </c>
      <c r="C163" s="133">
        <f t="shared" ref="C163:H163" si="7">SUM(C143:C162)</f>
        <v>275411.83</v>
      </c>
      <c r="D163" s="133">
        <f t="shared" si="7"/>
        <v>437782.1700000001</v>
      </c>
      <c r="E163" s="133">
        <f t="shared" si="7"/>
        <v>3039239.81</v>
      </c>
      <c r="F163" s="133">
        <f t="shared" si="7"/>
        <v>7011884.5</v>
      </c>
      <c r="G163" s="134">
        <f t="shared" si="7"/>
        <v>1742761.32</v>
      </c>
      <c r="H163" s="343">
        <f t="shared" si="7"/>
        <v>209023306.89000002</v>
      </c>
      <c r="I163" s="342">
        <f>SUM(I143:I162)</f>
        <v>221530386.52000001</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10907359.03395346</v>
      </c>
      <c r="D168" s="321">
        <f t="shared" si="8"/>
        <v>8264644.3671671562</v>
      </c>
      <c r="E168" s="321">
        <f t="shared" si="8"/>
        <v>4356033.427939482</v>
      </c>
      <c r="F168" s="321">
        <f t="shared" si="8"/>
        <v>6840547.1009398988</v>
      </c>
      <c r="G168" s="321">
        <f t="shared" si="8"/>
        <v>0</v>
      </c>
      <c r="H168" s="133">
        <f t="shared" ref="H168:H188" si="9">SUM(C168:G168)</f>
        <v>30368583.93</v>
      </c>
      <c r="I168" s="347"/>
      <c r="J168" s="288"/>
    </row>
    <row r="169" spans="2:10">
      <c r="B169" s="127" t="str">
        <f>$B$33</f>
        <v>Science</v>
      </c>
      <c r="C169" s="141">
        <f t="shared" si="8"/>
        <v>12267695.652553791</v>
      </c>
      <c r="D169" s="141">
        <f t="shared" si="8"/>
        <v>8092623.9148857538</v>
      </c>
      <c r="E169" s="141">
        <f t="shared" si="8"/>
        <v>8658950.0341323931</v>
      </c>
      <c r="F169" s="141">
        <f t="shared" si="8"/>
        <v>15641180.068428062</v>
      </c>
      <c r="G169" s="141">
        <f t="shared" si="8"/>
        <v>0</v>
      </c>
      <c r="H169" s="136">
        <f t="shared" si="9"/>
        <v>44660449.670000002</v>
      </c>
      <c r="I169" s="347"/>
      <c r="J169" s="288"/>
    </row>
    <row r="170" spans="2:10">
      <c r="B170" s="127" t="str">
        <f>$B$34</f>
        <v>Fine Arts</v>
      </c>
      <c r="C170" s="141">
        <f t="shared" si="8"/>
        <v>640056.79008413863</v>
      </c>
      <c r="D170" s="141">
        <f t="shared" si="8"/>
        <v>549810.79656890593</v>
      </c>
      <c r="E170" s="141">
        <f t="shared" si="8"/>
        <v>555832.66308179754</v>
      </c>
      <c r="F170" s="141">
        <f t="shared" si="8"/>
        <v>166767.44026515799</v>
      </c>
      <c r="G170" s="141">
        <f t="shared" si="8"/>
        <v>0</v>
      </c>
      <c r="H170" s="136">
        <f t="shared" si="9"/>
        <v>1912467.69</v>
      </c>
      <c r="I170" s="347"/>
      <c r="J170" s="288"/>
    </row>
    <row r="171" spans="2:10">
      <c r="B171" s="127" t="str">
        <f>$B$35</f>
        <v>Teacher Education</v>
      </c>
      <c r="C171" s="141">
        <f t="shared" si="8"/>
        <v>202519.59552234743</v>
      </c>
      <c r="D171" s="141">
        <f t="shared" si="8"/>
        <v>1186058.366343122</v>
      </c>
      <c r="E171" s="141">
        <f t="shared" si="8"/>
        <v>1592703.1232675293</v>
      </c>
      <c r="F171" s="141">
        <f t="shared" si="8"/>
        <v>1922121.5348670012</v>
      </c>
      <c r="G171" s="141">
        <f t="shared" si="8"/>
        <v>0</v>
      </c>
      <c r="H171" s="136">
        <f t="shared" si="9"/>
        <v>4903402.6199999992</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9707182.365822589</v>
      </c>
      <c r="D173" s="141">
        <f t="shared" si="8"/>
        <v>19562357.570156056</v>
      </c>
      <c r="E173" s="141">
        <f t="shared" si="8"/>
        <v>19957552.806613281</v>
      </c>
      <c r="F173" s="141">
        <f t="shared" si="8"/>
        <v>25882990.297408074</v>
      </c>
      <c r="G173" s="141">
        <f t="shared" si="8"/>
        <v>0</v>
      </c>
      <c r="H173" s="136">
        <f t="shared" si="9"/>
        <v>75110083.039999992</v>
      </c>
      <c r="I173" s="347"/>
      <c r="J173" s="288"/>
    </row>
    <row r="174" spans="2:10">
      <c r="B174" s="127" t="str">
        <f>$B$38</f>
        <v>Home Economics</v>
      </c>
      <c r="C174" s="141">
        <f t="shared" si="8"/>
        <v>507576.99962732021</v>
      </c>
      <c r="D174" s="141">
        <f t="shared" si="8"/>
        <v>753320.2297283751</v>
      </c>
      <c r="E174" s="141">
        <f t="shared" si="8"/>
        <v>356278.15064430487</v>
      </c>
      <c r="F174" s="141">
        <f t="shared" si="8"/>
        <v>0</v>
      </c>
      <c r="G174" s="141">
        <f t="shared" si="8"/>
        <v>0</v>
      </c>
      <c r="H174" s="136">
        <f t="shared" si="9"/>
        <v>1617175.3800000001</v>
      </c>
      <c r="I174" s="347"/>
      <c r="J174" s="288"/>
    </row>
    <row r="175" spans="2:10">
      <c r="B175" s="127" t="str">
        <f>$B$39</f>
        <v>Law</v>
      </c>
      <c r="C175" s="141">
        <f t="shared" si="8"/>
        <v>0</v>
      </c>
      <c r="D175" s="141">
        <f t="shared" si="8"/>
        <v>0</v>
      </c>
      <c r="E175" s="141">
        <f t="shared" si="8"/>
        <v>0</v>
      </c>
      <c r="F175" s="141">
        <f t="shared" si="8"/>
        <v>0</v>
      </c>
      <c r="G175" s="141">
        <f t="shared" si="8"/>
        <v>103266.8</v>
      </c>
      <c r="H175" s="136">
        <f t="shared" si="9"/>
        <v>103266.8</v>
      </c>
      <c r="I175" s="347"/>
      <c r="J175" s="288"/>
    </row>
    <row r="176" spans="2:10">
      <c r="B176" s="127" t="str">
        <f>$B$40</f>
        <v>Social Service</v>
      </c>
      <c r="C176" s="141">
        <f t="shared" si="8"/>
        <v>1133.7559850291461</v>
      </c>
      <c r="D176" s="141">
        <f t="shared" si="8"/>
        <v>13926.674195388949</v>
      </c>
      <c r="E176" s="141">
        <f t="shared" si="8"/>
        <v>2742064.7850675117</v>
      </c>
      <c r="F176" s="141">
        <f t="shared" si="8"/>
        <v>1218129.3047520707</v>
      </c>
      <c r="G176" s="141">
        <f t="shared" si="8"/>
        <v>0</v>
      </c>
      <c r="H176" s="136">
        <f t="shared" si="9"/>
        <v>3975254.5200000005</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152581.60614430375</v>
      </c>
      <c r="D179" s="141">
        <f t="shared" si="8"/>
        <v>18342.053855696246</v>
      </c>
      <c r="E179" s="141">
        <f t="shared" si="8"/>
        <v>0</v>
      </c>
      <c r="F179" s="141">
        <f t="shared" si="8"/>
        <v>0</v>
      </c>
      <c r="G179" s="141">
        <f t="shared" si="8"/>
        <v>0</v>
      </c>
      <c r="H179" s="136">
        <f t="shared" si="9"/>
        <v>170923.66</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863974.76424876577</v>
      </c>
      <c r="D181" s="141">
        <f t="shared" si="8"/>
        <v>2107315.9306374243</v>
      </c>
      <c r="E181" s="141">
        <f t="shared" si="8"/>
        <v>932613.45610832714</v>
      </c>
      <c r="F181" s="141">
        <f t="shared" si="8"/>
        <v>497335.88748069142</v>
      </c>
      <c r="G181" s="141">
        <f t="shared" si="8"/>
        <v>65420.071524790736</v>
      </c>
      <c r="H181" s="136">
        <f t="shared" si="9"/>
        <v>4466660.1099999985</v>
      </c>
      <c r="I181" s="347"/>
      <c r="J181" s="288"/>
    </row>
    <row r="182" spans="2:10">
      <c r="B182" s="127" t="str">
        <f>$B$46</f>
        <v>Pharmacy</v>
      </c>
      <c r="C182" s="141">
        <f t="shared" si="8"/>
        <v>0</v>
      </c>
      <c r="D182" s="141">
        <f t="shared" si="8"/>
        <v>48912.490337780699</v>
      </c>
      <c r="E182" s="141">
        <f t="shared" si="8"/>
        <v>5922015.7685226295</v>
      </c>
      <c r="F182" s="141">
        <f t="shared" si="8"/>
        <v>9581464.8033339325</v>
      </c>
      <c r="G182" s="141">
        <f t="shared" si="8"/>
        <v>7774991.2878056569</v>
      </c>
      <c r="H182" s="136">
        <f t="shared" si="9"/>
        <v>23327384.350000001</v>
      </c>
      <c r="I182" s="347"/>
      <c r="J182" s="288"/>
    </row>
    <row r="183" spans="2:10">
      <c r="B183" s="127" t="str">
        <f>$B$47</f>
        <v>Business Administration</v>
      </c>
      <c r="C183" s="141">
        <f t="shared" si="8"/>
        <v>1300790.9275159982</v>
      </c>
      <c r="D183" s="141">
        <f t="shared" si="8"/>
        <v>6328421.2203455539</v>
      </c>
      <c r="E183" s="141">
        <f t="shared" si="8"/>
        <v>3874173.7523374194</v>
      </c>
      <c r="F183" s="141">
        <f t="shared" si="8"/>
        <v>1264020.9398010299</v>
      </c>
      <c r="G183" s="141">
        <f t="shared" si="8"/>
        <v>0</v>
      </c>
      <c r="H183" s="136">
        <f t="shared" si="9"/>
        <v>12767406.840000002</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9802858.8599999994</v>
      </c>
      <c r="H184" s="136">
        <f t="shared" si="9"/>
        <v>9802858.8599999994</v>
      </c>
      <c r="I184" s="347"/>
      <c r="J184" s="288"/>
    </row>
    <row r="185" spans="2:10">
      <c r="B185" s="127" t="str">
        <f>$B$49</f>
        <v>Teacher Ed-Practice Teaching</v>
      </c>
      <c r="C185" s="141">
        <f t="shared" si="10"/>
        <v>56338.630673299929</v>
      </c>
      <c r="D185" s="141">
        <f t="shared" si="10"/>
        <v>471806.89932670014</v>
      </c>
      <c r="E185" s="141">
        <f t="shared" si="10"/>
        <v>0</v>
      </c>
      <c r="F185" s="141">
        <f t="shared" si="10"/>
        <v>0</v>
      </c>
      <c r="G185" s="141">
        <f t="shared" si="10"/>
        <v>0</v>
      </c>
      <c r="H185" s="136">
        <f t="shared" si="9"/>
        <v>528145.53</v>
      </c>
      <c r="I185" s="347"/>
      <c r="J185" s="288"/>
    </row>
    <row r="186" spans="2:10">
      <c r="B186" s="127" t="str">
        <f>$B$50</f>
        <v>Technology</v>
      </c>
      <c r="C186" s="141">
        <f t="shared" si="10"/>
        <v>1874100.1306527846</v>
      </c>
      <c r="D186" s="141">
        <f t="shared" si="10"/>
        <v>4044373.3502518763</v>
      </c>
      <c r="E186" s="141">
        <f t="shared" si="10"/>
        <v>981531.09219016531</v>
      </c>
      <c r="F186" s="141">
        <f t="shared" si="10"/>
        <v>89968.71690517223</v>
      </c>
      <c r="G186" s="141">
        <f t="shared" si="10"/>
        <v>0</v>
      </c>
      <c r="H186" s="136">
        <f t="shared" si="9"/>
        <v>6989973.2899999982</v>
      </c>
      <c r="I186" s="347"/>
      <c r="J186" s="288"/>
    </row>
    <row r="187" spans="2:10">
      <c r="B187" s="127" t="str">
        <f>$B$51</f>
        <v>Nursing</v>
      </c>
      <c r="C187" s="141">
        <f t="shared" si="10"/>
        <v>0</v>
      </c>
      <c r="D187" s="141">
        <f t="shared" si="10"/>
        <v>766215.47394971608</v>
      </c>
      <c r="E187" s="141">
        <f t="shared" si="10"/>
        <v>10022.457353152937</v>
      </c>
      <c r="F187" s="141">
        <f t="shared" si="10"/>
        <v>50112.298697130995</v>
      </c>
      <c r="G187" s="141">
        <f t="shared" si="10"/>
        <v>0</v>
      </c>
      <c r="H187" s="136">
        <f t="shared" si="9"/>
        <v>826350.23</v>
      </c>
      <c r="I187" s="347"/>
      <c r="J187" s="288"/>
    </row>
    <row r="188" spans="2:10">
      <c r="B188" s="130" t="str">
        <f>$B$52</f>
        <v>Totals</v>
      </c>
      <c r="C188" s="133">
        <f>SUM(C168:C187)</f>
        <v>38481310.252783827</v>
      </c>
      <c r="D188" s="133">
        <f>SUM(D168:D187)</f>
        <v>52208129.337749511</v>
      </c>
      <c r="E188" s="133">
        <f>SUM(E168:E187)</f>
        <v>49939771.517257988</v>
      </c>
      <c r="F188" s="133">
        <f>SUM(F168:F187)</f>
        <v>63154638.392878219</v>
      </c>
      <c r="G188" s="133">
        <f>SUM(G168:G187)</f>
        <v>17746537.019330446</v>
      </c>
      <c r="H188" s="133">
        <f t="shared" si="9"/>
        <v>221530386.51999998</v>
      </c>
      <c r="I188" s="347"/>
      <c r="J188" s="288"/>
    </row>
    <row r="189" spans="2:10">
      <c r="B189" s="328"/>
      <c r="C189" s="329"/>
      <c r="D189" s="329"/>
      <c r="E189" s="329"/>
      <c r="F189" s="329"/>
      <c r="G189" s="329"/>
      <c r="H189" s="344"/>
    </row>
    <row r="190" spans="2:10">
      <c r="B190" s="489" t="s">
        <v>34</v>
      </c>
      <c r="C190" s="489"/>
      <c r="D190" s="489"/>
      <c r="E190" s="489"/>
      <c r="F190" s="489"/>
      <c r="G190" s="489"/>
      <c r="H190" s="122">
        <f>H15</f>
        <v>189238843</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15849993.90551807</v>
      </c>
      <c r="D193" s="135">
        <f t="shared" si="11"/>
        <v>12003391.056703277</v>
      </c>
      <c r="E193" s="135">
        <f t="shared" si="11"/>
        <v>6289110.8803025242</v>
      </c>
      <c r="F193" s="135">
        <f t="shared" si="11"/>
        <v>9861684.121316487</v>
      </c>
      <c r="G193" s="135">
        <f t="shared" si="11"/>
        <v>0</v>
      </c>
      <c r="H193" s="135">
        <f>SUM(C193:G193)</f>
        <v>44004179.963840358</v>
      </c>
    </row>
    <row r="194" spans="2:8">
      <c r="B194" s="127" t="str">
        <f>$B$33</f>
        <v>Science</v>
      </c>
      <c r="C194" s="138">
        <f t="shared" si="11"/>
        <v>7796749.6480089938</v>
      </c>
      <c r="D194" s="138">
        <f t="shared" si="11"/>
        <v>5063984.8646402722</v>
      </c>
      <c r="E194" s="138">
        <f t="shared" si="11"/>
        <v>4847517.5337162577</v>
      </c>
      <c r="F194" s="138">
        <f t="shared" si="11"/>
        <v>8669785.839994058</v>
      </c>
      <c r="G194" s="138">
        <f t="shared" si="11"/>
        <v>0</v>
      </c>
      <c r="H194" s="138">
        <f t="shared" ref="H194:H213" si="12">SUM(C194:G194)</f>
        <v>26378037.88635958</v>
      </c>
    </row>
    <row r="195" spans="2:8">
      <c r="B195" s="127" t="str">
        <f>$B$34</f>
        <v>Fine Arts</v>
      </c>
      <c r="C195" s="138">
        <f t="shared" si="11"/>
        <v>2885485.0983069744</v>
      </c>
      <c r="D195" s="138">
        <f t="shared" si="11"/>
        <v>2478237.7470527878</v>
      </c>
      <c r="E195" s="138">
        <f t="shared" si="11"/>
        <v>2503314.9203850077</v>
      </c>
      <c r="F195" s="138">
        <f t="shared" si="11"/>
        <v>747689.61856415309</v>
      </c>
      <c r="G195" s="138">
        <f t="shared" si="11"/>
        <v>0</v>
      </c>
      <c r="H195" s="138">
        <f t="shared" si="12"/>
        <v>8614727.384308923</v>
      </c>
    </row>
    <row r="196" spans="2:8">
      <c r="B196" s="127" t="str">
        <f>$B$35</f>
        <v>Teacher Education</v>
      </c>
      <c r="C196" s="138">
        <f t="shared" si="11"/>
        <v>263692.58015269274</v>
      </c>
      <c r="D196" s="138">
        <f t="shared" si="11"/>
        <v>1545230.982167844</v>
      </c>
      <c r="E196" s="138">
        <f t="shared" si="11"/>
        <v>2074668.1463178592</v>
      </c>
      <c r="F196" s="138">
        <f t="shared" si="11"/>
        <v>2502629.0049177762</v>
      </c>
      <c r="G196" s="138">
        <f t="shared" si="11"/>
        <v>0</v>
      </c>
      <c r="H196" s="138">
        <f t="shared" si="12"/>
        <v>6386220.7135561723</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4451751.7673099618</v>
      </c>
      <c r="D198" s="138">
        <f t="shared" si="11"/>
        <v>9007180.2184478957</v>
      </c>
      <c r="E198" s="138">
        <f t="shared" si="11"/>
        <v>9045142.3179397602</v>
      </c>
      <c r="F198" s="138">
        <f t="shared" si="11"/>
        <v>10995600.844421685</v>
      </c>
      <c r="G198" s="138">
        <f t="shared" si="11"/>
        <v>0</v>
      </c>
      <c r="H198" s="138">
        <f t="shared" si="12"/>
        <v>33499675.148119301</v>
      </c>
    </row>
    <row r="199" spans="2:8">
      <c r="B199" s="127" t="str">
        <f>$B$38</f>
        <v>Home Economics</v>
      </c>
      <c r="C199" s="138">
        <f t="shared" si="11"/>
        <v>504448.27834904258</v>
      </c>
      <c r="D199" s="138">
        <f t="shared" si="11"/>
        <v>748693.48691678524</v>
      </c>
      <c r="E199" s="138">
        <f t="shared" si="11"/>
        <v>311175.98353643384</v>
      </c>
      <c r="F199" s="138">
        <f t="shared" si="11"/>
        <v>0</v>
      </c>
      <c r="G199" s="138">
        <f t="shared" si="11"/>
        <v>0</v>
      </c>
      <c r="H199" s="138">
        <f t="shared" si="12"/>
        <v>1564317.7488022617</v>
      </c>
    </row>
    <row r="200" spans="2:8">
      <c r="B200" s="127" t="str">
        <f>$B$39</f>
        <v>Law</v>
      </c>
      <c r="C200" s="138">
        <f t="shared" si="11"/>
        <v>0</v>
      </c>
      <c r="D200" s="138">
        <f t="shared" si="11"/>
        <v>0</v>
      </c>
      <c r="E200" s="138">
        <f t="shared" si="11"/>
        <v>0</v>
      </c>
      <c r="F200" s="138">
        <f t="shared" si="11"/>
        <v>0</v>
      </c>
      <c r="G200" s="138">
        <f t="shared" si="11"/>
        <v>8030923.4448608533</v>
      </c>
      <c r="H200" s="138">
        <f t="shared" si="12"/>
        <v>8030923.4448608533</v>
      </c>
    </row>
    <row r="201" spans="2:8">
      <c r="B201" s="127" t="str">
        <f>$B$40</f>
        <v>Social Service</v>
      </c>
      <c r="C201" s="138">
        <f t="shared" si="11"/>
        <v>740.85272052160292</v>
      </c>
      <c r="D201" s="138">
        <f t="shared" si="11"/>
        <v>9100.3836819495737</v>
      </c>
      <c r="E201" s="138">
        <f t="shared" si="11"/>
        <v>1791801.9244780666</v>
      </c>
      <c r="F201" s="138">
        <f t="shared" si="11"/>
        <v>795986.45677664084</v>
      </c>
      <c r="G201" s="138">
        <f t="shared" si="11"/>
        <v>0</v>
      </c>
      <c r="H201" s="138">
        <f t="shared" si="12"/>
        <v>2597629.6176571785</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117455.76853317268</v>
      </c>
      <c r="D204" s="138">
        <f t="shared" si="11"/>
        <v>14119.526504788164</v>
      </c>
      <c r="E204" s="138">
        <f t="shared" si="11"/>
        <v>0</v>
      </c>
      <c r="F204" s="138">
        <f t="shared" si="11"/>
        <v>0</v>
      </c>
      <c r="G204" s="138">
        <f t="shared" si="11"/>
        <v>0</v>
      </c>
      <c r="H204" s="138">
        <f t="shared" si="12"/>
        <v>131575.29503796084</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825574.79056460457</v>
      </c>
      <c r="D206" s="138">
        <f t="shared" si="11"/>
        <v>2013569.4124390553</v>
      </c>
      <c r="E206" s="138">
        <f t="shared" si="11"/>
        <v>874194.37028992374</v>
      </c>
      <c r="F206" s="138">
        <f t="shared" si="11"/>
        <v>386947.66020980425</v>
      </c>
      <c r="G206" s="138">
        <f t="shared" si="11"/>
        <v>31020.332528942829</v>
      </c>
      <c r="H206" s="138">
        <f t="shared" si="12"/>
        <v>4131306.5660323305</v>
      </c>
    </row>
    <row r="207" spans="2:8">
      <c r="B207" s="127" t="str">
        <f>$B$46</f>
        <v>Pharmacy</v>
      </c>
      <c r="C207" s="138">
        <f t="shared" si="11"/>
        <v>0</v>
      </c>
      <c r="D207" s="138">
        <f t="shared" si="11"/>
        <v>25193.424791381829</v>
      </c>
      <c r="E207" s="138">
        <f t="shared" si="11"/>
        <v>2396664.4293200742</v>
      </c>
      <c r="F207" s="138">
        <f t="shared" si="11"/>
        <v>3774099.0787721048</v>
      </c>
      <c r="G207" s="138">
        <f t="shared" si="11"/>
        <v>3921991.7376905563</v>
      </c>
      <c r="H207" s="138">
        <f t="shared" si="12"/>
        <v>10117948.670574117</v>
      </c>
    </row>
    <row r="208" spans="2:8">
      <c r="B208" s="127" t="str">
        <f>$B$47</f>
        <v>Business Administration</v>
      </c>
      <c r="C208" s="138">
        <f t="shared" si="11"/>
        <v>3244025.1660284973</v>
      </c>
      <c r="D208" s="138">
        <f t="shared" si="11"/>
        <v>15792425.41210473</v>
      </c>
      <c r="E208" s="138">
        <f t="shared" si="11"/>
        <v>9642653.2672183216</v>
      </c>
      <c r="F208" s="138">
        <f t="shared" si="11"/>
        <v>2750551.1392550208</v>
      </c>
      <c r="G208" s="138">
        <f t="shared" si="11"/>
        <v>0</v>
      </c>
      <c r="H208" s="138">
        <f t="shared" si="12"/>
        <v>31429654.984606568</v>
      </c>
    </row>
    <row r="209" spans="2:8">
      <c r="B209" s="127" t="str">
        <f>$B$48</f>
        <v>Optometry</v>
      </c>
      <c r="C209" s="138">
        <f t="shared" ref="C209:G212" si="13">$H$190*IF($H$136=0,0,C132/$H$136)</f>
        <v>0</v>
      </c>
      <c r="D209" s="138">
        <f t="shared" si="13"/>
        <v>0</v>
      </c>
      <c r="E209" s="138">
        <f t="shared" si="13"/>
        <v>0</v>
      </c>
      <c r="F209" s="138">
        <f t="shared" si="13"/>
        <v>0</v>
      </c>
      <c r="G209" s="138">
        <f t="shared" si="13"/>
        <v>6638292.6039969781</v>
      </c>
      <c r="H209" s="138">
        <f t="shared" si="12"/>
        <v>6638292.6039969781</v>
      </c>
    </row>
    <row r="210" spans="2:8">
      <c r="B210" s="127" t="str">
        <f>$B$49</f>
        <v>Teacher Ed-Practice Teaching</v>
      </c>
      <c r="C210" s="138">
        <f t="shared" si="13"/>
        <v>30132.392815279854</v>
      </c>
      <c r="D210" s="138">
        <f t="shared" si="13"/>
        <v>252343.20844451952</v>
      </c>
      <c r="E210" s="138">
        <f t="shared" si="13"/>
        <v>0</v>
      </c>
      <c r="F210" s="138">
        <f t="shared" si="13"/>
        <v>0</v>
      </c>
      <c r="G210" s="138">
        <f t="shared" si="13"/>
        <v>0</v>
      </c>
      <c r="H210" s="138">
        <f t="shared" si="12"/>
        <v>282475.60125979938</v>
      </c>
    </row>
    <row r="211" spans="2:8">
      <c r="B211" s="127" t="str">
        <f>$B$50</f>
        <v>Technology</v>
      </c>
      <c r="C211" s="138">
        <f t="shared" si="13"/>
        <v>1155162.527853736</v>
      </c>
      <c r="D211" s="138">
        <f t="shared" si="13"/>
        <v>2499342.3954154984</v>
      </c>
      <c r="E211" s="138">
        <f t="shared" si="13"/>
        <v>585831.16014092055</v>
      </c>
      <c r="F211" s="138">
        <f t="shared" si="13"/>
        <v>20401.161293377161</v>
      </c>
      <c r="G211" s="138">
        <f t="shared" si="13"/>
        <v>0</v>
      </c>
      <c r="H211" s="138">
        <f t="shared" si="12"/>
        <v>4260737.2447035322</v>
      </c>
    </row>
    <row r="212" spans="2:8">
      <c r="B212" s="127" t="str">
        <f>$B$51</f>
        <v>Nursing</v>
      </c>
      <c r="C212" s="138">
        <f t="shared" si="13"/>
        <v>0</v>
      </c>
      <c r="D212" s="138">
        <f t="shared" si="13"/>
        <v>1085914.4880038239</v>
      </c>
      <c r="E212" s="138">
        <f t="shared" si="13"/>
        <v>14204.270228433783</v>
      </c>
      <c r="F212" s="138">
        <f t="shared" si="13"/>
        <v>71021.368051829428</v>
      </c>
      <c r="G212" s="138">
        <f t="shared" si="13"/>
        <v>0</v>
      </c>
      <c r="H212" s="138">
        <f t="shared" si="12"/>
        <v>1171140.1262840873</v>
      </c>
    </row>
    <row r="213" spans="2:8">
      <c r="B213" s="130" t="str">
        <f>$B$52</f>
        <v>Totals</v>
      </c>
      <c r="C213" s="135">
        <f>SUM(C193:C212)</f>
        <v>37125212.776161544</v>
      </c>
      <c r="D213" s="135">
        <f>SUM(D193:D212)</f>
        <v>52538726.607314616</v>
      </c>
      <c r="E213" s="135">
        <f>SUM(E193:E212)</f>
        <v>40376279.203873582</v>
      </c>
      <c r="F213" s="135">
        <f>SUM(F193:F212)</f>
        <v>40576396.29357294</v>
      </c>
      <c r="G213" s="135">
        <f>SUM(G193:G212)</f>
        <v>18622228.119077332</v>
      </c>
      <c r="H213" s="135">
        <f t="shared" si="12"/>
        <v>189238843</v>
      </c>
    </row>
    <row r="214" spans="2:8">
      <c r="B214" s="143"/>
      <c r="C214" s="144"/>
      <c r="D214" s="144"/>
      <c r="E214" s="144"/>
      <c r="F214" s="144"/>
      <c r="G214" s="144"/>
      <c r="H214" s="144"/>
    </row>
    <row r="215" spans="2:8">
      <c r="B215" s="489" t="s">
        <v>35</v>
      </c>
      <c r="C215" s="489"/>
      <c r="D215" s="489"/>
      <c r="E215" s="489"/>
      <c r="F215" s="489"/>
      <c r="G215" s="489"/>
      <c r="H215" s="122">
        <f>H17</f>
        <v>94166963</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13255884.551502144</v>
      </c>
      <c r="D218" s="135">
        <f t="shared" si="14"/>
        <v>9770156.6396243386</v>
      </c>
      <c r="E218" s="135">
        <f t="shared" si="14"/>
        <v>1029313.7102491042</v>
      </c>
      <c r="F218" s="135">
        <f t="shared" si="14"/>
        <v>963211.55006493279</v>
      </c>
      <c r="G218" s="135">
        <f t="shared" si="14"/>
        <v>0</v>
      </c>
      <c r="H218" s="135">
        <f>SUM(C218:G218)</f>
        <v>25018566.451440517</v>
      </c>
    </row>
    <row r="219" spans="2:8">
      <c r="B219" s="127" t="str">
        <f>$B$33</f>
        <v>Science</v>
      </c>
      <c r="C219" s="138">
        <f t="shared" si="14"/>
        <v>4666491.5052374341</v>
      </c>
      <c r="D219" s="138">
        <f t="shared" si="14"/>
        <v>4375939.2667482011</v>
      </c>
      <c r="E219" s="138">
        <f t="shared" si="14"/>
        <v>772973.31845818495</v>
      </c>
      <c r="F219" s="138">
        <f t="shared" si="14"/>
        <v>839122.79304568446</v>
      </c>
      <c r="G219" s="138">
        <f t="shared" si="14"/>
        <v>0</v>
      </c>
      <c r="H219" s="138">
        <f t="shared" ref="H219:H238" si="15">SUM(C219:G219)</f>
        <v>10654526.883489504</v>
      </c>
    </row>
    <row r="220" spans="2:8">
      <c r="B220" s="127" t="str">
        <f>$B$34</f>
        <v>Fine Arts</v>
      </c>
      <c r="C220" s="138">
        <f t="shared" si="14"/>
        <v>1356069.9432486936</v>
      </c>
      <c r="D220" s="138">
        <f t="shared" si="14"/>
        <v>1555079.8123861372</v>
      </c>
      <c r="E220" s="138">
        <f t="shared" si="14"/>
        <v>381930.71650561353</v>
      </c>
      <c r="F220" s="138">
        <f t="shared" si="14"/>
        <v>87032.782428038743</v>
      </c>
      <c r="G220" s="138">
        <f t="shared" si="14"/>
        <v>0</v>
      </c>
      <c r="H220" s="138">
        <f t="shared" si="15"/>
        <v>3380113.2545684832</v>
      </c>
    </row>
    <row r="221" spans="2:8">
      <c r="B221" s="127" t="str">
        <f>$B$35</f>
        <v>Teacher Education</v>
      </c>
      <c r="C221" s="138">
        <f t="shared" si="14"/>
        <v>182097.20162727669</v>
      </c>
      <c r="D221" s="138">
        <f t="shared" si="14"/>
        <v>1501704.2965311781</v>
      </c>
      <c r="E221" s="138">
        <f t="shared" si="14"/>
        <v>798662.24851346342</v>
      </c>
      <c r="F221" s="138">
        <f t="shared" si="14"/>
        <v>434188.75491410925</v>
      </c>
      <c r="G221" s="138">
        <f t="shared" si="14"/>
        <v>0</v>
      </c>
      <c r="H221" s="138">
        <f t="shared" si="15"/>
        <v>2916652.501586027</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2163948.1369029246</v>
      </c>
      <c r="D223" s="138">
        <f t="shared" si="14"/>
        <v>6264676.984182003</v>
      </c>
      <c r="E223" s="138">
        <f t="shared" si="14"/>
        <v>2806515.6085391664</v>
      </c>
      <c r="F223" s="138">
        <f t="shared" si="14"/>
        <v>941270.51247803227</v>
      </c>
      <c r="G223" s="138">
        <f t="shared" si="14"/>
        <v>0</v>
      </c>
      <c r="H223" s="138">
        <f t="shared" si="15"/>
        <v>12176411.242102128</v>
      </c>
    </row>
    <row r="224" spans="2:8">
      <c r="B224" s="127" t="str">
        <f>$B$38</f>
        <v>Home Economics</v>
      </c>
      <c r="C224" s="138">
        <f t="shared" si="14"/>
        <v>659402.99708103412</v>
      </c>
      <c r="D224" s="138">
        <f t="shared" si="14"/>
        <v>1612233.0473997802</v>
      </c>
      <c r="E224" s="138">
        <f t="shared" si="14"/>
        <v>84312.385822452226</v>
      </c>
      <c r="F224" s="138">
        <f t="shared" si="14"/>
        <v>0</v>
      </c>
      <c r="G224" s="138">
        <f t="shared" si="14"/>
        <v>0</v>
      </c>
      <c r="H224" s="138">
        <f t="shared" si="15"/>
        <v>2355948.4303032667</v>
      </c>
    </row>
    <row r="225" spans="2:10">
      <c r="B225" s="127" t="str">
        <f>$B$39</f>
        <v>Law</v>
      </c>
      <c r="C225" s="138">
        <f t="shared" si="14"/>
        <v>0</v>
      </c>
      <c r="D225" s="138">
        <f t="shared" si="14"/>
        <v>0</v>
      </c>
      <c r="E225" s="138">
        <f t="shared" si="14"/>
        <v>0</v>
      </c>
      <c r="F225" s="138">
        <f t="shared" si="14"/>
        <v>0</v>
      </c>
      <c r="G225" s="138">
        <f t="shared" si="14"/>
        <v>1437271.0338144572</v>
      </c>
      <c r="H225" s="138">
        <f t="shared" si="15"/>
        <v>1437271.0338144572</v>
      </c>
    </row>
    <row r="226" spans="2:10">
      <c r="B226" s="127" t="str">
        <f>$B$40</f>
        <v>Social Service</v>
      </c>
      <c r="C226" s="138">
        <f t="shared" si="14"/>
        <v>316.69078543874207</v>
      </c>
      <c r="D226" s="138">
        <f t="shared" si="14"/>
        <v>9870.8145759170202</v>
      </c>
      <c r="E226" s="138">
        <f t="shared" si="14"/>
        <v>1251951.1040615169</v>
      </c>
      <c r="F226" s="138">
        <f t="shared" si="14"/>
        <v>59850.274750934201</v>
      </c>
      <c r="G226" s="138">
        <f t="shared" si="14"/>
        <v>0</v>
      </c>
      <c r="H226" s="138">
        <f t="shared" si="15"/>
        <v>1321988.884173807</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95323.926417061375</v>
      </c>
      <c r="D229" s="138">
        <f t="shared" si="14"/>
        <v>15720.18617646044</v>
      </c>
      <c r="E229" s="138">
        <f t="shared" si="14"/>
        <v>0</v>
      </c>
      <c r="F229" s="138">
        <f t="shared" si="14"/>
        <v>0</v>
      </c>
      <c r="G229" s="138">
        <f t="shared" si="14"/>
        <v>0</v>
      </c>
      <c r="H229" s="138">
        <f t="shared" si="15"/>
        <v>111044.11259352182</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1252617.620005371</v>
      </c>
      <c r="D231" s="138">
        <f t="shared" si="14"/>
        <v>3408965.0240333676</v>
      </c>
      <c r="E231" s="138">
        <f t="shared" si="14"/>
        <v>227138.44565970523</v>
      </c>
      <c r="F231" s="138">
        <f t="shared" si="14"/>
        <v>25963.561144498952</v>
      </c>
      <c r="G231" s="138">
        <f t="shared" si="14"/>
        <v>2200.7467660805792</v>
      </c>
      <c r="H231" s="138">
        <f t="shared" si="15"/>
        <v>4916885.3976090234</v>
      </c>
    </row>
    <row r="232" spans="2:10">
      <c r="B232" s="127" t="str">
        <f>$B$46</f>
        <v>Pharmacy</v>
      </c>
      <c r="C232" s="138">
        <f t="shared" si="14"/>
        <v>0</v>
      </c>
      <c r="D232" s="138">
        <f t="shared" si="14"/>
        <v>16329.495718183713</v>
      </c>
      <c r="E232" s="138">
        <f t="shared" si="14"/>
        <v>76462.990527783826</v>
      </c>
      <c r="F232" s="138">
        <f t="shared" si="14"/>
        <v>86910.887774778181</v>
      </c>
      <c r="G232" s="138">
        <f t="shared" si="14"/>
        <v>998772.24067290232</v>
      </c>
      <c r="H232" s="138">
        <f t="shared" si="15"/>
        <v>1178475.6146936479</v>
      </c>
    </row>
    <row r="233" spans="2:10">
      <c r="B233" s="127" t="str">
        <f>$B$47</f>
        <v>Business Administration</v>
      </c>
      <c r="C233" s="138">
        <f t="shared" si="14"/>
        <v>2594542.0415044674</v>
      </c>
      <c r="D233" s="138">
        <f t="shared" si="14"/>
        <v>17769537.889092494</v>
      </c>
      <c r="E233" s="138">
        <f t="shared" si="14"/>
        <v>2740152.5392296966</v>
      </c>
      <c r="F233" s="138">
        <f t="shared" si="14"/>
        <v>71064.582850905586</v>
      </c>
      <c r="G233" s="138">
        <f t="shared" si="14"/>
        <v>0</v>
      </c>
      <c r="H233" s="138">
        <f t="shared" si="15"/>
        <v>23175297.052677568</v>
      </c>
    </row>
    <row r="234" spans="2:10">
      <c r="B234" s="127" t="str">
        <f>$B$48</f>
        <v>Optometry</v>
      </c>
      <c r="C234" s="138">
        <f t="shared" ref="C234:G237" si="16">$H$215*IF($H$25=0,0,C$25/$H$25)*IF(C$52=0,0,C48/C$52)</f>
        <v>0</v>
      </c>
      <c r="D234" s="138">
        <f t="shared" si="16"/>
        <v>0</v>
      </c>
      <c r="E234" s="138">
        <f t="shared" si="16"/>
        <v>0</v>
      </c>
      <c r="F234" s="138">
        <f t="shared" si="16"/>
        <v>0</v>
      </c>
      <c r="G234" s="138">
        <f t="shared" si="16"/>
        <v>921684.97200546903</v>
      </c>
      <c r="H234" s="138">
        <f t="shared" si="15"/>
        <v>921684.97200546903</v>
      </c>
    </row>
    <row r="235" spans="2:10">
      <c r="B235" s="127" t="str">
        <f>$B$49</f>
        <v>Teacher Ed-Practice Teaching</v>
      </c>
      <c r="C235" s="138">
        <f t="shared" si="16"/>
        <v>17840.247579715804</v>
      </c>
      <c r="D235" s="138">
        <f t="shared" si="16"/>
        <v>412015.11211327714</v>
      </c>
      <c r="E235" s="138">
        <f t="shared" si="16"/>
        <v>0</v>
      </c>
      <c r="F235" s="138">
        <f t="shared" si="16"/>
        <v>0</v>
      </c>
      <c r="G235" s="138">
        <f t="shared" si="16"/>
        <v>0</v>
      </c>
      <c r="H235" s="138">
        <f t="shared" si="15"/>
        <v>429855.35969299293</v>
      </c>
    </row>
    <row r="236" spans="2:10">
      <c r="B236" s="127" t="str">
        <f>$B$50</f>
        <v>Technology</v>
      </c>
      <c r="C236" s="138">
        <f t="shared" si="16"/>
        <v>616702.52284437709</v>
      </c>
      <c r="D236" s="138">
        <f t="shared" si="16"/>
        <v>2755175.8857642957</v>
      </c>
      <c r="E236" s="138">
        <f t="shared" si="16"/>
        <v>208146.20249917894</v>
      </c>
      <c r="F236" s="138">
        <f t="shared" si="16"/>
        <v>5119.5754369434553</v>
      </c>
      <c r="G236" s="138">
        <f t="shared" si="16"/>
        <v>0</v>
      </c>
      <c r="H236" s="138">
        <f t="shared" si="15"/>
        <v>3585144.1865447951</v>
      </c>
    </row>
    <row r="237" spans="2:10">
      <c r="B237" s="127" t="str">
        <f>$B$51</f>
        <v>Nursing</v>
      </c>
      <c r="C237" s="138">
        <f t="shared" si="16"/>
        <v>0</v>
      </c>
      <c r="D237" s="138">
        <f t="shared" si="16"/>
        <v>577747.30746200774</v>
      </c>
      <c r="E237" s="138">
        <f t="shared" si="16"/>
        <v>1427.1627808488006</v>
      </c>
      <c r="F237" s="138">
        <f t="shared" si="16"/>
        <v>7923.1524619362999</v>
      </c>
      <c r="G237" s="138">
        <f t="shared" si="16"/>
        <v>0</v>
      </c>
      <c r="H237" s="138">
        <f t="shared" si="15"/>
        <v>587097.62270479288</v>
      </c>
    </row>
    <row r="238" spans="2:10">
      <c r="B238" s="130" t="str">
        <f>$B$52</f>
        <v>Totals</v>
      </c>
      <c r="C238" s="135">
        <f>SUM(C218:C237)</f>
        <v>26861237.384735934</v>
      </c>
      <c r="D238" s="135">
        <f>SUM(D218:D237)</f>
        <v>50045151.761807635</v>
      </c>
      <c r="E238" s="135">
        <f>SUM(E218:E237)</f>
        <v>10378986.432846718</v>
      </c>
      <c r="F238" s="135">
        <f>SUM(F218:F237)</f>
        <v>3521658.427350794</v>
      </c>
      <c r="G238" s="135">
        <f>SUM(G218:G237)</f>
        <v>3359928.9932589093</v>
      </c>
      <c r="H238" s="135">
        <f t="shared" si="15"/>
        <v>94166962.999999985</v>
      </c>
    </row>
    <row r="239" spans="2:10">
      <c r="B239" s="328"/>
      <c r="C239" s="348"/>
      <c r="D239" s="348"/>
      <c r="E239" s="348"/>
      <c r="F239" s="348"/>
      <c r="G239" s="348"/>
      <c r="H239" s="348"/>
    </row>
    <row r="240" spans="2:10">
      <c r="B240" s="120" t="s">
        <v>11</v>
      </c>
      <c r="C240" s="121"/>
      <c r="D240" s="121"/>
      <c r="E240" s="121"/>
      <c r="F240" s="121"/>
      <c r="G240" s="121"/>
      <c r="H240" s="122">
        <f>H16</f>
        <v>35318911</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4971843.540295328</v>
      </c>
      <c r="D243" s="135">
        <f t="shared" si="17"/>
        <v>3664462.3742506285</v>
      </c>
      <c r="E243" s="135">
        <f t="shared" si="17"/>
        <v>386061.50358027261</v>
      </c>
      <c r="F243" s="135">
        <f t="shared" si="17"/>
        <v>361268.77120286244</v>
      </c>
      <c r="G243" s="135">
        <f t="shared" si="17"/>
        <v>0</v>
      </c>
      <c r="H243" s="135">
        <f>SUM(C243:G243)</f>
        <v>9383636.1893290915</v>
      </c>
    </row>
    <row r="244" spans="2:8">
      <c r="B244" s="127" t="str">
        <f>$B$33</f>
        <v>Science</v>
      </c>
      <c r="C244" s="138">
        <f t="shared" si="17"/>
        <v>1750246.5079577535</v>
      </c>
      <c r="D244" s="138">
        <f t="shared" si="17"/>
        <v>1641269.9802550178</v>
      </c>
      <c r="E244" s="138">
        <f t="shared" si="17"/>
        <v>289916.7072001599</v>
      </c>
      <c r="F244" s="138">
        <f t="shared" si="17"/>
        <v>314727.18564420467</v>
      </c>
      <c r="G244" s="138">
        <f t="shared" si="17"/>
        <v>0</v>
      </c>
      <c r="H244" s="138">
        <f t="shared" ref="H244:H263" si="18">SUM(C244:G244)</f>
        <v>3996160.3810571358</v>
      </c>
    </row>
    <row r="245" spans="2:8">
      <c r="B245" s="127" t="str">
        <f>$B$34</f>
        <v>Fine Arts</v>
      </c>
      <c r="C245" s="138">
        <f t="shared" si="17"/>
        <v>508616.95131206117</v>
      </c>
      <c r="D245" s="138">
        <f t="shared" si="17"/>
        <v>583258.9662211223</v>
      </c>
      <c r="E245" s="138">
        <f t="shared" si="17"/>
        <v>143249.57028111859</v>
      </c>
      <c r="F245" s="138">
        <f t="shared" si="17"/>
        <v>32643.116000866085</v>
      </c>
      <c r="G245" s="138">
        <f t="shared" si="17"/>
        <v>0</v>
      </c>
      <c r="H245" s="138">
        <f t="shared" si="18"/>
        <v>1267768.6038151681</v>
      </c>
    </row>
    <row r="246" spans="2:8">
      <c r="B246" s="127" t="str">
        <f>$B$35</f>
        <v>Teacher Education</v>
      </c>
      <c r="C246" s="138">
        <f t="shared" si="17"/>
        <v>68298.63311640243</v>
      </c>
      <c r="D246" s="138">
        <f t="shared" si="17"/>
        <v>563239.57689388667</v>
      </c>
      <c r="E246" s="138">
        <f t="shared" si="17"/>
        <v>299551.77458900207</v>
      </c>
      <c r="F246" s="138">
        <f t="shared" si="17"/>
        <v>162849.83080544116</v>
      </c>
      <c r="G246" s="138">
        <f t="shared" si="17"/>
        <v>0</v>
      </c>
      <c r="H246" s="138">
        <f t="shared" si="18"/>
        <v>1093939.8154047322</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811625.32188587426</v>
      </c>
      <c r="D248" s="138">
        <f t="shared" si="17"/>
        <v>2349672.9829555252</v>
      </c>
      <c r="E248" s="138">
        <f t="shared" si="17"/>
        <v>1052631.1122310024</v>
      </c>
      <c r="F248" s="138">
        <f t="shared" si="17"/>
        <v>353039.41422785417</v>
      </c>
      <c r="G248" s="138">
        <f t="shared" si="17"/>
        <v>0</v>
      </c>
      <c r="H248" s="138">
        <f t="shared" si="18"/>
        <v>4566968.8313002558</v>
      </c>
    </row>
    <row r="249" spans="2:8">
      <c r="B249" s="127" t="str">
        <f>$B$38</f>
        <v>Home Economics</v>
      </c>
      <c r="C249" s="138">
        <f t="shared" si="17"/>
        <v>247320.23870238129</v>
      </c>
      <c r="D249" s="138">
        <f t="shared" si="17"/>
        <v>604695.25296649546</v>
      </c>
      <c r="E249" s="138">
        <f t="shared" si="17"/>
        <v>31622.785276199804</v>
      </c>
      <c r="F249" s="138">
        <f t="shared" si="17"/>
        <v>0</v>
      </c>
      <c r="G249" s="138">
        <f t="shared" si="17"/>
        <v>0</v>
      </c>
      <c r="H249" s="138">
        <f t="shared" si="18"/>
        <v>883638.27694507653</v>
      </c>
    </row>
    <row r="250" spans="2:8">
      <c r="B250" s="127" t="str">
        <f>$B$39</f>
        <v>Law</v>
      </c>
      <c r="C250" s="138">
        <f t="shared" si="17"/>
        <v>0</v>
      </c>
      <c r="D250" s="138">
        <f t="shared" si="17"/>
        <v>0</v>
      </c>
      <c r="E250" s="138">
        <f t="shared" si="17"/>
        <v>0</v>
      </c>
      <c r="F250" s="138">
        <f t="shared" si="17"/>
        <v>0</v>
      </c>
      <c r="G250" s="138">
        <f t="shared" si="17"/>
        <v>539072.79271787498</v>
      </c>
      <c r="H250" s="138">
        <f t="shared" si="18"/>
        <v>539072.79271787498</v>
      </c>
    </row>
    <row r="251" spans="2:8">
      <c r="B251" s="127" t="str">
        <f>$B$40</f>
        <v>Social Service</v>
      </c>
      <c r="C251" s="138">
        <f t="shared" si="17"/>
        <v>118.78023150678682</v>
      </c>
      <c r="D251" s="138">
        <f t="shared" si="17"/>
        <v>3702.2158344887475</v>
      </c>
      <c r="E251" s="138">
        <f t="shared" si="17"/>
        <v>469565.42095023772</v>
      </c>
      <c r="F251" s="138">
        <f t="shared" si="17"/>
        <v>22447.857081828075</v>
      </c>
      <c r="G251" s="138">
        <f t="shared" si="17"/>
        <v>0</v>
      </c>
      <c r="H251" s="138">
        <f t="shared" si="18"/>
        <v>495834.27409806132</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35752.849683542838</v>
      </c>
      <c r="D254" s="138">
        <f t="shared" si="17"/>
        <v>5896.1215141857829</v>
      </c>
      <c r="E254" s="138">
        <f t="shared" si="17"/>
        <v>0</v>
      </c>
      <c r="F254" s="138">
        <f t="shared" si="17"/>
        <v>0</v>
      </c>
      <c r="G254" s="138">
        <f t="shared" si="17"/>
        <v>0</v>
      </c>
      <c r="H254" s="138">
        <f t="shared" si="18"/>
        <v>41648.971197728621</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469815.40901984408</v>
      </c>
      <c r="D256" s="138">
        <f t="shared" si="17"/>
        <v>1278589.9475801017</v>
      </c>
      <c r="E256" s="138">
        <f t="shared" si="17"/>
        <v>85192.112938095554</v>
      </c>
      <c r="F256" s="138">
        <f t="shared" si="17"/>
        <v>9738.072420426437</v>
      </c>
      <c r="G256" s="138">
        <f t="shared" si="17"/>
        <v>825.42726969688715</v>
      </c>
      <c r="H256" s="138">
        <f t="shared" si="18"/>
        <v>1844160.9692281648</v>
      </c>
    </row>
    <row r="257" spans="2:10">
      <c r="B257" s="127" t="str">
        <f>$B$46</f>
        <v>Pharmacy</v>
      </c>
      <c r="C257" s="138">
        <f t="shared" si="17"/>
        <v>0</v>
      </c>
      <c r="D257" s="138">
        <f t="shared" si="17"/>
        <v>6124.6533558208903</v>
      </c>
      <c r="E257" s="138">
        <f t="shared" si="17"/>
        <v>28678.73690738693</v>
      </c>
      <c r="F257" s="138">
        <f t="shared" si="17"/>
        <v>32597.397351004925</v>
      </c>
      <c r="G257" s="138">
        <f t="shared" si="17"/>
        <v>374606.40923077043</v>
      </c>
      <c r="H257" s="138">
        <f t="shared" si="18"/>
        <v>442007.19684498315</v>
      </c>
    </row>
    <row r="258" spans="2:10">
      <c r="B258" s="127" t="str">
        <f>$B$47</f>
        <v>Business Administration</v>
      </c>
      <c r="C258" s="138">
        <f t="shared" si="17"/>
        <v>973126.84332460212</v>
      </c>
      <c r="D258" s="138">
        <f t="shared" si="17"/>
        <v>6664765.5103413044</v>
      </c>
      <c r="E258" s="138">
        <f t="shared" si="17"/>
        <v>1027740.5214764933</v>
      </c>
      <c r="F258" s="138">
        <f t="shared" si="17"/>
        <v>26653.97286905452</v>
      </c>
      <c r="G258" s="138">
        <f t="shared" si="17"/>
        <v>0</v>
      </c>
      <c r="H258" s="138">
        <f t="shared" si="18"/>
        <v>8692286.8480114564</v>
      </c>
    </row>
    <row r="259" spans="2:10">
      <c r="B259" s="127" t="str">
        <f>$B$48</f>
        <v>Optometry</v>
      </c>
      <c r="C259" s="138">
        <f t="shared" ref="C259:G262" si="19">$H$240*IF($H$25=0,0,C$25/$H$25)*IF(C$52=0,0,C48/C$52)</f>
        <v>0</v>
      </c>
      <c r="D259" s="138">
        <f t="shared" si="19"/>
        <v>0</v>
      </c>
      <c r="E259" s="138">
        <f t="shared" si="19"/>
        <v>0</v>
      </c>
      <c r="F259" s="138">
        <f t="shared" si="19"/>
        <v>0</v>
      </c>
      <c r="G259" s="138">
        <f t="shared" si="19"/>
        <v>345693.52625611011</v>
      </c>
      <c r="H259" s="138">
        <f t="shared" si="18"/>
        <v>345693.52625611011</v>
      </c>
    </row>
    <row r="260" spans="2:10">
      <c r="B260" s="127" t="str">
        <f>$B$49</f>
        <v>Teacher Ed-Practice Teaching</v>
      </c>
      <c r="C260" s="138">
        <f t="shared" si="19"/>
        <v>6691.2863748823238</v>
      </c>
      <c r="D260" s="138">
        <f t="shared" si="19"/>
        <v>154533.23131365996</v>
      </c>
      <c r="E260" s="138">
        <f t="shared" si="19"/>
        <v>0</v>
      </c>
      <c r="F260" s="138">
        <f t="shared" si="19"/>
        <v>0</v>
      </c>
      <c r="G260" s="138">
        <f t="shared" si="19"/>
        <v>0</v>
      </c>
      <c r="H260" s="138">
        <f t="shared" si="18"/>
        <v>161224.51768854228</v>
      </c>
    </row>
    <row r="261" spans="2:10">
      <c r="B261" s="127" t="str">
        <f>$B$50</f>
        <v>Technology</v>
      </c>
      <c r="C261" s="138">
        <f t="shared" si="19"/>
        <v>231304.70415421619</v>
      </c>
      <c r="D261" s="138">
        <f t="shared" si="19"/>
        <v>1033375.2815056308</v>
      </c>
      <c r="E261" s="138">
        <f t="shared" si="19"/>
        <v>78068.751150618264</v>
      </c>
      <c r="F261" s="138">
        <f t="shared" si="19"/>
        <v>1920.1832941685932</v>
      </c>
      <c r="G261" s="138">
        <f t="shared" si="19"/>
        <v>0</v>
      </c>
      <c r="H261" s="138">
        <f t="shared" si="18"/>
        <v>1344668.920104634</v>
      </c>
    </row>
    <row r="262" spans="2:10">
      <c r="B262" s="127" t="str">
        <f>$B$51</f>
        <v>Nursing</v>
      </c>
      <c r="C262" s="138">
        <f t="shared" si="19"/>
        <v>0</v>
      </c>
      <c r="D262" s="138">
        <f t="shared" si="19"/>
        <v>216693.89223840943</v>
      </c>
      <c r="E262" s="138">
        <f t="shared" si="19"/>
        <v>535.28152160234038</v>
      </c>
      <c r="F262" s="138">
        <f t="shared" si="19"/>
        <v>2971.7122409752037</v>
      </c>
      <c r="G262" s="138">
        <f t="shared" si="19"/>
        <v>0</v>
      </c>
      <c r="H262" s="138">
        <f t="shared" si="18"/>
        <v>220200.88600098697</v>
      </c>
    </row>
    <row r="263" spans="2:10">
      <c r="B263" s="130" t="str">
        <f>$B$52</f>
        <v>Totals</v>
      </c>
      <c r="C263" s="135">
        <f>SUM(C243:C262)</f>
        <v>10074761.066058395</v>
      </c>
      <c r="D263" s="135">
        <f>SUM(D243:D262)</f>
        <v>18770279.987226274</v>
      </c>
      <c r="E263" s="135">
        <f>SUM(E243:E262)</f>
        <v>3892814.2781021898</v>
      </c>
      <c r="F263" s="135">
        <f>SUM(F243:F262)</f>
        <v>1320857.5131386861</v>
      </c>
      <c r="G263" s="135">
        <f>SUM(G243:G262)</f>
        <v>1260198.1554744523</v>
      </c>
      <c r="H263" s="135">
        <f t="shared" si="18"/>
        <v>35318911</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63731754.16425509</v>
      </c>
      <c r="D268" s="135">
        <f t="shared" si="20"/>
        <v>47899735.519845024</v>
      </c>
      <c r="E268" s="135">
        <f t="shared" si="20"/>
        <v>19499002.254174627</v>
      </c>
      <c r="F268" s="135">
        <f t="shared" si="20"/>
        <v>29690676.202760845</v>
      </c>
      <c r="G268" s="135">
        <f t="shared" si="20"/>
        <v>0</v>
      </c>
      <c r="H268" s="135">
        <f>SUM(C268:G268)</f>
        <v>160821168.14103559</v>
      </c>
    </row>
    <row r="269" spans="2:10">
      <c r="B269" s="127" t="str">
        <f>$B$33</f>
        <v>Science</v>
      </c>
      <c r="C269" s="138">
        <f t="shared" si="20"/>
        <v>35702834.629350163</v>
      </c>
      <c r="D269" s="138">
        <f t="shared" si="20"/>
        <v>25163275.787440419</v>
      </c>
      <c r="E269" s="138">
        <f t="shared" si="20"/>
        <v>20302787.350811832</v>
      </c>
      <c r="F269" s="138">
        <f t="shared" si="20"/>
        <v>35719055.872578263</v>
      </c>
      <c r="G269" s="138">
        <f t="shared" si="20"/>
        <v>0</v>
      </c>
      <c r="H269" s="138">
        <f t="shared" ref="H269:H288" si="21">SUM(C269:G269)</f>
        <v>116887953.64018068</v>
      </c>
    </row>
    <row r="270" spans="2:10">
      <c r="B270" s="127" t="str">
        <f>$B$34</f>
        <v>Fine Arts</v>
      </c>
      <c r="C270" s="138">
        <f t="shared" si="20"/>
        <v>8803053.1846843436</v>
      </c>
      <c r="D270" s="138">
        <f t="shared" si="20"/>
        <v>8097537.5338168703</v>
      </c>
      <c r="E270" s="138">
        <f t="shared" si="20"/>
        <v>6545138.2554895151</v>
      </c>
      <c r="F270" s="138">
        <f t="shared" si="20"/>
        <v>1918467.2332019694</v>
      </c>
      <c r="G270" s="138">
        <f t="shared" si="20"/>
        <v>0</v>
      </c>
      <c r="H270" s="138">
        <f t="shared" si="21"/>
        <v>25364196.2071927</v>
      </c>
    </row>
    <row r="271" spans="2:10">
      <c r="B271" s="127" t="str">
        <f>$B$35</f>
        <v>Teacher Education</v>
      </c>
      <c r="C271" s="138">
        <f t="shared" si="20"/>
        <v>1028491.9541718629</v>
      </c>
      <c r="D271" s="138">
        <f t="shared" si="20"/>
        <v>6623864.2172753178</v>
      </c>
      <c r="E271" s="138">
        <f t="shared" si="20"/>
        <v>7219411.1951002628</v>
      </c>
      <c r="F271" s="138">
        <f t="shared" si="20"/>
        <v>7981788.2402036916</v>
      </c>
      <c r="G271" s="138">
        <f t="shared" si="20"/>
        <v>0</v>
      </c>
      <c r="H271" s="138">
        <f t="shared" si="21"/>
        <v>22853555.606751136</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22399843.070813775</v>
      </c>
      <c r="D273" s="138">
        <f t="shared" si="20"/>
        <v>47837182.918609351</v>
      </c>
      <c r="E273" s="138">
        <f t="shared" si="20"/>
        <v>43560036.903727837</v>
      </c>
      <c r="F273" s="138">
        <f t="shared" si="20"/>
        <v>51178012.373934701</v>
      </c>
      <c r="G273" s="138">
        <f t="shared" si="20"/>
        <v>0</v>
      </c>
      <c r="H273" s="138">
        <f t="shared" si="21"/>
        <v>164975075.26708567</v>
      </c>
    </row>
    <row r="274" spans="2:10">
      <c r="B274" s="127" t="str">
        <f>$B$38</f>
        <v>Home Economics</v>
      </c>
      <c r="C274" s="138">
        <f t="shared" si="20"/>
        <v>2515387.6697795666</v>
      </c>
      <c r="D274" s="138">
        <f t="shared" si="20"/>
        <v>4604463.6241294174</v>
      </c>
      <c r="E274" s="138">
        <f t="shared" si="20"/>
        <v>1151434.5225183757</v>
      </c>
      <c r="F274" s="138">
        <f t="shared" si="20"/>
        <v>0</v>
      </c>
      <c r="G274" s="138">
        <f t="shared" si="20"/>
        <v>0</v>
      </c>
      <c r="H274" s="138">
        <f t="shared" si="21"/>
        <v>8271285.8164273594</v>
      </c>
    </row>
    <row r="275" spans="2:10">
      <c r="B275" s="127" t="str">
        <f>$B$39</f>
        <v>Law</v>
      </c>
      <c r="C275" s="138">
        <f t="shared" si="20"/>
        <v>0</v>
      </c>
      <c r="D275" s="138">
        <f t="shared" si="20"/>
        <v>0</v>
      </c>
      <c r="E275" s="138">
        <f t="shared" si="20"/>
        <v>0</v>
      </c>
      <c r="F275" s="138">
        <f t="shared" si="20"/>
        <v>0</v>
      </c>
      <c r="G275" s="138">
        <f t="shared" si="20"/>
        <v>19609155.816883385</v>
      </c>
      <c r="H275" s="138">
        <f t="shared" si="21"/>
        <v>19609155.816883385</v>
      </c>
    </row>
    <row r="276" spans="2:10">
      <c r="B276" s="127" t="str">
        <f>$B$40</f>
        <v>Social Service</v>
      </c>
      <c r="C276" s="138">
        <f t="shared" si="20"/>
        <v>3186.3276172331202</v>
      </c>
      <c r="D276" s="138">
        <f t="shared" si="20"/>
        <v>47363.620393007448</v>
      </c>
      <c r="E276" s="138">
        <f t="shared" si="20"/>
        <v>8374647.4562017014</v>
      </c>
      <c r="F276" s="138">
        <f t="shared" si="20"/>
        <v>3037871.5375994579</v>
      </c>
      <c r="G276" s="138">
        <f t="shared" si="20"/>
        <v>0</v>
      </c>
      <c r="H276" s="138">
        <f t="shared" si="21"/>
        <v>11463068.9418114</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540035.64900707884</v>
      </c>
      <c r="D279" s="138">
        <f t="shared" si="20"/>
        <v>70777.84072970206</v>
      </c>
      <c r="E279" s="138">
        <f t="shared" si="20"/>
        <v>0</v>
      </c>
      <c r="F279" s="138">
        <f t="shared" si="20"/>
        <v>0</v>
      </c>
      <c r="G279" s="138">
        <f t="shared" si="20"/>
        <v>0</v>
      </c>
      <c r="H279" s="138">
        <f t="shared" si="21"/>
        <v>610813.48973678087</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4388436.0031777536</v>
      </c>
      <c r="D281" s="138">
        <f t="shared" si="20"/>
        <v>11190001.331721773</v>
      </c>
      <c r="E281" s="138">
        <f t="shared" si="20"/>
        <v>3153096.8970442074</v>
      </c>
      <c r="F281" s="138">
        <f t="shared" si="20"/>
        <v>1377649.7929119305</v>
      </c>
      <c r="G281" s="138">
        <f t="shared" si="20"/>
        <v>136156.058089511</v>
      </c>
      <c r="H281" s="138">
        <f t="shared" si="21"/>
        <v>20245340.082945175</v>
      </c>
    </row>
    <row r="282" spans="2:10">
      <c r="B282" s="127" t="str">
        <f>$B$46</f>
        <v>Pharmacy</v>
      </c>
      <c r="C282" s="138">
        <f t="shared" si="20"/>
        <v>0</v>
      </c>
      <c r="D282" s="138">
        <f t="shared" si="20"/>
        <v>126357.73494549327</v>
      </c>
      <c r="E282" s="138">
        <f t="shared" si="20"/>
        <v>11258490.817502253</v>
      </c>
      <c r="F282" s="138">
        <f t="shared" si="20"/>
        <v>17938909.959409948</v>
      </c>
      <c r="G282" s="138">
        <f t="shared" si="20"/>
        <v>17709120.376194082</v>
      </c>
      <c r="H282" s="138">
        <f t="shared" si="21"/>
        <v>47032878.888051778</v>
      </c>
    </row>
    <row r="283" spans="2:10">
      <c r="B283" s="127" t="str">
        <f>$B$47</f>
        <v>Business Administration</v>
      </c>
      <c r="C283" s="138">
        <f t="shared" si="20"/>
        <v>11949374.74534975</v>
      </c>
      <c r="D283" s="138">
        <f t="shared" si="20"/>
        <v>65233733.692078486</v>
      </c>
      <c r="E283" s="138">
        <f t="shared" si="20"/>
        <v>28689624.713842213</v>
      </c>
      <c r="F283" s="138">
        <f t="shared" si="20"/>
        <v>7365521.1060650144</v>
      </c>
      <c r="G283" s="138">
        <f t="shared" si="20"/>
        <v>0</v>
      </c>
      <c r="H283" s="138">
        <f t="shared" si="21"/>
        <v>113238254.25733547</v>
      </c>
    </row>
    <row r="284" spans="2:10">
      <c r="B284" s="127" t="str">
        <f>$B$48</f>
        <v>Optometry</v>
      </c>
      <c r="C284" s="138">
        <f t="shared" ref="C284:G287" si="22">C259+C234+C209+C184+C132</f>
        <v>0</v>
      </c>
      <c r="D284" s="138">
        <f t="shared" si="22"/>
        <v>0</v>
      </c>
      <c r="E284" s="138">
        <f t="shared" si="22"/>
        <v>0</v>
      </c>
      <c r="F284" s="138">
        <f t="shared" si="22"/>
        <v>0</v>
      </c>
      <c r="G284" s="138">
        <f t="shared" si="22"/>
        <v>25560009.423391055</v>
      </c>
      <c r="H284" s="138">
        <f t="shared" si="21"/>
        <v>25560009.423391055</v>
      </c>
    </row>
    <row r="285" spans="2:10">
      <c r="B285" s="127" t="str">
        <f>$B$49</f>
        <v>Teacher Ed-Practice Teaching</v>
      </c>
      <c r="C285" s="138">
        <f t="shared" si="22"/>
        <v>146641.82154574202</v>
      </c>
      <c r="D285" s="138">
        <f t="shared" si="22"/>
        <v>1589158.8590845889</v>
      </c>
      <c r="E285" s="138">
        <f t="shared" si="22"/>
        <v>0</v>
      </c>
      <c r="F285" s="138">
        <f t="shared" si="22"/>
        <v>0</v>
      </c>
      <c r="G285" s="138">
        <f t="shared" si="22"/>
        <v>0</v>
      </c>
      <c r="H285" s="138">
        <f t="shared" si="21"/>
        <v>1735800.6806303309</v>
      </c>
    </row>
    <row r="286" spans="2:10">
      <c r="B286" s="127" t="str">
        <f>$B$50</f>
        <v>Technology</v>
      </c>
      <c r="C286" s="138">
        <f t="shared" si="22"/>
        <v>5243545.1316809952</v>
      </c>
      <c r="D286" s="138">
        <f t="shared" si="22"/>
        <v>13288378.770996552</v>
      </c>
      <c r="E286" s="138">
        <f t="shared" si="22"/>
        <v>2546472.442139707</v>
      </c>
      <c r="F286" s="138">
        <f t="shared" si="22"/>
        <v>141539.22994907078</v>
      </c>
      <c r="G286" s="138">
        <f t="shared" si="22"/>
        <v>0</v>
      </c>
      <c r="H286" s="138">
        <f t="shared" si="21"/>
        <v>21219935.574766327</v>
      </c>
    </row>
    <row r="287" spans="2:10">
      <c r="B287" s="127" t="str">
        <f>$B$51</f>
        <v>Nursing</v>
      </c>
      <c r="C287" s="138">
        <f t="shared" si="22"/>
        <v>0</v>
      </c>
      <c r="D287" s="138">
        <f t="shared" si="22"/>
        <v>3930942.8830774198</v>
      </c>
      <c r="E287" s="138">
        <f t="shared" si="22"/>
        <v>42989.355698136947</v>
      </c>
      <c r="F287" s="138">
        <f t="shared" si="22"/>
        <v>216029.4705223674</v>
      </c>
      <c r="G287" s="138">
        <f t="shared" si="22"/>
        <v>0</v>
      </c>
      <c r="H287" s="138">
        <f t="shared" si="21"/>
        <v>4189961.7092979243</v>
      </c>
    </row>
    <row r="288" spans="2:10">
      <c r="B288" s="130" t="str">
        <f>$B$52</f>
        <v>Totals</v>
      </c>
      <c r="C288" s="135">
        <f>SUM(C268:C287)</f>
        <v>156452584.3514334</v>
      </c>
      <c r="D288" s="135">
        <f>SUM(D268:D287)</f>
        <v>235702774.33414343</v>
      </c>
      <c r="E288" s="135">
        <f>SUM(E268:E287)</f>
        <v>152343132.16425067</v>
      </c>
      <c r="F288" s="135">
        <f>SUM(F268:F287)</f>
        <v>156565521.01913723</v>
      </c>
      <c r="G288" s="135">
        <f>SUM(G268:G287)</f>
        <v>63014441.674558029</v>
      </c>
      <c r="H288" s="135">
        <f t="shared" si="21"/>
        <v>764078453.54352283</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253.76477399213641</v>
      </c>
      <c r="D293" s="133">
        <f t="shared" si="23"/>
        <v>597.44724623749619</v>
      </c>
      <c r="E293" s="133">
        <f t="shared" si="23"/>
        <v>2079.6717421261333</v>
      </c>
      <c r="F293" s="133">
        <f t="shared" si="23"/>
        <v>3757.3622124475892</v>
      </c>
      <c r="G293" s="134">
        <f t="shared" si="23"/>
        <v>0</v>
      </c>
      <c r="H293" s="135">
        <f t="shared" si="23"/>
        <v>461.33835959872169</v>
      </c>
    </row>
    <row r="294" spans="2:10">
      <c r="B294" s="127" t="str">
        <f>$B$33</f>
        <v>Science</v>
      </c>
      <c r="C294" s="136">
        <f t="shared" si="23"/>
        <v>403.82796970230169</v>
      </c>
      <c r="D294" s="136">
        <f t="shared" si="23"/>
        <v>700.75122636220499</v>
      </c>
      <c r="E294" s="136">
        <f t="shared" si="23"/>
        <v>2883.509068429461</v>
      </c>
      <c r="F294" s="136">
        <f t="shared" si="23"/>
        <v>5188.7065474401898</v>
      </c>
      <c r="G294" s="137">
        <f t="shared" si="23"/>
        <v>0</v>
      </c>
      <c r="H294" s="138">
        <f t="shared" si="23"/>
        <v>845.51306477761045</v>
      </c>
    </row>
    <row r="295" spans="2:10">
      <c r="B295" s="127" t="str">
        <f>$B$34</f>
        <v>Fine Arts</v>
      </c>
      <c r="C295" s="136">
        <f t="shared" si="23"/>
        <v>342.63791003753477</v>
      </c>
      <c r="D295" s="136">
        <f t="shared" si="23"/>
        <v>634.55352510123578</v>
      </c>
      <c r="E295" s="136">
        <f t="shared" si="23"/>
        <v>1881.327466366633</v>
      </c>
      <c r="F295" s="136">
        <f t="shared" si="23"/>
        <v>2686.9288980419738</v>
      </c>
      <c r="G295" s="137">
        <f t="shared" si="23"/>
        <v>0</v>
      </c>
      <c r="H295" s="138">
        <f t="shared" si="23"/>
        <v>594.76143617672699</v>
      </c>
    </row>
    <row r="296" spans="2:10">
      <c r="B296" s="127" t="str">
        <f>$B$35</f>
        <v>Teacher Education</v>
      </c>
      <c r="C296" s="136">
        <f t="shared" si="23"/>
        <v>298.11360990488782</v>
      </c>
      <c r="D296" s="136">
        <f t="shared" si="23"/>
        <v>537.52042662300732</v>
      </c>
      <c r="E296" s="136">
        <f t="shared" si="23"/>
        <v>992.35892716154819</v>
      </c>
      <c r="F296" s="136">
        <f t="shared" si="23"/>
        <v>2240.8164627186106</v>
      </c>
      <c r="G296" s="137">
        <f t="shared" si="23"/>
        <v>0</v>
      </c>
      <c r="H296" s="138">
        <f t="shared" si="23"/>
        <v>858.83335613495456</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546.36428778998425</v>
      </c>
      <c r="D298" s="136">
        <f t="shared" si="23"/>
        <v>930.53966150422798</v>
      </c>
      <c r="E298" s="136">
        <f t="shared" si="23"/>
        <v>1703.9268088062679</v>
      </c>
      <c r="F298" s="136">
        <f t="shared" si="23"/>
        <v>6627.5592299837745</v>
      </c>
      <c r="G298" s="137">
        <f t="shared" si="23"/>
        <v>0</v>
      </c>
      <c r="H298" s="138">
        <f t="shared" si="23"/>
        <v>1312.5291904217488</v>
      </c>
    </row>
    <row r="299" spans="2:10">
      <c r="B299" s="127" t="str">
        <f>$B$38</f>
        <v>Home Economics</v>
      </c>
      <c r="C299" s="136">
        <f t="shared" si="23"/>
        <v>201.34376609137649</v>
      </c>
      <c r="D299" s="136">
        <f t="shared" si="23"/>
        <v>348.03201996443062</v>
      </c>
      <c r="E299" s="136">
        <f t="shared" si="23"/>
        <v>1499.2637011958016</v>
      </c>
      <c r="F299" s="136">
        <f t="shared" si="23"/>
        <v>0</v>
      </c>
      <c r="G299" s="137">
        <f t="shared" si="23"/>
        <v>0</v>
      </c>
      <c r="H299" s="138">
        <f t="shared" si="23"/>
        <v>312.23003346145327</v>
      </c>
    </row>
    <row r="300" spans="2:10">
      <c r="B300" s="127" t="str">
        <f>$B$39</f>
        <v>Law</v>
      </c>
      <c r="C300" s="136">
        <f t="shared" si="23"/>
        <v>0</v>
      </c>
      <c r="D300" s="136">
        <f t="shared" si="23"/>
        <v>0</v>
      </c>
      <c r="E300" s="136">
        <f t="shared" si="23"/>
        <v>0</v>
      </c>
      <c r="F300" s="136">
        <f t="shared" si="23"/>
        <v>0</v>
      </c>
      <c r="G300" s="137">
        <f t="shared" si="23"/>
        <v>834.04175989466194</v>
      </c>
      <c r="H300" s="138">
        <f t="shared" si="23"/>
        <v>834.04175989466194</v>
      </c>
    </row>
    <row r="301" spans="2:10">
      <c r="B301" s="127" t="str">
        <f>$B$40</f>
        <v>Social Service</v>
      </c>
      <c r="C301" s="136">
        <f t="shared" si="23"/>
        <v>531.05460287218671</v>
      </c>
      <c r="D301" s="136">
        <f t="shared" si="23"/>
        <v>584.73605423465983</v>
      </c>
      <c r="E301" s="136">
        <f t="shared" si="23"/>
        <v>734.36052755188541</v>
      </c>
      <c r="F301" s="136">
        <f t="shared" si="23"/>
        <v>6187.1110745406477</v>
      </c>
      <c r="G301" s="137">
        <f t="shared" si="23"/>
        <v>0</v>
      </c>
      <c r="H301" s="138">
        <f t="shared" si="23"/>
        <v>956.69078132293441</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299.02306146571362</v>
      </c>
      <c r="D304" s="136">
        <f t="shared" si="23"/>
        <v>548.66543201319428</v>
      </c>
      <c r="E304" s="136">
        <f t="shared" si="23"/>
        <v>0</v>
      </c>
      <c r="F304" s="136">
        <f t="shared" si="23"/>
        <v>0</v>
      </c>
      <c r="G304" s="137">
        <f t="shared" si="23"/>
        <v>0</v>
      </c>
      <c r="H304" s="138">
        <f t="shared" si="23"/>
        <v>315.66588616887901</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184.91639993164307</v>
      </c>
      <c r="D306" s="136">
        <f t="shared" si="23"/>
        <v>400.01434659761827</v>
      </c>
      <c r="E306" s="136">
        <f t="shared" si="23"/>
        <v>1523.9714340474661</v>
      </c>
      <c r="F306" s="136">
        <f t="shared" si="23"/>
        <v>6467.8394033423965</v>
      </c>
      <c r="G306" s="137">
        <f t="shared" si="23"/>
        <v>3782.1127247086388</v>
      </c>
      <c r="H306" s="138">
        <f t="shared" si="23"/>
        <v>374.74715095041415</v>
      </c>
    </row>
    <row r="307" spans="2:10">
      <c r="B307" s="127" t="str">
        <f>$B$46</f>
        <v>Pharmacy</v>
      </c>
      <c r="C307" s="136">
        <f t="shared" si="23"/>
        <v>0</v>
      </c>
      <c r="D307" s="136">
        <f t="shared" si="23"/>
        <v>942.96817123502444</v>
      </c>
      <c r="E307" s="136">
        <f t="shared" si="23"/>
        <v>16164.380211776386</v>
      </c>
      <c r="F307" s="136">
        <f t="shared" si="23"/>
        <v>25159.761513898946</v>
      </c>
      <c r="G307" s="137">
        <f t="shared" si="23"/>
        <v>1083.9221677190656</v>
      </c>
      <c r="H307" s="138">
        <f t="shared" si="23"/>
        <v>2630.2535518861278</v>
      </c>
    </row>
    <row r="308" spans="2:10">
      <c r="B308" s="127" t="str">
        <f>$B$47</f>
        <v>Business Administration</v>
      </c>
      <c r="C308" s="136">
        <f t="shared" si="23"/>
        <v>243.09086877186405</v>
      </c>
      <c r="D308" s="136">
        <f t="shared" si="23"/>
        <v>447.36713615064428</v>
      </c>
      <c r="E308" s="136">
        <f t="shared" si="23"/>
        <v>1149.4240670609863</v>
      </c>
      <c r="F308" s="136">
        <f t="shared" si="23"/>
        <v>12633.826940077211</v>
      </c>
      <c r="G308" s="137">
        <f t="shared" si="23"/>
        <v>0</v>
      </c>
      <c r="H308" s="138">
        <f t="shared" si="23"/>
        <v>513.51491164965569</v>
      </c>
    </row>
    <row r="309" spans="2:10">
      <c r="B309" s="127" t="str">
        <f>$B$48</f>
        <v>Optometry</v>
      </c>
      <c r="C309" s="136">
        <f t="shared" ref="C309:H313" si="24">IF(C48=0,0,C284/C48)</f>
        <v>0</v>
      </c>
      <c r="D309" s="136">
        <f t="shared" si="24"/>
        <v>0</v>
      </c>
      <c r="E309" s="136">
        <f t="shared" si="24"/>
        <v>0</v>
      </c>
      <c r="F309" s="136">
        <f t="shared" si="24"/>
        <v>0</v>
      </c>
      <c r="G309" s="137">
        <f t="shared" si="24"/>
        <v>1695.2980979897234</v>
      </c>
      <c r="H309" s="138">
        <f t="shared" si="24"/>
        <v>1695.2980979897234</v>
      </c>
    </row>
    <row r="310" spans="2:10">
      <c r="B310" s="127" t="str">
        <f>$B$49</f>
        <v>Teacher Ed-Practice Teaching</v>
      </c>
      <c r="C310" s="136">
        <f t="shared" si="24"/>
        <v>433.85154303473968</v>
      </c>
      <c r="D310" s="136">
        <f t="shared" si="24"/>
        <v>470.02628189428833</v>
      </c>
      <c r="E310" s="136">
        <f t="shared" si="24"/>
        <v>0</v>
      </c>
      <c r="F310" s="136">
        <f t="shared" si="24"/>
        <v>0</v>
      </c>
      <c r="G310" s="137">
        <f t="shared" si="24"/>
        <v>0</v>
      </c>
      <c r="H310" s="138">
        <f t="shared" si="24"/>
        <v>466.73855354405242</v>
      </c>
    </row>
    <row r="311" spans="2:10">
      <c r="B311" s="127" t="str">
        <f>$B$50</f>
        <v>Technology</v>
      </c>
      <c r="C311" s="136">
        <f t="shared" si="24"/>
        <v>448.77996676489175</v>
      </c>
      <c r="D311" s="136">
        <f t="shared" si="24"/>
        <v>587.7473028880778</v>
      </c>
      <c r="E311" s="136">
        <f t="shared" si="24"/>
        <v>1343.0761825631366</v>
      </c>
      <c r="F311" s="136">
        <f t="shared" si="24"/>
        <v>3369.9816654540664</v>
      </c>
      <c r="G311" s="137">
        <f t="shared" si="24"/>
        <v>0</v>
      </c>
      <c r="H311" s="138">
        <f t="shared" si="24"/>
        <v>585.6845125656572</v>
      </c>
    </row>
    <row r="312" spans="2:10">
      <c r="B312" s="127" t="str">
        <f>$B$51</f>
        <v>Nursing</v>
      </c>
      <c r="C312" s="136">
        <f t="shared" si="24"/>
        <v>0</v>
      </c>
      <c r="D312" s="136">
        <f t="shared" si="24"/>
        <v>829.13792091909249</v>
      </c>
      <c r="E312" s="136">
        <f t="shared" si="24"/>
        <v>3306.8735152413037</v>
      </c>
      <c r="F312" s="136">
        <f t="shared" si="24"/>
        <v>3323.530315728729</v>
      </c>
      <c r="G312" s="137">
        <f t="shared" si="24"/>
        <v>0</v>
      </c>
      <c r="H312" s="138">
        <f t="shared" si="24"/>
        <v>869.46704903463831</v>
      </c>
    </row>
    <row r="313" spans="2:10">
      <c r="B313" s="130" t="str">
        <f>$B$52</f>
        <v>Totals</v>
      </c>
      <c r="C313" s="135">
        <f t="shared" si="24"/>
        <v>307.42621863436523</v>
      </c>
      <c r="D313" s="135">
        <f t="shared" si="24"/>
        <v>573.94550463544647</v>
      </c>
      <c r="E313" s="135">
        <f t="shared" si="24"/>
        <v>1611.3804675620431</v>
      </c>
      <c r="F313" s="135">
        <f t="shared" si="24"/>
        <v>5419.1797106066679</v>
      </c>
      <c r="G313" s="135">
        <f t="shared" si="24"/>
        <v>1146.5092550227075</v>
      </c>
      <c r="H313" s="135">
        <f t="shared" si="24"/>
        <v>695.89659304659665</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2.354334830791013</v>
      </c>
      <c r="E318" s="128">
        <f t="shared" si="25"/>
        <v>8.1952735575134543</v>
      </c>
      <c r="F318" s="128">
        <f t="shared" si="25"/>
        <v>14.806476696265264</v>
      </c>
      <c r="G318" s="128">
        <f t="shared" si="25"/>
        <v>0</v>
      </c>
      <c r="H318" s="128">
        <f t="shared" si="25"/>
        <v>1.8179763579519415</v>
      </c>
    </row>
    <row r="319" spans="2:10">
      <c r="B319" s="127" t="str">
        <f>$B$33</f>
        <v>Science</v>
      </c>
      <c r="C319" s="128">
        <f t="shared" ref="C319:H334" si="26">IF($C$293=0,"",C294/$C$293)</f>
        <v>1.59134762224648</v>
      </c>
      <c r="D319" s="128">
        <f t="shared" si="26"/>
        <v>2.7614204104779319</v>
      </c>
      <c r="E319" s="128">
        <f t="shared" si="26"/>
        <v>11.362920956550157</v>
      </c>
      <c r="F319" s="128">
        <f t="shared" si="26"/>
        <v>20.446914147355123</v>
      </c>
      <c r="G319" s="128">
        <f t="shared" si="26"/>
        <v>0</v>
      </c>
      <c r="H319" s="128">
        <f t="shared" si="26"/>
        <v>3.331877200591328</v>
      </c>
    </row>
    <row r="320" spans="2:10">
      <c r="B320" s="127" t="str">
        <f>$B$34</f>
        <v>Fine Arts</v>
      </c>
      <c r="C320" s="128">
        <f t="shared" si="26"/>
        <v>1.350218569138963</v>
      </c>
      <c r="D320" s="128">
        <f t="shared" si="26"/>
        <v>2.5005579581384261</v>
      </c>
      <c r="E320" s="128">
        <f t="shared" si="26"/>
        <v>7.4136667464528827</v>
      </c>
      <c r="F320" s="128">
        <f t="shared" si="26"/>
        <v>10.588265880138414</v>
      </c>
      <c r="G320" s="128">
        <f t="shared" si="26"/>
        <v>0</v>
      </c>
      <c r="H320" s="128">
        <f t="shared" si="26"/>
        <v>2.343750973865101</v>
      </c>
    </row>
    <row r="321" spans="2:8">
      <c r="B321" s="127" t="str">
        <f>$B$35</f>
        <v>Teacher Education</v>
      </c>
      <c r="C321" s="128">
        <f t="shared" si="26"/>
        <v>1.1747635623931227</v>
      </c>
      <c r="D321" s="128">
        <f t="shared" si="26"/>
        <v>2.1181837737639024</v>
      </c>
      <c r="E321" s="128">
        <f t="shared" si="26"/>
        <v>3.9105464148948395</v>
      </c>
      <c r="F321" s="128">
        <f t="shared" si="26"/>
        <v>8.8302896712845111</v>
      </c>
      <c r="G321" s="128">
        <f t="shared" si="26"/>
        <v>0</v>
      </c>
      <c r="H321" s="128">
        <f t="shared" si="26"/>
        <v>3.3843679034883221</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2.1530343995140746</v>
      </c>
      <c r="D323" s="128">
        <f t="shared" si="26"/>
        <v>3.6669378766221636</v>
      </c>
      <c r="E323" s="128">
        <f t="shared" si="26"/>
        <v>6.7145915565848737</v>
      </c>
      <c r="F323" s="128">
        <f t="shared" si="26"/>
        <v>26.116939422763018</v>
      </c>
      <c r="G323" s="128">
        <f t="shared" si="26"/>
        <v>0</v>
      </c>
      <c r="H323" s="128">
        <f t="shared" si="26"/>
        <v>5.1722276885538934</v>
      </c>
    </row>
    <row r="324" spans="2:8">
      <c r="B324" s="127" t="str">
        <f>$B$38</f>
        <v>Home Economics</v>
      </c>
      <c r="C324" s="128">
        <f t="shared" si="26"/>
        <v>0.79342677442541998</v>
      </c>
      <c r="D324" s="128">
        <f t="shared" si="26"/>
        <v>1.371474907605637</v>
      </c>
      <c r="E324" s="128">
        <f t="shared" si="26"/>
        <v>5.9080843948902864</v>
      </c>
      <c r="F324" s="128">
        <f t="shared" si="26"/>
        <v>0</v>
      </c>
      <c r="G324" s="128">
        <f t="shared" si="26"/>
        <v>0</v>
      </c>
      <c r="H324" s="128">
        <f t="shared" si="26"/>
        <v>1.2303915494241473</v>
      </c>
    </row>
    <row r="325" spans="2:8">
      <c r="B325" s="127" t="str">
        <f>$B$39</f>
        <v>Law</v>
      </c>
      <c r="C325" s="128">
        <f t="shared" si="26"/>
        <v>0</v>
      </c>
      <c r="D325" s="128">
        <f t="shared" si="26"/>
        <v>0</v>
      </c>
      <c r="E325" s="128">
        <f t="shared" si="26"/>
        <v>0</v>
      </c>
      <c r="F325" s="128">
        <f t="shared" si="26"/>
        <v>0</v>
      </c>
      <c r="G325" s="128">
        <f t="shared" si="26"/>
        <v>3.2866727196758481</v>
      </c>
      <c r="H325" s="128">
        <f t="shared" si="26"/>
        <v>3.2866727196758481</v>
      </c>
    </row>
    <row r="326" spans="2:8">
      <c r="B326" s="127" t="str">
        <f>$B$40</f>
        <v>Social Service</v>
      </c>
      <c r="C326" s="128">
        <f t="shared" si="26"/>
        <v>2.0927041784319633</v>
      </c>
      <c r="D326" s="128">
        <f t="shared" si="26"/>
        <v>2.3042443796899073</v>
      </c>
      <c r="E326" s="128">
        <f t="shared" si="26"/>
        <v>2.8938631473517344</v>
      </c>
      <c r="F326" s="128">
        <f t="shared" si="26"/>
        <v>24.381284199564956</v>
      </c>
      <c r="G326" s="128">
        <f t="shared" si="26"/>
        <v>0</v>
      </c>
      <c r="H326" s="128">
        <f t="shared" si="26"/>
        <v>3.7699904768996033</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1.1783473992926208</v>
      </c>
      <c r="D329" s="128">
        <f t="shared" si="26"/>
        <v>2.1621024202129653</v>
      </c>
      <c r="E329" s="128">
        <f t="shared" si="26"/>
        <v>0</v>
      </c>
      <c r="F329" s="128">
        <f t="shared" si="26"/>
        <v>0</v>
      </c>
      <c r="G329" s="128">
        <f t="shared" si="26"/>
        <v>0</v>
      </c>
      <c r="H329" s="128">
        <f t="shared" si="26"/>
        <v>1.2439310673539772</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0.72869215463834713</v>
      </c>
      <c r="D331" s="128">
        <f t="shared" si="26"/>
        <v>1.5763194406565419</v>
      </c>
      <c r="E331" s="128">
        <f t="shared" si="26"/>
        <v>6.0054491018311724</v>
      </c>
      <c r="F331" s="128">
        <f t="shared" si="26"/>
        <v>25.487538327690903</v>
      </c>
      <c r="G331" s="128">
        <f t="shared" si="26"/>
        <v>14.904009982196495</v>
      </c>
      <c r="H331" s="128">
        <f t="shared" si="26"/>
        <v>1.4767500825864299</v>
      </c>
    </row>
    <row r="332" spans="2:8">
      <c r="B332" s="127" t="str">
        <f>$B$46</f>
        <v>Pharmacy</v>
      </c>
      <c r="C332" s="128">
        <f t="shared" si="26"/>
        <v>0</v>
      </c>
      <c r="D332" s="128">
        <f t="shared" si="26"/>
        <v>3.7159143737745288</v>
      </c>
      <c r="E332" s="128">
        <f t="shared" si="26"/>
        <v>63.698282300904708</v>
      </c>
      <c r="F332" s="128">
        <f t="shared" si="26"/>
        <v>99.145996972292892</v>
      </c>
      <c r="G332" s="128">
        <f t="shared" si="26"/>
        <v>4.2713657639206213</v>
      </c>
      <c r="H332" s="128">
        <f t="shared" si="26"/>
        <v>10.36492776561507</v>
      </c>
    </row>
    <row r="333" spans="2:8">
      <c r="B333" s="127" t="str">
        <f>$B$47</f>
        <v>Business Administration</v>
      </c>
      <c r="C333" s="128">
        <f t="shared" si="26"/>
        <v>0.95793779785762101</v>
      </c>
      <c r="D333" s="128">
        <f t="shared" si="26"/>
        <v>1.7629205547831757</v>
      </c>
      <c r="E333" s="128">
        <f t="shared" si="26"/>
        <v>4.5294862993734677</v>
      </c>
      <c r="F333" s="128">
        <f t="shared" si="26"/>
        <v>49.785581904558214</v>
      </c>
      <c r="G333" s="128">
        <f t="shared" si="26"/>
        <v>0</v>
      </c>
      <c r="H333" s="128">
        <f t="shared" si="26"/>
        <v>2.0235862668061579</v>
      </c>
    </row>
    <row r="334" spans="2:8">
      <c r="B334" s="127" t="str">
        <f>$B$48</f>
        <v>Optometry</v>
      </c>
      <c r="C334" s="128">
        <f t="shared" si="26"/>
        <v>0</v>
      </c>
      <c r="D334" s="128">
        <f t="shared" si="26"/>
        <v>0</v>
      </c>
      <c r="E334" s="128">
        <f t="shared" si="26"/>
        <v>0</v>
      </c>
      <c r="F334" s="128">
        <f t="shared" si="26"/>
        <v>0</v>
      </c>
      <c r="G334" s="128">
        <f t="shared" si="26"/>
        <v>6.6805887646260027</v>
      </c>
      <c r="H334" s="128">
        <f t="shared" si="26"/>
        <v>6.6805887646260027</v>
      </c>
    </row>
    <row r="335" spans="2:8">
      <c r="B335" s="127" t="str">
        <f>$B$49</f>
        <v>Teacher Ed-Practice Teaching</v>
      </c>
      <c r="C335" s="128">
        <f t="shared" ref="C335:H338" si="27">IF($C$293=0,"",C310/$C$293)</f>
        <v>1.7096602345926222</v>
      </c>
      <c r="D335" s="128">
        <f t="shared" si="27"/>
        <v>1.8522124820557377</v>
      </c>
      <c r="E335" s="128">
        <f t="shared" si="27"/>
        <v>0</v>
      </c>
      <c r="F335" s="128">
        <f t="shared" si="27"/>
        <v>0</v>
      </c>
      <c r="G335" s="128">
        <f t="shared" si="27"/>
        <v>0</v>
      </c>
      <c r="H335" s="128">
        <f t="shared" si="27"/>
        <v>1.8392566714500556</v>
      </c>
    </row>
    <row r="336" spans="2:8">
      <c r="B336" s="127" t="str">
        <f>$B$50</f>
        <v>Technology</v>
      </c>
      <c r="C336" s="128">
        <f t="shared" si="27"/>
        <v>1.7684880360061259</v>
      </c>
      <c r="D336" s="128">
        <f t="shared" si="27"/>
        <v>2.3161106785699528</v>
      </c>
      <c r="E336" s="128">
        <f t="shared" si="27"/>
        <v>5.2926029150316802</v>
      </c>
      <c r="F336" s="128">
        <f t="shared" si="27"/>
        <v>13.279942729791545</v>
      </c>
      <c r="G336" s="128">
        <f t="shared" si="27"/>
        <v>0</v>
      </c>
      <c r="H336" s="128">
        <f t="shared" si="27"/>
        <v>2.3079819289016301</v>
      </c>
    </row>
    <row r="337" spans="2:10">
      <c r="B337" s="127" t="str">
        <f>$B$51</f>
        <v>Nursing</v>
      </c>
      <c r="C337" s="128">
        <f t="shared" si="27"/>
        <v>0</v>
      </c>
      <c r="D337" s="128">
        <f t="shared" si="27"/>
        <v>3.2673483709948865</v>
      </c>
      <c r="E337" s="128">
        <f t="shared" si="27"/>
        <v>13.031255139232902</v>
      </c>
      <c r="F337" s="128">
        <f t="shared" si="27"/>
        <v>13.096893881070024</v>
      </c>
      <c r="G337" s="128">
        <f t="shared" si="27"/>
        <v>0</v>
      </c>
      <c r="H337" s="128">
        <f t="shared" si="27"/>
        <v>3.426271642657468</v>
      </c>
    </row>
    <row r="338" spans="2:10">
      <c r="B338" s="130" t="str">
        <f>$B$52</f>
        <v>Totals</v>
      </c>
      <c r="C338" s="128">
        <f t="shared" si="27"/>
        <v>1.2114613616304826</v>
      </c>
      <c r="D338" s="128">
        <f t="shared" si="27"/>
        <v>2.2617225220283399</v>
      </c>
      <c r="E338" s="128">
        <f t="shared" si="27"/>
        <v>6.3498981446966951</v>
      </c>
      <c r="F338" s="128">
        <f t="shared" si="27"/>
        <v>21.355129891962847</v>
      </c>
      <c r="G338" s="128">
        <f t="shared" si="27"/>
        <v>4.5180000241413936</v>
      </c>
      <c r="H338" s="128">
        <f t="shared" si="27"/>
        <v>2.7422899644383301</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7612.9432197640926</v>
      </c>
      <c r="D343" s="135">
        <f t="shared" si="28"/>
        <v>17923.417387124886</v>
      </c>
      <c r="E343" s="135">
        <f>E293*24</f>
        <v>49912.121811027202</v>
      </c>
      <c r="F343" s="135">
        <f>F293*18</f>
        <v>67632.51982405661</v>
      </c>
      <c r="G343" s="135">
        <f>G293*24</f>
        <v>0</v>
      </c>
      <c r="H343" s="135">
        <f>IF((C32/30+D32/30+E32/24+F32/18+G32/24)=0,0,H268/(C32/30+D32/30+E32/24+F32/18+G32/24))</f>
        <v>13544.39400529203</v>
      </c>
    </row>
    <row r="344" spans="2:10">
      <c r="B344" s="127" t="str">
        <f>$B$33</f>
        <v>Science</v>
      </c>
      <c r="C344" s="138">
        <f t="shared" si="28"/>
        <v>12114.83909106905</v>
      </c>
      <c r="D344" s="138">
        <f t="shared" si="28"/>
        <v>21022.53679086615</v>
      </c>
      <c r="E344" s="138">
        <f>E294*24</f>
        <v>69204.217642307063</v>
      </c>
      <c r="F344" s="138">
        <f>F294*18</f>
        <v>93396.717853923416</v>
      </c>
      <c r="G344" s="138">
        <f>G294*24</f>
        <v>0</v>
      </c>
      <c r="H344" s="138">
        <f t="shared" ref="H344:H363" si="29">IF((C33/30+D33/30+E33/24+F33/18+G33/24)=0,0,H269/(C33/30+D33/30+E33/24+F33/18+G33/24))</f>
        <v>24251.52124213105</v>
      </c>
    </row>
    <row r="345" spans="2:10">
      <c r="B345" s="127" t="str">
        <f>$B$34</f>
        <v>Fine Arts</v>
      </c>
      <c r="C345" s="138">
        <f t="shared" si="28"/>
        <v>10279.137301126044</v>
      </c>
      <c r="D345" s="138">
        <f t="shared" si="28"/>
        <v>19036.605753037074</v>
      </c>
      <c r="E345" s="138">
        <f t="shared" ref="E345:E363" si="30">E295*24</f>
        <v>45151.859192799195</v>
      </c>
      <c r="F345" s="138">
        <f t="shared" ref="F345:F363" si="31">F295*18</f>
        <v>48364.720164755527</v>
      </c>
      <c r="G345" s="138">
        <f t="shared" ref="G345:G363" si="32">G295*24</f>
        <v>0</v>
      </c>
      <c r="H345" s="138">
        <f t="shared" si="29"/>
        <v>17297.013331267364</v>
      </c>
    </row>
    <row r="346" spans="2:10">
      <c r="B346" s="127" t="str">
        <f>$B$35</f>
        <v>Teacher Education</v>
      </c>
      <c r="C346" s="138">
        <f t="shared" si="28"/>
        <v>8943.4082971466341</v>
      </c>
      <c r="D346" s="138">
        <f t="shared" si="28"/>
        <v>16125.612798690219</v>
      </c>
      <c r="E346" s="138">
        <f t="shared" si="30"/>
        <v>23816.614251877156</v>
      </c>
      <c r="F346" s="138">
        <f t="shared" si="31"/>
        <v>40334.696328934995</v>
      </c>
      <c r="G346" s="138">
        <f t="shared" si="32"/>
        <v>0</v>
      </c>
      <c r="H346" s="138">
        <f t="shared" si="29"/>
        <v>22257.487720329755</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16390.928633699528</v>
      </c>
      <c r="D348" s="138">
        <f t="shared" si="28"/>
        <v>27916.189845126839</v>
      </c>
      <c r="E348" s="138">
        <f t="shared" si="30"/>
        <v>40894.243411350428</v>
      </c>
      <c r="F348" s="138">
        <f t="shared" si="31"/>
        <v>119296.06613970794</v>
      </c>
      <c r="G348" s="138">
        <f t="shared" si="32"/>
        <v>0</v>
      </c>
      <c r="H348" s="138">
        <f t="shared" si="29"/>
        <v>36064.954109612634</v>
      </c>
    </row>
    <row r="349" spans="2:10">
      <c r="B349" s="127" t="str">
        <f>$B$38</f>
        <v>Home Economics</v>
      </c>
      <c r="C349" s="138">
        <f t="shared" si="28"/>
        <v>6040.3129827412949</v>
      </c>
      <c r="D349" s="138">
        <f t="shared" si="28"/>
        <v>10440.960598932919</v>
      </c>
      <c r="E349" s="138">
        <f t="shared" si="30"/>
        <v>35982.328828699239</v>
      </c>
      <c r="F349" s="138">
        <f t="shared" si="31"/>
        <v>0</v>
      </c>
      <c r="G349" s="138">
        <f t="shared" si="32"/>
        <v>0</v>
      </c>
      <c r="H349" s="138">
        <f t="shared" si="29"/>
        <v>9299.5005993636678</v>
      </c>
    </row>
    <row r="350" spans="2:10">
      <c r="B350" s="127" t="str">
        <f>$B$39</f>
        <v>Law</v>
      </c>
      <c r="C350" s="138">
        <f t="shared" si="28"/>
        <v>0</v>
      </c>
      <c r="D350" s="138">
        <f t="shared" si="28"/>
        <v>0</v>
      </c>
      <c r="E350" s="138">
        <f t="shared" si="30"/>
        <v>0</v>
      </c>
      <c r="F350" s="138">
        <f t="shared" si="31"/>
        <v>0</v>
      </c>
      <c r="G350" s="138">
        <f t="shared" si="32"/>
        <v>20017.002237471886</v>
      </c>
      <c r="H350" s="138">
        <f t="shared" si="29"/>
        <v>20017.002237471886</v>
      </c>
    </row>
    <row r="351" spans="2:10">
      <c r="B351" s="127" t="str">
        <f>$B$40</f>
        <v>Social Service</v>
      </c>
      <c r="C351" s="138">
        <f t="shared" si="28"/>
        <v>15931.638086165602</v>
      </c>
      <c r="D351" s="138">
        <f t="shared" si="28"/>
        <v>17542.081627039795</v>
      </c>
      <c r="E351" s="138">
        <f t="shared" si="30"/>
        <v>17624.652661245251</v>
      </c>
      <c r="F351" s="138">
        <f t="shared" si="31"/>
        <v>111367.99934173166</v>
      </c>
      <c r="G351" s="138">
        <f t="shared" si="32"/>
        <v>0</v>
      </c>
      <c r="H351" s="138">
        <f t="shared" si="29"/>
        <v>22683.674606165783</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8970.6918439714082</v>
      </c>
      <c r="D354" s="138">
        <f t="shared" si="28"/>
        <v>16459.962960395827</v>
      </c>
      <c r="E354" s="138">
        <f t="shared" si="30"/>
        <v>0</v>
      </c>
      <c r="F354" s="138">
        <f t="shared" si="31"/>
        <v>0</v>
      </c>
      <c r="G354" s="138">
        <f t="shared" si="32"/>
        <v>0</v>
      </c>
      <c r="H354" s="138">
        <f t="shared" si="29"/>
        <v>9469.9765850663698</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5547.4919979492925</v>
      </c>
      <c r="D356" s="138">
        <f t="shared" si="28"/>
        <v>12000.430397928549</v>
      </c>
      <c r="E356" s="138">
        <f t="shared" si="30"/>
        <v>36575.31441713919</v>
      </c>
      <c r="F356" s="138">
        <f t="shared" si="31"/>
        <v>116421.10926016314</v>
      </c>
      <c r="G356" s="138">
        <f t="shared" si="32"/>
        <v>90770.705393007331</v>
      </c>
      <c r="H356" s="138">
        <f t="shared" si="29"/>
        <v>11105.05057825113</v>
      </c>
    </row>
    <row r="357" spans="2:9">
      <c r="B357" s="127" t="str">
        <f>$B$46</f>
        <v>Pharmacy</v>
      </c>
      <c r="C357" s="138">
        <f t="shared" si="28"/>
        <v>0</v>
      </c>
      <c r="D357" s="138">
        <f t="shared" si="28"/>
        <v>28289.045137050733</v>
      </c>
      <c r="E357" s="138">
        <f t="shared" si="30"/>
        <v>387945.12508263328</v>
      </c>
      <c r="F357" s="138">
        <f t="shared" si="31"/>
        <v>452875.707250181</v>
      </c>
      <c r="G357" s="138">
        <f t="shared" si="32"/>
        <v>26014.132025257575</v>
      </c>
      <c r="H357" s="138">
        <f t="shared" si="29"/>
        <v>62390.3502571016</v>
      </c>
    </row>
    <row r="358" spans="2:9">
      <c r="B358" s="127" t="str">
        <f>$B$47</f>
        <v>Business Administration</v>
      </c>
      <c r="C358" s="138">
        <f t="shared" si="28"/>
        <v>7292.726063155922</v>
      </c>
      <c r="D358" s="138">
        <f t="shared" si="28"/>
        <v>13421.014084519329</v>
      </c>
      <c r="E358" s="138">
        <f t="shared" si="30"/>
        <v>27586.177609463673</v>
      </c>
      <c r="F358" s="138">
        <f t="shared" si="31"/>
        <v>227408.88492138981</v>
      </c>
      <c r="G358" s="138">
        <f t="shared" si="32"/>
        <v>0</v>
      </c>
      <c r="H358" s="138">
        <f t="shared" si="29"/>
        <v>14955.876699959488</v>
      </c>
    </row>
    <row r="359" spans="2:9">
      <c r="B359" s="127" t="str">
        <f>$B$48</f>
        <v>Optometry</v>
      </c>
      <c r="C359" s="138">
        <f t="shared" ref="C359:D363" si="33">C309*30</f>
        <v>0</v>
      </c>
      <c r="D359" s="138">
        <f t="shared" si="33"/>
        <v>0</v>
      </c>
      <c r="E359" s="138">
        <f t="shared" si="30"/>
        <v>0</v>
      </c>
      <c r="F359" s="138">
        <f t="shared" si="31"/>
        <v>0</v>
      </c>
      <c r="G359" s="138">
        <f t="shared" si="32"/>
        <v>40687.154351753357</v>
      </c>
      <c r="H359" s="138">
        <f t="shared" si="29"/>
        <v>40687.154351753357</v>
      </c>
    </row>
    <row r="360" spans="2:9">
      <c r="B360" s="127" t="str">
        <f>$B$49</f>
        <v>Teacher Ed-Practice Teaching</v>
      </c>
      <c r="C360" s="138">
        <f t="shared" si="33"/>
        <v>13015.54629104219</v>
      </c>
      <c r="D360" s="138">
        <f t="shared" si="33"/>
        <v>14100.78845682865</v>
      </c>
      <c r="E360" s="138">
        <f t="shared" si="30"/>
        <v>0</v>
      </c>
      <c r="F360" s="138">
        <f t="shared" si="31"/>
        <v>0</v>
      </c>
      <c r="G360" s="138">
        <f t="shared" si="32"/>
        <v>0</v>
      </c>
      <c r="H360" s="138">
        <f t="shared" si="29"/>
        <v>14002.156606321572</v>
      </c>
    </row>
    <row r="361" spans="2:9">
      <c r="B361" s="127" t="str">
        <f>$B$50</f>
        <v>Technology</v>
      </c>
      <c r="C361" s="138">
        <f t="shared" si="33"/>
        <v>13463.399002946753</v>
      </c>
      <c r="D361" s="138">
        <f t="shared" si="33"/>
        <v>17632.419086642334</v>
      </c>
      <c r="E361" s="138">
        <f t="shared" si="30"/>
        <v>32233.828381515279</v>
      </c>
      <c r="F361" s="138">
        <f t="shared" si="31"/>
        <v>60659.669978173195</v>
      </c>
      <c r="G361" s="138">
        <f t="shared" si="32"/>
        <v>0</v>
      </c>
      <c r="H361" s="138">
        <f t="shared" si="29"/>
        <v>17330.413177333456</v>
      </c>
    </row>
    <row r="362" spans="2:9">
      <c r="B362" s="127" t="str">
        <f>$B$51</f>
        <v>Nursing</v>
      </c>
      <c r="C362" s="138">
        <f t="shared" si="33"/>
        <v>0</v>
      </c>
      <c r="D362" s="138">
        <f t="shared" si="33"/>
        <v>24874.137627572774</v>
      </c>
      <c r="E362" s="138">
        <f t="shared" si="30"/>
        <v>79364.964365791297</v>
      </c>
      <c r="F362" s="138">
        <f t="shared" si="31"/>
        <v>59823.545683117118</v>
      </c>
      <c r="G362" s="138">
        <f t="shared" si="32"/>
        <v>0</v>
      </c>
      <c r="H362" s="138">
        <f t="shared" si="29"/>
        <v>25834.281866635589</v>
      </c>
    </row>
    <row r="363" spans="2:9">
      <c r="B363" s="130" t="str">
        <f>$B$52</f>
        <v>Totals</v>
      </c>
      <c r="C363" s="135">
        <f t="shared" si="33"/>
        <v>9222.7865590309575</v>
      </c>
      <c r="D363" s="135">
        <f t="shared" si="33"/>
        <v>17218.365139063393</v>
      </c>
      <c r="E363" s="135">
        <f t="shared" si="30"/>
        <v>38673.131221489035</v>
      </c>
      <c r="F363" s="135">
        <f t="shared" si="31"/>
        <v>97545.234790920018</v>
      </c>
      <c r="G363" s="135">
        <f t="shared" si="32"/>
        <v>27516.222120544982</v>
      </c>
      <c r="H363" s="135">
        <f t="shared" si="29"/>
        <v>19852.834128043713</v>
      </c>
      <c r="I363" s="349"/>
    </row>
  </sheetData>
  <mergeCells count="46">
    <mergeCell ref="J89:O89"/>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40" priority="6" stopIfTrue="1">
      <formula>C32=0</formula>
    </cfRule>
  </conditionalFormatting>
  <conditionalFormatting sqref="C91:G110">
    <cfRule type="expression" dxfId="139" priority="5" stopIfTrue="1">
      <formula>C32=0</formula>
    </cfRule>
  </conditionalFormatting>
  <conditionalFormatting sqref="C143:H162">
    <cfRule type="expression" dxfId="138" priority="3" stopIfTrue="1">
      <formula>C32=0</formula>
    </cfRule>
  </conditionalFormatting>
  <conditionalFormatting sqref="H143:H162">
    <cfRule type="expression" dxfId="137" priority="1" stopIfTrue="1">
      <formula>OR(AND(#REF!&gt;0,H143&gt;0,H61=0),AND(#REF!&gt;0,H143&gt;0,H32=0))</formula>
    </cfRule>
    <cfRule type="expression" dxfId="136" priority="2" stopIfTrue="1">
      <formula>OR(AND(#REF!&gt;0,H143&gt;0,H61=0),AND(#REF!&gt;0,H143&gt;0,H32=0))</formula>
    </cfRule>
    <cfRule type="expression" dxfId="135" priority="4" stopIfTrue="1">
      <formula>OR(AND(#REF!&gt;0,H143&gt;0,H61=0),AND(#REF!&gt;0,H143&gt;0,H32=0))</formula>
    </cfRule>
  </conditionalFormatting>
  <pageMargins left="0.25" right="0.25" top="0.5" bottom="0.5" header="0.17" footer="0.17"/>
  <pageSetup scale="42"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64</v>
      </c>
      <c r="C3" s="119"/>
      <c r="D3" s="119"/>
      <c r="E3" s="119"/>
      <c r="F3" s="119"/>
      <c r="G3" s="119"/>
      <c r="H3" s="119"/>
    </row>
    <row r="4" spans="2:8">
      <c r="B4" s="292" t="s">
        <v>65</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Data!$G23</f>
        <v>46440755</v>
      </c>
    </row>
    <row r="14" spans="2:8">
      <c r="B14" s="478" t="s">
        <v>13</v>
      </c>
      <c r="C14" s="478"/>
      <c r="D14" s="478"/>
      <c r="E14" s="478"/>
      <c r="F14" s="354"/>
      <c r="G14" s="301"/>
      <c r="H14" s="355">
        <f>Data!$H23</f>
        <v>2184946</v>
      </c>
    </row>
    <row r="15" spans="2:8">
      <c r="B15" s="478" t="s">
        <v>14</v>
      </c>
      <c r="C15" s="478"/>
      <c r="D15" s="478"/>
      <c r="E15" s="478"/>
      <c r="F15" s="354"/>
      <c r="G15" s="301"/>
      <c r="H15" s="355">
        <f>Data!$I23</f>
        <v>32051902</v>
      </c>
    </row>
    <row r="16" spans="2:8">
      <c r="B16" s="478" t="s">
        <v>18</v>
      </c>
      <c r="C16" s="478"/>
      <c r="D16" s="478"/>
      <c r="E16" s="478"/>
      <c r="F16" s="354"/>
      <c r="G16" s="301"/>
      <c r="H16" s="355">
        <f>Data!$J23</f>
        <v>9206607</v>
      </c>
    </row>
    <row r="17" spans="2:23">
      <c r="B17" s="478" t="s">
        <v>15</v>
      </c>
      <c r="C17" s="478"/>
      <c r="D17" s="478"/>
      <c r="E17" s="478"/>
      <c r="F17" s="354"/>
      <c r="G17" s="301"/>
      <c r="H17" s="355">
        <f>Data!$K23</f>
        <v>18226877</v>
      </c>
    </row>
    <row r="18" spans="2:23">
      <c r="B18" s="478" t="s">
        <v>1</v>
      </c>
      <c r="C18" s="478"/>
      <c r="D18" s="478"/>
      <c r="E18" s="478"/>
      <c r="F18" s="356"/>
      <c r="G18" s="301"/>
      <c r="H18" s="357">
        <f>SUM(H13:H17)</f>
        <v>108111087</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Data!T23</f>
        <v>Qumsieh, Miriam</v>
      </c>
      <c r="E21" s="491"/>
      <c r="F21" s="491"/>
      <c r="G21" s="308" t="str">
        <f>Data!M23</f>
        <v>281.283.2131</v>
      </c>
      <c r="H21" s="309" t="str">
        <f>Data!N23</f>
        <v>BautistaM@uhcl.edu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Data!O23</f>
        <v>886</v>
      </c>
      <c r="D25" s="316">
        <f>Data!P23</f>
        <v>5638</v>
      </c>
      <c r="E25" s="316">
        <f>Data!Q23</f>
        <v>1876</v>
      </c>
      <c r="F25" s="316">
        <f>Data!R23</f>
        <v>162</v>
      </c>
      <c r="G25" s="316">
        <f>Data!S23</f>
        <v>0</v>
      </c>
      <c r="H25" s="317">
        <f>SUM(C25:G25)</f>
        <v>8562</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Data!T23</f>
        <v>Qumsieh, Miriam</v>
      </c>
      <c r="E28" s="491"/>
      <c r="F28" s="491"/>
      <c r="G28" s="308" t="str">
        <f>Data!U23</f>
        <v>(281) 283-3005</v>
      </c>
      <c r="H28" s="309" t="str">
        <f>Data!V23</f>
        <v>Qumsieh@uhcl.edu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Data!W23</f>
        <v>19984</v>
      </c>
      <c r="D32" s="140">
        <f>Data!AQ23</f>
        <v>30262</v>
      </c>
      <c r="E32" s="140">
        <f>Data!BK23</f>
        <v>7264.0000000000009</v>
      </c>
      <c r="F32" s="140">
        <f>Data!CE23</f>
        <v>537</v>
      </c>
      <c r="G32" s="140">
        <f>Data!CY23</f>
        <v>0</v>
      </c>
      <c r="H32" s="141">
        <f>SUM(C32:G32)</f>
        <v>58047</v>
      </c>
      <c r="W32" s="144"/>
    </row>
    <row r="33" spans="2:23">
      <c r="B33" s="129" t="s">
        <v>43</v>
      </c>
      <c r="C33" s="140">
        <f>Data!X23</f>
        <v>8337</v>
      </c>
      <c r="D33" s="140">
        <f>Data!AR23</f>
        <v>13264</v>
      </c>
      <c r="E33" s="140">
        <f>Data!BL23</f>
        <v>3359</v>
      </c>
      <c r="F33" s="140">
        <f>Data!CF23</f>
        <v>0</v>
      </c>
      <c r="G33" s="140">
        <f>Data!CZ23</f>
        <v>0</v>
      </c>
      <c r="H33" s="141">
        <f t="shared" ref="H33:H52" si="0">SUM(C33:G33)</f>
        <v>24960</v>
      </c>
      <c r="W33" s="144"/>
    </row>
    <row r="34" spans="2:23">
      <c r="B34" s="129" t="s">
        <v>44</v>
      </c>
      <c r="C34" s="140">
        <f>Data!Y23</f>
        <v>2778</v>
      </c>
      <c r="D34" s="140">
        <f>Data!AS23</f>
        <v>3204</v>
      </c>
      <c r="E34" s="140">
        <f>Data!BM23</f>
        <v>303</v>
      </c>
      <c r="F34" s="140">
        <f>Data!CG23</f>
        <v>0</v>
      </c>
      <c r="G34" s="140">
        <f>Data!DA23</f>
        <v>0</v>
      </c>
      <c r="H34" s="141">
        <f t="shared" si="0"/>
        <v>6285</v>
      </c>
      <c r="W34" s="144"/>
    </row>
    <row r="35" spans="2:23">
      <c r="B35" s="129" t="s">
        <v>45</v>
      </c>
      <c r="C35" s="140">
        <f>Data!Z23</f>
        <v>1951</v>
      </c>
      <c r="D35" s="140">
        <f>Data!AT23</f>
        <v>10194</v>
      </c>
      <c r="E35" s="140">
        <f>Data!BN23</f>
        <v>3916</v>
      </c>
      <c r="F35" s="140">
        <f>Data!CH23</f>
        <v>1782</v>
      </c>
      <c r="G35" s="140">
        <f>Data!DB23</f>
        <v>0</v>
      </c>
      <c r="H35" s="141">
        <f t="shared" si="0"/>
        <v>17843</v>
      </c>
      <c r="W35" s="144"/>
    </row>
    <row r="36" spans="2:23">
      <c r="B36" s="129" t="s">
        <v>46</v>
      </c>
      <c r="C36" s="140">
        <f>Data!AA23</f>
        <v>0</v>
      </c>
      <c r="D36" s="140">
        <f>Data!AU23</f>
        <v>0</v>
      </c>
      <c r="E36" s="140">
        <f>Data!BO23</f>
        <v>0</v>
      </c>
      <c r="F36" s="140">
        <f>Data!CI23</f>
        <v>0</v>
      </c>
      <c r="G36" s="140">
        <f>Data!DC23</f>
        <v>0</v>
      </c>
      <c r="H36" s="141">
        <f t="shared" si="0"/>
        <v>0</v>
      </c>
      <c r="W36" s="144"/>
    </row>
    <row r="37" spans="2:23">
      <c r="B37" s="129" t="s">
        <v>47</v>
      </c>
      <c r="C37" s="140">
        <f>Data!AB23</f>
        <v>4569</v>
      </c>
      <c r="D37" s="140">
        <f>Data!AV23</f>
        <v>10494</v>
      </c>
      <c r="E37" s="140">
        <f>Data!BP23</f>
        <v>6468</v>
      </c>
      <c r="F37" s="140">
        <f>Data!CJ23</f>
        <v>0</v>
      </c>
      <c r="G37" s="140">
        <f>Data!DD23</f>
        <v>0</v>
      </c>
      <c r="H37" s="141">
        <f t="shared" si="0"/>
        <v>21531</v>
      </c>
      <c r="W37" s="144"/>
    </row>
    <row r="38" spans="2:23">
      <c r="B38" s="129" t="s">
        <v>48</v>
      </c>
      <c r="C38" s="140">
        <f>Data!AC23</f>
        <v>12</v>
      </c>
      <c r="D38" s="140">
        <f>Data!AW23</f>
        <v>471</v>
      </c>
      <c r="E38" s="140">
        <f>Data!BQ23</f>
        <v>54</v>
      </c>
      <c r="F38" s="140">
        <f>Data!CK23</f>
        <v>0</v>
      </c>
      <c r="G38" s="140">
        <f>Data!DE23</f>
        <v>0</v>
      </c>
      <c r="H38" s="141">
        <f t="shared" si="0"/>
        <v>537</v>
      </c>
      <c r="W38" s="144"/>
    </row>
    <row r="39" spans="2:23">
      <c r="B39" s="129" t="s">
        <v>49</v>
      </c>
      <c r="C39" s="140">
        <f>Data!AD23</f>
        <v>0</v>
      </c>
      <c r="D39" s="140">
        <f>Data!AX23</f>
        <v>0</v>
      </c>
      <c r="E39" s="140">
        <f>Data!BR23</f>
        <v>0</v>
      </c>
      <c r="F39" s="140">
        <f>Data!CL23</f>
        <v>0</v>
      </c>
      <c r="G39" s="140">
        <f>Data!DF23</f>
        <v>0</v>
      </c>
      <c r="H39" s="141">
        <f t="shared" si="0"/>
        <v>0</v>
      </c>
      <c r="W39" s="144"/>
    </row>
    <row r="40" spans="2:23">
      <c r="B40" s="129" t="s">
        <v>50</v>
      </c>
      <c r="C40" s="140">
        <f>Data!AE23</f>
        <v>105</v>
      </c>
      <c r="D40" s="140">
        <f>Data!AY23</f>
        <v>1029</v>
      </c>
      <c r="E40" s="140">
        <f>Data!BS23</f>
        <v>0</v>
      </c>
      <c r="F40" s="140">
        <f>Data!CM23</f>
        <v>0</v>
      </c>
      <c r="G40" s="140">
        <f>Data!DG23</f>
        <v>0</v>
      </c>
      <c r="H40" s="141">
        <f t="shared" si="0"/>
        <v>1134</v>
      </c>
      <c r="W40" s="144"/>
    </row>
    <row r="41" spans="2:23">
      <c r="B41" s="129" t="s">
        <v>51</v>
      </c>
      <c r="C41" s="140">
        <f>Data!AF23</f>
        <v>0</v>
      </c>
      <c r="D41" s="140">
        <f>Data!AZ23</f>
        <v>0</v>
      </c>
      <c r="E41" s="140">
        <f>Data!BT23</f>
        <v>582</v>
      </c>
      <c r="F41" s="140">
        <f>Data!CN23</f>
        <v>0</v>
      </c>
      <c r="G41" s="140">
        <f>Data!DH23</f>
        <v>0</v>
      </c>
      <c r="H41" s="141">
        <f t="shared" si="0"/>
        <v>582</v>
      </c>
      <c r="W41" s="144"/>
    </row>
    <row r="42" spans="2:23">
      <c r="B42" s="129" t="s">
        <v>52</v>
      </c>
      <c r="C42" s="140">
        <f>Data!AG23</f>
        <v>0</v>
      </c>
      <c r="D42" s="140">
        <f>Data!BA23</f>
        <v>0</v>
      </c>
      <c r="E42" s="140">
        <f>Data!BU23</f>
        <v>0</v>
      </c>
      <c r="F42" s="140">
        <f>Data!CO23</f>
        <v>0</v>
      </c>
      <c r="G42" s="140">
        <f>Data!DI23</f>
        <v>0</v>
      </c>
      <c r="H42" s="141">
        <f t="shared" si="0"/>
        <v>0</v>
      </c>
      <c r="W42" s="144"/>
    </row>
    <row r="43" spans="2:23">
      <c r="B43" s="129" t="s">
        <v>53</v>
      </c>
      <c r="C43" s="140">
        <f>Data!AH23</f>
        <v>42</v>
      </c>
      <c r="D43" s="140">
        <f>Data!BB23</f>
        <v>936</v>
      </c>
      <c r="E43" s="140">
        <f>Data!BV23</f>
        <v>0</v>
      </c>
      <c r="F43" s="140">
        <f>Data!CP23</f>
        <v>0</v>
      </c>
      <c r="G43" s="140">
        <f>Data!DJ23</f>
        <v>0</v>
      </c>
      <c r="H43" s="141">
        <f t="shared" si="0"/>
        <v>978</v>
      </c>
      <c r="W43" s="144"/>
    </row>
    <row r="44" spans="2:23">
      <c r="B44" s="129" t="s">
        <v>54</v>
      </c>
      <c r="C44" s="140">
        <f>Data!AI23</f>
        <v>0</v>
      </c>
      <c r="D44" s="140">
        <f>Data!BC23</f>
        <v>0</v>
      </c>
      <c r="E44" s="140">
        <f>Data!BW23</f>
        <v>0</v>
      </c>
      <c r="F44" s="140">
        <f>Data!CQ23</f>
        <v>0</v>
      </c>
      <c r="G44" s="140">
        <f>Data!DK23</f>
        <v>0</v>
      </c>
      <c r="H44" s="141">
        <f t="shared" si="0"/>
        <v>0</v>
      </c>
      <c r="W44" s="144"/>
    </row>
    <row r="45" spans="2:23">
      <c r="B45" s="129" t="s">
        <v>55</v>
      </c>
      <c r="C45" s="140">
        <f>Data!AJ23</f>
        <v>321</v>
      </c>
      <c r="D45" s="140">
        <f>Data!BD23</f>
        <v>4218</v>
      </c>
      <c r="E45" s="140">
        <f>Data!BX23</f>
        <v>2613</v>
      </c>
      <c r="F45" s="140">
        <f>Data!CR23</f>
        <v>0</v>
      </c>
      <c r="G45" s="140">
        <f>Data!DL23</f>
        <v>0</v>
      </c>
      <c r="H45" s="141">
        <f t="shared" si="0"/>
        <v>7152</v>
      </c>
      <c r="W45" s="144"/>
    </row>
    <row r="46" spans="2:23">
      <c r="B46" s="129" t="s">
        <v>56</v>
      </c>
      <c r="C46" s="140">
        <f>Data!AK23</f>
        <v>0</v>
      </c>
      <c r="D46" s="140">
        <f>Data!BE23</f>
        <v>0</v>
      </c>
      <c r="E46" s="140">
        <f>Data!BY23</f>
        <v>0</v>
      </c>
      <c r="F46" s="140">
        <f>Data!CS23</f>
        <v>0</v>
      </c>
      <c r="G46" s="140">
        <f>Data!DM23</f>
        <v>0</v>
      </c>
      <c r="H46" s="141">
        <f t="shared" si="0"/>
        <v>0</v>
      </c>
      <c r="W46" s="144"/>
    </row>
    <row r="47" spans="2:23">
      <c r="B47" s="129" t="s">
        <v>57</v>
      </c>
      <c r="C47" s="140">
        <f>Data!AL23</f>
        <v>2949</v>
      </c>
      <c r="D47" s="140">
        <f>Data!BF23</f>
        <v>20844</v>
      </c>
      <c r="E47" s="140">
        <f>Data!BZ23</f>
        <v>7171</v>
      </c>
      <c r="F47" s="140">
        <f>Data!CT23</f>
        <v>0</v>
      </c>
      <c r="G47" s="140">
        <f>Data!DN23</f>
        <v>0</v>
      </c>
      <c r="H47" s="141">
        <f t="shared" si="0"/>
        <v>30964</v>
      </c>
      <c r="W47" s="144"/>
    </row>
    <row r="48" spans="2:23">
      <c r="B48" s="129" t="s">
        <v>58</v>
      </c>
      <c r="C48" s="140">
        <f>Data!AM23</f>
        <v>0</v>
      </c>
      <c r="D48" s="140">
        <f>Data!BG23</f>
        <v>0</v>
      </c>
      <c r="E48" s="140">
        <f>Data!CA23</f>
        <v>0</v>
      </c>
      <c r="F48" s="140">
        <f>Data!CU23</f>
        <v>0</v>
      </c>
      <c r="G48" s="140">
        <f>Data!DO23</f>
        <v>0</v>
      </c>
      <c r="H48" s="141">
        <f t="shared" si="0"/>
        <v>0</v>
      </c>
      <c r="W48" s="144"/>
    </row>
    <row r="49" spans="2:23">
      <c r="B49" s="129" t="s">
        <v>59</v>
      </c>
      <c r="C49" s="140">
        <f>Data!AN23</f>
        <v>0</v>
      </c>
      <c r="D49" s="140">
        <f>Data!BH23</f>
        <v>612</v>
      </c>
      <c r="E49" s="140">
        <f>Data!CB23</f>
        <v>0</v>
      </c>
      <c r="F49" s="140">
        <f>Data!CV23</f>
        <v>0</v>
      </c>
      <c r="G49" s="140">
        <f>Data!DP23</f>
        <v>0</v>
      </c>
      <c r="H49" s="141">
        <f t="shared" si="0"/>
        <v>612</v>
      </c>
      <c r="W49" s="144"/>
    </row>
    <row r="50" spans="2:23">
      <c r="B50" s="129" t="s">
        <v>60</v>
      </c>
      <c r="C50" s="140">
        <f>Data!AO23</f>
        <v>9</v>
      </c>
      <c r="D50" s="140">
        <f>Data!BI23</f>
        <v>658</v>
      </c>
      <c r="E50" s="140">
        <f>Data!CC23</f>
        <v>449</v>
      </c>
      <c r="F50" s="140">
        <f>Data!CW23</f>
        <v>0</v>
      </c>
      <c r="G50" s="140">
        <f>Data!DQ23</f>
        <v>0</v>
      </c>
      <c r="H50" s="141">
        <f t="shared" si="0"/>
        <v>1116</v>
      </c>
      <c r="W50" s="144"/>
    </row>
    <row r="51" spans="2:23">
      <c r="B51" s="129" t="s">
        <v>0</v>
      </c>
      <c r="C51" s="140">
        <f>Data!AP23</f>
        <v>3</v>
      </c>
      <c r="D51" s="140">
        <f>Data!BJ23</f>
        <v>354</v>
      </c>
      <c r="E51" s="140">
        <f>Data!CD23</f>
        <v>0</v>
      </c>
      <c r="F51" s="140">
        <f>Data!CX23</f>
        <v>0</v>
      </c>
      <c r="G51" s="140">
        <f>Data!DR23</f>
        <v>0</v>
      </c>
      <c r="H51" s="141">
        <f t="shared" si="0"/>
        <v>357</v>
      </c>
      <c r="W51" s="144"/>
    </row>
    <row r="52" spans="2:23">
      <c r="B52" s="142" t="s">
        <v>33</v>
      </c>
      <c r="C52" s="141">
        <f>SUM(C32:C51)</f>
        <v>41060</v>
      </c>
      <c r="D52" s="141">
        <f>SUM(D32:D51)</f>
        <v>96540</v>
      </c>
      <c r="E52" s="141">
        <f>SUM(E32:E51)</f>
        <v>32179</v>
      </c>
      <c r="F52" s="141">
        <f>SUM(F32:F51)</f>
        <v>2319</v>
      </c>
      <c r="G52" s="141">
        <f>SUM(G32:G51)</f>
        <v>0</v>
      </c>
      <c r="H52" s="141">
        <f t="shared" si="0"/>
        <v>172098</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Data!T23</f>
        <v>Qumsieh, Miriam</v>
      </c>
      <c r="E55" s="491"/>
      <c r="F55" s="491"/>
      <c r="G55" s="308" t="str">
        <f>Data!U23</f>
        <v>(281) 283-3005</v>
      </c>
      <c r="H55" s="309" t="str">
        <f>Data!V23</f>
        <v>Qumsieh@uhcl.edu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Data!DS23</f>
        <v>1926702.320129782</v>
      </c>
      <c r="D61" s="320">
        <f>Data!EM23</f>
        <v>3475038.8164760536</v>
      </c>
      <c r="E61" s="320">
        <f>Data!FG23</f>
        <v>2100126.7386850659</v>
      </c>
      <c r="F61" s="320">
        <f>Data!GA23</f>
        <v>291034.49477124185</v>
      </c>
      <c r="G61" s="320">
        <f>Data!GU23</f>
        <v>0</v>
      </c>
      <c r="H61" s="321">
        <f>SUM(C61:G61)</f>
        <v>7792902.3700621435</v>
      </c>
    </row>
    <row r="62" spans="2:23">
      <c r="B62" s="127" t="str">
        <f>$B$33</f>
        <v>Science</v>
      </c>
      <c r="C62" s="320">
        <f>Data!DT23</f>
        <v>1066722.5146650558</v>
      </c>
      <c r="D62" s="320">
        <f>Data!EN23</f>
        <v>2613284.0389243872</v>
      </c>
      <c r="E62" s="320">
        <f>Data!FH23</f>
        <v>968494.49275832833</v>
      </c>
      <c r="F62" s="320">
        <f>Data!GB23</f>
        <v>0</v>
      </c>
      <c r="G62" s="320">
        <f>Data!GV23</f>
        <v>0</v>
      </c>
      <c r="H62" s="141">
        <f t="shared" ref="H62:H81" si="1">SUM(C62:G62)</f>
        <v>4648501.0463477708</v>
      </c>
    </row>
    <row r="63" spans="2:23">
      <c r="B63" s="127" t="str">
        <f>$B$34</f>
        <v>Fine Arts</v>
      </c>
      <c r="C63" s="320">
        <f>Data!DU23</f>
        <v>240272.58650352829</v>
      </c>
      <c r="D63" s="320">
        <f>Data!EO23</f>
        <v>525918.30289302859</v>
      </c>
      <c r="E63" s="320">
        <f>Data!FI23</f>
        <v>96544.155303319829</v>
      </c>
      <c r="F63" s="320">
        <f>Data!GC23</f>
        <v>0</v>
      </c>
      <c r="G63" s="320">
        <f>Data!GW23</f>
        <v>0</v>
      </c>
      <c r="H63" s="141">
        <f t="shared" si="1"/>
        <v>862735.04469987669</v>
      </c>
    </row>
    <row r="64" spans="2:23">
      <c r="B64" s="127" t="str">
        <f>$B$35</f>
        <v>Teacher Education</v>
      </c>
      <c r="C64" s="320">
        <f>Data!DV23</f>
        <v>309553.49616856757</v>
      </c>
      <c r="D64" s="320">
        <f>Data!EP23</f>
        <v>1120431.4088512952</v>
      </c>
      <c r="E64" s="320">
        <f>Data!FJ23</f>
        <v>948291.19946731674</v>
      </c>
      <c r="F64" s="320">
        <f>Data!GD23</f>
        <v>495978.64304718125</v>
      </c>
      <c r="G64" s="320">
        <f>Data!GX23</f>
        <v>0</v>
      </c>
      <c r="H64" s="141">
        <f t="shared" si="1"/>
        <v>2874254.7475343612</v>
      </c>
    </row>
    <row r="65" spans="2:8">
      <c r="B65" s="127" t="str">
        <f>$B$36</f>
        <v>Agriculture</v>
      </c>
      <c r="C65" s="320">
        <f>Data!DW23</f>
        <v>0</v>
      </c>
      <c r="D65" s="320">
        <f>Data!EQ23</f>
        <v>0</v>
      </c>
      <c r="E65" s="320">
        <f>Data!FK23</f>
        <v>0</v>
      </c>
      <c r="F65" s="320">
        <f>Data!GE23</f>
        <v>0</v>
      </c>
      <c r="G65" s="320">
        <f>Data!GY23</f>
        <v>0</v>
      </c>
      <c r="H65" s="141">
        <f t="shared" si="1"/>
        <v>0</v>
      </c>
    </row>
    <row r="66" spans="2:8">
      <c r="B66" s="127" t="str">
        <f>$B$37</f>
        <v>Engineering</v>
      </c>
      <c r="C66" s="320">
        <f>Data!DX23</f>
        <v>888204.23916190979</v>
      </c>
      <c r="D66" s="320">
        <f>Data!ER23</f>
        <v>2525380.0423788507</v>
      </c>
      <c r="E66" s="320">
        <f>Data!FL23</f>
        <v>1960741.0231829856</v>
      </c>
      <c r="F66" s="320">
        <f>Data!GF23</f>
        <v>0</v>
      </c>
      <c r="G66" s="320">
        <f>Data!GZ23</f>
        <v>0</v>
      </c>
      <c r="H66" s="141">
        <f t="shared" si="1"/>
        <v>5374325.3047237461</v>
      </c>
    </row>
    <row r="67" spans="2:8">
      <c r="B67" s="127" t="str">
        <f>$B$38</f>
        <v>Home Economics</v>
      </c>
      <c r="C67" s="320">
        <f>Data!DY23</f>
        <v>1853.7267904509285</v>
      </c>
      <c r="D67" s="320">
        <f>Data!ES23</f>
        <v>86660.773209549065</v>
      </c>
      <c r="E67" s="320">
        <f>Data!FM23</f>
        <v>32844</v>
      </c>
      <c r="F67" s="320">
        <f>Data!GG23</f>
        <v>0</v>
      </c>
      <c r="G67" s="320">
        <f>Data!HA23</f>
        <v>0</v>
      </c>
      <c r="H67" s="141">
        <f t="shared" si="1"/>
        <v>121358.5</v>
      </c>
    </row>
    <row r="68" spans="2:8">
      <c r="B68" s="127" t="str">
        <f>$B$39</f>
        <v>Law</v>
      </c>
      <c r="C68" s="320">
        <f>Data!DZ23</f>
        <v>0</v>
      </c>
      <c r="D68" s="320">
        <f>Data!ET23</f>
        <v>0</v>
      </c>
      <c r="E68" s="320">
        <f>Data!FN23</f>
        <v>0</v>
      </c>
      <c r="F68" s="320">
        <f>Data!GH23</f>
        <v>0</v>
      </c>
      <c r="G68" s="320">
        <f>Data!HB23</f>
        <v>0</v>
      </c>
      <c r="H68" s="141">
        <f t="shared" si="1"/>
        <v>0</v>
      </c>
    </row>
    <row r="69" spans="2:8">
      <c r="B69" s="127" t="str">
        <f>$B$40</f>
        <v>Social Service</v>
      </c>
      <c r="C69" s="320">
        <f>Data!EA23</f>
        <v>21485.298946151888</v>
      </c>
      <c r="D69" s="320">
        <f>Data!EU23</f>
        <v>144852.17346281171</v>
      </c>
      <c r="E69" s="320">
        <f>Data!FO23</f>
        <v>0</v>
      </c>
      <c r="F69" s="320">
        <f>Data!GI23</f>
        <v>0</v>
      </c>
      <c r="G69" s="320">
        <f>Data!HC23</f>
        <v>0</v>
      </c>
      <c r="H69" s="141">
        <f t="shared" si="1"/>
        <v>166337.4724089636</v>
      </c>
    </row>
    <row r="70" spans="2:8">
      <c r="B70" s="127" t="str">
        <f>$B$41</f>
        <v>Library Science</v>
      </c>
      <c r="C70" s="320">
        <f>Data!EB23</f>
        <v>0</v>
      </c>
      <c r="D70" s="320">
        <f>Data!EV23</f>
        <v>0</v>
      </c>
      <c r="E70" s="320">
        <f>Data!FP23</f>
        <v>229365</v>
      </c>
      <c r="F70" s="320">
        <f>Data!GJ23</f>
        <v>0</v>
      </c>
      <c r="G70" s="320">
        <f>Data!HD23</f>
        <v>0</v>
      </c>
      <c r="H70" s="141">
        <f t="shared" si="1"/>
        <v>229365</v>
      </c>
    </row>
    <row r="71" spans="2:8">
      <c r="B71" s="127" t="str">
        <f>$B$42</f>
        <v>Veterinary Science</v>
      </c>
      <c r="C71" s="320">
        <f>Data!EC23</f>
        <v>0</v>
      </c>
      <c r="D71" s="320">
        <f>Data!EW23</f>
        <v>0</v>
      </c>
      <c r="E71" s="320">
        <f>Data!FQ23</f>
        <v>0</v>
      </c>
      <c r="F71" s="320">
        <f>Data!GK23</f>
        <v>0</v>
      </c>
      <c r="G71" s="320">
        <f>Data!HE23</f>
        <v>0</v>
      </c>
      <c r="H71" s="141">
        <f t="shared" si="1"/>
        <v>0</v>
      </c>
    </row>
    <row r="72" spans="2:8">
      <c r="B72" s="127" t="str">
        <f>$B$43</f>
        <v>Vocational Training</v>
      </c>
      <c r="C72" s="320">
        <f>Data!ED23</f>
        <v>4906.1684957189891</v>
      </c>
      <c r="D72" s="320">
        <f>Data!EX23</f>
        <v>145195.4009257686</v>
      </c>
      <c r="E72" s="320">
        <f>Data!FR23</f>
        <v>0</v>
      </c>
      <c r="F72" s="320">
        <f>Data!GL23</f>
        <v>0</v>
      </c>
      <c r="G72" s="320">
        <f>Data!HF23</f>
        <v>0</v>
      </c>
      <c r="H72" s="141">
        <f t="shared" si="1"/>
        <v>150101.5694214876</v>
      </c>
    </row>
    <row r="73" spans="2:8">
      <c r="B73" s="127" t="str">
        <f>$B$44</f>
        <v>Physical Training</v>
      </c>
      <c r="C73" s="320">
        <f>Data!EE23</f>
        <v>0</v>
      </c>
      <c r="D73" s="320">
        <f>Data!EY23</f>
        <v>0</v>
      </c>
      <c r="E73" s="320">
        <f>Data!FS23</f>
        <v>0</v>
      </c>
      <c r="F73" s="320">
        <f>Data!GM23</f>
        <v>0</v>
      </c>
      <c r="G73" s="320">
        <f>Data!HG23</f>
        <v>0</v>
      </c>
      <c r="H73" s="141">
        <f t="shared" si="1"/>
        <v>0</v>
      </c>
    </row>
    <row r="74" spans="2:8">
      <c r="B74" s="127" t="str">
        <f>$B$45</f>
        <v>Health Services</v>
      </c>
      <c r="C74" s="320">
        <f>Data!EF23</f>
        <v>43161.067397175539</v>
      </c>
      <c r="D74" s="320">
        <f>Data!EZ23</f>
        <v>647106.66959358379</v>
      </c>
      <c r="E74" s="320">
        <f>Data!FT23</f>
        <v>470034.0257999383</v>
      </c>
      <c r="F74" s="320">
        <f>Data!GN23</f>
        <v>0</v>
      </c>
      <c r="G74" s="320">
        <f>Data!HH23</f>
        <v>0</v>
      </c>
      <c r="H74" s="141">
        <f t="shared" si="1"/>
        <v>1160301.7627906976</v>
      </c>
    </row>
    <row r="75" spans="2:8">
      <c r="B75" s="127" t="str">
        <f>$B$46</f>
        <v>Pharmacy</v>
      </c>
      <c r="C75" s="320">
        <f>Data!EG23</f>
        <v>0</v>
      </c>
      <c r="D75" s="320">
        <f>Data!FA23</f>
        <v>0</v>
      </c>
      <c r="E75" s="320">
        <f>Data!FU23</f>
        <v>0</v>
      </c>
      <c r="F75" s="320">
        <f>Data!GO23</f>
        <v>0</v>
      </c>
      <c r="G75" s="320">
        <f>Data!HI23</f>
        <v>0</v>
      </c>
      <c r="H75" s="141">
        <f t="shared" si="1"/>
        <v>0</v>
      </c>
    </row>
    <row r="76" spans="2:8">
      <c r="B76" s="127" t="str">
        <f>$B$47</f>
        <v>Business Administration</v>
      </c>
      <c r="C76" s="320">
        <f>Data!EH23</f>
        <v>362121.46682605118</v>
      </c>
      <c r="D76" s="320">
        <f>Data!FB23</f>
        <v>3867548.2694749488</v>
      </c>
      <c r="E76" s="320">
        <f>Data!FV23</f>
        <v>1983130.8296572838</v>
      </c>
      <c r="F76" s="320">
        <f>Data!GP23</f>
        <v>0</v>
      </c>
      <c r="G76" s="320">
        <f>Data!HJ23</f>
        <v>0</v>
      </c>
      <c r="H76" s="141">
        <f t="shared" si="1"/>
        <v>6212800.5659582838</v>
      </c>
    </row>
    <row r="77" spans="2:8">
      <c r="B77" s="127" t="str">
        <f>$B$48</f>
        <v>Optometry</v>
      </c>
      <c r="C77" s="320">
        <f>Data!EI23</f>
        <v>0</v>
      </c>
      <c r="D77" s="320">
        <f>Data!FC23</f>
        <v>0</v>
      </c>
      <c r="E77" s="320">
        <f>Data!FW23</f>
        <v>0</v>
      </c>
      <c r="F77" s="320">
        <f>Data!GQ23</f>
        <v>0</v>
      </c>
      <c r="G77" s="320">
        <f>Data!HK23</f>
        <v>0</v>
      </c>
      <c r="H77" s="141">
        <f t="shared" si="1"/>
        <v>0</v>
      </c>
    </row>
    <row r="78" spans="2:8">
      <c r="B78" s="127" t="str">
        <f>$B$49</f>
        <v>Teacher Ed-Practice Teaching</v>
      </c>
      <c r="C78" s="320">
        <f>Data!EJ23</f>
        <v>0</v>
      </c>
      <c r="D78" s="320">
        <f>Data!FD23</f>
        <v>0</v>
      </c>
      <c r="E78" s="320">
        <f>Data!FX23</f>
        <v>0</v>
      </c>
      <c r="F78" s="320">
        <f>Data!GR23</f>
        <v>0</v>
      </c>
      <c r="G78" s="320">
        <f>Data!HL23</f>
        <v>0</v>
      </c>
      <c r="H78" s="141">
        <f t="shared" si="1"/>
        <v>0</v>
      </c>
    </row>
    <row r="79" spans="2:8">
      <c r="B79" s="127" t="str">
        <f>$B$50</f>
        <v>Technology</v>
      </c>
      <c r="C79" s="320">
        <f>Data!EK23</f>
        <v>5980.448928121059</v>
      </c>
      <c r="D79" s="320">
        <f>Data!FE23</f>
        <v>248131.66345906531</v>
      </c>
      <c r="E79" s="320">
        <f>Data!FY23</f>
        <v>244256.64810006801</v>
      </c>
      <c r="F79" s="320">
        <f>Data!GS23</f>
        <v>0</v>
      </c>
      <c r="G79" s="320">
        <f>Data!HM23</f>
        <v>0</v>
      </c>
      <c r="H79" s="141">
        <f t="shared" si="1"/>
        <v>498368.76048725436</v>
      </c>
    </row>
    <row r="80" spans="2:8">
      <c r="B80" s="127" t="str">
        <f>$B$51</f>
        <v>Nursing</v>
      </c>
      <c r="C80" s="320">
        <f>Data!EL23</f>
        <v>1125</v>
      </c>
      <c r="D80" s="320">
        <f>Data!FF23</f>
        <v>238901</v>
      </c>
      <c r="E80" s="320">
        <f>Data!FZ23</f>
        <v>0</v>
      </c>
      <c r="F80" s="320">
        <f>Data!GT23</f>
        <v>0</v>
      </c>
      <c r="G80" s="320">
        <f>Data!HN23</f>
        <v>0</v>
      </c>
      <c r="H80" s="141">
        <f t="shared" si="1"/>
        <v>240026</v>
      </c>
    </row>
    <row r="81" spans="2:8">
      <c r="B81" s="130" t="str">
        <f>$B$52</f>
        <v>Totals</v>
      </c>
      <c r="C81" s="321">
        <f>SUM(C61:C80)</f>
        <v>4872088.334012513</v>
      </c>
      <c r="D81" s="321">
        <f>SUM(D61:D80)</f>
        <v>15638448.559649343</v>
      </c>
      <c r="E81" s="321">
        <f>SUM(E61:E80)</f>
        <v>9033828.1129543073</v>
      </c>
      <c r="F81" s="321">
        <f>SUM(F61:F80)</f>
        <v>787013.1378184231</v>
      </c>
      <c r="G81" s="321">
        <f>SUM(G61:G80)</f>
        <v>0</v>
      </c>
      <c r="H81" s="321">
        <f t="shared" si="1"/>
        <v>30331378.144434586</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Data!T23</f>
        <v>Qumsieh, Miriam</v>
      </c>
      <c r="E84" s="491"/>
      <c r="F84" s="491"/>
      <c r="G84" s="308" t="str">
        <f>Data!U23</f>
        <v>(281) 283-3005</v>
      </c>
      <c r="H84" s="309" t="str">
        <f>Data!V23</f>
        <v>Qumsieh@uhcl.edu</v>
      </c>
    </row>
    <row r="85" spans="2:8" ht="13.5" customHeight="1">
      <c r="B85" s="306"/>
      <c r="C85" s="306"/>
      <c r="D85" s="306"/>
      <c r="E85" s="306"/>
      <c r="F85" s="306"/>
      <c r="G85" s="306"/>
      <c r="H85" s="296"/>
    </row>
    <row r="86" spans="2:8">
      <c r="B86" s="120" t="s">
        <v>32</v>
      </c>
      <c r="C86" s="324"/>
      <c r="D86" s="324"/>
      <c r="E86" s="324"/>
      <c r="F86" s="324"/>
      <c r="G86" s="324"/>
      <c r="H86" s="122">
        <f>H13+H14</f>
        <v>48625701</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Data!HR23</f>
        <v>180962</v>
      </c>
      <c r="D91" s="327">
        <f>Data!IL23</f>
        <v>274034</v>
      </c>
      <c r="E91" s="327">
        <f>Data!JF23</f>
        <v>65778</v>
      </c>
      <c r="F91" s="327">
        <f>Data!JZ23</f>
        <v>4863</v>
      </c>
      <c r="G91" s="327">
        <f>Data!KT23</f>
        <v>0</v>
      </c>
      <c r="H91" s="133">
        <f t="shared" ref="H91:H111" si="2">SUM(C91:G91)</f>
        <v>525637</v>
      </c>
    </row>
    <row r="92" spans="2:8">
      <c r="B92" s="127" t="str">
        <f>$B$33</f>
        <v>Science</v>
      </c>
      <c r="C92" s="327">
        <f>Data!HS23</f>
        <v>243601</v>
      </c>
      <c r="D92" s="327">
        <f>Data!IM23</f>
        <v>387565</v>
      </c>
      <c r="E92" s="327">
        <f>Data!JG23</f>
        <v>98148</v>
      </c>
      <c r="F92" s="327">
        <f>Data!KA23</f>
        <v>0</v>
      </c>
      <c r="G92" s="327">
        <f>Data!KU23</f>
        <v>0</v>
      </c>
      <c r="H92" s="136">
        <f t="shared" si="2"/>
        <v>729314</v>
      </c>
    </row>
    <row r="93" spans="2:8">
      <c r="B93" s="127" t="str">
        <f>$B$34</f>
        <v>Fine Arts</v>
      </c>
      <c r="C93" s="327">
        <f>Data!HT23</f>
        <v>0</v>
      </c>
      <c r="D93" s="327">
        <f>Data!IN23</f>
        <v>0</v>
      </c>
      <c r="E93" s="327">
        <f>Data!JH23</f>
        <v>0</v>
      </c>
      <c r="F93" s="327">
        <f>Data!KB23</f>
        <v>0</v>
      </c>
      <c r="G93" s="327">
        <f>Data!KV23</f>
        <v>0</v>
      </c>
      <c r="H93" s="136">
        <f t="shared" si="2"/>
        <v>0</v>
      </c>
    </row>
    <row r="94" spans="2:8">
      <c r="B94" s="127" t="str">
        <f>$B$35</f>
        <v>Teacher Education</v>
      </c>
      <c r="C94" s="327">
        <f>Data!HU23</f>
        <v>53535</v>
      </c>
      <c r="D94" s="327">
        <f>Data!IO23</f>
        <v>279722</v>
      </c>
      <c r="E94" s="327">
        <f>Data!JI23</f>
        <v>107455</v>
      </c>
      <c r="F94" s="327">
        <f>Data!KC23</f>
        <v>48898</v>
      </c>
      <c r="G94" s="327">
        <f>Data!KW23</f>
        <v>0</v>
      </c>
      <c r="H94" s="136">
        <f t="shared" si="2"/>
        <v>489610</v>
      </c>
    </row>
    <row r="95" spans="2:8">
      <c r="B95" s="127" t="str">
        <f>$B$36</f>
        <v>Agriculture</v>
      </c>
      <c r="C95" s="327">
        <f>Data!HV23</f>
        <v>0</v>
      </c>
      <c r="D95" s="327">
        <f>Data!IP23</f>
        <v>0</v>
      </c>
      <c r="E95" s="327">
        <f>Data!JJ23</f>
        <v>0</v>
      </c>
      <c r="F95" s="327">
        <f>Data!KD23</f>
        <v>0</v>
      </c>
      <c r="G95" s="327">
        <f>Data!KX23</f>
        <v>0</v>
      </c>
      <c r="H95" s="136">
        <f t="shared" si="2"/>
        <v>0</v>
      </c>
    </row>
    <row r="96" spans="2:8">
      <c r="B96" s="127" t="str">
        <f>$B$37</f>
        <v>Engineering</v>
      </c>
      <c r="C96" s="327">
        <f>Data!HW23</f>
        <v>25445</v>
      </c>
      <c r="D96" s="327">
        <f>Data!IQ23</f>
        <v>58440</v>
      </c>
      <c r="E96" s="327">
        <f>Data!JK23</f>
        <v>36020</v>
      </c>
      <c r="F96" s="327">
        <f>Data!KE23</f>
        <v>0</v>
      </c>
      <c r="G96" s="327">
        <f>Data!KY23</f>
        <v>0</v>
      </c>
      <c r="H96" s="136">
        <f t="shared" si="2"/>
        <v>119905</v>
      </c>
    </row>
    <row r="97" spans="2:8">
      <c r="B97" s="127" t="str">
        <f>$B$38</f>
        <v>Home Economics</v>
      </c>
      <c r="C97" s="327">
        <f>Data!HX23</f>
        <v>0</v>
      </c>
      <c r="D97" s="327">
        <f>Data!IR23</f>
        <v>0</v>
      </c>
      <c r="E97" s="327">
        <f>Data!JL23</f>
        <v>0</v>
      </c>
      <c r="F97" s="327">
        <f>Data!KF23</f>
        <v>0</v>
      </c>
      <c r="G97" s="327">
        <f>Data!KZ23</f>
        <v>0</v>
      </c>
      <c r="H97" s="136">
        <f t="shared" si="2"/>
        <v>0</v>
      </c>
    </row>
    <row r="98" spans="2:8">
      <c r="B98" s="127" t="str">
        <f>$B$39</f>
        <v>Law</v>
      </c>
      <c r="C98" s="327">
        <f>Data!HY23</f>
        <v>0</v>
      </c>
      <c r="D98" s="327">
        <f>Data!IS23</f>
        <v>0</v>
      </c>
      <c r="E98" s="327">
        <f>Data!JM23</f>
        <v>0</v>
      </c>
      <c r="F98" s="327">
        <f>Data!KG23</f>
        <v>0</v>
      </c>
      <c r="G98" s="327">
        <f>Data!LA23</f>
        <v>0</v>
      </c>
      <c r="H98" s="136">
        <f t="shared" si="2"/>
        <v>0</v>
      </c>
    </row>
    <row r="99" spans="2:8">
      <c r="B99" s="127" t="str">
        <f>$B$40</f>
        <v>Social Service</v>
      </c>
      <c r="C99" s="327">
        <f>Data!HZ23</f>
        <v>0</v>
      </c>
      <c r="D99" s="327">
        <f>Data!IT23</f>
        <v>0</v>
      </c>
      <c r="E99" s="327">
        <f>Data!JN23</f>
        <v>0</v>
      </c>
      <c r="F99" s="327">
        <f>Data!KH23</f>
        <v>0</v>
      </c>
      <c r="G99" s="327">
        <f>Data!LB23</f>
        <v>0</v>
      </c>
      <c r="H99" s="136">
        <f t="shared" si="2"/>
        <v>0</v>
      </c>
    </row>
    <row r="100" spans="2:8">
      <c r="B100" s="127" t="str">
        <f>$B$41</f>
        <v>Library Science</v>
      </c>
      <c r="C100" s="327">
        <f>Data!IA23</f>
        <v>0</v>
      </c>
      <c r="D100" s="327">
        <f>Data!IU23</f>
        <v>0</v>
      </c>
      <c r="E100" s="327">
        <f>Data!JO23</f>
        <v>0</v>
      </c>
      <c r="F100" s="327">
        <f>Data!KI23</f>
        <v>0</v>
      </c>
      <c r="G100" s="327">
        <f>Data!LC23</f>
        <v>0</v>
      </c>
      <c r="H100" s="136">
        <f t="shared" si="2"/>
        <v>0</v>
      </c>
    </row>
    <row r="101" spans="2:8">
      <c r="B101" s="127" t="str">
        <f>$B$42</f>
        <v>Veterinary Science</v>
      </c>
      <c r="C101" s="327">
        <f>Data!IB23</f>
        <v>0</v>
      </c>
      <c r="D101" s="327">
        <f>Data!IV23</f>
        <v>0</v>
      </c>
      <c r="E101" s="327">
        <f>Data!JP23</f>
        <v>0</v>
      </c>
      <c r="F101" s="327">
        <f>Data!KJ23</f>
        <v>0</v>
      </c>
      <c r="G101" s="327">
        <f>Data!LD23</f>
        <v>0</v>
      </c>
      <c r="H101" s="136">
        <f t="shared" si="2"/>
        <v>0</v>
      </c>
    </row>
    <row r="102" spans="2:8">
      <c r="B102" s="127" t="str">
        <f>$B$43</f>
        <v>Vocational Training</v>
      </c>
      <c r="C102" s="327">
        <f>Data!IC23</f>
        <v>0</v>
      </c>
      <c r="D102" s="327">
        <f>Data!IW23</f>
        <v>0</v>
      </c>
      <c r="E102" s="327">
        <f>Data!JQ23</f>
        <v>0</v>
      </c>
      <c r="F102" s="327">
        <f>Data!KK23</f>
        <v>0</v>
      </c>
      <c r="G102" s="327">
        <f>Data!LE23</f>
        <v>0</v>
      </c>
      <c r="H102" s="136">
        <f t="shared" si="2"/>
        <v>0</v>
      </c>
    </row>
    <row r="103" spans="2:8">
      <c r="B103" s="127" t="str">
        <f>$B$44</f>
        <v>Physical Training</v>
      </c>
      <c r="C103" s="327">
        <f>Data!ID23</f>
        <v>0</v>
      </c>
      <c r="D103" s="327">
        <f>Data!IX23</f>
        <v>0</v>
      </c>
      <c r="E103" s="327">
        <f>Data!JR23</f>
        <v>0</v>
      </c>
      <c r="F103" s="327">
        <f>Data!KL23</f>
        <v>0</v>
      </c>
      <c r="G103" s="327">
        <f>Data!LF23</f>
        <v>0</v>
      </c>
      <c r="H103" s="136">
        <f t="shared" si="2"/>
        <v>0</v>
      </c>
    </row>
    <row r="104" spans="2:8">
      <c r="B104" s="127" t="str">
        <f>$B$45</f>
        <v>Health Services</v>
      </c>
      <c r="C104" s="327">
        <f>Data!IE23</f>
        <v>398</v>
      </c>
      <c r="D104" s="327">
        <f>Data!IY23</f>
        <v>5227</v>
      </c>
      <c r="E104" s="327">
        <f>Data!JS23</f>
        <v>3238</v>
      </c>
      <c r="F104" s="327">
        <f>Data!KM23</f>
        <v>0</v>
      </c>
      <c r="G104" s="327">
        <f>Data!LG23</f>
        <v>0</v>
      </c>
      <c r="H104" s="136">
        <f t="shared" si="2"/>
        <v>8863</v>
      </c>
    </row>
    <row r="105" spans="2:8">
      <c r="B105" s="127" t="str">
        <f>$B$46</f>
        <v>Pharmacy</v>
      </c>
      <c r="C105" s="327">
        <f>Data!IF23</f>
        <v>0</v>
      </c>
      <c r="D105" s="327">
        <f>Data!IZ23</f>
        <v>0</v>
      </c>
      <c r="E105" s="327">
        <f>Data!JT23</f>
        <v>0</v>
      </c>
      <c r="F105" s="327">
        <f>Data!KN23</f>
        <v>0</v>
      </c>
      <c r="G105" s="327">
        <f>Data!LH23</f>
        <v>0</v>
      </c>
      <c r="H105" s="136">
        <f t="shared" si="2"/>
        <v>0</v>
      </c>
    </row>
    <row r="106" spans="2:8">
      <c r="B106" s="127" t="str">
        <f>$B$47</f>
        <v>Business Administration</v>
      </c>
      <c r="C106" s="327">
        <f>Data!IG23</f>
        <v>44849</v>
      </c>
      <c r="D106" s="327">
        <f>Data!JA23</f>
        <v>317004</v>
      </c>
      <c r="E106" s="327">
        <f>Data!JU23</f>
        <v>109059</v>
      </c>
      <c r="F106" s="327">
        <f>Data!KO23</f>
        <v>0</v>
      </c>
      <c r="G106" s="327">
        <f>Data!LI23</f>
        <v>0</v>
      </c>
      <c r="H106" s="136">
        <f t="shared" si="2"/>
        <v>470912</v>
      </c>
    </row>
    <row r="107" spans="2:8">
      <c r="B107" s="127" t="str">
        <f>$B$48</f>
        <v>Optometry</v>
      </c>
      <c r="C107" s="327">
        <f>Data!IH23</f>
        <v>0</v>
      </c>
      <c r="D107" s="327">
        <f>Data!JB23</f>
        <v>0</v>
      </c>
      <c r="E107" s="327">
        <f>Data!JV23</f>
        <v>0</v>
      </c>
      <c r="F107" s="327">
        <f>Data!KP23</f>
        <v>0</v>
      </c>
      <c r="G107" s="327">
        <f>Data!LJ23</f>
        <v>0</v>
      </c>
      <c r="H107" s="136">
        <f t="shared" si="2"/>
        <v>0</v>
      </c>
    </row>
    <row r="108" spans="2:8">
      <c r="B108" s="127" t="str">
        <f>$B$49</f>
        <v>Teacher Ed-Practice Teaching</v>
      </c>
      <c r="C108" s="327">
        <f>Data!II23</f>
        <v>0</v>
      </c>
      <c r="D108" s="327">
        <f>Data!JC23</f>
        <v>0</v>
      </c>
      <c r="E108" s="327">
        <f>Data!JW23</f>
        <v>0</v>
      </c>
      <c r="F108" s="327">
        <f>Data!KQ23</f>
        <v>0</v>
      </c>
      <c r="G108" s="327">
        <f>Data!LK23</f>
        <v>0</v>
      </c>
      <c r="H108" s="136">
        <f t="shared" si="2"/>
        <v>0</v>
      </c>
    </row>
    <row r="109" spans="2:8">
      <c r="B109" s="127" t="str">
        <f>$B$50</f>
        <v>Technology</v>
      </c>
      <c r="C109" s="327">
        <f>Data!IJ23</f>
        <v>0</v>
      </c>
      <c r="D109" s="327">
        <f>Data!JD23</f>
        <v>0</v>
      </c>
      <c r="E109" s="327">
        <f>Data!JX23</f>
        <v>0</v>
      </c>
      <c r="F109" s="327">
        <f>Data!KR23</f>
        <v>0</v>
      </c>
      <c r="G109" s="327">
        <f>Data!LL23</f>
        <v>0</v>
      </c>
      <c r="H109" s="136">
        <f t="shared" si="2"/>
        <v>0</v>
      </c>
    </row>
    <row r="110" spans="2:8">
      <c r="B110" s="127" t="str">
        <f>$B$51</f>
        <v>Nursing</v>
      </c>
      <c r="C110" s="327">
        <f>Data!IK23</f>
        <v>0</v>
      </c>
      <c r="D110" s="327">
        <f>Data!JE23</f>
        <v>0</v>
      </c>
      <c r="E110" s="327">
        <f>Data!JY23</f>
        <v>0</v>
      </c>
      <c r="F110" s="327">
        <f>Data!KS23</f>
        <v>0</v>
      </c>
      <c r="G110" s="327">
        <f>Data!HPM23</f>
        <v>0</v>
      </c>
      <c r="H110" s="136">
        <f t="shared" si="2"/>
        <v>0</v>
      </c>
    </row>
    <row r="111" spans="2:8">
      <c r="B111" s="130" t="str">
        <f>$B$52</f>
        <v>Totals</v>
      </c>
      <c r="C111" s="133">
        <f>SUM(C91:C110)</f>
        <v>548790</v>
      </c>
      <c r="D111" s="133">
        <f>SUM(D91:D110)</f>
        <v>1321992</v>
      </c>
      <c r="E111" s="133">
        <f>SUM(E91:E110)</f>
        <v>419698</v>
      </c>
      <c r="F111" s="133">
        <f>SUM(F91:F110)</f>
        <v>53761</v>
      </c>
      <c r="G111" s="133">
        <f>SUM(G91:G110)</f>
        <v>0</v>
      </c>
      <c r="H111" s="133">
        <f t="shared" si="2"/>
        <v>2344241</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2107664.320129782</v>
      </c>
      <c r="D116" s="321">
        <f t="shared" si="3"/>
        <v>3749072.8164760536</v>
      </c>
      <c r="E116" s="321">
        <f t="shared" si="3"/>
        <v>2165904.7386850659</v>
      </c>
      <c r="F116" s="321">
        <f t="shared" si="3"/>
        <v>295897.49477124185</v>
      </c>
      <c r="G116" s="321">
        <f t="shared" si="3"/>
        <v>0</v>
      </c>
      <c r="H116" s="133">
        <f t="shared" ref="H116:H136" si="4">SUM(C116:G116)</f>
        <v>8318539.3700621435</v>
      </c>
    </row>
    <row r="117" spans="2:8">
      <c r="B117" s="127" t="str">
        <f>$B$33</f>
        <v>Science</v>
      </c>
      <c r="C117" s="141">
        <f t="shared" si="3"/>
        <v>1310323.5146650558</v>
      </c>
      <c r="D117" s="141">
        <f t="shared" si="3"/>
        <v>3000849.0389243872</v>
      </c>
      <c r="E117" s="141">
        <f t="shared" si="3"/>
        <v>1066642.4927583283</v>
      </c>
      <c r="F117" s="141">
        <f t="shared" si="3"/>
        <v>0</v>
      </c>
      <c r="G117" s="141">
        <f t="shared" si="3"/>
        <v>0</v>
      </c>
      <c r="H117" s="136">
        <f t="shared" si="4"/>
        <v>5377815.0463477708</v>
      </c>
    </row>
    <row r="118" spans="2:8">
      <c r="B118" s="127" t="str">
        <f>$B$34</f>
        <v>Fine Arts</v>
      </c>
      <c r="C118" s="141">
        <f t="shared" si="3"/>
        <v>240272.58650352829</v>
      </c>
      <c r="D118" s="141">
        <f t="shared" si="3"/>
        <v>525918.30289302859</v>
      </c>
      <c r="E118" s="141">
        <f t="shared" si="3"/>
        <v>96544.155303319829</v>
      </c>
      <c r="F118" s="141">
        <f t="shared" si="3"/>
        <v>0</v>
      </c>
      <c r="G118" s="141">
        <f t="shared" si="3"/>
        <v>0</v>
      </c>
      <c r="H118" s="136">
        <f t="shared" si="4"/>
        <v>862735.04469987669</v>
      </c>
    </row>
    <row r="119" spans="2:8">
      <c r="B119" s="127" t="str">
        <f>$B$35</f>
        <v>Teacher Education</v>
      </c>
      <c r="C119" s="141">
        <f t="shared" si="3"/>
        <v>363088.49616856757</v>
      </c>
      <c r="D119" s="141">
        <f t="shared" si="3"/>
        <v>1400153.4088512952</v>
      </c>
      <c r="E119" s="141">
        <f t="shared" si="3"/>
        <v>1055746.1994673167</v>
      </c>
      <c r="F119" s="141">
        <f t="shared" si="3"/>
        <v>544876.64304718119</v>
      </c>
      <c r="G119" s="141">
        <f t="shared" si="3"/>
        <v>0</v>
      </c>
      <c r="H119" s="136">
        <f t="shared" si="4"/>
        <v>3363864.7475343607</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913649.23916190979</v>
      </c>
      <c r="D121" s="141">
        <f t="shared" si="3"/>
        <v>2583820.0423788507</v>
      </c>
      <c r="E121" s="141">
        <f t="shared" si="3"/>
        <v>1996761.0231829856</v>
      </c>
      <c r="F121" s="141">
        <f t="shared" si="3"/>
        <v>0</v>
      </c>
      <c r="G121" s="141">
        <f t="shared" si="3"/>
        <v>0</v>
      </c>
      <c r="H121" s="136">
        <f t="shared" si="4"/>
        <v>5494230.3047237461</v>
      </c>
    </row>
    <row r="122" spans="2:8">
      <c r="B122" s="127" t="str">
        <f>$B$38</f>
        <v>Home Economics</v>
      </c>
      <c r="C122" s="141">
        <f t="shared" si="3"/>
        <v>1853.7267904509285</v>
      </c>
      <c r="D122" s="141">
        <f t="shared" si="3"/>
        <v>86660.773209549065</v>
      </c>
      <c r="E122" s="141">
        <f t="shared" si="3"/>
        <v>32844</v>
      </c>
      <c r="F122" s="141">
        <f t="shared" si="3"/>
        <v>0</v>
      </c>
      <c r="G122" s="141">
        <f t="shared" si="3"/>
        <v>0</v>
      </c>
      <c r="H122" s="136">
        <f t="shared" si="4"/>
        <v>121358.5</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21485.298946151888</v>
      </c>
      <c r="D124" s="141">
        <f t="shared" si="3"/>
        <v>144852.17346281171</v>
      </c>
      <c r="E124" s="141">
        <f t="shared" si="3"/>
        <v>0</v>
      </c>
      <c r="F124" s="141">
        <f t="shared" si="3"/>
        <v>0</v>
      </c>
      <c r="G124" s="141">
        <f t="shared" si="3"/>
        <v>0</v>
      </c>
      <c r="H124" s="136">
        <f t="shared" si="4"/>
        <v>166337.4724089636</v>
      </c>
    </row>
    <row r="125" spans="2:8">
      <c r="B125" s="127" t="str">
        <f>$B$41</f>
        <v>Library Science</v>
      </c>
      <c r="C125" s="141">
        <f t="shared" si="3"/>
        <v>0</v>
      </c>
      <c r="D125" s="141">
        <f t="shared" si="3"/>
        <v>0</v>
      </c>
      <c r="E125" s="141">
        <f t="shared" si="3"/>
        <v>229365</v>
      </c>
      <c r="F125" s="141">
        <f t="shared" si="3"/>
        <v>0</v>
      </c>
      <c r="G125" s="141">
        <f t="shared" si="3"/>
        <v>0</v>
      </c>
      <c r="H125" s="136">
        <f t="shared" si="4"/>
        <v>229365</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4906.1684957189891</v>
      </c>
      <c r="D127" s="141">
        <f t="shared" si="3"/>
        <v>145195.4009257686</v>
      </c>
      <c r="E127" s="141">
        <f t="shared" si="3"/>
        <v>0</v>
      </c>
      <c r="F127" s="141">
        <f t="shared" si="3"/>
        <v>0</v>
      </c>
      <c r="G127" s="141">
        <f t="shared" si="3"/>
        <v>0</v>
      </c>
      <c r="H127" s="136">
        <f t="shared" si="4"/>
        <v>150101.5694214876</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43559.067397175539</v>
      </c>
      <c r="D129" s="141">
        <f t="shared" si="3"/>
        <v>652333.66959358379</v>
      </c>
      <c r="E129" s="141">
        <f t="shared" si="3"/>
        <v>473272.0257999383</v>
      </c>
      <c r="F129" s="141">
        <f t="shared" si="3"/>
        <v>0</v>
      </c>
      <c r="G129" s="141">
        <f t="shared" si="3"/>
        <v>0</v>
      </c>
      <c r="H129" s="136">
        <f t="shared" si="4"/>
        <v>1169164.7627906976</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406970.46682605118</v>
      </c>
      <c r="D131" s="141">
        <f t="shared" si="3"/>
        <v>4184552.2694749488</v>
      </c>
      <c r="E131" s="141">
        <f t="shared" si="3"/>
        <v>2092189.8296572838</v>
      </c>
      <c r="F131" s="141">
        <f t="shared" si="3"/>
        <v>0</v>
      </c>
      <c r="G131" s="141">
        <f t="shared" si="3"/>
        <v>0</v>
      </c>
      <c r="H131" s="136">
        <f t="shared" si="4"/>
        <v>6683712.5659582838</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0</v>
      </c>
      <c r="E133" s="141">
        <f t="shared" si="5"/>
        <v>0</v>
      </c>
      <c r="F133" s="141">
        <f t="shared" si="5"/>
        <v>0</v>
      </c>
      <c r="G133" s="141">
        <f t="shared" si="5"/>
        <v>0</v>
      </c>
      <c r="H133" s="136">
        <f t="shared" si="4"/>
        <v>0</v>
      </c>
    </row>
    <row r="134" spans="2:12">
      <c r="B134" s="127" t="str">
        <f>$B$50</f>
        <v>Technology</v>
      </c>
      <c r="C134" s="141">
        <f t="shared" si="5"/>
        <v>5980.448928121059</v>
      </c>
      <c r="D134" s="141">
        <f t="shared" si="5"/>
        <v>248131.66345906531</v>
      </c>
      <c r="E134" s="141">
        <f t="shared" si="5"/>
        <v>244256.64810006801</v>
      </c>
      <c r="F134" s="141">
        <f t="shared" si="5"/>
        <v>0</v>
      </c>
      <c r="G134" s="141">
        <f t="shared" si="5"/>
        <v>0</v>
      </c>
      <c r="H134" s="136">
        <f t="shared" si="4"/>
        <v>498368.76048725436</v>
      </c>
    </row>
    <row r="135" spans="2:12">
      <c r="B135" s="127" t="str">
        <f>$B$51</f>
        <v>Nursing</v>
      </c>
      <c r="C135" s="141">
        <f t="shared" si="5"/>
        <v>1125</v>
      </c>
      <c r="D135" s="141">
        <f t="shared" si="5"/>
        <v>238901</v>
      </c>
      <c r="E135" s="141">
        <f t="shared" si="5"/>
        <v>0</v>
      </c>
      <c r="F135" s="141">
        <f t="shared" si="5"/>
        <v>0</v>
      </c>
      <c r="G135" s="141">
        <f t="shared" si="5"/>
        <v>0</v>
      </c>
      <c r="H135" s="136">
        <f t="shared" si="4"/>
        <v>240026</v>
      </c>
    </row>
    <row r="136" spans="2:12">
      <c r="B136" s="130" t="str">
        <f>$B$52</f>
        <v>Totals</v>
      </c>
      <c r="C136" s="133">
        <f>SUM(C116:C135)</f>
        <v>5420878.334012513</v>
      </c>
      <c r="D136" s="133">
        <f>SUM(D116:D135)</f>
        <v>16960440.559649341</v>
      </c>
      <c r="E136" s="133">
        <f>SUM(E116:E135)</f>
        <v>9453526.1129543073</v>
      </c>
      <c r="F136" s="133">
        <f>SUM(F116:F135)</f>
        <v>840774.1378184231</v>
      </c>
      <c r="G136" s="133">
        <f>SUM(G116:G135)</f>
        <v>0</v>
      </c>
      <c r="H136" s="133">
        <f t="shared" si="4"/>
        <v>32675619.144434582</v>
      </c>
    </row>
    <row r="137" spans="2:12">
      <c r="B137" s="328"/>
      <c r="C137" s="331"/>
      <c r="D137" s="331"/>
      <c r="E137" s="331"/>
      <c r="F137" s="331"/>
      <c r="G137" s="331"/>
      <c r="H137" s="332"/>
    </row>
    <row r="138" spans="2:12">
      <c r="B138" s="120" t="s">
        <v>4</v>
      </c>
      <c r="C138" s="325"/>
      <c r="D138" s="325"/>
      <c r="E138" s="325"/>
      <c r="F138" s="325"/>
      <c r="G138" s="325"/>
      <c r="H138" s="122">
        <f>H86-H81-H111</f>
        <v>15950081.855565414</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Data!LN23</f>
        <v>0</v>
      </c>
      <c r="D143" s="327">
        <f>Data!MH23</f>
        <v>0</v>
      </c>
      <c r="E143" s="327">
        <f>Data!NB23</f>
        <v>0</v>
      </c>
      <c r="F143" s="327">
        <f>Data!NV23</f>
        <v>0</v>
      </c>
      <c r="G143" s="327">
        <f>Data!OP23</f>
        <v>0</v>
      </c>
      <c r="H143" s="341">
        <f>Data!PJ23</f>
        <v>4060496</v>
      </c>
      <c r="I143" s="342">
        <f t="shared" ref="I143:I162" si="6">SUM(C143:H143)</f>
        <v>4060496</v>
      </c>
    </row>
    <row r="144" spans="2:12">
      <c r="B144" s="127" t="str">
        <f>$B$33</f>
        <v>Science</v>
      </c>
      <c r="C144" s="327">
        <f>Data!LO23</f>
        <v>0</v>
      </c>
      <c r="D144" s="327">
        <f>Data!MI23</f>
        <v>0</v>
      </c>
      <c r="E144" s="327">
        <f>Data!NC23</f>
        <v>0</v>
      </c>
      <c r="F144" s="327">
        <f>Data!NW23</f>
        <v>0</v>
      </c>
      <c r="G144" s="327">
        <f>Data!OQ23</f>
        <v>0</v>
      </c>
      <c r="H144" s="341">
        <f>Data!PK23</f>
        <v>2625197</v>
      </c>
      <c r="I144" s="342">
        <f t="shared" si="6"/>
        <v>2625197</v>
      </c>
    </row>
    <row r="145" spans="2:9">
      <c r="B145" s="127" t="str">
        <f>$B$34</f>
        <v>Fine Arts</v>
      </c>
      <c r="C145" s="327">
        <f>Data!LP23</f>
        <v>0</v>
      </c>
      <c r="D145" s="327">
        <f>Data!MJ23</f>
        <v>0</v>
      </c>
      <c r="E145" s="327">
        <f>Data!ND23</f>
        <v>0</v>
      </c>
      <c r="F145" s="327">
        <f>Data!NX23</f>
        <v>0</v>
      </c>
      <c r="G145" s="327">
        <f>Data!OR23</f>
        <v>0</v>
      </c>
      <c r="H145" s="341">
        <f>Data!PL23</f>
        <v>421150</v>
      </c>
      <c r="I145" s="342">
        <f t="shared" si="6"/>
        <v>421150</v>
      </c>
    </row>
    <row r="146" spans="2:9">
      <c r="B146" s="127" t="str">
        <f>$B$35</f>
        <v>Teacher Education</v>
      </c>
      <c r="C146" s="327">
        <f>Data!LQ23</f>
        <v>0</v>
      </c>
      <c r="D146" s="327">
        <f>Data!MK23</f>
        <v>0</v>
      </c>
      <c r="E146" s="327">
        <f>Data!NE23</f>
        <v>0</v>
      </c>
      <c r="F146" s="327">
        <f>Data!NY23</f>
        <v>0</v>
      </c>
      <c r="G146" s="327">
        <f>Data!OS23</f>
        <v>0</v>
      </c>
      <c r="H146" s="341">
        <f>Data!PN23</f>
        <v>1641732</v>
      </c>
      <c r="I146" s="342">
        <f t="shared" si="6"/>
        <v>1641732</v>
      </c>
    </row>
    <row r="147" spans="2:9">
      <c r="B147" s="127" t="str">
        <f>$B$36</f>
        <v>Agriculture</v>
      </c>
      <c r="C147" s="327">
        <f>Data!LR23</f>
        <v>0</v>
      </c>
      <c r="D147" s="327">
        <f>Data!ML23</f>
        <v>0</v>
      </c>
      <c r="E147" s="327">
        <f>Data!NF23</f>
        <v>0</v>
      </c>
      <c r="F147" s="327">
        <f>Data!NZ23</f>
        <v>0</v>
      </c>
      <c r="G147" s="327">
        <f>Data!OT23</f>
        <v>0</v>
      </c>
      <c r="H147" s="341">
        <f>Data!PM23</f>
        <v>0</v>
      </c>
      <c r="I147" s="342">
        <f t="shared" si="6"/>
        <v>0</v>
      </c>
    </row>
    <row r="148" spans="2:9">
      <c r="B148" s="127" t="str">
        <f>$B$37</f>
        <v>Engineering</v>
      </c>
      <c r="C148" s="327">
        <f>Data!LS23</f>
        <v>0</v>
      </c>
      <c r="D148" s="327">
        <f>Data!MM23</f>
        <v>0</v>
      </c>
      <c r="E148" s="327">
        <f>Data!NG23</f>
        <v>0</v>
      </c>
      <c r="F148" s="327">
        <f>Data!OA23</f>
        <v>0</v>
      </c>
      <c r="G148" s="327">
        <f>Data!OU23</f>
        <v>0</v>
      </c>
      <c r="H148" s="341">
        <f>Data!PO23</f>
        <v>2681982</v>
      </c>
      <c r="I148" s="342">
        <f t="shared" si="6"/>
        <v>2681982</v>
      </c>
    </row>
    <row r="149" spans="2:9">
      <c r="B149" s="127" t="str">
        <f>$B$38</f>
        <v>Home Economics</v>
      </c>
      <c r="C149" s="327">
        <f>Data!LT23</f>
        <v>0</v>
      </c>
      <c r="D149" s="327">
        <f>Data!MN23</f>
        <v>0</v>
      </c>
      <c r="E149" s="327">
        <f>Data!NH23</f>
        <v>0</v>
      </c>
      <c r="F149" s="327">
        <f>Data!OB23</f>
        <v>0</v>
      </c>
      <c r="G149" s="327">
        <f>Data!OV23</f>
        <v>0</v>
      </c>
      <c r="H149" s="341">
        <f>Data!PP23</f>
        <v>59242</v>
      </c>
      <c r="I149" s="342">
        <f t="shared" si="6"/>
        <v>59242</v>
      </c>
    </row>
    <row r="150" spans="2:9">
      <c r="B150" s="127" t="str">
        <f>$B$39</f>
        <v>Law</v>
      </c>
      <c r="C150" s="327">
        <f>Data!LU23</f>
        <v>0</v>
      </c>
      <c r="D150" s="327">
        <f>Data!MO23</f>
        <v>0</v>
      </c>
      <c r="E150" s="327">
        <f>Data!NI23</f>
        <v>0</v>
      </c>
      <c r="F150" s="327">
        <f>Data!OC23</f>
        <v>0</v>
      </c>
      <c r="G150" s="327">
        <f>Data!OW23</f>
        <v>0</v>
      </c>
      <c r="H150" s="341">
        <f>Data!PQ23</f>
        <v>0</v>
      </c>
      <c r="I150" s="342">
        <f t="shared" si="6"/>
        <v>0</v>
      </c>
    </row>
    <row r="151" spans="2:9">
      <c r="B151" s="127" t="str">
        <f>$B$40</f>
        <v>Social Service</v>
      </c>
      <c r="C151" s="327">
        <f>Data!LV23</f>
        <v>0</v>
      </c>
      <c r="D151" s="327">
        <f>Data!MP23</f>
        <v>0</v>
      </c>
      <c r="E151" s="327">
        <f>Data!NJ23</f>
        <v>0</v>
      </c>
      <c r="F151" s="327">
        <f>Data!OD23</f>
        <v>0</v>
      </c>
      <c r="G151" s="327">
        <f>Data!OX23</f>
        <v>0</v>
      </c>
      <c r="H151" s="341">
        <f>Data!PR23</f>
        <v>81201</v>
      </c>
      <c r="I151" s="342">
        <f t="shared" si="6"/>
        <v>81201</v>
      </c>
    </row>
    <row r="152" spans="2:9">
      <c r="B152" s="127" t="str">
        <f>$B$41</f>
        <v>Library Science</v>
      </c>
      <c r="C152" s="327">
        <f>Data!LW23</f>
        <v>0</v>
      </c>
      <c r="D152" s="327">
        <f>Data!MQ23</f>
        <v>0</v>
      </c>
      <c r="E152" s="327">
        <f>Data!NK23</f>
        <v>0</v>
      </c>
      <c r="F152" s="327">
        <f>Data!OE23</f>
        <v>0</v>
      </c>
      <c r="G152" s="327">
        <f>Data!OY23</f>
        <v>0</v>
      </c>
      <c r="H152" s="341">
        <f>Data!PS23</f>
        <v>111955</v>
      </c>
      <c r="I152" s="342">
        <f t="shared" si="6"/>
        <v>111955</v>
      </c>
    </row>
    <row r="153" spans="2:9">
      <c r="B153" s="127" t="str">
        <f>$B$42</f>
        <v>Veterinary Science</v>
      </c>
      <c r="C153" s="327">
        <f>Data!LX23</f>
        <v>0</v>
      </c>
      <c r="D153" s="327">
        <f>Data!MR23</f>
        <v>0</v>
      </c>
      <c r="E153" s="327">
        <f>Data!NL23</f>
        <v>0</v>
      </c>
      <c r="F153" s="327">
        <f>Data!OF23</f>
        <v>0</v>
      </c>
      <c r="G153" s="327">
        <f>Data!OZ23</f>
        <v>0</v>
      </c>
      <c r="H153" s="341">
        <f>Data!PT23</f>
        <v>0</v>
      </c>
      <c r="I153" s="342">
        <f t="shared" si="6"/>
        <v>0</v>
      </c>
    </row>
    <row r="154" spans="2:9">
      <c r="B154" s="127" t="str">
        <f>$B$43</f>
        <v>Vocational Training</v>
      </c>
      <c r="C154" s="327">
        <f>Data!LY23</f>
        <v>0</v>
      </c>
      <c r="D154" s="327">
        <f>Data!MS23</f>
        <v>0</v>
      </c>
      <c r="E154" s="327">
        <f>Data!NM23</f>
        <v>0</v>
      </c>
      <c r="F154" s="327">
        <f>Data!OG23</f>
        <v>0</v>
      </c>
      <c r="G154" s="327">
        <f>Data!PA23</f>
        <v>0</v>
      </c>
      <c r="H154" s="341">
        <f>Data!PU23</f>
        <v>73276</v>
      </c>
      <c r="I154" s="342">
        <f t="shared" si="6"/>
        <v>73276</v>
      </c>
    </row>
    <row r="155" spans="2:9">
      <c r="B155" s="127" t="str">
        <f>$B$44</f>
        <v>Physical Training</v>
      </c>
      <c r="C155" s="327">
        <f>Data!LZ23</f>
        <v>0</v>
      </c>
      <c r="D155" s="327">
        <f>Data!MT23</f>
        <v>0</v>
      </c>
      <c r="E155" s="327">
        <f>Data!NN23</f>
        <v>0</v>
      </c>
      <c r="F155" s="327">
        <f>Data!OH23</f>
        <v>0</v>
      </c>
      <c r="G155" s="327">
        <f>Data!PB23</f>
        <v>0</v>
      </c>
      <c r="H155" s="341">
        <f>Data!PV23</f>
        <v>0</v>
      </c>
      <c r="I155" s="342">
        <f t="shared" si="6"/>
        <v>0</v>
      </c>
    </row>
    <row r="156" spans="2:9">
      <c r="B156" s="127" t="str">
        <f>$B$45</f>
        <v>Health Services</v>
      </c>
      <c r="C156" s="327">
        <f>Data!MA23</f>
        <v>0</v>
      </c>
      <c r="D156" s="327">
        <f>Data!MU23</f>
        <v>0</v>
      </c>
      <c r="E156" s="327">
        <f>Data!NO23</f>
        <v>0</v>
      </c>
      <c r="F156" s="327">
        <f>Data!OI23</f>
        <v>0</v>
      </c>
      <c r="G156" s="327">
        <f>Data!PC23</f>
        <v>0</v>
      </c>
      <c r="H156" s="341">
        <f>Data!PW23</f>
        <v>570726</v>
      </c>
      <c r="I156" s="342">
        <f t="shared" si="6"/>
        <v>570726</v>
      </c>
    </row>
    <row r="157" spans="2:9">
      <c r="B157" s="127" t="str">
        <f>$B$46</f>
        <v>Pharmacy</v>
      </c>
      <c r="C157" s="327">
        <f>Data!MB23</f>
        <v>0</v>
      </c>
      <c r="D157" s="327">
        <f>Data!MV23</f>
        <v>0</v>
      </c>
      <c r="E157" s="327">
        <f>Data!NP23</f>
        <v>0</v>
      </c>
      <c r="F157" s="327">
        <f>Data!OJ23</f>
        <v>0</v>
      </c>
      <c r="G157" s="327">
        <f>Data!PD23</f>
        <v>0</v>
      </c>
      <c r="H157" s="341">
        <f>Data!PX23</f>
        <v>0</v>
      </c>
      <c r="I157" s="342">
        <f t="shared" si="6"/>
        <v>0</v>
      </c>
    </row>
    <row r="158" spans="2:9">
      <c r="B158" s="127" t="str">
        <f>$B$47</f>
        <v>Business Administration</v>
      </c>
      <c r="C158" s="327">
        <f>Data!MC23</f>
        <v>0</v>
      </c>
      <c r="D158" s="327">
        <f>Data!MW23</f>
        <v>0</v>
      </c>
      <c r="E158" s="327">
        <f>Data!NQ23</f>
        <v>0</v>
      </c>
      <c r="F158" s="327">
        <f>Data!OK23</f>
        <v>0</v>
      </c>
      <c r="G158" s="327">
        <f>Data!PE23</f>
        <v>0</v>
      </c>
      <c r="H158" s="341">
        <f>Data!PY23</f>
        <v>3262674</v>
      </c>
      <c r="I158" s="342">
        <f t="shared" si="6"/>
        <v>3262674</v>
      </c>
    </row>
    <row r="159" spans="2:9">
      <c r="B159" s="127" t="str">
        <f>$B$48</f>
        <v>Optometry</v>
      </c>
      <c r="C159" s="327">
        <f>Data!MD23</f>
        <v>0</v>
      </c>
      <c r="D159" s="327">
        <f>Data!MX23</f>
        <v>0</v>
      </c>
      <c r="E159" s="327">
        <f>Data!NR23</f>
        <v>0</v>
      </c>
      <c r="F159" s="327">
        <f>Data!OL23</f>
        <v>0</v>
      </c>
      <c r="G159" s="327">
        <f>Data!PF23</f>
        <v>0</v>
      </c>
      <c r="H159" s="341">
        <f>Data!PZ23</f>
        <v>0</v>
      </c>
      <c r="I159" s="342">
        <f t="shared" si="6"/>
        <v>0</v>
      </c>
    </row>
    <row r="160" spans="2:9">
      <c r="B160" s="127" t="str">
        <f>$B$49</f>
        <v>Teacher Ed-Practice Teaching</v>
      </c>
      <c r="C160" s="327">
        <f>Data!ME23</f>
        <v>0</v>
      </c>
      <c r="D160" s="327">
        <f>Data!MY23</f>
        <v>0</v>
      </c>
      <c r="E160" s="327">
        <f>Data!NS23</f>
        <v>0</v>
      </c>
      <c r="F160" s="327">
        <f>Data!OM23</f>
        <v>0</v>
      </c>
      <c r="G160" s="327">
        <f>Data!PG23</f>
        <v>0</v>
      </c>
      <c r="H160" s="341">
        <f>Data!QA23</f>
        <v>0</v>
      </c>
      <c r="I160" s="342">
        <f t="shared" si="6"/>
        <v>0</v>
      </c>
    </row>
    <row r="161" spans="2:10">
      <c r="B161" s="127" t="str">
        <f>$B$50</f>
        <v>Technology</v>
      </c>
      <c r="C161" s="327">
        <f>Data!MF23</f>
        <v>0</v>
      </c>
      <c r="D161" s="327">
        <f>Data!MZ23</f>
        <v>0</v>
      </c>
      <c r="E161" s="327">
        <f>Data!NT23</f>
        <v>0</v>
      </c>
      <c r="F161" s="327">
        <f>Data!ON23</f>
        <v>0</v>
      </c>
      <c r="G161" s="327">
        <f>Data!PH23</f>
        <v>0</v>
      </c>
      <c r="H161" s="341">
        <f>Data!QB23</f>
        <v>243276</v>
      </c>
      <c r="I161" s="342">
        <f t="shared" si="6"/>
        <v>243276</v>
      </c>
    </row>
    <row r="162" spans="2:10">
      <c r="B162" s="127" t="str">
        <f>$B$51</f>
        <v>Nursing</v>
      </c>
      <c r="C162" s="327">
        <f>Data!MG23</f>
        <v>0</v>
      </c>
      <c r="D162" s="327">
        <f>Data!NA23</f>
        <v>0</v>
      </c>
      <c r="E162" s="327">
        <f>Data!NU23</f>
        <v>0</v>
      </c>
      <c r="F162" s="327">
        <f>Data!OO23</f>
        <v>0</v>
      </c>
      <c r="G162" s="327">
        <f>Data!PI23</f>
        <v>0</v>
      </c>
      <c r="H162" s="341">
        <f>Data!QC23</f>
        <v>117175</v>
      </c>
      <c r="I162" s="342">
        <f t="shared" si="6"/>
        <v>117175</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15950082</v>
      </c>
      <c r="I163" s="342">
        <f>SUM(I143:I162)</f>
        <v>15950082</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1028805.9189850015</v>
      </c>
      <c r="D168" s="321">
        <f t="shared" si="8"/>
        <v>1830020.2112160018</v>
      </c>
      <c r="E168" s="321">
        <f t="shared" si="8"/>
        <v>1057234.5860936947</v>
      </c>
      <c r="F168" s="321">
        <f t="shared" si="8"/>
        <v>144435.28370530182</v>
      </c>
      <c r="G168" s="321">
        <f t="shared" si="8"/>
        <v>0</v>
      </c>
      <c r="H168" s="133">
        <f t="shared" ref="H168:H188" si="9">SUM(C168:G168)</f>
        <v>4060496</v>
      </c>
      <c r="I168" s="347"/>
      <c r="J168" s="288"/>
    </row>
    <row r="169" spans="2:10">
      <c r="B169" s="127" t="str">
        <f>$B$33</f>
        <v>Science</v>
      </c>
      <c r="C169" s="141">
        <f t="shared" si="8"/>
        <v>639638.46470775653</v>
      </c>
      <c r="D169" s="141">
        <f t="shared" si="8"/>
        <v>1464873.7129379783</v>
      </c>
      <c r="E169" s="141">
        <f t="shared" si="8"/>
        <v>520684.82235426549</v>
      </c>
      <c r="F169" s="141">
        <f t="shared" si="8"/>
        <v>0</v>
      </c>
      <c r="G169" s="141">
        <f t="shared" si="8"/>
        <v>0</v>
      </c>
      <c r="H169" s="136">
        <f t="shared" si="9"/>
        <v>2625197.0000000005</v>
      </c>
      <c r="I169" s="347"/>
      <c r="J169" s="288"/>
    </row>
    <row r="170" spans="2:10">
      <c r="B170" s="127" t="str">
        <f>$B$34</f>
        <v>Fine Arts</v>
      </c>
      <c r="C170" s="141">
        <f t="shared" si="8"/>
        <v>117290.7028961164</v>
      </c>
      <c r="D170" s="141">
        <f t="shared" si="8"/>
        <v>256730.6088052211</v>
      </c>
      <c r="E170" s="141">
        <f t="shared" si="8"/>
        <v>47128.688298662499</v>
      </c>
      <c r="F170" s="141">
        <f t="shared" si="8"/>
        <v>0</v>
      </c>
      <c r="G170" s="141">
        <f t="shared" si="8"/>
        <v>0</v>
      </c>
      <c r="H170" s="136">
        <f t="shared" si="9"/>
        <v>421150</v>
      </c>
      <c r="I170" s="347"/>
      <c r="J170" s="288"/>
    </row>
    <row r="171" spans="2:10">
      <c r="B171" s="127" t="str">
        <f>$B$35</f>
        <v>Teacher Education</v>
      </c>
      <c r="C171" s="141">
        <f t="shared" si="8"/>
        <v>177205.10416738328</v>
      </c>
      <c r="D171" s="141">
        <f t="shared" si="8"/>
        <v>683343.95962415985</v>
      </c>
      <c r="E171" s="141">
        <f t="shared" si="8"/>
        <v>515256.24530959903</v>
      </c>
      <c r="F171" s="141">
        <f t="shared" si="8"/>
        <v>265926.69089885795</v>
      </c>
      <c r="G171" s="141">
        <f t="shared" si="8"/>
        <v>0</v>
      </c>
      <c r="H171" s="136">
        <f t="shared" si="9"/>
        <v>1641732.0000000002</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445993.46547944617</v>
      </c>
      <c r="D173" s="141">
        <f t="shared" si="8"/>
        <v>1261279.2803645947</v>
      </c>
      <c r="E173" s="141">
        <f t="shared" si="8"/>
        <v>974709.25415595912</v>
      </c>
      <c r="F173" s="141">
        <f t="shared" si="8"/>
        <v>0</v>
      </c>
      <c r="G173" s="141">
        <f t="shared" si="8"/>
        <v>0</v>
      </c>
      <c r="H173" s="136">
        <f t="shared" si="9"/>
        <v>2681982</v>
      </c>
      <c r="I173" s="347"/>
      <c r="J173" s="288"/>
    </row>
    <row r="174" spans="2:10">
      <c r="B174" s="127" t="str">
        <f>$B$38</f>
        <v>Home Economics</v>
      </c>
      <c r="C174" s="141">
        <f t="shared" si="8"/>
        <v>904.90968922567367</v>
      </c>
      <c r="D174" s="141">
        <f t="shared" si="8"/>
        <v>42304.062150406484</v>
      </c>
      <c r="E174" s="141">
        <f t="shared" si="8"/>
        <v>16033.028160367836</v>
      </c>
      <c r="F174" s="141">
        <f t="shared" si="8"/>
        <v>0</v>
      </c>
      <c r="G174" s="141">
        <f t="shared" si="8"/>
        <v>0</v>
      </c>
      <c r="H174" s="136">
        <f t="shared" si="9"/>
        <v>59241.999999999993</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10488.483048708782</v>
      </c>
      <c r="D176" s="141">
        <f t="shared" si="8"/>
        <v>70712.516951291211</v>
      </c>
      <c r="E176" s="141">
        <f t="shared" si="8"/>
        <v>0</v>
      </c>
      <c r="F176" s="141">
        <f t="shared" si="8"/>
        <v>0</v>
      </c>
      <c r="G176" s="141">
        <f t="shared" si="8"/>
        <v>0</v>
      </c>
      <c r="H176" s="136">
        <f t="shared" si="9"/>
        <v>81201</v>
      </c>
      <c r="I176" s="347"/>
      <c r="J176" s="288"/>
    </row>
    <row r="177" spans="2:10">
      <c r="B177" s="127" t="str">
        <f>$B$41</f>
        <v>Library Science</v>
      </c>
      <c r="C177" s="141">
        <f t="shared" si="8"/>
        <v>0</v>
      </c>
      <c r="D177" s="141">
        <f t="shared" si="8"/>
        <v>0</v>
      </c>
      <c r="E177" s="141">
        <f t="shared" si="8"/>
        <v>111955</v>
      </c>
      <c r="F177" s="141">
        <f t="shared" si="8"/>
        <v>0</v>
      </c>
      <c r="G177" s="141">
        <f t="shared" si="8"/>
        <v>0</v>
      </c>
      <c r="H177" s="136">
        <f t="shared" si="9"/>
        <v>111955</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2395.0742425804397</v>
      </c>
      <c r="D179" s="141">
        <f t="shared" si="8"/>
        <v>70880.925757419551</v>
      </c>
      <c r="E179" s="141">
        <f t="shared" si="8"/>
        <v>0</v>
      </c>
      <c r="F179" s="141">
        <f t="shared" si="8"/>
        <v>0</v>
      </c>
      <c r="G179" s="141">
        <f t="shared" si="8"/>
        <v>0</v>
      </c>
      <c r="H179" s="136">
        <f t="shared" si="9"/>
        <v>73275.999999999985</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21263.292472124278</v>
      </c>
      <c r="D181" s="141">
        <f t="shared" si="8"/>
        <v>318435.6882462058</v>
      </c>
      <c r="E181" s="141">
        <f t="shared" si="8"/>
        <v>231027.01928166996</v>
      </c>
      <c r="F181" s="141">
        <f t="shared" si="8"/>
        <v>0</v>
      </c>
      <c r="G181" s="141">
        <f t="shared" si="8"/>
        <v>0</v>
      </c>
      <c r="H181" s="136">
        <f t="shared" si="9"/>
        <v>570726</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198663.8335771765</v>
      </c>
      <c r="D183" s="141">
        <f t="shared" si="8"/>
        <v>2042701.5310014936</v>
      </c>
      <c r="E183" s="141">
        <f t="shared" si="8"/>
        <v>1021308.6354213298</v>
      </c>
      <c r="F183" s="141">
        <f t="shared" si="8"/>
        <v>0</v>
      </c>
      <c r="G183" s="141">
        <f t="shared" si="8"/>
        <v>0</v>
      </c>
      <c r="H183" s="136">
        <f t="shared" si="9"/>
        <v>3262673.9999999995</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c r="B186" s="127" t="str">
        <f>$B$50</f>
        <v>Technology</v>
      </c>
      <c r="C186" s="141">
        <f t="shared" si="10"/>
        <v>2919.3236189506051</v>
      </c>
      <c r="D186" s="141">
        <f t="shared" si="10"/>
        <v>121124.12202692905</v>
      </c>
      <c r="E186" s="141">
        <f t="shared" si="10"/>
        <v>119232.55435412037</v>
      </c>
      <c r="F186" s="141">
        <f t="shared" si="10"/>
        <v>0</v>
      </c>
      <c r="G186" s="141">
        <f t="shared" si="10"/>
        <v>0</v>
      </c>
      <c r="H186" s="136">
        <f t="shared" si="9"/>
        <v>243276</v>
      </c>
      <c r="I186" s="347"/>
      <c r="J186" s="288"/>
    </row>
    <row r="187" spans="2:10">
      <c r="B187" s="127" t="str">
        <f>$B$51</f>
        <v>Nursing</v>
      </c>
      <c r="C187" s="141">
        <f t="shared" si="10"/>
        <v>549.19831601576493</v>
      </c>
      <c r="D187" s="141">
        <f t="shared" si="10"/>
        <v>116625.80168398423</v>
      </c>
      <c r="E187" s="141">
        <f t="shared" si="10"/>
        <v>0</v>
      </c>
      <c r="F187" s="141">
        <f t="shared" si="10"/>
        <v>0</v>
      </c>
      <c r="G187" s="141">
        <f t="shared" si="10"/>
        <v>0</v>
      </c>
      <c r="H187" s="136">
        <f t="shared" si="9"/>
        <v>117175</v>
      </c>
      <c r="I187" s="347"/>
      <c r="J187" s="288"/>
    </row>
    <row r="188" spans="2:10">
      <c r="B188" s="130" t="str">
        <f>$B$52</f>
        <v>Totals</v>
      </c>
      <c r="C188" s="133">
        <f>SUM(C168:C187)</f>
        <v>2646117.7712004855</v>
      </c>
      <c r="D188" s="133">
        <f>SUM(D168:D187)</f>
        <v>8279032.4207656831</v>
      </c>
      <c r="E188" s="133">
        <f>SUM(E168:E187)</f>
        <v>4614569.8334296681</v>
      </c>
      <c r="F188" s="133">
        <f>SUM(F168:F187)</f>
        <v>410361.97460415977</v>
      </c>
      <c r="G188" s="133">
        <f>SUM(G168:G187)</f>
        <v>0</v>
      </c>
      <c r="H188" s="133">
        <f t="shared" si="9"/>
        <v>15950081.999999996</v>
      </c>
      <c r="I188" s="347"/>
      <c r="J188" s="288"/>
    </row>
    <row r="189" spans="2:10">
      <c r="B189" s="328"/>
      <c r="C189" s="329"/>
      <c r="D189" s="329"/>
      <c r="E189" s="329"/>
      <c r="F189" s="329"/>
      <c r="G189" s="329"/>
      <c r="H189" s="344"/>
    </row>
    <row r="190" spans="2:10">
      <c r="B190" s="489" t="s">
        <v>34</v>
      </c>
      <c r="C190" s="489"/>
      <c r="D190" s="489"/>
      <c r="E190" s="489"/>
      <c r="F190" s="489"/>
      <c r="G190" s="489"/>
      <c r="H190" s="122">
        <f>H15</f>
        <v>32051902</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2067432.9058337833</v>
      </c>
      <c r="D193" s="135">
        <f t="shared" si="11"/>
        <v>3677509.9493415821</v>
      </c>
      <c r="E193" s="135">
        <f t="shared" si="11"/>
        <v>2124561.6224993067</v>
      </c>
      <c r="F193" s="135">
        <f t="shared" si="11"/>
        <v>290249.35878127697</v>
      </c>
      <c r="G193" s="135">
        <f t="shared" si="11"/>
        <v>0</v>
      </c>
      <c r="H193" s="135">
        <f>SUM(C193:G193)</f>
        <v>8159753.8364559496</v>
      </c>
    </row>
    <row r="194" spans="2:8">
      <c r="B194" s="127" t="str">
        <f>$B$33</f>
        <v>Science</v>
      </c>
      <c r="C194" s="138">
        <f t="shared" si="11"/>
        <v>1285311.8618715822</v>
      </c>
      <c r="D194" s="138">
        <f t="shared" si="11"/>
        <v>2943568.3800587086</v>
      </c>
      <c r="E194" s="138">
        <f t="shared" si="11"/>
        <v>1046282.2600485795</v>
      </c>
      <c r="F194" s="138">
        <f t="shared" si="11"/>
        <v>0</v>
      </c>
      <c r="G194" s="138">
        <f t="shared" si="11"/>
        <v>0</v>
      </c>
      <c r="H194" s="138">
        <f t="shared" ref="H194:H213" si="12">SUM(C194:G194)</f>
        <v>5275162.5019788705</v>
      </c>
    </row>
    <row r="195" spans="2:8">
      <c r="B195" s="127" t="str">
        <f>$B$34</f>
        <v>Fine Arts</v>
      </c>
      <c r="C195" s="138">
        <f t="shared" si="11"/>
        <v>235686.22714863857</v>
      </c>
      <c r="D195" s="138">
        <f t="shared" si="11"/>
        <v>515879.49503949197</v>
      </c>
      <c r="E195" s="138">
        <f t="shared" si="11"/>
        <v>94701.305911806718</v>
      </c>
      <c r="F195" s="138">
        <f t="shared" si="11"/>
        <v>0</v>
      </c>
      <c r="G195" s="138">
        <f t="shared" si="11"/>
        <v>0</v>
      </c>
      <c r="H195" s="138">
        <f t="shared" si="12"/>
        <v>846267.02809993725</v>
      </c>
    </row>
    <row r="196" spans="2:8">
      <c r="B196" s="127" t="str">
        <f>$B$35</f>
        <v>Teacher Education</v>
      </c>
      <c r="C196" s="138">
        <f t="shared" si="11"/>
        <v>356157.80821415503</v>
      </c>
      <c r="D196" s="138">
        <f t="shared" si="11"/>
        <v>1373427.0694947594</v>
      </c>
      <c r="E196" s="138">
        <f t="shared" si="11"/>
        <v>1035593.9568466417</v>
      </c>
      <c r="F196" s="138">
        <f t="shared" si="11"/>
        <v>534475.95553860581</v>
      </c>
      <c r="G196" s="138">
        <f t="shared" si="11"/>
        <v>0</v>
      </c>
      <c r="H196" s="138">
        <f t="shared" si="12"/>
        <v>3299654.7900941619</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896209.36474220944</v>
      </c>
      <c r="D198" s="138">
        <f t="shared" si="11"/>
        <v>2534499.6958708991</v>
      </c>
      <c r="E198" s="138">
        <f t="shared" si="11"/>
        <v>1958646.5477389882</v>
      </c>
      <c r="F198" s="138">
        <f t="shared" si="11"/>
        <v>0</v>
      </c>
      <c r="G198" s="138">
        <f t="shared" si="11"/>
        <v>0</v>
      </c>
      <c r="H198" s="138">
        <f t="shared" si="12"/>
        <v>5389355.6083520968</v>
      </c>
    </row>
    <row r="199" spans="2:8">
      <c r="B199" s="127" t="str">
        <f>$B$38</f>
        <v>Home Economics</v>
      </c>
      <c r="C199" s="138">
        <f t="shared" si="11"/>
        <v>1818.3425740052896</v>
      </c>
      <c r="D199" s="138">
        <f t="shared" si="11"/>
        <v>85006.579305469393</v>
      </c>
      <c r="E199" s="138">
        <f t="shared" si="11"/>
        <v>32217.068776409134</v>
      </c>
      <c r="F199" s="138">
        <f t="shared" si="11"/>
        <v>0</v>
      </c>
      <c r="G199" s="138">
        <f t="shared" si="11"/>
        <v>0</v>
      </c>
      <c r="H199" s="138">
        <f t="shared" si="12"/>
        <v>119041.99065588383</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21075.184320724824</v>
      </c>
      <c r="D201" s="138">
        <f t="shared" si="11"/>
        <v>142087.21333771013</v>
      </c>
      <c r="E201" s="138">
        <f t="shared" si="11"/>
        <v>0</v>
      </c>
      <c r="F201" s="138">
        <f t="shared" si="11"/>
        <v>0</v>
      </c>
      <c r="G201" s="138">
        <f t="shared" si="11"/>
        <v>0</v>
      </c>
      <c r="H201" s="138">
        <f t="shared" si="12"/>
        <v>163162.39765843496</v>
      </c>
    </row>
    <row r="202" spans="2:8">
      <c r="B202" s="127" t="str">
        <f>$B$41</f>
        <v>Library Science</v>
      </c>
      <c r="C202" s="138">
        <f t="shared" si="11"/>
        <v>0</v>
      </c>
      <c r="D202" s="138">
        <f t="shared" si="11"/>
        <v>0</v>
      </c>
      <c r="E202" s="138">
        <f t="shared" si="11"/>
        <v>224986.84630072713</v>
      </c>
      <c r="F202" s="138">
        <f t="shared" si="11"/>
        <v>0</v>
      </c>
      <c r="G202" s="138">
        <f t="shared" si="11"/>
        <v>0</v>
      </c>
      <c r="H202" s="138">
        <f t="shared" si="12"/>
        <v>224986.84630072713</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4812.5188118143469</v>
      </c>
      <c r="D204" s="138">
        <f t="shared" si="11"/>
        <v>142423.8892231088</v>
      </c>
      <c r="E204" s="138">
        <f t="shared" si="11"/>
        <v>0</v>
      </c>
      <c r="F204" s="138">
        <f t="shared" si="11"/>
        <v>0</v>
      </c>
      <c r="G204" s="138">
        <f t="shared" si="11"/>
        <v>0</v>
      </c>
      <c r="H204" s="138">
        <f t="shared" si="12"/>
        <v>147236.40803492314</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42727.605351694227</v>
      </c>
      <c r="D206" s="138">
        <f t="shared" si="11"/>
        <v>639881.82616197306</v>
      </c>
      <c r="E206" s="138">
        <f t="shared" si="11"/>
        <v>464238.1380205545</v>
      </c>
      <c r="F206" s="138">
        <f t="shared" si="11"/>
        <v>0</v>
      </c>
      <c r="G206" s="138">
        <f t="shared" si="11"/>
        <v>0</v>
      </c>
      <c r="H206" s="138">
        <f t="shared" si="12"/>
        <v>1146847.5695342219</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399202.15320004337</v>
      </c>
      <c r="D208" s="138">
        <f t="shared" si="11"/>
        <v>4104676.9048883617</v>
      </c>
      <c r="E208" s="138">
        <f t="shared" si="11"/>
        <v>2052253.7947683728</v>
      </c>
      <c r="F208" s="138">
        <f t="shared" si="11"/>
        <v>0</v>
      </c>
      <c r="G208" s="138">
        <f t="shared" si="11"/>
        <v>0</v>
      </c>
      <c r="H208" s="138">
        <f t="shared" si="12"/>
        <v>6556132.8528567776</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c r="B211" s="127" t="str">
        <f>$B$50</f>
        <v>Technology</v>
      </c>
      <c r="C211" s="138">
        <f t="shared" si="13"/>
        <v>5866.2932173632462</v>
      </c>
      <c r="D211" s="138">
        <f t="shared" si="13"/>
        <v>243395.2888584068</v>
      </c>
      <c r="E211" s="138">
        <f t="shared" si="13"/>
        <v>239594.24037678281</v>
      </c>
      <c r="F211" s="138">
        <f t="shared" si="13"/>
        <v>0</v>
      </c>
      <c r="G211" s="138">
        <f t="shared" si="13"/>
        <v>0</v>
      </c>
      <c r="H211" s="138">
        <f t="shared" si="12"/>
        <v>488855.82245255285</v>
      </c>
    </row>
    <row r="212" spans="2:8">
      <c r="B212" s="127" t="str">
        <f>$B$51</f>
        <v>Nursing</v>
      </c>
      <c r="C212" s="138">
        <f t="shared" si="13"/>
        <v>1103.5258303939922</v>
      </c>
      <c r="D212" s="138">
        <f t="shared" si="13"/>
        <v>234340.82169507121</v>
      </c>
      <c r="E212" s="138">
        <f t="shared" si="13"/>
        <v>0</v>
      </c>
      <c r="F212" s="138">
        <f t="shared" si="13"/>
        <v>0</v>
      </c>
      <c r="G212" s="138">
        <f t="shared" si="13"/>
        <v>0</v>
      </c>
      <c r="H212" s="138">
        <f t="shared" si="12"/>
        <v>235444.34752546521</v>
      </c>
    </row>
    <row r="213" spans="2:8">
      <c r="B213" s="130" t="str">
        <f>$B$52</f>
        <v>Totals</v>
      </c>
      <c r="C213" s="135">
        <f>SUM(C193:C212)</f>
        <v>5317403.7911164062</v>
      </c>
      <c r="D213" s="135">
        <f>SUM(D193:D212)</f>
        <v>16636697.113275541</v>
      </c>
      <c r="E213" s="135">
        <f>SUM(E193:E212)</f>
        <v>9273075.7812881693</v>
      </c>
      <c r="F213" s="135">
        <f>SUM(F193:F212)</f>
        <v>824725.31431988277</v>
      </c>
      <c r="G213" s="135">
        <f>SUM(G193:G212)</f>
        <v>0</v>
      </c>
      <c r="H213" s="135">
        <f t="shared" si="12"/>
        <v>32051902</v>
      </c>
    </row>
    <row r="214" spans="2:8">
      <c r="B214" s="143"/>
      <c r="C214" s="144"/>
      <c r="D214" s="144"/>
      <c r="E214" s="144"/>
      <c r="F214" s="144"/>
      <c r="G214" s="144"/>
      <c r="H214" s="144"/>
    </row>
    <row r="215" spans="2:8">
      <c r="B215" s="489" t="s">
        <v>35</v>
      </c>
      <c r="C215" s="489"/>
      <c r="D215" s="489"/>
      <c r="E215" s="489"/>
      <c r="F215" s="489"/>
      <c r="G215" s="489"/>
      <c r="H215" s="122">
        <f>H17</f>
        <v>18226877</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917982.1515395852</v>
      </c>
      <c r="D218" s="135">
        <f t="shared" si="14"/>
        <v>3762291.5169245191</v>
      </c>
      <c r="E218" s="135">
        <f t="shared" si="14"/>
        <v>901515.43165660033</v>
      </c>
      <c r="F218" s="135">
        <f t="shared" si="14"/>
        <v>79859.316889846625</v>
      </c>
      <c r="G218" s="135">
        <f t="shared" si="14"/>
        <v>0</v>
      </c>
      <c r="H218" s="135">
        <f>SUM(C218:G218)</f>
        <v>5661648.4170105513</v>
      </c>
    </row>
    <row r="219" spans="2:8">
      <c r="B219" s="127" t="str">
        <f>$B$33</f>
        <v>Science</v>
      </c>
      <c r="C219" s="138">
        <f t="shared" si="14"/>
        <v>382967.23365620105</v>
      </c>
      <c r="D219" s="138">
        <f t="shared" si="14"/>
        <v>1649032.9350501227</v>
      </c>
      <c r="E219" s="138">
        <f t="shared" si="14"/>
        <v>416876.42276080948</v>
      </c>
      <c r="F219" s="138">
        <f t="shared" si="14"/>
        <v>0</v>
      </c>
      <c r="G219" s="138">
        <f t="shared" si="14"/>
        <v>0</v>
      </c>
      <c r="H219" s="138">
        <f t="shared" ref="H219:H238" si="15">SUM(C219:G219)</f>
        <v>2448876.5914671333</v>
      </c>
    </row>
    <row r="220" spans="2:8">
      <c r="B220" s="127" t="str">
        <f>$B$34</f>
        <v>Fine Arts</v>
      </c>
      <c r="C220" s="138">
        <f t="shared" si="14"/>
        <v>127609.80869580503</v>
      </c>
      <c r="D220" s="138">
        <f t="shared" si="14"/>
        <v>398333.95083689631</v>
      </c>
      <c r="E220" s="138">
        <f t="shared" si="14"/>
        <v>37604.512085896189</v>
      </c>
      <c r="F220" s="138">
        <f t="shared" si="14"/>
        <v>0</v>
      </c>
      <c r="G220" s="138">
        <f t="shared" si="14"/>
        <v>0</v>
      </c>
      <c r="H220" s="138">
        <f t="shared" si="15"/>
        <v>563548.27161859756</v>
      </c>
    </row>
    <row r="221" spans="2:8">
      <c r="B221" s="127" t="str">
        <f>$B$35</f>
        <v>Teacher Education</v>
      </c>
      <c r="C221" s="138">
        <f t="shared" si="14"/>
        <v>89620.855567140243</v>
      </c>
      <c r="D221" s="138">
        <f t="shared" si="14"/>
        <v>1267358.3941421104</v>
      </c>
      <c r="E221" s="138">
        <f t="shared" si="14"/>
        <v>486004.18920253945</v>
      </c>
      <c r="F221" s="138">
        <f t="shared" si="14"/>
        <v>265008.0124724519</v>
      </c>
      <c r="G221" s="138">
        <f t="shared" si="14"/>
        <v>0</v>
      </c>
      <c r="H221" s="138">
        <f t="shared" si="15"/>
        <v>2107991.4513842417</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209880.92726102704</v>
      </c>
      <c r="D223" s="138">
        <f t="shared" si="14"/>
        <v>1304655.5805500594</v>
      </c>
      <c r="E223" s="138">
        <f t="shared" si="14"/>
        <v>802726.02036823938</v>
      </c>
      <c r="F223" s="138">
        <f t="shared" si="14"/>
        <v>0</v>
      </c>
      <c r="G223" s="138">
        <f t="shared" si="14"/>
        <v>0</v>
      </c>
      <c r="H223" s="138">
        <f t="shared" si="15"/>
        <v>2317262.5281793261</v>
      </c>
    </row>
    <row r="224" spans="2:8">
      <c r="B224" s="127" t="str">
        <f>$B$38</f>
        <v>Home Economics</v>
      </c>
      <c r="C224" s="138">
        <f t="shared" si="14"/>
        <v>551.23027514386627</v>
      </c>
      <c r="D224" s="138">
        <f t="shared" si="14"/>
        <v>58556.58266048009</v>
      </c>
      <c r="E224" s="138">
        <f t="shared" si="14"/>
        <v>6701.7942331300128</v>
      </c>
      <c r="F224" s="138">
        <f t="shared" si="14"/>
        <v>0</v>
      </c>
      <c r="G224" s="138">
        <f t="shared" si="14"/>
        <v>0</v>
      </c>
      <c r="H224" s="138">
        <f t="shared" si="15"/>
        <v>65809.607168753966</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4823.2649075088302</v>
      </c>
      <c r="D226" s="138">
        <f t="shared" si="14"/>
        <v>127929.3493792654</v>
      </c>
      <c r="E226" s="138">
        <f t="shared" si="14"/>
        <v>0</v>
      </c>
      <c r="F226" s="138">
        <f t="shared" si="14"/>
        <v>0</v>
      </c>
      <c r="G226" s="138">
        <f t="shared" si="14"/>
        <v>0</v>
      </c>
      <c r="H226" s="138">
        <f t="shared" si="15"/>
        <v>132752.61428677425</v>
      </c>
    </row>
    <row r="227" spans="2:10">
      <c r="B227" s="127" t="str">
        <f>$B$41</f>
        <v>Library Science</v>
      </c>
      <c r="C227" s="138">
        <f t="shared" si="14"/>
        <v>0</v>
      </c>
      <c r="D227" s="138">
        <f t="shared" si="14"/>
        <v>0</v>
      </c>
      <c r="E227" s="138">
        <f t="shared" si="14"/>
        <v>72230.448957067914</v>
      </c>
      <c r="F227" s="138">
        <f t="shared" si="14"/>
        <v>0</v>
      </c>
      <c r="G227" s="138">
        <f t="shared" si="14"/>
        <v>0</v>
      </c>
      <c r="H227" s="138">
        <f t="shared" si="15"/>
        <v>72230.448957067914</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1929.305963003532</v>
      </c>
      <c r="D229" s="138">
        <f t="shared" si="14"/>
        <v>116367.22159280119</v>
      </c>
      <c r="E229" s="138">
        <f t="shared" si="14"/>
        <v>0</v>
      </c>
      <c r="F229" s="138">
        <f t="shared" si="14"/>
        <v>0</v>
      </c>
      <c r="G229" s="138">
        <f t="shared" si="14"/>
        <v>0</v>
      </c>
      <c r="H229" s="138">
        <f t="shared" si="15"/>
        <v>118296.52755580471</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14745.409860098422</v>
      </c>
      <c r="D231" s="138">
        <f t="shared" si="14"/>
        <v>524398.44089576439</v>
      </c>
      <c r="E231" s="138">
        <f t="shared" si="14"/>
        <v>324292.37650312448</v>
      </c>
      <c r="F231" s="138">
        <f t="shared" si="14"/>
        <v>0</v>
      </c>
      <c r="G231" s="138">
        <f t="shared" si="14"/>
        <v>0</v>
      </c>
      <c r="H231" s="138">
        <f t="shared" si="15"/>
        <v>863436.22725898726</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135464.84011660513</v>
      </c>
      <c r="D233" s="138">
        <f t="shared" si="14"/>
        <v>2591408.5116243036</v>
      </c>
      <c r="E233" s="138">
        <f t="shared" si="14"/>
        <v>889973.45269954309</v>
      </c>
      <c r="F233" s="138">
        <f t="shared" si="14"/>
        <v>0</v>
      </c>
      <c r="G233" s="138">
        <f t="shared" si="14"/>
        <v>0</v>
      </c>
      <c r="H233" s="138">
        <f t="shared" si="15"/>
        <v>3616846.8044404518</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76086.260272216154</v>
      </c>
      <c r="E235" s="138">
        <f t="shared" si="16"/>
        <v>0</v>
      </c>
      <c r="F235" s="138">
        <f t="shared" si="16"/>
        <v>0</v>
      </c>
      <c r="G235" s="138">
        <f t="shared" si="16"/>
        <v>0</v>
      </c>
      <c r="H235" s="138">
        <f t="shared" si="15"/>
        <v>76086.260272216154</v>
      </c>
    </row>
    <row r="236" spans="2:10">
      <c r="B236" s="127" t="str">
        <f>$B$50</f>
        <v>Technology</v>
      </c>
      <c r="C236" s="138">
        <f t="shared" si="16"/>
        <v>413.42270635789964</v>
      </c>
      <c r="D236" s="138">
        <f t="shared" si="16"/>
        <v>81805.162188101691</v>
      </c>
      <c r="E236" s="138">
        <f t="shared" si="16"/>
        <v>55724.177975469924</v>
      </c>
      <c r="F236" s="138">
        <f t="shared" si="16"/>
        <v>0</v>
      </c>
      <c r="G236" s="138">
        <f t="shared" si="16"/>
        <v>0</v>
      </c>
      <c r="H236" s="138">
        <f t="shared" si="15"/>
        <v>137942.76286992952</v>
      </c>
    </row>
    <row r="237" spans="2:10">
      <c r="B237" s="127" t="str">
        <f>$B$51</f>
        <v>Nursing</v>
      </c>
      <c r="C237" s="138">
        <f t="shared" si="16"/>
        <v>137.80756878596657</v>
      </c>
      <c r="D237" s="138">
        <f t="shared" si="16"/>
        <v>44010.679961379938</v>
      </c>
      <c r="E237" s="138">
        <f t="shared" si="16"/>
        <v>0</v>
      </c>
      <c r="F237" s="138">
        <f t="shared" si="16"/>
        <v>0</v>
      </c>
      <c r="G237" s="138">
        <f t="shared" si="16"/>
        <v>0</v>
      </c>
      <c r="H237" s="138">
        <f t="shared" si="15"/>
        <v>44148.487530165905</v>
      </c>
    </row>
    <row r="238" spans="2:10">
      <c r="B238" s="130" t="str">
        <f>$B$52</f>
        <v>Totals</v>
      </c>
      <c r="C238" s="135">
        <f>SUM(C218:C237)</f>
        <v>1886126.2581172623</v>
      </c>
      <c r="D238" s="135">
        <f>SUM(D218:D237)</f>
        <v>12002234.586078018</v>
      </c>
      <c r="E238" s="135">
        <f>SUM(E218:E237)</f>
        <v>3993648.8264424196</v>
      </c>
      <c r="F238" s="135">
        <f>SUM(F218:F237)</f>
        <v>344867.32936229854</v>
      </c>
      <c r="G238" s="135">
        <f>SUM(G218:G237)</f>
        <v>0</v>
      </c>
      <c r="H238" s="135">
        <f t="shared" si="15"/>
        <v>18226877</v>
      </c>
    </row>
    <row r="239" spans="2:10">
      <c r="B239" s="328"/>
      <c r="C239" s="348"/>
      <c r="D239" s="348"/>
      <c r="E239" s="348"/>
      <c r="F239" s="348"/>
      <c r="G239" s="348"/>
      <c r="H239" s="348"/>
    </row>
    <row r="240" spans="2:10">
      <c r="B240" s="120" t="s">
        <v>11</v>
      </c>
      <c r="C240" s="121"/>
      <c r="D240" s="121"/>
      <c r="E240" s="121"/>
      <c r="F240" s="121"/>
      <c r="G240" s="121"/>
      <c r="H240" s="122">
        <f>H16</f>
        <v>9206607</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463683.43311031326</v>
      </c>
      <c r="D243" s="135">
        <f t="shared" si="17"/>
        <v>1900377.0868568374</v>
      </c>
      <c r="E243" s="135">
        <f t="shared" si="17"/>
        <v>455365.90188750811</v>
      </c>
      <c r="F243" s="135">
        <f t="shared" si="17"/>
        <v>40337.867309538546</v>
      </c>
      <c r="G243" s="135">
        <f t="shared" si="17"/>
        <v>0</v>
      </c>
      <c r="H243" s="135">
        <f>SUM(C243:G243)</f>
        <v>2859764.2891641976</v>
      </c>
    </row>
    <row r="244" spans="2:8">
      <c r="B244" s="127" t="str">
        <f>$B$33</f>
        <v>Science</v>
      </c>
      <c r="C244" s="138">
        <f t="shared" si="17"/>
        <v>193441.19204567061</v>
      </c>
      <c r="D244" s="138">
        <f t="shared" si="17"/>
        <v>832945.66387116152</v>
      </c>
      <c r="E244" s="138">
        <f t="shared" si="17"/>
        <v>210569.11680068</v>
      </c>
      <c r="F244" s="138">
        <f t="shared" si="17"/>
        <v>0</v>
      </c>
      <c r="G244" s="138">
        <f t="shared" si="17"/>
        <v>0</v>
      </c>
      <c r="H244" s="138">
        <f t="shared" ref="H244:H263" si="18">SUM(C244:G244)</f>
        <v>1236955.9727175122</v>
      </c>
    </row>
    <row r="245" spans="2:8">
      <c r="B245" s="127" t="str">
        <f>$B$34</f>
        <v>Fine Arts</v>
      </c>
      <c r="C245" s="138">
        <f t="shared" si="17"/>
        <v>64457.194614714281</v>
      </c>
      <c r="D245" s="138">
        <f t="shared" si="17"/>
        <v>201203.09914378778</v>
      </c>
      <c r="E245" s="138">
        <f t="shared" si="17"/>
        <v>18994.475257697541</v>
      </c>
      <c r="F245" s="138">
        <f t="shared" si="17"/>
        <v>0</v>
      </c>
      <c r="G245" s="138">
        <f t="shared" si="17"/>
        <v>0</v>
      </c>
      <c r="H245" s="138">
        <f t="shared" si="18"/>
        <v>284654.76901619957</v>
      </c>
    </row>
    <row r="246" spans="2:8">
      <c r="B246" s="127" t="str">
        <f>$B$35</f>
        <v>Teacher Education</v>
      </c>
      <c r="C246" s="138">
        <f t="shared" si="17"/>
        <v>45268.533726892572</v>
      </c>
      <c r="D246" s="138">
        <f t="shared" si="17"/>
        <v>640157.42592751968</v>
      </c>
      <c r="E246" s="138">
        <f t="shared" si="17"/>
        <v>245486.35349552333</v>
      </c>
      <c r="F246" s="138">
        <f t="shared" si="17"/>
        <v>133858.62112774246</v>
      </c>
      <c r="G246" s="138">
        <f t="shared" si="17"/>
        <v>0</v>
      </c>
      <c r="H246" s="138">
        <f t="shared" si="18"/>
        <v>1064770.9342776779</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106013.29092679248</v>
      </c>
      <c r="D248" s="138">
        <f t="shared" si="17"/>
        <v>658996.66742038378</v>
      </c>
      <c r="E248" s="138">
        <f t="shared" si="17"/>
        <v>405466.22431283066</v>
      </c>
      <c r="F248" s="138">
        <f t="shared" si="17"/>
        <v>0</v>
      </c>
      <c r="G248" s="138">
        <f t="shared" si="17"/>
        <v>0</v>
      </c>
      <c r="H248" s="138">
        <f t="shared" si="18"/>
        <v>1170476.1826600069</v>
      </c>
    </row>
    <row r="249" spans="2:8">
      <c r="B249" s="127" t="str">
        <f>$B$38</f>
        <v>Home Economics</v>
      </c>
      <c r="C249" s="138">
        <f t="shared" si="17"/>
        <v>278.43280611107684</v>
      </c>
      <c r="D249" s="138">
        <f t="shared" si="17"/>
        <v>29577.609143796526</v>
      </c>
      <c r="E249" s="138">
        <f t="shared" si="17"/>
        <v>3385.1540063223338</v>
      </c>
      <c r="F249" s="138">
        <f t="shared" si="17"/>
        <v>0</v>
      </c>
      <c r="G249" s="138">
        <f t="shared" si="17"/>
        <v>0</v>
      </c>
      <c r="H249" s="138">
        <f t="shared" si="18"/>
        <v>33241.195956229938</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2436.2870534719223</v>
      </c>
      <c r="D251" s="138">
        <f t="shared" si="17"/>
        <v>64618.598320523612</v>
      </c>
      <c r="E251" s="138">
        <f t="shared" si="17"/>
        <v>0</v>
      </c>
      <c r="F251" s="138">
        <f t="shared" si="17"/>
        <v>0</v>
      </c>
      <c r="G251" s="138">
        <f t="shared" si="17"/>
        <v>0</v>
      </c>
      <c r="H251" s="138">
        <f t="shared" si="18"/>
        <v>67054.885373995538</v>
      </c>
    </row>
    <row r="252" spans="2:8">
      <c r="B252" s="127" t="str">
        <f>$B$41</f>
        <v>Library Science</v>
      </c>
      <c r="C252" s="138">
        <f t="shared" si="17"/>
        <v>0</v>
      </c>
      <c r="D252" s="138">
        <f t="shared" si="17"/>
        <v>0</v>
      </c>
      <c r="E252" s="138">
        <f t="shared" si="17"/>
        <v>36484.437623696263</v>
      </c>
      <c r="F252" s="138">
        <f t="shared" si="17"/>
        <v>0</v>
      </c>
      <c r="G252" s="138">
        <f t="shared" si="17"/>
        <v>0</v>
      </c>
      <c r="H252" s="138">
        <f t="shared" si="18"/>
        <v>36484.437623696263</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974.51482138876895</v>
      </c>
      <c r="D254" s="138">
        <f t="shared" si="17"/>
        <v>58778.433457735766</v>
      </c>
      <c r="E254" s="138">
        <f t="shared" si="17"/>
        <v>0</v>
      </c>
      <c r="F254" s="138">
        <f t="shared" si="17"/>
        <v>0</v>
      </c>
      <c r="G254" s="138">
        <f t="shared" si="17"/>
        <v>0</v>
      </c>
      <c r="H254" s="138">
        <f t="shared" si="18"/>
        <v>59752.948279124532</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7448.0775634713045</v>
      </c>
      <c r="D256" s="138">
        <f t="shared" si="17"/>
        <v>264879.73538966826</v>
      </c>
      <c r="E256" s="138">
        <f t="shared" si="17"/>
        <v>163803.84108370848</v>
      </c>
      <c r="F256" s="138">
        <f t="shared" si="17"/>
        <v>0</v>
      </c>
      <c r="G256" s="138">
        <f t="shared" si="17"/>
        <v>0</v>
      </c>
      <c r="H256" s="138">
        <f t="shared" si="18"/>
        <v>436131.65403684799</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68424.862101797131</v>
      </c>
      <c r="D258" s="138">
        <f t="shared" si="17"/>
        <v>1308950.4989241927</v>
      </c>
      <c r="E258" s="138">
        <f t="shared" si="17"/>
        <v>449535.91443217517</v>
      </c>
      <c r="F258" s="138">
        <f t="shared" si="17"/>
        <v>0</v>
      </c>
      <c r="G258" s="138">
        <f t="shared" si="17"/>
        <v>0</v>
      </c>
      <c r="H258" s="138">
        <f t="shared" si="18"/>
        <v>1826911.2754581652</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38432.052645442614</v>
      </c>
      <c r="E260" s="138">
        <f t="shared" si="19"/>
        <v>0</v>
      </c>
      <c r="F260" s="138">
        <f t="shared" si="19"/>
        <v>0</v>
      </c>
      <c r="G260" s="138">
        <f t="shared" si="19"/>
        <v>0</v>
      </c>
      <c r="H260" s="138">
        <f t="shared" si="18"/>
        <v>38432.052645442614</v>
      </c>
    </row>
    <row r="261" spans="2:10">
      <c r="B261" s="127" t="str">
        <f>$B$50</f>
        <v>Technology</v>
      </c>
      <c r="C261" s="138">
        <f t="shared" si="19"/>
        <v>208.8246045833076</v>
      </c>
      <c r="D261" s="138">
        <f t="shared" si="19"/>
        <v>41320.736341015101</v>
      </c>
      <c r="E261" s="138">
        <f t="shared" si="19"/>
        <v>28146.928682198668</v>
      </c>
      <c r="F261" s="138">
        <f t="shared" si="19"/>
        <v>0</v>
      </c>
      <c r="G261" s="138">
        <f t="shared" si="19"/>
        <v>0</v>
      </c>
      <c r="H261" s="138">
        <f t="shared" si="18"/>
        <v>69676.489627797069</v>
      </c>
    </row>
    <row r="262" spans="2:10">
      <c r="B262" s="127" t="str">
        <f>$B$51</f>
        <v>Nursing</v>
      </c>
      <c r="C262" s="138">
        <f t="shared" si="19"/>
        <v>69.608201527769211</v>
      </c>
      <c r="D262" s="138">
        <f t="shared" si="19"/>
        <v>22230.304961579553</v>
      </c>
      <c r="E262" s="138">
        <f t="shared" si="19"/>
        <v>0</v>
      </c>
      <c r="F262" s="138">
        <f t="shared" si="19"/>
        <v>0</v>
      </c>
      <c r="G262" s="138">
        <f t="shared" si="19"/>
        <v>0</v>
      </c>
      <c r="H262" s="138">
        <f t="shared" si="18"/>
        <v>22299.913163107321</v>
      </c>
    </row>
    <row r="263" spans="2:10">
      <c r="B263" s="130" t="str">
        <f>$B$52</f>
        <v>Totals</v>
      </c>
      <c r="C263" s="135">
        <f>SUM(C243:C262)</f>
        <v>952704.25157673424</v>
      </c>
      <c r="D263" s="135">
        <f>SUM(D243:D262)</f>
        <v>6062467.9124036459</v>
      </c>
      <c r="E263" s="135">
        <f>SUM(E243:E262)</f>
        <v>2017238.3475823407</v>
      </c>
      <c r="F263" s="135">
        <f>SUM(F243:F262)</f>
        <v>174196.48843728099</v>
      </c>
      <c r="G263" s="135">
        <f>SUM(G243:G262)</f>
        <v>0</v>
      </c>
      <c r="H263" s="135">
        <f t="shared" si="18"/>
        <v>9206607</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6585568.7295984654</v>
      </c>
      <c r="D268" s="135">
        <f t="shared" si="20"/>
        <v>14919271.580814995</v>
      </c>
      <c r="E268" s="135">
        <f t="shared" si="20"/>
        <v>6704582.2808221756</v>
      </c>
      <c r="F268" s="135">
        <f t="shared" si="20"/>
        <v>850779.32145720581</v>
      </c>
      <c r="G268" s="135">
        <f t="shared" si="20"/>
        <v>0</v>
      </c>
      <c r="H268" s="135">
        <f>SUM(C268:G268)</f>
        <v>29060201.912692845</v>
      </c>
    </row>
    <row r="269" spans="2:10">
      <c r="B269" s="127" t="str">
        <f>$B$33</f>
        <v>Science</v>
      </c>
      <c r="C269" s="138">
        <f t="shared" si="20"/>
        <v>3811682.2669462664</v>
      </c>
      <c r="D269" s="138">
        <f t="shared" si="20"/>
        <v>9891269.7308423575</v>
      </c>
      <c r="E269" s="138">
        <f t="shared" si="20"/>
        <v>3261055.1147226626</v>
      </c>
      <c r="F269" s="138">
        <f t="shared" si="20"/>
        <v>0</v>
      </c>
      <c r="G269" s="138">
        <f t="shared" si="20"/>
        <v>0</v>
      </c>
      <c r="H269" s="138">
        <f t="shared" ref="H269:H288" si="21">SUM(C269:G269)</f>
        <v>16964007.112511285</v>
      </c>
    </row>
    <row r="270" spans="2:10">
      <c r="B270" s="127" t="str">
        <f>$B$34</f>
        <v>Fine Arts</v>
      </c>
      <c r="C270" s="138">
        <f t="shared" si="20"/>
        <v>785316.51985880255</v>
      </c>
      <c r="D270" s="138">
        <f t="shared" si="20"/>
        <v>1898065.4567184257</v>
      </c>
      <c r="E270" s="138">
        <f t="shared" si="20"/>
        <v>294973.13685738272</v>
      </c>
      <c r="F270" s="138">
        <f t="shared" si="20"/>
        <v>0</v>
      </c>
      <c r="G270" s="138">
        <f t="shared" si="20"/>
        <v>0</v>
      </c>
      <c r="H270" s="138">
        <f t="shared" si="21"/>
        <v>2978355.1134346109</v>
      </c>
    </row>
    <row r="271" spans="2:10">
      <c r="B271" s="127" t="str">
        <f>$B$35</f>
        <v>Teacher Education</v>
      </c>
      <c r="C271" s="138">
        <f t="shared" si="20"/>
        <v>1031340.7978441387</v>
      </c>
      <c r="D271" s="138">
        <f t="shared" si="20"/>
        <v>5364440.2580398452</v>
      </c>
      <c r="E271" s="138">
        <f t="shared" si="20"/>
        <v>3338086.9443216203</v>
      </c>
      <c r="F271" s="138">
        <f t="shared" si="20"/>
        <v>1744145.9230848392</v>
      </c>
      <c r="G271" s="138">
        <f t="shared" si="20"/>
        <v>0</v>
      </c>
      <c r="H271" s="138">
        <f t="shared" si="21"/>
        <v>11478013.923290443</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2571746.2875713846</v>
      </c>
      <c r="D273" s="138">
        <f t="shared" si="20"/>
        <v>8343251.2665847875</v>
      </c>
      <c r="E273" s="138">
        <f t="shared" si="20"/>
        <v>6138309.0697590029</v>
      </c>
      <c r="F273" s="138">
        <f t="shared" si="20"/>
        <v>0</v>
      </c>
      <c r="G273" s="138">
        <f t="shared" si="20"/>
        <v>0</v>
      </c>
      <c r="H273" s="138">
        <f t="shared" si="21"/>
        <v>17053306.623915177</v>
      </c>
    </row>
    <row r="274" spans="2:10">
      <c r="B274" s="127" t="str">
        <f>$B$38</f>
        <v>Home Economics</v>
      </c>
      <c r="C274" s="138">
        <f t="shared" si="20"/>
        <v>5406.6421349368356</v>
      </c>
      <c r="D274" s="138">
        <f t="shared" si="20"/>
        <v>302105.60646970157</v>
      </c>
      <c r="E274" s="138">
        <f t="shared" si="20"/>
        <v>91181.045176229323</v>
      </c>
      <c r="F274" s="138">
        <f t="shared" si="20"/>
        <v>0</v>
      </c>
      <c r="G274" s="138">
        <f t="shared" si="20"/>
        <v>0</v>
      </c>
      <c r="H274" s="138">
        <f t="shared" si="21"/>
        <v>398693.29378086771</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60308.518276566247</v>
      </c>
      <c r="D276" s="138">
        <f t="shared" si="20"/>
        <v>550199.85145160207</v>
      </c>
      <c r="E276" s="138">
        <f t="shared" si="20"/>
        <v>0</v>
      </c>
      <c r="F276" s="138">
        <f t="shared" si="20"/>
        <v>0</v>
      </c>
      <c r="G276" s="138">
        <f t="shared" si="20"/>
        <v>0</v>
      </c>
      <c r="H276" s="138">
        <f t="shared" si="21"/>
        <v>610508.36972816836</v>
      </c>
    </row>
    <row r="277" spans="2:10">
      <c r="B277" s="127" t="str">
        <f>$B$41</f>
        <v>Library Science</v>
      </c>
      <c r="C277" s="138">
        <f t="shared" si="20"/>
        <v>0</v>
      </c>
      <c r="D277" s="138">
        <f t="shared" si="20"/>
        <v>0</v>
      </c>
      <c r="E277" s="138">
        <f t="shared" si="20"/>
        <v>675021.73288149131</v>
      </c>
      <c r="F277" s="138">
        <f t="shared" si="20"/>
        <v>0</v>
      </c>
      <c r="G277" s="138">
        <f t="shared" si="20"/>
        <v>0</v>
      </c>
      <c r="H277" s="138">
        <f t="shared" si="21"/>
        <v>675021.73288149131</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15017.582334506078</v>
      </c>
      <c r="D279" s="138">
        <f t="shared" si="20"/>
        <v>533645.87095683394</v>
      </c>
      <c r="E279" s="138">
        <f t="shared" si="20"/>
        <v>0</v>
      </c>
      <c r="F279" s="138">
        <f t="shared" si="20"/>
        <v>0</v>
      </c>
      <c r="G279" s="138">
        <f t="shared" si="20"/>
        <v>0</v>
      </c>
      <c r="H279" s="138">
        <f t="shared" si="21"/>
        <v>548663.45329134003</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129743.45264456377</v>
      </c>
      <c r="D281" s="138">
        <f t="shared" si="20"/>
        <v>2399929.3602871955</v>
      </c>
      <c r="E281" s="138">
        <f t="shared" si="20"/>
        <v>1656633.4006889956</v>
      </c>
      <c r="F281" s="138">
        <f t="shared" si="20"/>
        <v>0</v>
      </c>
      <c r="G281" s="138">
        <f t="shared" si="20"/>
        <v>0</v>
      </c>
      <c r="H281" s="138">
        <f t="shared" si="21"/>
        <v>4186306.2136207549</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1208726.1558216733</v>
      </c>
      <c r="D283" s="138">
        <f t="shared" si="20"/>
        <v>14232289.715913299</v>
      </c>
      <c r="E283" s="138">
        <f t="shared" si="20"/>
        <v>6505261.6269787047</v>
      </c>
      <c r="F283" s="138">
        <f t="shared" si="20"/>
        <v>0</v>
      </c>
      <c r="G283" s="138">
        <f t="shared" si="20"/>
        <v>0</v>
      </c>
      <c r="H283" s="138">
        <f t="shared" si="21"/>
        <v>21946277.49871368</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114518.31291765877</v>
      </c>
      <c r="E285" s="138">
        <f t="shared" si="22"/>
        <v>0</v>
      </c>
      <c r="F285" s="138">
        <f t="shared" si="22"/>
        <v>0</v>
      </c>
      <c r="G285" s="138">
        <f t="shared" si="22"/>
        <v>0</v>
      </c>
      <c r="H285" s="138">
        <f t="shared" si="21"/>
        <v>114518.31291765877</v>
      </c>
    </row>
    <row r="286" spans="2:10">
      <c r="B286" s="127" t="str">
        <f>$B$50</f>
        <v>Technology</v>
      </c>
      <c r="C286" s="138">
        <f t="shared" si="22"/>
        <v>15388.313075376118</v>
      </c>
      <c r="D286" s="138">
        <f t="shared" si="22"/>
        <v>735776.97287351801</v>
      </c>
      <c r="E286" s="138">
        <f t="shared" si="22"/>
        <v>686954.54948863981</v>
      </c>
      <c r="F286" s="138">
        <f t="shared" si="22"/>
        <v>0</v>
      </c>
      <c r="G286" s="138">
        <f t="shared" si="22"/>
        <v>0</v>
      </c>
      <c r="H286" s="138">
        <f t="shared" si="21"/>
        <v>1438119.8354375339</v>
      </c>
    </row>
    <row r="287" spans="2:10">
      <c r="B287" s="127" t="str">
        <f>$B$51</f>
        <v>Nursing</v>
      </c>
      <c r="C287" s="138">
        <f t="shared" si="22"/>
        <v>2985.1399167234931</v>
      </c>
      <c r="D287" s="138">
        <f t="shared" si="22"/>
        <v>656108.60830201488</v>
      </c>
      <c r="E287" s="138">
        <f t="shared" si="22"/>
        <v>0</v>
      </c>
      <c r="F287" s="138">
        <f t="shared" si="22"/>
        <v>0</v>
      </c>
      <c r="G287" s="138">
        <f t="shared" si="22"/>
        <v>0</v>
      </c>
      <c r="H287" s="138">
        <f t="shared" si="21"/>
        <v>659093.74821873836</v>
      </c>
    </row>
    <row r="288" spans="2:10">
      <c r="B288" s="130" t="str">
        <f>$B$52</f>
        <v>Totals</v>
      </c>
      <c r="C288" s="135">
        <f>SUM(C268:C287)</f>
        <v>16223230.406023404</v>
      </c>
      <c r="D288" s="135">
        <f>SUM(D268:D287)</f>
        <v>59940872.592172235</v>
      </c>
      <c r="E288" s="135">
        <f>SUM(E268:E287)</f>
        <v>29352058.901696905</v>
      </c>
      <c r="F288" s="135">
        <f>SUM(F268:F287)</f>
        <v>2594925.2445420451</v>
      </c>
      <c r="G288" s="135">
        <f>SUM(G268:G287)</f>
        <v>0</v>
      </c>
      <c r="H288" s="135">
        <f t="shared" si="21"/>
        <v>108111087.14443459</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329.54207013603207</v>
      </c>
      <c r="D293" s="133">
        <f t="shared" si="23"/>
        <v>493.00348889085302</v>
      </c>
      <c r="E293" s="133">
        <f t="shared" si="23"/>
        <v>922.98764879159899</v>
      </c>
      <c r="F293" s="133">
        <f t="shared" si="23"/>
        <v>1584.3190343709605</v>
      </c>
      <c r="G293" s="134">
        <f t="shared" si="23"/>
        <v>0</v>
      </c>
      <c r="H293" s="135">
        <f t="shared" si="23"/>
        <v>500.63227923394567</v>
      </c>
    </row>
    <row r="294" spans="2:10">
      <c r="B294" s="127" t="str">
        <f>$B$33</f>
        <v>Science</v>
      </c>
      <c r="C294" s="136">
        <f t="shared" si="23"/>
        <v>457.20070372391342</v>
      </c>
      <c r="D294" s="136">
        <f t="shared" si="23"/>
        <v>745.7229893578376</v>
      </c>
      <c r="E294" s="136">
        <f t="shared" si="23"/>
        <v>970.84105826813413</v>
      </c>
      <c r="F294" s="136">
        <f t="shared" si="23"/>
        <v>0</v>
      </c>
      <c r="G294" s="137">
        <f t="shared" si="23"/>
        <v>0</v>
      </c>
      <c r="H294" s="138">
        <f t="shared" si="23"/>
        <v>679.64772085381753</v>
      </c>
    </row>
    <row r="295" spans="2:10">
      <c r="B295" s="127" t="str">
        <f>$B$34</f>
        <v>Fine Arts</v>
      </c>
      <c r="C295" s="136">
        <f t="shared" si="23"/>
        <v>282.69133184262154</v>
      </c>
      <c r="D295" s="136">
        <f t="shared" si="23"/>
        <v>592.40494903821025</v>
      </c>
      <c r="E295" s="136">
        <f t="shared" si="23"/>
        <v>973.50870249961292</v>
      </c>
      <c r="F295" s="136">
        <f t="shared" si="23"/>
        <v>0</v>
      </c>
      <c r="G295" s="137">
        <f t="shared" si="23"/>
        <v>0</v>
      </c>
      <c r="H295" s="138">
        <f t="shared" si="23"/>
        <v>473.88307294106778</v>
      </c>
    </row>
    <row r="296" spans="2:10">
      <c r="B296" s="127" t="str">
        <f>$B$35</f>
        <v>Teacher Education</v>
      </c>
      <c r="C296" s="136">
        <f t="shared" si="23"/>
        <v>528.62162882836424</v>
      </c>
      <c r="D296" s="136">
        <f t="shared" si="23"/>
        <v>526.23506553265111</v>
      </c>
      <c r="E296" s="136">
        <f t="shared" si="23"/>
        <v>852.42261090950467</v>
      </c>
      <c r="F296" s="136">
        <f t="shared" si="23"/>
        <v>978.75753259530825</v>
      </c>
      <c r="G296" s="137">
        <f t="shared" si="23"/>
        <v>0</v>
      </c>
      <c r="H296" s="138">
        <f t="shared" si="23"/>
        <v>643.27825608308262</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562.8685243097799</v>
      </c>
      <c r="D298" s="136">
        <f t="shared" si="23"/>
        <v>795.04967282111568</v>
      </c>
      <c r="E298" s="136">
        <f t="shared" si="23"/>
        <v>949.02737627690215</v>
      </c>
      <c r="F298" s="136">
        <f t="shared" si="23"/>
        <v>0</v>
      </c>
      <c r="G298" s="137">
        <f t="shared" si="23"/>
        <v>0</v>
      </c>
      <c r="H298" s="138">
        <f t="shared" si="23"/>
        <v>792.03504825206335</v>
      </c>
    </row>
    <row r="299" spans="2:10">
      <c r="B299" s="127" t="str">
        <f>$B$38</f>
        <v>Home Economics</v>
      </c>
      <c r="C299" s="136">
        <f t="shared" si="23"/>
        <v>450.55351124473628</v>
      </c>
      <c r="D299" s="136">
        <f t="shared" si="23"/>
        <v>641.41317721805001</v>
      </c>
      <c r="E299" s="136">
        <f t="shared" si="23"/>
        <v>1688.5378736338764</v>
      </c>
      <c r="F299" s="136">
        <f t="shared" si="23"/>
        <v>0</v>
      </c>
      <c r="G299" s="137">
        <f t="shared" si="23"/>
        <v>0</v>
      </c>
      <c r="H299" s="138">
        <f t="shared" si="23"/>
        <v>742.44561225487473</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574.36684072920229</v>
      </c>
      <c r="D301" s="136">
        <f t="shared" si="23"/>
        <v>534.69373318911767</v>
      </c>
      <c r="E301" s="136">
        <f t="shared" si="23"/>
        <v>0</v>
      </c>
      <c r="F301" s="136">
        <f t="shared" si="23"/>
        <v>0</v>
      </c>
      <c r="G301" s="137">
        <f t="shared" si="23"/>
        <v>0</v>
      </c>
      <c r="H301" s="138">
        <f t="shared" si="23"/>
        <v>538.36716907245886</v>
      </c>
    </row>
    <row r="302" spans="2:10">
      <c r="B302" s="127" t="str">
        <f>$B$41</f>
        <v>Library Science</v>
      </c>
      <c r="C302" s="136">
        <f t="shared" si="23"/>
        <v>0</v>
      </c>
      <c r="D302" s="136">
        <f t="shared" si="23"/>
        <v>0</v>
      </c>
      <c r="E302" s="136">
        <f t="shared" si="23"/>
        <v>1159.8311561537651</v>
      </c>
      <c r="F302" s="136">
        <f t="shared" si="23"/>
        <v>0</v>
      </c>
      <c r="G302" s="137">
        <f t="shared" si="23"/>
        <v>0</v>
      </c>
      <c r="H302" s="138">
        <f t="shared" si="23"/>
        <v>1159.8311561537651</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357.56148415490662</v>
      </c>
      <c r="D304" s="136">
        <f t="shared" si="23"/>
        <v>570.13447751798503</v>
      </c>
      <c r="E304" s="136">
        <f t="shared" si="23"/>
        <v>0</v>
      </c>
      <c r="F304" s="136">
        <f t="shared" si="23"/>
        <v>0</v>
      </c>
      <c r="G304" s="137">
        <f t="shared" si="23"/>
        <v>0</v>
      </c>
      <c r="H304" s="138">
        <f t="shared" si="23"/>
        <v>561.00557596251542</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404.18521073072827</v>
      </c>
      <c r="D306" s="136">
        <f t="shared" si="23"/>
        <v>568.97329546875187</v>
      </c>
      <c r="E306" s="136">
        <f t="shared" si="23"/>
        <v>633.99670902755281</v>
      </c>
      <c r="F306" s="136">
        <f t="shared" si="23"/>
        <v>0</v>
      </c>
      <c r="G306" s="137">
        <f t="shared" si="23"/>
        <v>0</v>
      </c>
      <c r="H306" s="138">
        <f t="shared" si="23"/>
        <v>585.33364284406525</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409.87662116706457</v>
      </c>
      <c r="D308" s="136">
        <f t="shared" si="23"/>
        <v>682.80031260378519</v>
      </c>
      <c r="E308" s="136">
        <f t="shared" si="23"/>
        <v>907.1624078899323</v>
      </c>
      <c r="F308" s="136">
        <f t="shared" si="23"/>
        <v>0</v>
      </c>
      <c r="G308" s="137">
        <f t="shared" si="23"/>
        <v>0</v>
      </c>
      <c r="H308" s="138">
        <f t="shared" si="23"/>
        <v>708.76752030466605</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187.12142633604373</v>
      </c>
      <c r="E310" s="136">
        <f t="shared" si="24"/>
        <v>0</v>
      </c>
      <c r="F310" s="136">
        <f t="shared" si="24"/>
        <v>0</v>
      </c>
      <c r="G310" s="137">
        <f t="shared" si="24"/>
        <v>0</v>
      </c>
      <c r="H310" s="138">
        <f t="shared" si="24"/>
        <v>187.12142633604373</v>
      </c>
    </row>
    <row r="311" spans="2:10">
      <c r="B311" s="127" t="str">
        <f>$B$50</f>
        <v>Technology</v>
      </c>
      <c r="C311" s="136">
        <f t="shared" si="24"/>
        <v>1709.8125639306797</v>
      </c>
      <c r="D311" s="136">
        <f t="shared" si="24"/>
        <v>1118.2020864339179</v>
      </c>
      <c r="E311" s="136">
        <f t="shared" si="24"/>
        <v>1529.9655890615586</v>
      </c>
      <c r="F311" s="136">
        <f t="shared" si="24"/>
        <v>0</v>
      </c>
      <c r="G311" s="137">
        <f t="shared" si="24"/>
        <v>0</v>
      </c>
      <c r="H311" s="138">
        <f t="shared" si="24"/>
        <v>1288.6378453741343</v>
      </c>
    </row>
    <row r="312" spans="2:10">
      <c r="B312" s="127" t="str">
        <f>$B$51</f>
        <v>Nursing</v>
      </c>
      <c r="C312" s="136">
        <f t="shared" si="24"/>
        <v>995.04663890783104</v>
      </c>
      <c r="D312" s="136">
        <f t="shared" si="24"/>
        <v>1853.4141477458047</v>
      </c>
      <c r="E312" s="136">
        <f t="shared" si="24"/>
        <v>0</v>
      </c>
      <c r="F312" s="136">
        <f t="shared" si="24"/>
        <v>0</v>
      </c>
      <c r="G312" s="137">
        <f t="shared" si="24"/>
        <v>0</v>
      </c>
      <c r="H312" s="138">
        <f t="shared" si="24"/>
        <v>1846.2009754026285</v>
      </c>
    </row>
    <row r="313" spans="2:10">
      <c r="B313" s="130" t="str">
        <f>$B$52</f>
        <v>Totals</v>
      </c>
      <c r="C313" s="135">
        <f t="shared" si="24"/>
        <v>395.11033624021928</v>
      </c>
      <c r="D313" s="135">
        <f t="shared" si="24"/>
        <v>620.89157439581766</v>
      </c>
      <c r="E313" s="135">
        <f t="shared" si="24"/>
        <v>912.14950438785866</v>
      </c>
      <c r="F313" s="135">
        <f t="shared" si="24"/>
        <v>1118.9845815187775</v>
      </c>
      <c r="G313" s="135">
        <f t="shared" si="24"/>
        <v>0</v>
      </c>
      <c r="H313" s="135">
        <f t="shared" si="24"/>
        <v>628.19490722980265</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1.4960259510639886</v>
      </c>
      <c r="E318" s="128">
        <f t="shared" si="25"/>
        <v>2.8008188708974178</v>
      </c>
      <c r="F318" s="128">
        <f t="shared" si="25"/>
        <v>4.8076381680705218</v>
      </c>
      <c r="G318" s="128">
        <f t="shared" si="25"/>
        <v>0</v>
      </c>
      <c r="H318" s="128">
        <f t="shared" si="25"/>
        <v>1.5191756215747783</v>
      </c>
    </row>
    <row r="319" spans="2:10">
      <c r="B319" s="127" t="str">
        <f>$B$33</f>
        <v>Science</v>
      </c>
      <c r="C319" s="128">
        <f t="shared" ref="C319:H334" si="26">IF($C$293=0,"",C294/$C$293)</f>
        <v>1.387381900997299</v>
      </c>
      <c r="D319" s="128">
        <f t="shared" si="26"/>
        <v>2.2629067938124248</v>
      </c>
      <c r="E319" s="128">
        <f t="shared" si="26"/>
        <v>2.9460307082108801</v>
      </c>
      <c r="F319" s="128">
        <f t="shared" si="26"/>
        <v>0</v>
      </c>
      <c r="G319" s="128">
        <f t="shared" si="26"/>
        <v>0</v>
      </c>
      <c r="H319" s="128">
        <f t="shared" si="26"/>
        <v>2.0624004715794402</v>
      </c>
    </row>
    <row r="320" spans="2:10">
      <c r="B320" s="127" t="str">
        <f>$B$34</f>
        <v>Fine Arts</v>
      </c>
      <c r="C320" s="128">
        <f t="shared" si="26"/>
        <v>0.85783078235179211</v>
      </c>
      <c r="D320" s="128">
        <f t="shared" si="26"/>
        <v>1.7976610658349954</v>
      </c>
      <c r="E320" s="128">
        <f t="shared" si="26"/>
        <v>2.9541257117725732</v>
      </c>
      <c r="F320" s="128">
        <f t="shared" si="26"/>
        <v>0</v>
      </c>
      <c r="G320" s="128">
        <f t="shared" si="26"/>
        <v>0</v>
      </c>
      <c r="H320" s="128">
        <f t="shared" si="26"/>
        <v>1.4380047826532527</v>
      </c>
    </row>
    <row r="321" spans="2:8">
      <c r="B321" s="127" t="str">
        <f>$B$35</f>
        <v>Teacher Education</v>
      </c>
      <c r="C321" s="128">
        <f t="shared" si="26"/>
        <v>1.6041096926111857</v>
      </c>
      <c r="D321" s="128">
        <f t="shared" si="26"/>
        <v>1.596867633062528</v>
      </c>
      <c r="E321" s="128">
        <f t="shared" si="26"/>
        <v>2.5866882809761806</v>
      </c>
      <c r="F321" s="128">
        <f t="shared" si="26"/>
        <v>2.9700533597767524</v>
      </c>
      <c r="G321" s="128">
        <f t="shared" si="26"/>
        <v>0</v>
      </c>
      <c r="H321" s="128">
        <f t="shared" si="26"/>
        <v>1.952036824365226</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1.7080323737646994</v>
      </c>
      <c r="D323" s="128">
        <f t="shared" si="26"/>
        <v>2.4125893015508648</v>
      </c>
      <c r="E323" s="128">
        <f t="shared" si="26"/>
        <v>2.8798367864993746</v>
      </c>
      <c r="F323" s="128">
        <f t="shared" si="26"/>
        <v>0</v>
      </c>
      <c r="G323" s="128">
        <f t="shared" si="26"/>
        <v>0</v>
      </c>
      <c r="H323" s="128">
        <f t="shared" si="26"/>
        <v>2.4034413813238422</v>
      </c>
    </row>
    <row r="324" spans="2:8">
      <c r="B324" s="127" t="str">
        <f>$B$38</f>
        <v>Home Economics</v>
      </c>
      <c r="C324" s="128">
        <f t="shared" si="26"/>
        <v>1.3672109028712229</v>
      </c>
      <c r="D324" s="128">
        <f t="shared" si="26"/>
        <v>1.9463772165820294</v>
      </c>
      <c r="E324" s="128">
        <f t="shared" si="26"/>
        <v>5.1238916868394462</v>
      </c>
      <c r="F324" s="128">
        <f t="shared" si="26"/>
        <v>0</v>
      </c>
      <c r="G324" s="128">
        <f t="shared" si="26"/>
        <v>0</v>
      </c>
      <c r="H324" s="128">
        <f t="shared" si="26"/>
        <v>2.2529615473629807</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1.7429241750290296</v>
      </c>
      <c r="D326" s="128">
        <f t="shared" si="26"/>
        <v>1.6225355778350266</v>
      </c>
      <c r="E326" s="128">
        <f t="shared" si="26"/>
        <v>0</v>
      </c>
      <c r="F326" s="128">
        <f t="shared" si="26"/>
        <v>0</v>
      </c>
      <c r="G326" s="128">
        <f t="shared" si="26"/>
        <v>0</v>
      </c>
      <c r="H326" s="128">
        <f t="shared" si="26"/>
        <v>1.6336826701678049</v>
      </c>
    </row>
    <row r="327" spans="2:8">
      <c r="B327" s="127" t="str">
        <f>$B$41</f>
        <v>Library Science</v>
      </c>
      <c r="C327" s="128">
        <f t="shared" si="26"/>
        <v>0</v>
      </c>
      <c r="D327" s="128">
        <f t="shared" si="26"/>
        <v>0</v>
      </c>
      <c r="E327" s="128">
        <f t="shared" si="26"/>
        <v>3.5195237915298554</v>
      </c>
      <c r="F327" s="128">
        <f t="shared" si="26"/>
        <v>0</v>
      </c>
      <c r="G327" s="128">
        <f t="shared" si="26"/>
        <v>0</v>
      </c>
      <c r="H327" s="128">
        <f t="shared" si="26"/>
        <v>3.5195237915298554</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1.0850253019510026</v>
      </c>
      <c r="D329" s="128">
        <f t="shared" si="26"/>
        <v>1.7300810099379376</v>
      </c>
      <c r="E329" s="128">
        <f t="shared" si="26"/>
        <v>0</v>
      </c>
      <c r="F329" s="128">
        <f t="shared" si="26"/>
        <v>0</v>
      </c>
      <c r="G329" s="128">
        <f t="shared" si="26"/>
        <v>0</v>
      </c>
      <c r="H329" s="128">
        <f t="shared" si="26"/>
        <v>1.7023792310673331</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1.2265056493815316</v>
      </c>
      <c r="D331" s="128">
        <f t="shared" si="26"/>
        <v>1.7265573868425501</v>
      </c>
      <c r="E331" s="128">
        <f t="shared" si="26"/>
        <v>1.9238718405994251</v>
      </c>
      <c r="F331" s="128">
        <f t="shared" si="26"/>
        <v>0</v>
      </c>
      <c r="G331" s="128">
        <f t="shared" si="26"/>
        <v>0</v>
      </c>
      <c r="H331" s="128">
        <f t="shared" si="26"/>
        <v>1.7762030887359683</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1.2437763135913757</v>
      </c>
      <c r="D333" s="128">
        <f t="shared" si="26"/>
        <v>2.0719670551378502</v>
      </c>
      <c r="E333" s="128">
        <f t="shared" si="26"/>
        <v>2.7527969570484996</v>
      </c>
      <c r="F333" s="128">
        <f t="shared" si="26"/>
        <v>0</v>
      </c>
      <c r="G333" s="128">
        <f t="shared" si="26"/>
        <v>0</v>
      </c>
      <c r="H333" s="128">
        <f t="shared" si="26"/>
        <v>2.1507649084442937</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0.56782257348447696</v>
      </c>
      <c r="E335" s="128">
        <f t="shared" si="27"/>
        <v>0</v>
      </c>
      <c r="F335" s="128">
        <f t="shared" si="27"/>
        <v>0</v>
      </c>
      <c r="G335" s="128">
        <f t="shared" si="27"/>
        <v>0</v>
      </c>
      <c r="H335" s="128">
        <f t="shared" si="27"/>
        <v>0.56782257348447696</v>
      </c>
    </row>
    <row r="336" spans="2:8">
      <c r="B336" s="127" t="str">
        <f>$B$50</f>
        <v>Technology</v>
      </c>
      <c r="C336" s="128">
        <f t="shared" si="27"/>
        <v>5.1884500307498955</v>
      </c>
      <c r="D336" s="128">
        <f t="shared" si="27"/>
        <v>3.3931997998687509</v>
      </c>
      <c r="E336" s="128">
        <f t="shared" si="27"/>
        <v>4.6427018815230552</v>
      </c>
      <c r="F336" s="128">
        <f t="shared" si="27"/>
        <v>0</v>
      </c>
      <c r="G336" s="128">
        <f t="shared" si="27"/>
        <v>0</v>
      </c>
      <c r="H336" s="128">
        <f t="shared" si="27"/>
        <v>3.9103894833281707</v>
      </c>
    </row>
    <row r="337" spans="2:10">
      <c r="B337" s="127" t="str">
        <f>$B$51</f>
        <v>Nursing</v>
      </c>
      <c r="C337" s="128">
        <f t="shared" si="27"/>
        <v>3.0194828796732525</v>
      </c>
      <c r="D337" s="128">
        <f t="shared" si="27"/>
        <v>5.6242110361834277</v>
      </c>
      <c r="E337" s="128">
        <f t="shared" si="27"/>
        <v>0</v>
      </c>
      <c r="F337" s="128">
        <f t="shared" si="27"/>
        <v>0</v>
      </c>
      <c r="G337" s="128">
        <f t="shared" si="27"/>
        <v>0</v>
      </c>
      <c r="H337" s="128">
        <f t="shared" si="27"/>
        <v>5.602322564279981</v>
      </c>
    </row>
    <row r="338" spans="2:10">
      <c r="B338" s="130" t="str">
        <f>$B$52</f>
        <v>Totals</v>
      </c>
      <c r="C338" s="128">
        <f t="shared" si="27"/>
        <v>1.1989678163917621</v>
      </c>
      <c r="D338" s="128">
        <f t="shared" si="27"/>
        <v>1.8841041270983068</v>
      </c>
      <c r="E338" s="128">
        <f t="shared" si="27"/>
        <v>2.7679303708061656</v>
      </c>
      <c r="F338" s="128">
        <f t="shared" si="27"/>
        <v>3.3955742920983369</v>
      </c>
      <c r="G338" s="128">
        <f t="shared" si="27"/>
        <v>0</v>
      </c>
      <c r="H338" s="128">
        <f t="shared" si="27"/>
        <v>1.9062661922664057</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9886.2621040809627</v>
      </c>
      <c r="D343" s="135">
        <f t="shared" si="28"/>
        <v>14790.104666725591</v>
      </c>
      <c r="E343" s="135">
        <f>E293*24</f>
        <v>22151.703570998376</v>
      </c>
      <c r="F343" s="135">
        <f>F293*18</f>
        <v>28517.74261867729</v>
      </c>
      <c r="G343" s="135">
        <f>G293*24</f>
        <v>0</v>
      </c>
      <c r="H343" s="135">
        <f>IF((C32/30+D32/30+E32/24+F32/18+G32/24)=0,0,H268/(C32/30+D32/30+E32/24+F32/18+G32/24))</f>
        <v>14476.7781568022</v>
      </c>
    </row>
    <row r="344" spans="2:10">
      <c r="B344" s="127" t="str">
        <f>$B$33</f>
        <v>Science</v>
      </c>
      <c r="C344" s="138">
        <f t="shared" si="28"/>
        <v>13716.021111717402</v>
      </c>
      <c r="D344" s="138">
        <f t="shared" si="28"/>
        <v>22371.68968073513</v>
      </c>
      <c r="E344" s="138">
        <f>E294*24</f>
        <v>23300.18539843522</v>
      </c>
      <c r="F344" s="138">
        <f>F294*18</f>
        <v>0</v>
      </c>
      <c r="G344" s="138">
        <f>G294*24</f>
        <v>0</v>
      </c>
      <c r="H344" s="138">
        <f t="shared" ref="H344:H363" si="29">IF((C33/30+D33/30+E33/24+F33/18+G33/24)=0,0,H269/(C33/30+D33/30+E33/24+F33/18+G33/24))</f>
        <v>19725.780806997685</v>
      </c>
    </row>
    <row r="345" spans="2:10">
      <c r="B345" s="127" t="str">
        <f>$B$34</f>
        <v>Fine Arts</v>
      </c>
      <c r="C345" s="138">
        <f t="shared" si="28"/>
        <v>8480.7399552786464</v>
      </c>
      <c r="D345" s="138">
        <f t="shared" si="28"/>
        <v>17772.148471146309</v>
      </c>
      <c r="E345" s="138">
        <f t="shared" ref="E345:E363" si="30">E295*24</f>
        <v>23364.208859990711</v>
      </c>
      <c r="F345" s="138">
        <f t="shared" ref="F345:F363" si="31">F295*18</f>
        <v>0</v>
      </c>
      <c r="G345" s="138">
        <f t="shared" ref="G345:G363" si="32">G295*24</f>
        <v>0</v>
      </c>
      <c r="H345" s="138">
        <f t="shared" si="29"/>
        <v>14047.18836662946</v>
      </c>
    </row>
    <row r="346" spans="2:10">
      <c r="B346" s="127" t="str">
        <f>$B$35</f>
        <v>Teacher Education</v>
      </c>
      <c r="C346" s="138">
        <f t="shared" si="28"/>
        <v>15858.648864850928</v>
      </c>
      <c r="D346" s="138">
        <f t="shared" si="28"/>
        <v>15787.051965979534</v>
      </c>
      <c r="E346" s="138">
        <f t="shared" si="30"/>
        <v>20458.142661828111</v>
      </c>
      <c r="F346" s="138">
        <f t="shared" si="31"/>
        <v>17617.635586715547</v>
      </c>
      <c r="G346" s="138">
        <f t="shared" si="32"/>
        <v>0</v>
      </c>
      <c r="H346" s="138">
        <f t="shared" si="29"/>
        <v>17208.416676597364</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16886.055729293395</v>
      </c>
      <c r="D348" s="138">
        <f t="shared" si="28"/>
        <v>23851.490184633469</v>
      </c>
      <c r="E348" s="138">
        <f t="shared" si="30"/>
        <v>22776.657030645652</v>
      </c>
      <c r="F348" s="138">
        <f t="shared" si="31"/>
        <v>0</v>
      </c>
      <c r="G348" s="138">
        <f t="shared" si="32"/>
        <v>0</v>
      </c>
      <c r="H348" s="138">
        <f t="shared" si="29"/>
        <v>22101.226832445795</v>
      </c>
    </row>
    <row r="349" spans="2:10">
      <c r="B349" s="127" t="str">
        <f>$B$38</f>
        <v>Home Economics</v>
      </c>
      <c r="C349" s="138">
        <f t="shared" si="28"/>
        <v>13516.605337342089</v>
      </c>
      <c r="D349" s="138">
        <f t="shared" si="28"/>
        <v>19242.395316541501</v>
      </c>
      <c r="E349" s="138">
        <f t="shared" si="30"/>
        <v>40524.908967213036</v>
      </c>
      <c r="F349" s="138">
        <f t="shared" si="31"/>
        <v>0</v>
      </c>
      <c r="G349" s="138">
        <f t="shared" si="32"/>
        <v>0</v>
      </c>
      <c r="H349" s="138">
        <f t="shared" si="29"/>
        <v>21727.154974434212</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17231.005221876068</v>
      </c>
      <c r="D351" s="138">
        <f t="shared" si="28"/>
        <v>16040.81199567353</v>
      </c>
      <c r="E351" s="138">
        <f t="shared" si="30"/>
        <v>0</v>
      </c>
      <c r="F351" s="138">
        <f t="shared" si="31"/>
        <v>0</v>
      </c>
      <c r="G351" s="138">
        <f t="shared" si="32"/>
        <v>0</v>
      </c>
      <c r="H351" s="138">
        <f t="shared" si="29"/>
        <v>16151.015072173766</v>
      </c>
    </row>
    <row r="352" spans="2:10">
      <c r="B352" s="127" t="str">
        <f>$B$41</f>
        <v>Library Science</v>
      </c>
      <c r="C352" s="138">
        <f t="shared" si="28"/>
        <v>0</v>
      </c>
      <c r="D352" s="138">
        <f t="shared" si="28"/>
        <v>0</v>
      </c>
      <c r="E352" s="138">
        <f t="shared" si="30"/>
        <v>27835.947747690363</v>
      </c>
      <c r="F352" s="138">
        <f t="shared" si="31"/>
        <v>0</v>
      </c>
      <c r="G352" s="138">
        <f t="shared" si="32"/>
        <v>0</v>
      </c>
      <c r="H352" s="138">
        <f t="shared" si="29"/>
        <v>27835.947747690363</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10726.844524647198</v>
      </c>
      <c r="D354" s="138">
        <f t="shared" si="28"/>
        <v>17104.034325539549</v>
      </c>
      <c r="E354" s="138">
        <f t="shared" si="30"/>
        <v>0</v>
      </c>
      <c r="F354" s="138">
        <f t="shared" si="31"/>
        <v>0</v>
      </c>
      <c r="G354" s="138">
        <f t="shared" si="32"/>
        <v>0</v>
      </c>
      <c r="H354" s="138">
        <f t="shared" si="29"/>
        <v>16830.167278875459</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12125.556321921847</v>
      </c>
      <c r="D356" s="138">
        <f t="shared" si="28"/>
        <v>17069.198864062557</v>
      </c>
      <c r="E356" s="138">
        <f t="shared" si="30"/>
        <v>15215.921016661268</v>
      </c>
      <c r="F356" s="138">
        <f t="shared" si="31"/>
        <v>0</v>
      </c>
      <c r="G356" s="138">
        <f t="shared" si="32"/>
        <v>0</v>
      </c>
      <c r="H356" s="138">
        <f t="shared" si="29"/>
        <v>16090.34770297206</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12296.298635011937</v>
      </c>
      <c r="D358" s="138">
        <f t="shared" si="28"/>
        <v>20484.009378113555</v>
      </c>
      <c r="E358" s="138">
        <f t="shared" si="30"/>
        <v>21771.897789358376</v>
      </c>
      <c r="F358" s="138">
        <f t="shared" si="31"/>
        <v>0</v>
      </c>
      <c r="G358" s="138">
        <f t="shared" si="32"/>
        <v>0</v>
      </c>
      <c r="H358" s="138">
        <f t="shared" si="29"/>
        <v>20099.317696700997</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5613.6427900813114</v>
      </c>
      <c r="E360" s="138">
        <f t="shared" si="30"/>
        <v>0</v>
      </c>
      <c r="F360" s="138">
        <f t="shared" si="31"/>
        <v>0</v>
      </c>
      <c r="G360" s="138">
        <f t="shared" si="32"/>
        <v>0</v>
      </c>
      <c r="H360" s="138">
        <f t="shared" si="29"/>
        <v>5613.6427900813123</v>
      </c>
    </row>
    <row r="361" spans="2:9">
      <c r="B361" s="127" t="str">
        <f>$B$50</f>
        <v>Technology</v>
      </c>
      <c r="C361" s="138">
        <f t="shared" si="33"/>
        <v>51294.376917920395</v>
      </c>
      <c r="D361" s="138">
        <f t="shared" si="33"/>
        <v>33546.062593017537</v>
      </c>
      <c r="E361" s="138">
        <f t="shared" si="30"/>
        <v>36719.174137477406</v>
      </c>
      <c r="F361" s="138">
        <f t="shared" si="31"/>
        <v>0</v>
      </c>
      <c r="G361" s="138">
        <f t="shared" si="32"/>
        <v>0</v>
      </c>
      <c r="H361" s="138">
        <f t="shared" si="29"/>
        <v>35126.069662630587</v>
      </c>
    </row>
    <row r="362" spans="2:9">
      <c r="B362" s="127" t="str">
        <f>$B$51</f>
        <v>Nursing</v>
      </c>
      <c r="C362" s="138">
        <f t="shared" si="33"/>
        <v>29851.399167234929</v>
      </c>
      <c r="D362" s="138">
        <f t="shared" si="33"/>
        <v>55602.424432374144</v>
      </c>
      <c r="E362" s="138">
        <f t="shared" si="30"/>
        <v>0</v>
      </c>
      <c r="F362" s="138">
        <f t="shared" si="31"/>
        <v>0</v>
      </c>
      <c r="G362" s="138">
        <f t="shared" si="32"/>
        <v>0</v>
      </c>
      <c r="H362" s="138">
        <f t="shared" si="29"/>
        <v>55386.029262078853</v>
      </c>
    </row>
    <row r="363" spans="2:9">
      <c r="B363" s="130" t="str">
        <f>$B$52</f>
        <v>Totals</v>
      </c>
      <c r="C363" s="135">
        <f t="shared" si="33"/>
        <v>11853.310087206579</v>
      </c>
      <c r="D363" s="135">
        <f t="shared" si="33"/>
        <v>18626.747231874531</v>
      </c>
      <c r="E363" s="135">
        <f t="shared" si="30"/>
        <v>21891.588105308609</v>
      </c>
      <c r="F363" s="135">
        <f t="shared" si="31"/>
        <v>20141.722467337997</v>
      </c>
      <c r="G363" s="135">
        <f t="shared" si="32"/>
        <v>0</v>
      </c>
      <c r="H363" s="135">
        <f t="shared" si="29"/>
        <v>17851.037085857199</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34" priority="6" stopIfTrue="1">
      <formula>C32=0</formula>
    </cfRule>
  </conditionalFormatting>
  <conditionalFormatting sqref="C91:G110">
    <cfRule type="expression" dxfId="133" priority="5" stopIfTrue="1">
      <formula>C32=0</formula>
    </cfRule>
  </conditionalFormatting>
  <conditionalFormatting sqref="C143:H162">
    <cfRule type="expression" dxfId="132" priority="3" stopIfTrue="1">
      <formula>C32=0</formula>
    </cfRule>
  </conditionalFormatting>
  <conditionalFormatting sqref="H143:H162">
    <cfRule type="expression" dxfId="131" priority="1" stopIfTrue="1">
      <formula>OR(AND(#REF!&gt;0,H143&gt;0,H61=0),AND(#REF!&gt;0,H143&gt;0,H32=0))</formula>
    </cfRule>
    <cfRule type="expression" dxfId="130" priority="2" stopIfTrue="1">
      <formula>OR(AND(#REF!&gt;0,H143&gt;0,H61=0),AND(#REF!&gt;0,H143&gt;0,H32=0))</formula>
    </cfRule>
    <cfRule type="expression" dxfId="129"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76</v>
      </c>
      <c r="C3" s="119"/>
      <c r="D3" s="119"/>
      <c r="E3" s="119"/>
      <c r="F3" s="119"/>
      <c r="G3" s="119"/>
      <c r="H3" s="119"/>
    </row>
    <row r="4" spans="2:8">
      <c r="B4" s="292" t="s">
        <v>150</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Data!$G24</f>
        <v>56124093</v>
      </c>
    </row>
    <row r="14" spans="2:8">
      <c r="B14" s="478" t="s">
        <v>13</v>
      </c>
      <c r="C14" s="478"/>
      <c r="D14" s="478"/>
      <c r="E14" s="478"/>
      <c r="F14" s="354"/>
      <c r="G14" s="301"/>
      <c r="H14" s="355">
        <f>Data!$H24</f>
        <v>1990793</v>
      </c>
    </row>
    <row r="15" spans="2:8">
      <c r="B15" s="478" t="s">
        <v>14</v>
      </c>
      <c r="C15" s="478"/>
      <c r="D15" s="478"/>
      <c r="E15" s="478"/>
      <c r="F15" s="354"/>
      <c r="G15" s="301"/>
      <c r="H15" s="355">
        <f>Data!$I24</f>
        <v>38459034</v>
      </c>
    </row>
    <row r="16" spans="2:8">
      <c r="B16" s="478" t="s">
        <v>18</v>
      </c>
      <c r="C16" s="478"/>
      <c r="D16" s="478"/>
      <c r="E16" s="478"/>
      <c r="F16" s="354"/>
      <c r="G16" s="301"/>
      <c r="H16" s="355">
        <f>Data!$J24</f>
        <v>8805823</v>
      </c>
    </row>
    <row r="17" spans="2:23">
      <c r="B17" s="478" t="s">
        <v>15</v>
      </c>
      <c r="C17" s="478"/>
      <c r="D17" s="478"/>
      <c r="E17" s="478"/>
      <c r="F17" s="354"/>
      <c r="G17" s="301"/>
      <c r="H17" s="355">
        <f>Data!$K24</f>
        <v>31341642</v>
      </c>
    </row>
    <row r="18" spans="2:23">
      <c r="B18" s="478" t="s">
        <v>1</v>
      </c>
      <c r="C18" s="478"/>
      <c r="D18" s="478"/>
      <c r="E18" s="478"/>
      <c r="F18" s="356"/>
      <c r="G18" s="301"/>
      <c r="H18" s="357">
        <f>SUM(H13:H17)</f>
        <v>136721385</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Data!L24</f>
        <v>Ting Zhang</v>
      </c>
      <c r="E21" s="491"/>
      <c r="F21" s="491"/>
      <c r="G21" s="308" t="str">
        <f>Data!M24</f>
        <v>713-221-8098</v>
      </c>
      <c r="H21" s="309" t="str">
        <f>Data!N24</f>
        <v>tsaia@uhd.edu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Data!O24</f>
        <v>3410</v>
      </c>
      <c r="D25" s="316">
        <f>Data!P24</f>
        <v>9523</v>
      </c>
      <c r="E25" s="316">
        <f>Data!Q24</f>
        <v>1275</v>
      </c>
      <c r="F25" s="316">
        <f>Data!R24</f>
        <v>0</v>
      </c>
      <c r="G25" s="316">
        <f>Data!S24</f>
        <v>0</v>
      </c>
      <c r="H25" s="317">
        <f>SUM(C25:G25)</f>
        <v>14208</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Data!T24</f>
        <v>Tucker, Carol M.</v>
      </c>
      <c r="E28" s="491"/>
      <c r="F28" s="491"/>
      <c r="G28" s="308" t="str">
        <f>Data!U24</f>
        <v>(713) 221-8269</v>
      </c>
      <c r="H28" s="309" t="str">
        <f>Data!V24</f>
        <v>TuckerCa@uhd.edu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Data!W24</f>
        <v>77599</v>
      </c>
      <c r="D32" s="140">
        <f>Data!AQ24</f>
        <v>40644</v>
      </c>
      <c r="E32" s="140">
        <f>Data!BK24</f>
        <v>2604</v>
      </c>
      <c r="F32" s="140">
        <f>Data!CE24</f>
        <v>0</v>
      </c>
      <c r="G32" s="140">
        <f>Data!CY24</f>
        <v>0</v>
      </c>
      <c r="H32" s="141">
        <f>SUM(C32:G32)</f>
        <v>120847</v>
      </c>
      <c r="W32" s="144"/>
    </row>
    <row r="33" spans="2:23">
      <c r="B33" s="129" t="s">
        <v>43</v>
      </c>
      <c r="C33" s="140">
        <f>Data!X24</f>
        <v>18425</v>
      </c>
      <c r="D33" s="140">
        <f>Data!AR24</f>
        <v>13929</v>
      </c>
      <c r="E33" s="140">
        <f>Data!BL24</f>
        <v>861</v>
      </c>
      <c r="F33" s="140">
        <f>Data!CF24</f>
        <v>0</v>
      </c>
      <c r="G33" s="140">
        <f>Data!CZ24</f>
        <v>0</v>
      </c>
      <c r="H33" s="141">
        <f t="shared" ref="H33:H52" si="0">SUM(C33:G33)</f>
        <v>33215</v>
      </c>
      <c r="W33" s="144"/>
    </row>
    <row r="34" spans="2:23">
      <c r="B34" s="129" t="s">
        <v>44</v>
      </c>
      <c r="C34" s="140">
        <f>Data!Y24</f>
        <v>7791</v>
      </c>
      <c r="D34" s="140">
        <f>Data!AS24</f>
        <v>1476</v>
      </c>
      <c r="E34" s="140">
        <f>Data!BM24</f>
        <v>0</v>
      </c>
      <c r="F34" s="140">
        <f>Data!CG24</f>
        <v>0</v>
      </c>
      <c r="G34" s="140">
        <f>Data!DA24</f>
        <v>0</v>
      </c>
      <c r="H34" s="141">
        <f t="shared" si="0"/>
        <v>9267</v>
      </c>
      <c r="W34" s="144"/>
    </row>
    <row r="35" spans="2:23">
      <c r="B35" s="129" t="s">
        <v>45</v>
      </c>
      <c r="C35" s="140">
        <f>Data!Z24</f>
        <v>1860</v>
      </c>
      <c r="D35" s="140">
        <f>Data!AT24</f>
        <v>8565</v>
      </c>
      <c r="E35" s="140">
        <f>Data!BN24</f>
        <v>531</v>
      </c>
      <c r="F35" s="140">
        <f>Data!CH24</f>
        <v>0</v>
      </c>
      <c r="G35" s="140">
        <f>Data!DB24</f>
        <v>0</v>
      </c>
      <c r="H35" s="141">
        <f t="shared" si="0"/>
        <v>10956</v>
      </c>
      <c r="W35" s="144"/>
    </row>
    <row r="36" spans="2:23">
      <c r="B36" s="129" t="s">
        <v>46</v>
      </c>
      <c r="C36" s="140">
        <f>Data!AA24</f>
        <v>0</v>
      </c>
      <c r="D36" s="140">
        <f>Data!AU24</f>
        <v>0</v>
      </c>
      <c r="E36" s="140">
        <f>Data!BO24</f>
        <v>0</v>
      </c>
      <c r="F36" s="140">
        <f>Data!CI24</f>
        <v>0</v>
      </c>
      <c r="G36" s="140">
        <f>Data!DC24</f>
        <v>0</v>
      </c>
      <c r="H36" s="141">
        <f t="shared" si="0"/>
        <v>0</v>
      </c>
      <c r="W36" s="144"/>
    </row>
    <row r="37" spans="2:23">
      <c r="B37" s="129" t="s">
        <v>47</v>
      </c>
      <c r="C37" s="140">
        <f>Data!AB24</f>
        <v>4316</v>
      </c>
      <c r="D37" s="140">
        <f>Data!AV24</f>
        <v>3953</v>
      </c>
      <c r="E37" s="140">
        <f>Data!BP24</f>
        <v>321</v>
      </c>
      <c r="F37" s="140">
        <f>Data!CJ24</f>
        <v>0</v>
      </c>
      <c r="G37" s="140">
        <f>Data!DD24</f>
        <v>0</v>
      </c>
      <c r="H37" s="141">
        <f t="shared" si="0"/>
        <v>8590</v>
      </c>
      <c r="W37" s="144"/>
    </row>
    <row r="38" spans="2:23">
      <c r="B38" s="129" t="s">
        <v>48</v>
      </c>
      <c r="C38" s="140">
        <f>Data!AC24</f>
        <v>186</v>
      </c>
      <c r="D38" s="140">
        <f>Data!AW24</f>
        <v>663</v>
      </c>
      <c r="E38" s="140">
        <f>Data!BQ24</f>
        <v>0</v>
      </c>
      <c r="F38" s="140">
        <f>Data!CK24</f>
        <v>0</v>
      </c>
      <c r="G38" s="140">
        <f>Data!DE24</f>
        <v>0</v>
      </c>
      <c r="H38" s="141">
        <f t="shared" si="0"/>
        <v>849</v>
      </c>
      <c r="W38" s="144"/>
    </row>
    <row r="39" spans="2:23">
      <c r="B39" s="129" t="s">
        <v>49</v>
      </c>
      <c r="C39" s="140">
        <f>Data!AD24</f>
        <v>0</v>
      </c>
      <c r="D39" s="140">
        <f>Data!AX24</f>
        <v>0</v>
      </c>
      <c r="E39" s="140">
        <f>Data!BR24</f>
        <v>0</v>
      </c>
      <c r="F39" s="140">
        <f>Data!CL24</f>
        <v>0</v>
      </c>
      <c r="G39" s="140">
        <f>Data!DF24</f>
        <v>0</v>
      </c>
      <c r="H39" s="141">
        <f t="shared" si="0"/>
        <v>0</v>
      </c>
      <c r="W39" s="144"/>
    </row>
    <row r="40" spans="2:23">
      <c r="B40" s="129" t="s">
        <v>50</v>
      </c>
      <c r="C40" s="140">
        <f>Data!AE24</f>
        <v>1113</v>
      </c>
      <c r="D40" s="140">
        <f>Data!AY24</f>
        <v>4431</v>
      </c>
      <c r="E40" s="140">
        <f>Data!BS24</f>
        <v>0</v>
      </c>
      <c r="F40" s="140">
        <f>Data!CM24</f>
        <v>0</v>
      </c>
      <c r="G40" s="140">
        <f>Data!DG24</f>
        <v>0</v>
      </c>
      <c r="H40" s="141">
        <f t="shared" si="0"/>
        <v>5544</v>
      </c>
      <c r="W40" s="144"/>
    </row>
    <row r="41" spans="2:23">
      <c r="B41" s="129" t="s">
        <v>51</v>
      </c>
      <c r="C41" s="140">
        <f>Data!AF24</f>
        <v>0</v>
      </c>
      <c r="D41" s="140">
        <f>Data!AZ24</f>
        <v>0</v>
      </c>
      <c r="E41" s="140">
        <f>Data!BT24</f>
        <v>0</v>
      </c>
      <c r="F41" s="140">
        <f>Data!CN24</f>
        <v>0</v>
      </c>
      <c r="G41" s="140">
        <f>Data!DH24</f>
        <v>0</v>
      </c>
      <c r="H41" s="141">
        <f t="shared" si="0"/>
        <v>0</v>
      </c>
      <c r="W41" s="144"/>
    </row>
    <row r="42" spans="2:23">
      <c r="B42" s="129" t="s">
        <v>52</v>
      </c>
      <c r="C42" s="140">
        <f>Data!AG24</f>
        <v>0</v>
      </c>
      <c r="D42" s="140">
        <f>Data!BA24</f>
        <v>0</v>
      </c>
      <c r="E42" s="140">
        <f>Data!BU24</f>
        <v>0</v>
      </c>
      <c r="F42" s="140">
        <f>Data!CO24</f>
        <v>0</v>
      </c>
      <c r="G42" s="140">
        <f>Data!DI24</f>
        <v>0</v>
      </c>
      <c r="H42" s="141">
        <f t="shared" si="0"/>
        <v>0</v>
      </c>
      <c r="W42" s="144"/>
    </row>
    <row r="43" spans="2:23">
      <c r="B43" s="129" t="s">
        <v>53</v>
      </c>
      <c r="C43" s="140">
        <f>Data!AH24</f>
        <v>0</v>
      </c>
      <c r="D43" s="140">
        <f>Data!BB24</f>
        <v>0</v>
      </c>
      <c r="E43" s="140">
        <f>Data!BV24</f>
        <v>0</v>
      </c>
      <c r="F43" s="140">
        <f>Data!CP24</f>
        <v>0</v>
      </c>
      <c r="G43" s="140">
        <f>Data!DJ24</f>
        <v>0</v>
      </c>
      <c r="H43" s="141">
        <f t="shared" si="0"/>
        <v>0</v>
      </c>
      <c r="W43" s="144"/>
    </row>
    <row r="44" spans="2:23">
      <c r="B44" s="129" t="s">
        <v>54</v>
      </c>
      <c r="C44" s="140">
        <f>Data!AI24</f>
        <v>0</v>
      </c>
      <c r="D44" s="140">
        <f>Data!BC24</f>
        <v>0</v>
      </c>
      <c r="E44" s="140">
        <f>Data!BW24</f>
        <v>0</v>
      </c>
      <c r="F44" s="140">
        <f>Data!CQ24</f>
        <v>0</v>
      </c>
      <c r="G44" s="140">
        <f>Data!DK24</f>
        <v>0</v>
      </c>
      <c r="H44" s="141">
        <f t="shared" si="0"/>
        <v>0</v>
      </c>
      <c r="W44" s="144"/>
    </row>
    <row r="45" spans="2:23">
      <c r="B45" s="129" t="s">
        <v>55</v>
      </c>
      <c r="C45" s="140">
        <f>Data!AJ24</f>
        <v>762</v>
      </c>
      <c r="D45" s="140">
        <f>Data!BD24</f>
        <v>2421</v>
      </c>
      <c r="E45" s="140">
        <f>Data!BX24</f>
        <v>0</v>
      </c>
      <c r="F45" s="140">
        <f>Data!CR24</f>
        <v>0</v>
      </c>
      <c r="G45" s="140">
        <f>Data!DL24</f>
        <v>0</v>
      </c>
      <c r="H45" s="141">
        <f t="shared" si="0"/>
        <v>3183</v>
      </c>
      <c r="W45" s="144"/>
    </row>
    <row r="46" spans="2:23">
      <c r="B46" s="129" t="s">
        <v>56</v>
      </c>
      <c r="C46" s="140">
        <f>Data!AK24</f>
        <v>0</v>
      </c>
      <c r="D46" s="140">
        <f>Data!BE24</f>
        <v>0</v>
      </c>
      <c r="E46" s="140">
        <f>Data!BY24</f>
        <v>0</v>
      </c>
      <c r="F46" s="140">
        <f>Data!CS24</f>
        <v>0</v>
      </c>
      <c r="G46" s="140">
        <f>Data!DM24</f>
        <v>0</v>
      </c>
      <c r="H46" s="141">
        <f t="shared" si="0"/>
        <v>0</v>
      </c>
      <c r="W46" s="144"/>
    </row>
    <row r="47" spans="2:23">
      <c r="B47" s="129" t="s">
        <v>57</v>
      </c>
      <c r="C47" s="140">
        <f>Data!AL24</f>
        <v>9396</v>
      </c>
      <c r="D47" s="140">
        <f>Data!BF24</f>
        <v>62727</v>
      </c>
      <c r="E47" s="140">
        <f>Data!BZ24</f>
        <v>15808</v>
      </c>
      <c r="F47" s="140">
        <f>Data!CT24</f>
        <v>0</v>
      </c>
      <c r="G47" s="140">
        <f>Data!DN24</f>
        <v>0</v>
      </c>
      <c r="H47" s="141">
        <f t="shared" si="0"/>
        <v>87931</v>
      </c>
      <c r="W47" s="144"/>
    </row>
    <row r="48" spans="2:23">
      <c r="B48" s="129" t="s">
        <v>58</v>
      </c>
      <c r="C48" s="140">
        <f>Data!AM24</f>
        <v>0</v>
      </c>
      <c r="D48" s="140">
        <f>Data!BG24</f>
        <v>0</v>
      </c>
      <c r="E48" s="140">
        <f>Data!CA24</f>
        <v>0</v>
      </c>
      <c r="F48" s="140">
        <f>Data!CU24</f>
        <v>0</v>
      </c>
      <c r="G48" s="140">
        <f>Data!DO24</f>
        <v>0</v>
      </c>
      <c r="H48" s="141">
        <f t="shared" si="0"/>
        <v>0</v>
      </c>
      <c r="W48" s="144"/>
    </row>
    <row r="49" spans="2:23">
      <c r="B49" s="129" t="s">
        <v>59</v>
      </c>
      <c r="C49" s="140">
        <f>Data!AN24</f>
        <v>0</v>
      </c>
      <c r="D49" s="140">
        <f>Data!BH24</f>
        <v>1062</v>
      </c>
      <c r="E49" s="140">
        <f>Data!CB24</f>
        <v>0</v>
      </c>
      <c r="F49" s="140">
        <f>Data!CV24</f>
        <v>0</v>
      </c>
      <c r="G49" s="140">
        <f>Data!DP24</f>
        <v>0</v>
      </c>
      <c r="H49" s="141">
        <f t="shared" si="0"/>
        <v>1062</v>
      </c>
      <c r="W49" s="144"/>
    </row>
    <row r="50" spans="2:23">
      <c r="B50" s="129" t="s">
        <v>60</v>
      </c>
      <c r="C50" s="140">
        <f>Data!AO24</f>
        <v>498</v>
      </c>
      <c r="D50" s="140">
        <f>Data!BI24</f>
        <v>1567</v>
      </c>
      <c r="E50" s="140">
        <f>Data!CC24</f>
        <v>1170</v>
      </c>
      <c r="F50" s="140">
        <f>Data!CW24</f>
        <v>0</v>
      </c>
      <c r="G50" s="140">
        <f>Data!DQ24</f>
        <v>0</v>
      </c>
      <c r="H50" s="141">
        <f t="shared" si="0"/>
        <v>3235</v>
      </c>
      <c r="W50" s="144"/>
    </row>
    <row r="51" spans="2:23">
      <c r="B51" s="129" t="s">
        <v>0</v>
      </c>
      <c r="C51" s="140">
        <f>Data!AP24</f>
        <v>131</v>
      </c>
      <c r="D51" s="140">
        <f>Data!BJ24</f>
        <v>720</v>
      </c>
      <c r="E51" s="140">
        <f>Data!CD24</f>
        <v>0</v>
      </c>
      <c r="F51" s="140">
        <f>Data!CX24</f>
        <v>0</v>
      </c>
      <c r="G51" s="140">
        <f>Data!DR24</f>
        <v>0</v>
      </c>
      <c r="H51" s="141">
        <f t="shared" si="0"/>
        <v>851</v>
      </c>
      <c r="W51" s="144"/>
    </row>
    <row r="52" spans="2:23">
      <c r="B52" s="142" t="s">
        <v>33</v>
      </c>
      <c r="C52" s="141">
        <f>SUM(C32:C51)</f>
        <v>122077</v>
      </c>
      <c r="D52" s="141">
        <f>SUM(D32:D51)</f>
        <v>142158</v>
      </c>
      <c r="E52" s="141">
        <f>SUM(E32:E51)</f>
        <v>21295</v>
      </c>
      <c r="F52" s="141">
        <f>SUM(F32:F51)</f>
        <v>0</v>
      </c>
      <c r="G52" s="141">
        <f>SUM(G32:G51)</f>
        <v>0</v>
      </c>
      <c r="H52" s="141">
        <f t="shared" si="0"/>
        <v>285530</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Data!T24</f>
        <v>Tucker, Carol M.</v>
      </c>
      <c r="E55" s="491"/>
      <c r="F55" s="491"/>
      <c r="G55" s="308" t="str">
        <f>Data!U24</f>
        <v>(713) 221-8269</v>
      </c>
      <c r="H55" s="309" t="str">
        <f>Data!V24</f>
        <v>TuckerCa@uhd.edu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Data!DS24</f>
        <v>7463930.8245691229</v>
      </c>
      <c r="D61" s="320">
        <f>Data!EM24</f>
        <v>5903394.8446449311</v>
      </c>
      <c r="E61" s="320">
        <f>Data!FG24</f>
        <v>1144777.8311128798</v>
      </c>
      <c r="F61" s="320">
        <f>Data!GA24</f>
        <v>0</v>
      </c>
      <c r="G61" s="320">
        <f>Data!GU24</f>
        <v>0</v>
      </c>
      <c r="H61" s="321">
        <f>SUM(C61:G61)</f>
        <v>14512103.500326935</v>
      </c>
    </row>
    <row r="62" spans="2:23">
      <c r="B62" s="127" t="str">
        <f>$B$33</f>
        <v>Science</v>
      </c>
      <c r="C62" s="320">
        <f>Data!DT24</f>
        <v>1767156.7146945039</v>
      </c>
      <c r="D62" s="320">
        <f>Data!EN24</f>
        <v>2936924.9352430017</v>
      </c>
      <c r="E62" s="320">
        <f>Data!FH24</f>
        <v>300737.46276159916</v>
      </c>
      <c r="F62" s="320">
        <f>Data!GB24</f>
        <v>0</v>
      </c>
      <c r="G62" s="320">
        <f>Data!GV24</f>
        <v>0</v>
      </c>
      <c r="H62" s="141">
        <f t="shared" ref="H62:H81" si="1">SUM(C62:G62)</f>
        <v>5004819.1126991054</v>
      </c>
    </row>
    <row r="63" spans="2:23">
      <c r="B63" s="127" t="str">
        <f>$B$34</f>
        <v>Fine Arts</v>
      </c>
      <c r="C63" s="320">
        <f>Data!DU24</f>
        <v>730680.44393794436</v>
      </c>
      <c r="D63" s="320">
        <f>Data!EO24</f>
        <v>404356.13977941382</v>
      </c>
      <c r="E63" s="320">
        <f>Data!FI24</f>
        <v>0</v>
      </c>
      <c r="F63" s="320">
        <f>Data!GC24</f>
        <v>0</v>
      </c>
      <c r="G63" s="320">
        <f>Data!GW24</f>
        <v>0</v>
      </c>
      <c r="H63" s="141">
        <f t="shared" si="1"/>
        <v>1135036.5837173583</v>
      </c>
    </row>
    <row r="64" spans="2:23">
      <c r="B64" s="127" t="str">
        <f>$B$35</f>
        <v>Teacher Education</v>
      </c>
      <c r="C64" s="320">
        <f>Data!DV24</f>
        <v>199712.51949956644</v>
      </c>
      <c r="D64" s="320">
        <f>Data!EP24</f>
        <v>1369920.2160871534</v>
      </c>
      <c r="E64" s="320">
        <f>Data!FJ24</f>
        <v>367323.04636221129</v>
      </c>
      <c r="F64" s="320">
        <f>Data!GD24</f>
        <v>0</v>
      </c>
      <c r="G64" s="320">
        <f>Data!GX24</f>
        <v>0</v>
      </c>
      <c r="H64" s="141">
        <f t="shared" si="1"/>
        <v>1936955.781948931</v>
      </c>
    </row>
    <row r="65" spans="2:8">
      <c r="B65" s="127" t="str">
        <f>$B$36</f>
        <v>Agriculture</v>
      </c>
      <c r="C65" s="320">
        <f>Data!DW24</f>
        <v>0</v>
      </c>
      <c r="D65" s="320">
        <f>Data!EQ24</f>
        <v>0</v>
      </c>
      <c r="E65" s="320">
        <f>Data!FK24</f>
        <v>0</v>
      </c>
      <c r="F65" s="320">
        <f>Data!GE24</f>
        <v>0</v>
      </c>
      <c r="G65" s="320">
        <f>Data!GY24</f>
        <v>0</v>
      </c>
      <c r="H65" s="141">
        <f t="shared" si="1"/>
        <v>0</v>
      </c>
    </row>
    <row r="66" spans="2:8">
      <c r="B66" s="127" t="str">
        <f>$B$37</f>
        <v>Engineering</v>
      </c>
      <c r="C66" s="320">
        <f>Data!DX24</f>
        <v>401580.72712069564</v>
      </c>
      <c r="D66" s="320">
        <f>Data!ER24</f>
        <v>755177.46355688898</v>
      </c>
      <c r="E66" s="320">
        <f>Data!FL24</f>
        <v>230906.78537148697</v>
      </c>
      <c r="F66" s="320">
        <f>Data!GF24</f>
        <v>0</v>
      </c>
      <c r="G66" s="320">
        <f>Data!GZ24</f>
        <v>0</v>
      </c>
      <c r="H66" s="141">
        <f t="shared" si="1"/>
        <v>1387664.9760490716</v>
      </c>
    </row>
    <row r="67" spans="2:8">
      <c r="B67" s="127" t="str">
        <f>$B$38</f>
        <v>Home Economics</v>
      </c>
      <c r="C67" s="320">
        <f>Data!DY24</f>
        <v>11789.378450655626</v>
      </c>
      <c r="D67" s="320">
        <f>Data!ES24</f>
        <v>75769.121549344374</v>
      </c>
      <c r="E67" s="320">
        <f>Data!FM24</f>
        <v>0</v>
      </c>
      <c r="F67" s="320">
        <f>Data!GG24</f>
        <v>0</v>
      </c>
      <c r="G67" s="320">
        <f>Data!HA24</f>
        <v>0</v>
      </c>
      <c r="H67" s="141">
        <f t="shared" si="1"/>
        <v>87558.5</v>
      </c>
    </row>
    <row r="68" spans="2:8">
      <c r="B68" s="127" t="str">
        <f>$B$39</f>
        <v>Law</v>
      </c>
      <c r="C68" s="320">
        <f>Data!DZ24</f>
        <v>0</v>
      </c>
      <c r="D68" s="320">
        <f>Data!ET24</f>
        <v>0</v>
      </c>
      <c r="E68" s="320">
        <f>Data!FN24</f>
        <v>0</v>
      </c>
      <c r="F68" s="320">
        <f>Data!GH24</f>
        <v>0</v>
      </c>
      <c r="G68" s="320">
        <f>Data!HB24</f>
        <v>0</v>
      </c>
      <c r="H68" s="141">
        <f t="shared" si="1"/>
        <v>0</v>
      </c>
    </row>
    <row r="69" spans="2:8">
      <c r="B69" s="127" t="str">
        <f>$B$40</f>
        <v>Social Service</v>
      </c>
      <c r="C69" s="320">
        <f>Data!EA24</f>
        <v>109711.70542059845</v>
      </c>
      <c r="D69" s="320">
        <f>Data!EU24</f>
        <v>669418.58869704849</v>
      </c>
      <c r="E69" s="320">
        <f>Data!FO24</f>
        <v>0</v>
      </c>
      <c r="F69" s="320">
        <f>Data!GI24</f>
        <v>0</v>
      </c>
      <c r="G69" s="320">
        <f>Data!HC24</f>
        <v>0</v>
      </c>
      <c r="H69" s="141">
        <f t="shared" si="1"/>
        <v>779130.29411764699</v>
      </c>
    </row>
    <row r="70" spans="2:8">
      <c r="B70" s="127" t="str">
        <f>$B$41</f>
        <v>Library Science</v>
      </c>
      <c r="C70" s="320">
        <f>Data!EB24</f>
        <v>0</v>
      </c>
      <c r="D70" s="320">
        <f>Data!EV24</f>
        <v>0</v>
      </c>
      <c r="E70" s="320">
        <f>Data!FP24</f>
        <v>0</v>
      </c>
      <c r="F70" s="320">
        <f>Data!GJ24</f>
        <v>0</v>
      </c>
      <c r="G70" s="320">
        <f>Data!HD24</f>
        <v>0</v>
      </c>
      <c r="H70" s="141">
        <f t="shared" si="1"/>
        <v>0</v>
      </c>
    </row>
    <row r="71" spans="2:8">
      <c r="B71" s="127" t="str">
        <f>$B$42</f>
        <v>Veterinary Science</v>
      </c>
      <c r="C71" s="320">
        <f>Data!EC24</f>
        <v>0</v>
      </c>
      <c r="D71" s="320">
        <f>Data!EW24</f>
        <v>0</v>
      </c>
      <c r="E71" s="320">
        <f>Data!FQ24</f>
        <v>0</v>
      </c>
      <c r="F71" s="320">
        <f>Data!GK24</f>
        <v>0</v>
      </c>
      <c r="G71" s="320">
        <f>Data!HE24</f>
        <v>0</v>
      </c>
      <c r="H71" s="141">
        <f t="shared" si="1"/>
        <v>0</v>
      </c>
    </row>
    <row r="72" spans="2:8">
      <c r="B72" s="127" t="str">
        <f>$B$43</f>
        <v>Vocational Training</v>
      </c>
      <c r="C72" s="320">
        <f>Data!ED24</f>
        <v>0</v>
      </c>
      <c r="D72" s="320">
        <f>Data!EX24</f>
        <v>0</v>
      </c>
      <c r="E72" s="320">
        <f>Data!FR24</f>
        <v>0</v>
      </c>
      <c r="F72" s="320">
        <f>Data!GL24</f>
        <v>0</v>
      </c>
      <c r="G72" s="320">
        <f>Data!HF24</f>
        <v>0</v>
      </c>
      <c r="H72" s="141">
        <f t="shared" si="1"/>
        <v>0</v>
      </c>
    </row>
    <row r="73" spans="2:8">
      <c r="B73" s="127" t="str">
        <f>$B$44</f>
        <v>Physical Training</v>
      </c>
      <c r="C73" s="320">
        <f>Data!EE24</f>
        <v>0</v>
      </c>
      <c r="D73" s="320">
        <f>Data!EY24</f>
        <v>0</v>
      </c>
      <c r="E73" s="320">
        <f>Data!FS24</f>
        <v>0</v>
      </c>
      <c r="F73" s="320">
        <f>Data!GM24</f>
        <v>0</v>
      </c>
      <c r="G73" s="320">
        <f>Data!HG24</f>
        <v>0</v>
      </c>
      <c r="H73" s="141">
        <f t="shared" si="1"/>
        <v>0</v>
      </c>
    </row>
    <row r="74" spans="2:8">
      <c r="B74" s="127" t="str">
        <f>$B$45</f>
        <v>Health Services</v>
      </c>
      <c r="C74" s="320">
        <f>Data!EF24</f>
        <v>72286.50539687906</v>
      </c>
      <c r="D74" s="320">
        <f>Data!EZ24</f>
        <v>438711.41392084787</v>
      </c>
      <c r="E74" s="320">
        <f>Data!FT24</f>
        <v>0</v>
      </c>
      <c r="F74" s="320">
        <f>Data!GN24</f>
        <v>0</v>
      </c>
      <c r="G74" s="320">
        <f>Data!HH24</f>
        <v>0</v>
      </c>
      <c r="H74" s="141">
        <f t="shared" si="1"/>
        <v>510997.91931772692</v>
      </c>
    </row>
    <row r="75" spans="2:8">
      <c r="B75" s="127" t="str">
        <f>$B$46</f>
        <v>Pharmacy</v>
      </c>
      <c r="C75" s="320">
        <f>Data!EG24</f>
        <v>0</v>
      </c>
      <c r="D75" s="320">
        <f>Data!FA24</f>
        <v>0</v>
      </c>
      <c r="E75" s="320">
        <f>Data!FU24</f>
        <v>0</v>
      </c>
      <c r="F75" s="320">
        <f>Data!GO24</f>
        <v>0</v>
      </c>
      <c r="G75" s="320">
        <f>Data!HI24</f>
        <v>0</v>
      </c>
      <c r="H75" s="141">
        <f t="shared" si="1"/>
        <v>0</v>
      </c>
    </row>
    <row r="76" spans="2:8">
      <c r="B76" s="127" t="str">
        <f>$B$47</f>
        <v>Business Administration</v>
      </c>
      <c r="C76" s="320">
        <f>Data!EH24</f>
        <v>727864.42765080009</v>
      </c>
      <c r="D76" s="320">
        <f>Data!FB24</f>
        <v>8667409.7943148948</v>
      </c>
      <c r="E76" s="320">
        <f>Data!FV24</f>
        <v>3155551.1658997028</v>
      </c>
      <c r="F76" s="320">
        <f>Data!GP24</f>
        <v>0</v>
      </c>
      <c r="G76" s="320">
        <f>Data!HJ24</f>
        <v>0</v>
      </c>
      <c r="H76" s="141">
        <f t="shared" si="1"/>
        <v>12550825.387865398</v>
      </c>
    </row>
    <row r="77" spans="2:8">
      <c r="B77" s="127" t="str">
        <f>$B$48</f>
        <v>Optometry</v>
      </c>
      <c r="C77" s="320">
        <f>Data!EI24</f>
        <v>0</v>
      </c>
      <c r="D77" s="320">
        <f>Data!FC24</f>
        <v>0</v>
      </c>
      <c r="E77" s="320">
        <f>Data!FW24</f>
        <v>0</v>
      </c>
      <c r="F77" s="320">
        <f>Data!GQ24</f>
        <v>0</v>
      </c>
      <c r="G77" s="320">
        <f>Data!HK24</f>
        <v>0</v>
      </c>
      <c r="H77" s="141">
        <f t="shared" si="1"/>
        <v>0</v>
      </c>
    </row>
    <row r="78" spans="2:8">
      <c r="B78" s="127" t="str">
        <f>$B$49</f>
        <v>Teacher Ed-Practice Teaching</v>
      </c>
      <c r="C78" s="320">
        <f>Data!EJ24</f>
        <v>0</v>
      </c>
      <c r="D78" s="320">
        <f>Data!FD24</f>
        <v>150949.1385108027</v>
      </c>
      <c r="E78" s="320">
        <f>Data!FX24</f>
        <v>0</v>
      </c>
      <c r="F78" s="320">
        <f>Data!GR24</f>
        <v>0</v>
      </c>
      <c r="G78" s="320">
        <f>Data!HL24</f>
        <v>0</v>
      </c>
      <c r="H78" s="141">
        <f t="shared" si="1"/>
        <v>150949.1385108027</v>
      </c>
    </row>
    <row r="79" spans="2:8">
      <c r="B79" s="127" t="str">
        <f>$B$50</f>
        <v>Technology</v>
      </c>
      <c r="C79" s="320">
        <f>Data!EK24</f>
        <v>90029.709980237763</v>
      </c>
      <c r="D79" s="320">
        <f>Data!FE24</f>
        <v>260819.17720165933</v>
      </c>
      <c r="E79" s="320">
        <f>Data!FY24</f>
        <v>206179.57267417424</v>
      </c>
      <c r="F79" s="320">
        <f>Data!GS24</f>
        <v>0</v>
      </c>
      <c r="G79" s="320">
        <f>Data!HM24</f>
        <v>0</v>
      </c>
      <c r="H79" s="141">
        <f t="shared" si="1"/>
        <v>557028.45985607128</v>
      </c>
    </row>
    <row r="80" spans="2:8">
      <c r="B80" s="127" t="str">
        <f>$B$51</f>
        <v>Nursing</v>
      </c>
      <c r="C80" s="320">
        <f>Data!EL24</f>
        <v>9455.8227911190825</v>
      </c>
      <c r="D80" s="320">
        <f>Data!FF24</f>
        <v>150660.17720888092</v>
      </c>
      <c r="E80" s="320">
        <f>Data!FZ24</f>
        <v>0</v>
      </c>
      <c r="F80" s="320">
        <f>Data!GT24</f>
        <v>0</v>
      </c>
      <c r="G80" s="320">
        <f>Data!HN24</f>
        <v>0</v>
      </c>
      <c r="H80" s="141">
        <f t="shared" si="1"/>
        <v>160116</v>
      </c>
    </row>
    <row r="81" spans="2:8">
      <c r="B81" s="130" t="str">
        <f>$B$52</f>
        <v>Totals</v>
      </c>
      <c r="C81" s="321">
        <f>SUM(C61:C80)</f>
        <v>11584198.779512122</v>
      </c>
      <c r="D81" s="321">
        <f>SUM(D61:D80)</f>
        <v>21783511.010714862</v>
      </c>
      <c r="E81" s="321">
        <f>SUM(E61:E80)</f>
        <v>5405475.8641820541</v>
      </c>
      <c r="F81" s="321">
        <f>SUM(F61:F80)</f>
        <v>0</v>
      </c>
      <c r="G81" s="321">
        <f>SUM(G61:G80)</f>
        <v>0</v>
      </c>
      <c r="H81" s="321">
        <f t="shared" si="1"/>
        <v>38773185.654409036</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Data!T24</f>
        <v>Tucker, Carol M.</v>
      </c>
      <c r="E84" s="491"/>
      <c r="F84" s="491"/>
      <c r="G84" s="308" t="str">
        <f>Data!U24</f>
        <v>(713) 221-8269</v>
      </c>
      <c r="H84" s="309" t="str">
        <f>Data!V24</f>
        <v>TuckerCa@uhd.edu</v>
      </c>
    </row>
    <row r="85" spans="2:8" ht="13.5" customHeight="1">
      <c r="B85" s="306"/>
      <c r="C85" s="306"/>
      <c r="D85" s="306"/>
      <c r="E85" s="306"/>
      <c r="F85" s="306"/>
      <c r="G85" s="306"/>
      <c r="H85" s="296"/>
    </row>
    <row r="86" spans="2:8">
      <c r="B86" s="120" t="s">
        <v>32</v>
      </c>
      <c r="C86" s="324"/>
      <c r="D86" s="324"/>
      <c r="E86" s="324"/>
      <c r="F86" s="324"/>
      <c r="G86" s="324"/>
      <c r="H86" s="122">
        <f>H13+H14</f>
        <v>58114886</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Data!HR24</f>
        <v>218538</v>
      </c>
      <c r="D91" s="327">
        <f>Data!IL24</f>
        <v>7974.68</v>
      </c>
      <c r="E91" s="327">
        <f>Data!JF24</f>
        <v>4500</v>
      </c>
      <c r="F91" s="327">
        <f>Data!JZ24</f>
        <v>0</v>
      </c>
      <c r="G91" s="327">
        <f>Data!KT24</f>
        <v>0</v>
      </c>
      <c r="H91" s="133">
        <f t="shared" ref="H91:H111" si="2">SUM(C91:G91)</f>
        <v>231012.68</v>
      </c>
    </row>
    <row r="92" spans="2:8">
      <c r="B92" s="127" t="str">
        <f>$B$33</f>
        <v>Science</v>
      </c>
      <c r="C92" s="327">
        <f>Data!HS24</f>
        <v>3200</v>
      </c>
      <c r="D92" s="327">
        <f>Data!IM24</f>
        <v>53814</v>
      </c>
      <c r="E92" s="327">
        <f>Data!JG24</f>
        <v>0</v>
      </c>
      <c r="F92" s="327">
        <f>Data!KA24</f>
        <v>0</v>
      </c>
      <c r="G92" s="327">
        <f>Data!KU24</f>
        <v>0</v>
      </c>
      <c r="H92" s="136">
        <f t="shared" si="2"/>
        <v>57014</v>
      </c>
    </row>
    <row r="93" spans="2:8">
      <c r="B93" s="127" t="str">
        <f>$B$34</f>
        <v>Fine Arts</v>
      </c>
      <c r="C93" s="327">
        <f>Data!HT24</f>
        <v>93689</v>
      </c>
      <c r="D93" s="327">
        <f>Data!IN24</f>
        <v>0</v>
      </c>
      <c r="E93" s="327">
        <f>Data!JH24</f>
        <v>0</v>
      </c>
      <c r="F93" s="327">
        <f>Data!KB24</f>
        <v>0</v>
      </c>
      <c r="G93" s="327">
        <f>Data!KV24</f>
        <v>0</v>
      </c>
      <c r="H93" s="136">
        <f t="shared" si="2"/>
        <v>93689</v>
      </c>
    </row>
    <row r="94" spans="2:8">
      <c r="B94" s="127" t="str">
        <f>$B$35</f>
        <v>Teacher Education</v>
      </c>
      <c r="C94" s="327">
        <f>Data!HU24</f>
        <v>0</v>
      </c>
      <c r="D94" s="327">
        <f>Data!IO24</f>
        <v>0</v>
      </c>
      <c r="E94" s="327">
        <f>Data!JI24</f>
        <v>75</v>
      </c>
      <c r="F94" s="327">
        <f>Data!KC24</f>
        <v>0</v>
      </c>
      <c r="G94" s="327">
        <f>Data!KW24</f>
        <v>0</v>
      </c>
      <c r="H94" s="136">
        <f t="shared" si="2"/>
        <v>75</v>
      </c>
    </row>
    <row r="95" spans="2:8">
      <c r="B95" s="127" t="str">
        <f>$B$36</f>
        <v>Agriculture</v>
      </c>
      <c r="C95" s="327">
        <f>Data!HV24</f>
        <v>0</v>
      </c>
      <c r="D95" s="327">
        <f>Data!IP24</f>
        <v>0</v>
      </c>
      <c r="E95" s="327">
        <f>Data!JJ24</f>
        <v>0</v>
      </c>
      <c r="F95" s="327">
        <f>Data!KD24</f>
        <v>0</v>
      </c>
      <c r="G95" s="327">
        <f>Data!KX24</f>
        <v>0</v>
      </c>
      <c r="H95" s="136">
        <f t="shared" si="2"/>
        <v>0</v>
      </c>
    </row>
    <row r="96" spans="2:8">
      <c r="B96" s="127" t="str">
        <f>$B$37</f>
        <v>Engineering</v>
      </c>
      <c r="C96" s="327">
        <f>Data!HW24</f>
        <v>1600</v>
      </c>
      <c r="D96" s="327">
        <f>Data!IQ24</f>
        <v>0</v>
      </c>
      <c r="E96" s="327">
        <f>Data!JK24</f>
        <v>0</v>
      </c>
      <c r="F96" s="327">
        <f>Data!KE24</f>
        <v>0</v>
      </c>
      <c r="G96" s="327">
        <f>Data!KY24</f>
        <v>0</v>
      </c>
      <c r="H96" s="136">
        <f t="shared" si="2"/>
        <v>1600</v>
      </c>
    </row>
    <row r="97" spans="2:8">
      <c r="B97" s="127" t="str">
        <f>$B$38</f>
        <v>Home Economics</v>
      </c>
      <c r="C97" s="327">
        <f>Data!HX24</f>
        <v>0</v>
      </c>
      <c r="D97" s="327">
        <f>Data!IR24</f>
        <v>0</v>
      </c>
      <c r="E97" s="327">
        <f>Data!JL24</f>
        <v>0</v>
      </c>
      <c r="F97" s="327">
        <f>Data!KF24</f>
        <v>0</v>
      </c>
      <c r="G97" s="327">
        <f>Data!KZ24</f>
        <v>0</v>
      </c>
      <c r="H97" s="136">
        <f t="shared" si="2"/>
        <v>0</v>
      </c>
    </row>
    <row r="98" spans="2:8">
      <c r="B98" s="127" t="str">
        <f>$B$39</f>
        <v>Law</v>
      </c>
      <c r="C98" s="327">
        <f>Data!HY24</f>
        <v>0</v>
      </c>
      <c r="D98" s="327">
        <f>Data!IS24</f>
        <v>0</v>
      </c>
      <c r="E98" s="327">
        <f>Data!JM24</f>
        <v>0</v>
      </c>
      <c r="F98" s="327">
        <f>Data!KG24</f>
        <v>0</v>
      </c>
      <c r="G98" s="327">
        <f>Data!LA24</f>
        <v>0</v>
      </c>
      <c r="H98" s="136">
        <f t="shared" si="2"/>
        <v>0</v>
      </c>
    </row>
    <row r="99" spans="2:8">
      <c r="B99" s="127" t="str">
        <f>$B$40</f>
        <v>Social Service</v>
      </c>
      <c r="C99" s="327">
        <f>Data!HZ24</f>
        <v>0</v>
      </c>
      <c r="D99" s="327">
        <f>Data!IT24</f>
        <v>50425</v>
      </c>
      <c r="E99" s="327">
        <f>Data!JN24</f>
        <v>0</v>
      </c>
      <c r="F99" s="327">
        <f>Data!KH24</f>
        <v>0</v>
      </c>
      <c r="G99" s="327">
        <f>Data!LB24</f>
        <v>0</v>
      </c>
      <c r="H99" s="136">
        <f t="shared" si="2"/>
        <v>50425</v>
      </c>
    </row>
    <row r="100" spans="2:8">
      <c r="B100" s="127" t="str">
        <f>$B$41</f>
        <v>Library Science</v>
      </c>
      <c r="C100" s="327">
        <f>Data!IA24</f>
        <v>0</v>
      </c>
      <c r="D100" s="327">
        <f>Data!IU24</f>
        <v>0</v>
      </c>
      <c r="E100" s="327">
        <f>Data!JO24</f>
        <v>0</v>
      </c>
      <c r="F100" s="327">
        <f>Data!KI24</f>
        <v>0</v>
      </c>
      <c r="G100" s="327">
        <f>Data!LC24</f>
        <v>0</v>
      </c>
      <c r="H100" s="136">
        <f t="shared" si="2"/>
        <v>0</v>
      </c>
    </row>
    <row r="101" spans="2:8">
      <c r="B101" s="127" t="str">
        <f>$B$42</f>
        <v>Veterinary Science</v>
      </c>
      <c r="C101" s="327">
        <f>Data!IB24</f>
        <v>0</v>
      </c>
      <c r="D101" s="327">
        <f>Data!IV24</f>
        <v>0</v>
      </c>
      <c r="E101" s="327">
        <f>Data!JP24</f>
        <v>0</v>
      </c>
      <c r="F101" s="327">
        <f>Data!KJ24</f>
        <v>0</v>
      </c>
      <c r="G101" s="327">
        <f>Data!LD24</f>
        <v>0</v>
      </c>
      <c r="H101" s="136">
        <f t="shared" si="2"/>
        <v>0</v>
      </c>
    </row>
    <row r="102" spans="2:8">
      <c r="B102" s="127" t="str">
        <f>$B$43</f>
        <v>Vocational Training</v>
      </c>
      <c r="C102" s="327">
        <f>Data!IC24</f>
        <v>0</v>
      </c>
      <c r="D102" s="327">
        <f>Data!IW24</f>
        <v>0</v>
      </c>
      <c r="E102" s="327">
        <f>Data!JQ24</f>
        <v>0</v>
      </c>
      <c r="F102" s="327">
        <f>Data!KK24</f>
        <v>0</v>
      </c>
      <c r="G102" s="327">
        <f>Data!LE24</f>
        <v>0</v>
      </c>
      <c r="H102" s="136">
        <f t="shared" si="2"/>
        <v>0</v>
      </c>
    </row>
    <row r="103" spans="2:8">
      <c r="B103" s="127" t="str">
        <f>$B$44</f>
        <v>Physical Training</v>
      </c>
      <c r="C103" s="327">
        <f>Data!ID24</f>
        <v>0</v>
      </c>
      <c r="D103" s="327">
        <f>Data!IX24</f>
        <v>0</v>
      </c>
      <c r="E103" s="327">
        <f>Data!JR24</f>
        <v>0</v>
      </c>
      <c r="F103" s="327">
        <f>Data!KL24</f>
        <v>0</v>
      </c>
      <c r="G103" s="327">
        <f>Data!LF24</f>
        <v>0</v>
      </c>
      <c r="H103" s="136">
        <f t="shared" si="2"/>
        <v>0</v>
      </c>
    </row>
    <row r="104" spans="2:8">
      <c r="B104" s="127" t="str">
        <f>$B$45</f>
        <v>Health Services</v>
      </c>
      <c r="C104" s="327">
        <f>Data!IE24</f>
        <v>0</v>
      </c>
      <c r="D104" s="327">
        <f>Data!IY24</f>
        <v>3000</v>
      </c>
      <c r="E104" s="327">
        <f>Data!JS24</f>
        <v>0</v>
      </c>
      <c r="F104" s="327">
        <f>Data!KM24</f>
        <v>0</v>
      </c>
      <c r="G104" s="327">
        <f>Data!LG24</f>
        <v>0</v>
      </c>
      <c r="H104" s="136">
        <f t="shared" si="2"/>
        <v>3000</v>
      </c>
    </row>
    <row r="105" spans="2:8">
      <c r="B105" s="127" t="str">
        <f>$B$46</f>
        <v>Pharmacy</v>
      </c>
      <c r="C105" s="327">
        <f>Data!IF24</f>
        <v>0</v>
      </c>
      <c r="D105" s="327">
        <f>Data!IZ24</f>
        <v>0</v>
      </c>
      <c r="E105" s="327">
        <f>Data!JT24</f>
        <v>0</v>
      </c>
      <c r="F105" s="327">
        <f>Data!KN24</f>
        <v>0</v>
      </c>
      <c r="G105" s="327">
        <f>Data!LH24</f>
        <v>0</v>
      </c>
      <c r="H105" s="136">
        <f t="shared" si="2"/>
        <v>0</v>
      </c>
    </row>
    <row r="106" spans="2:8">
      <c r="B106" s="127" t="str">
        <f>$B$47</f>
        <v>Business Administration</v>
      </c>
      <c r="C106" s="327">
        <f>Data!IG24</f>
        <v>12200</v>
      </c>
      <c r="D106" s="327">
        <f>Data!JA24</f>
        <v>135907</v>
      </c>
      <c r="E106" s="327">
        <f>Data!JU24</f>
        <v>313347.96000000002</v>
      </c>
      <c r="F106" s="327">
        <f>Data!KO24</f>
        <v>0</v>
      </c>
      <c r="G106" s="327">
        <f>Data!LI24</f>
        <v>0</v>
      </c>
      <c r="H106" s="136">
        <f t="shared" si="2"/>
        <v>461454.96</v>
      </c>
    </row>
    <row r="107" spans="2:8">
      <c r="B107" s="127" t="str">
        <f>$B$48</f>
        <v>Optometry</v>
      </c>
      <c r="C107" s="327">
        <f>Data!IH24</f>
        <v>0</v>
      </c>
      <c r="D107" s="327">
        <f>Data!JB24</f>
        <v>0</v>
      </c>
      <c r="E107" s="327">
        <f>Data!JV24</f>
        <v>0</v>
      </c>
      <c r="F107" s="327">
        <f>Data!KP24</f>
        <v>0</v>
      </c>
      <c r="G107" s="327">
        <f>Data!LJ24</f>
        <v>0</v>
      </c>
      <c r="H107" s="136">
        <f t="shared" si="2"/>
        <v>0</v>
      </c>
    </row>
    <row r="108" spans="2:8">
      <c r="B108" s="127" t="str">
        <f>$B$49</f>
        <v>Teacher Ed-Practice Teaching</v>
      </c>
      <c r="C108" s="327">
        <f>Data!II24</f>
        <v>0</v>
      </c>
      <c r="D108" s="327">
        <f>Data!JC24</f>
        <v>0</v>
      </c>
      <c r="E108" s="327">
        <f>Data!JW24</f>
        <v>0</v>
      </c>
      <c r="F108" s="327">
        <f>Data!KQ24</f>
        <v>0</v>
      </c>
      <c r="G108" s="327">
        <f>Data!LK24</f>
        <v>0</v>
      </c>
      <c r="H108" s="136">
        <f t="shared" si="2"/>
        <v>0</v>
      </c>
    </row>
    <row r="109" spans="2:8">
      <c r="B109" s="127" t="str">
        <f>$B$50</f>
        <v>Technology</v>
      </c>
      <c r="C109" s="327">
        <f>Data!IJ24</f>
        <v>0</v>
      </c>
      <c r="D109" s="327">
        <f>Data!JD24</f>
        <v>0</v>
      </c>
      <c r="E109" s="327">
        <f>Data!JX24</f>
        <v>45450</v>
      </c>
      <c r="F109" s="327">
        <f>Data!KR24</f>
        <v>0</v>
      </c>
      <c r="G109" s="327">
        <f>Data!LL24</f>
        <v>0</v>
      </c>
      <c r="H109" s="136">
        <f t="shared" si="2"/>
        <v>45450</v>
      </c>
    </row>
    <row r="110" spans="2:8">
      <c r="B110" s="127" t="str">
        <f>$B$51</f>
        <v>Nursing</v>
      </c>
      <c r="C110" s="327">
        <f>Data!IK24</f>
        <v>0</v>
      </c>
      <c r="D110" s="327">
        <f>Data!JE24</f>
        <v>67310</v>
      </c>
      <c r="E110" s="327">
        <f>Data!JY24</f>
        <v>0</v>
      </c>
      <c r="F110" s="327">
        <f>Data!KS24</f>
        <v>0</v>
      </c>
      <c r="G110" s="327">
        <f>Data!HPM24</f>
        <v>0</v>
      </c>
      <c r="H110" s="136">
        <f t="shared" si="2"/>
        <v>67310</v>
      </c>
    </row>
    <row r="111" spans="2:8">
      <c r="B111" s="130" t="str">
        <f>$B$52</f>
        <v>Totals</v>
      </c>
      <c r="C111" s="133">
        <f>SUM(C91:C110)</f>
        <v>329227</v>
      </c>
      <c r="D111" s="133">
        <f>SUM(D91:D110)</f>
        <v>318430.68</v>
      </c>
      <c r="E111" s="133">
        <f>SUM(E91:E110)</f>
        <v>363372.96</v>
      </c>
      <c r="F111" s="133">
        <f>SUM(F91:F110)</f>
        <v>0</v>
      </c>
      <c r="G111" s="133">
        <f>SUM(G91:G110)</f>
        <v>0</v>
      </c>
      <c r="H111" s="133">
        <f t="shared" si="2"/>
        <v>1011030.6399999999</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7682468.8245691229</v>
      </c>
      <c r="D116" s="321">
        <f t="shared" si="3"/>
        <v>5911369.5246449308</v>
      </c>
      <c r="E116" s="321">
        <f t="shared" si="3"/>
        <v>1149277.8311128798</v>
      </c>
      <c r="F116" s="321">
        <f t="shared" si="3"/>
        <v>0</v>
      </c>
      <c r="G116" s="321">
        <f t="shared" si="3"/>
        <v>0</v>
      </c>
      <c r="H116" s="133">
        <f t="shared" ref="H116:H136" si="4">SUM(C116:G116)</f>
        <v>14743116.180326935</v>
      </c>
    </row>
    <row r="117" spans="2:8">
      <c r="B117" s="127" t="str">
        <f>$B$33</f>
        <v>Science</v>
      </c>
      <c r="C117" s="141">
        <f t="shared" si="3"/>
        <v>1770356.7146945039</v>
      </c>
      <c r="D117" s="141">
        <f t="shared" si="3"/>
        <v>2990738.9352430017</v>
      </c>
      <c r="E117" s="141">
        <f t="shared" si="3"/>
        <v>300737.46276159916</v>
      </c>
      <c r="F117" s="141">
        <f t="shared" si="3"/>
        <v>0</v>
      </c>
      <c r="G117" s="141">
        <f t="shared" si="3"/>
        <v>0</v>
      </c>
      <c r="H117" s="136">
        <f t="shared" si="4"/>
        <v>5061833.1126991054</v>
      </c>
    </row>
    <row r="118" spans="2:8">
      <c r="B118" s="127" t="str">
        <f>$B$34</f>
        <v>Fine Arts</v>
      </c>
      <c r="C118" s="141">
        <f t="shared" si="3"/>
        <v>824369.44393794436</v>
      </c>
      <c r="D118" s="141">
        <f t="shared" si="3"/>
        <v>404356.13977941382</v>
      </c>
      <c r="E118" s="141">
        <f t="shared" si="3"/>
        <v>0</v>
      </c>
      <c r="F118" s="141">
        <f t="shared" si="3"/>
        <v>0</v>
      </c>
      <c r="G118" s="141">
        <f t="shared" si="3"/>
        <v>0</v>
      </c>
      <c r="H118" s="136">
        <f t="shared" si="4"/>
        <v>1228725.5837173583</v>
      </c>
    </row>
    <row r="119" spans="2:8">
      <c r="B119" s="127" t="str">
        <f>$B$35</f>
        <v>Teacher Education</v>
      </c>
      <c r="C119" s="141">
        <f t="shared" si="3"/>
        <v>199712.51949956644</v>
      </c>
      <c r="D119" s="141">
        <f t="shared" si="3"/>
        <v>1369920.2160871534</v>
      </c>
      <c r="E119" s="141">
        <f t="shared" si="3"/>
        <v>367398.04636221129</v>
      </c>
      <c r="F119" s="141">
        <f t="shared" si="3"/>
        <v>0</v>
      </c>
      <c r="G119" s="141">
        <f t="shared" si="3"/>
        <v>0</v>
      </c>
      <c r="H119" s="136">
        <f t="shared" si="4"/>
        <v>1937030.781948931</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403180.72712069564</v>
      </c>
      <c r="D121" s="141">
        <f t="shared" si="3"/>
        <v>755177.46355688898</v>
      </c>
      <c r="E121" s="141">
        <f t="shared" si="3"/>
        <v>230906.78537148697</v>
      </c>
      <c r="F121" s="141">
        <f t="shared" si="3"/>
        <v>0</v>
      </c>
      <c r="G121" s="141">
        <f t="shared" si="3"/>
        <v>0</v>
      </c>
      <c r="H121" s="136">
        <f t="shared" si="4"/>
        <v>1389264.9760490716</v>
      </c>
    </row>
    <row r="122" spans="2:8">
      <c r="B122" s="127" t="str">
        <f>$B$38</f>
        <v>Home Economics</v>
      </c>
      <c r="C122" s="141">
        <f t="shared" si="3"/>
        <v>11789.378450655626</v>
      </c>
      <c r="D122" s="141">
        <f t="shared" si="3"/>
        <v>75769.121549344374</v>
      </c>
      <c r="E122" s="141">
        <f t="shared" si="3"/>
        <v>0</v>
      </c>
      <c r="F122" s="141">
        <f t="shared" si="3"/>
        <v>0</v>
      </c>
      <c r="G122" s="141">
        <f t="shared" si="3"/>
        <v>0</v>
      </c>
      <c r="H122" s="136">
        <f t="shared" si="4"/>
        <v>87558.5</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109711.70542059845</v>
      </c>
      <c r="D124" s="141">
        <f t="shared" si="3"/>
        <v>719843.58869704849</v>
      </c>
      <c r="E124" s="141">
        <f t="shared" si="3"/>
        <v>0</v>
      </c>
      <c r="F124" s="141">
        <f t="shared" si="3"/>
        <v>0</v>
      </c>
      <c r="G124" s="141">
        <f t="shared" si="3"/>
        <v>0</v>
      </c>
      <c r="H124" s="136">
        <f t="shared" si="4"/>
        <v>829555.29411764699</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72286.50539687906</v>
      </c>
      <c r="D129" s="141">
        <f t="shared" si="3"/>
        <v>441711.41392084787</v>
      </c>
      <c r="E129" s="141">
        <f t="shared" si="3"/>
        <v>0</v>
      </c>
      <c r="F129" s="141">
        <f t="shared" si="3"/>
        <v>0</v>
      </c>
      <c r="G129" s="141">
        <f t="shared" si="3"/>
        <v>0</v>
      </c>
      <c r="H129" s="136">
        <f t="shared" si="4"/>
        <v>513997.91931772692</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740064.42765080009</v>
      </c>
      <c r="D131" s="141">
        <f t="shared" si="3"/>
        <v>8803316.7943148948</v>
      </c>
      <c r="E131" s="141">
        <f t="shared" si="3"/>
        <v>3468899.1258997028</v>
      </c>
      <c r="F131" s="141">
        <f t="shared" si="3"/>
        <v>0</v>
      </c>
      <c r="G131" s="141">
        <f t="shared" si="3"/>
        <v>0</v>
      </c>
      <c r="H131" s="136">
        <f t="shared" si="4"/>
        <v>13012280.347865397</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150949.1385108027</v>
      </c>
      <c r="E133" s="141">
        <f t="shared" si="5"/>
        <v>0</v>
      </c>
      <c r="F133" s="141">
        <f t="shared" si="5"/>
        <v>0</v>
      </c>
      <c r="G133" s="141">
        <f t="shared" si="5"/>
        <v>0</v>
      </c>
      <c r="H133" s="136">
        <f t="shared" si="4"/>
        <v>150949.1385108027</v>
      </c>
    </row>
    <row r="134" spans="2:12">
      <c r="B134" s="127" t="str">
        <f>$B$50</f>
        <v>Technology</v>
      </c>
      <c r="C134" s="141">
        <f t="shared" si="5"/>
        <v>90029.709980237763</v>
      </c>
      <c r="D134" s="141">
        <f t="shared" si="5"/>
        <v>260819.17720165933</v>
      </c>
      <c r="E134" s="141">
        <f t="shared" si="5"/>
        <v>251629.57267417424</v>
      </c>
      <c r="F134" s="141">
        <f t="shared" si="5"/>
        <v>0</v>
      </c>
      <c r="G134" s="141">
        <f t="shared" si="5"/>
        <v>0</v>
      </c>
      <c r="H134" s="136">
        <f t="shared" si="4"/>
        <v>602478.45985607128</v>
      </c>
    </row>
    <row r="135" spans="2:12">
      <c r="B135" s="127" t="str">
        <f>$B$51</f>
        <v>Nursing</v>
      </c>
      <c r="C135" s="141">
        <f t="shared" si="5"/>
        <v>9455.8227911190825</v>
      </c>
      <c r="D135" s="141">
        <f t="shared" si="5"/>
        <v>217970.17720888092</v>
      </c>
      <c r="E135" s="141">
        <f t="shared" si="5"/>
        <v>0</v>
      </c>
      <c r="F135" s="141">
        <f t="shared" si="5"/>
        <v>0</v>
      </c>
      <c r="G135" s="141">
        <f t="shared" si="5"/>
        <v>0</v>
      </c>
      <c r="H135" s="136">
        <f t="shared" si="4"/>
        <v>227426</v>
      </c>
    </row>
    <row r="136" spans="2:12">
      <c r="B136" s="130" t="str">
        <f>$B$52</f>
        <v>Totals</v>
      </c>
      <c r="C136" s="133">
        <f>SUM(C116:C135)</f>
        <v>11913425.779512122</v>
      </c>
      <c r="D136" s="133">
        <f>SUM(D116:D135)</f>
        <v>22101941.690714862</v>
      </c>
      <c r="E136" s="133">
        <f>SUM(E116:E135)</f>
        <v>5768848.824182054</v>
      </c>
      <c r="F136" s="133">
        <f>SUM(F116:F135)</f>
        <v>0</v>
      </c>
      <c r="G136" s="133">
        <f>SUM(G116:G135)</f>
        <v>0</v>
      </c>
      <c r="H136" s="133">
        <f t="shared" si="4"/>
        <v>39784216.294409044</v>
      </c>
    </row>
    <row r="137" spans="2:12">
      <c r="B137" s="328"/>
      <c r="C137" s="331"/>
      <c r="D137" s="331"/>
      <c r="E137" s="331"/>
      <c r="F137" s="331"/>
      <c r="G137" s="331"/>
      <c r="H137" s="332"/>
    </row>
    <row r="138" spans="2:12">
      <c r="B138" s="120" t="s">
        <v>4</v>
      </c>
      <c r="C138" s="325"/>
      <c r="D138" s="325"/>
      <c r="E138" s="325"/>
      <c r="F138" s="325"/>
      <c r="G138" s="325"/>
      <c r="H138" s="122">
        <f>H86-H81-H111</f>
        <v>18330669.705590963</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Data!LN24</f>
        <v>0</v>
      </c>
      <c r="D143" s="327">
        <f>Data!MH24</f>
        <v>0</v>
      </c>
      <c r="E143" s="327">
        <f>Data!NB24</f>
        <v>0</v>
      </c>
      <c r="F143" s="327">
        <f>Data!NV24</f>
        <v>0</v>
      </c>
      <c r="G143" s="327">
        <f>Data!OP24</f>
        <v>0</v>
      </c>
      <c r="H143" s="341">
        <f>Data!PJ24</f>
        <v>6241124.4199999999</v>
      </c>
      <c r="I143" s="342">
        <f t="shared" ref="I143:I162" si="6">SUM(C143:H143)</f>
        <v>6241124.4199999999</v>
      </c>
    </row>
    <row r="144" spans="2:12">
      <c r="B144" s="127" t="str">
        <f>$B$33</f>
        <v>Science</v>
      </c>
      <c r="C144" s="327">
        <f>Data!LO24</f>
        <v>0</v>
      </c>
      <c r="D144" s="327">
        <f>Data!MI24</f>
        <v>0</v>
      </c>
      <c r="E144" s="327">
        <f>Data!NC24</f>
        <v>0</v>
      </c>
      <c r="F144" s="327">
        <f>Data!NW24</f>
        <v>0</v>
      </c>
      <c r="G144" s="327">
        <f>Data!OQ24</f>
        <v>0</v>
      </c>
      <c r="H144" s="341">
        <f>Data!PK24</f>
        <v>2837919.76</v>
      </c>
      <c r="I144" s="342">
        <f t="shared" si="6"/>
        <v>2837919.76</v>
      </c>
    </row>
    <row r="145" spans="2:9">
      <c r="B145" s="127" t="str">
        <f>$B$34</f>
        <v>Fine Arts</v>
      </c>
      <c r="C145" s="327">
        <f>Data!LP24</f>
        <v>0</v>
      </c>
      <c r="D145" s="327">
        <f>Data!MJ24</f>
        <v>0</v>
      </c>
      <c r="E145" s="327">
        <f>Data!ND24</f>
        <v>0</v>
      </c>
      <c r="F145" s="327">
        <f>Data!NX24</f>
        <v>0</v>
      </c>
      <c r="G145" s="327">
        <f>Data!OR24</f>
        <v>0</v>
      </c>
      <c r="H145" s="341">
        <f>Data!PL24</f>
        <v>460361.02</v>
      </c>
      <c r="I145" s="342">
        <f t="shared" si="6"/>
        <v>460361.02</v>
      </c>
    </row>
    <row r="146" spans="2:9">
      <c r="B146" s="127" t="str">
        <f>$B$35</f>
        <v>Teacher Education</v>
      </c>
      <c r="C146" s="327">
        <f>Data!LQ24</f>
        <v>0</v>
      </c>
      <c r="D146" s="327">
        <f>Data!MK24</f>
        <v>0</v>
      </c>
      <c r="E146" s="327">
        <f>Data!NE24</f>
        <v>0</v>
      </c>
      <c r="F146" s="327">
        <f>Data!NY24</f>
        <v>0</v>
      </c>
      <c r="G146" s="327">
        <f>Data!OS24</f>
        <v>0</v>
      </c>
      <c r="H146" s="341">
        <f>Data!PN24</f>
        <v>1168877.05</v>
      </c>
      <c r="I146" s="342">
        <f t="shared" si="6"/>
        <v>1168877.05</v>
      </c>
    </row>
    <row r="147" spans="2:9">
      <c r="B147" s="127" t="str">
        <f>$B$36</f>
        <v>Agriculture</v>
      </c>
      <c r="C147" s="327">
        <f>Data!LR24</f>
        <v>0</v>
      </c>
      <c r="D147" s="327">
        <f>Data!ML24</f>
        <v>0</v>
      </c>
      <c r="E147" s="327">
        <f>Data!NF24</f>
        <v>0</v>
      </c>
      <c r="F147" s="327">
        <f>Data!NZ24</f>
        <v>0</v>
      </c>
      <c r="G147" s="327">
        <f>Data!OT24</f>
        <v>0</v>
      </c>
      <c r="H147" s="341">
        <f>Data!PM24</f>
        <v>0</v>
      </c>
      <c r="I147" s="342">
        <f t="shared" si="6"/>
        <v>0</v>
      </c>
    </row>
    <row r="148" spans="2:9">
      <c r="B148" s="127" t="str">
        <f>$B$37</f>
        <v>Engineering</v>
      </c>
      <c r="C148" s="327">
        <f>Data!LS24</f>
        <v>0</v>
      </c>
      <c r="D148" s="327">
        <f>Data!MM24</f>
        <v>0</v>
      </c>
      <c r="E148" s="327">
        <f>Data!NG24</f>
        <v>0</v>
      </c>
      <c r="F148" s="327">
        <f>Data!OA24</f>
        <v>0</v>
      </c>
      <c r="G148" s="327">
        <f>Data!OU24</f>
        <v>0</v>
      </c>
      <c r="H148" s="341">
        <f>Data!PO24</f>
        <v>1460389.63</v>
      </c>
      <c r="I148" s="342">
        <f t="shared" si="6"/>
        <v>1460389.63</v>
      </c>
    </row>
    <row r="149" spans="2:9">
      <c r="B149" s="127" t="str">
        <f>$B$38</f>
        <v>Home Economics</v>
      </c>
      <c r="C149" s="327">
        <f>Data!LT24</f>
        <v>0</v>
      </c>
      <c r="D149" s="327">
        <f>Data!MN24</f>
        <v>0</v>
      </c>
      <c r="E149" s="327">
        <f>Data!NH24</f>
        <v>0</v>
      </c>
      <c r="F149" s="327">
        <f>Data!OB24</f>
        <v>0</v>
      </c>
      <c r="G149" s="327">
        <f>Data!OV24</f>
        <v>0</v>
      </c>
      <c r="H149" s="341">
        <f>Data!PP24</f>
        <v>66792.929999999993</v>
      </c>
      <c r="I149" s="342">
        <f t="shared" si="6"/>
        <v>66792.929999999993</v>
      </c>
    </row>
    <row r="150" spans="2:9">
      <c r="B150" s="127" t="str">
        <f>$B$39</f>
        <v>Law</v>
      </c>
      <c r="C150" s="327">
        <f>Data!LU24</f>
        <v>0</v>
      </c>
      <c r="D150" s="327">
        <f>Data!MO24</f>
        <v>0</v>
      </c>
      <c r="E150" s="327">
        <f>Data!NI24</f>
        <v>0</v>
      </c>
      <c r="F150" s="327">
        <f>Data!OC24</f>
        <v>0</v>
      </c>
      <c r="G150" s="327">
        <f>Data!OW24</f>
        <v>0</v>
      </c>
      <c r="H150" s="341">
        <f>Data!PQ24</f>
        <v>0</v>
      </c>
      <c r="I150" s="342">
        <f t="shared" si="6"/>
        <v>0</v>
      </c>
    </row>
    <row r="151" spans="2:9">
      <c r="B151" s="127" t="str">
        <f>$B$40</f>
        <v>Social Service</v>
      </c>
      <c r="C151" s="327">
        <f>Data!LV24</f>
        <v>0</v>
      </c>
      <c r="D151" s="327">
        <f>Data!MP24</f>
        <v>0</v>
      </c>
      <c r="E151" s="327">
        <f>Data!NJ24</f>
        <v>0</v>
      </c>
      <c r="F151" s="327">
        <f>Data!OD24</f>
        <v>0</v>
      </c>
      <c r="G151" s="327">
        <f>Data!OX24</f>
        <v>0</v>
      </c>
      <c r="H151" s="341">
        <f>Data!PR24</f>
        <v>323936.14</v>
      </c>
      <c r="I151" s="342">
        <f t="shared" si="6"/>
        <v>323936.14</v>
      </c>
    </row>
    <row r="152" spans="2:9">
      <c r="B152" s="127" t="str">
        <f>$B$41</f>
        <v>Library Science</v>
      </c>
      <c r="C152" s="327">
        <f>Data!LW24</f>
        <v>0</v>
      </c>
      <c r="D152" s="327">
        <f>Data!MQ24</f>
        <v>0</v>
      </c>
      <c r="E152" s="327">
        <f>Data!NK24</f>
        <v>0</v>
      </c>
      <c r="F152" s="327">
        <f>Data!OE24</f>
        <v>0</v>
      </c>
      <c r="G152" s="327">
        <f>Data!OY24</f>
        <v>0</v>
      </c>
      <c r="H152" s="341">
        <f>Data!PS24</f>
        <v>0</v>
      </c>
      <c r="I152" s="342">
        <f t="shared" si="6"/>
        <v>0</v>
      </c>
    </row>
    <row r="153" spans="2:9">
      <c r="B153" s="127" t="str">
        <f>$B$42</f>
        <v>Veterinary Science</v>
      </c>
      <c r="C153" s="327">
        <f>Data!LX24</f>
        <v>0</v>
      </c>
      <c r="D153" s="327">
        <f>Data!MR24</f>
        <v>0</v>
      </c>
      <c r="E153" s="327">
        <f>Data!NL24</f>
        <v>0</v>
      </c>
      <c r="F153" s="327">
        <f>Data!OF24</f>
        <v>0</v>
      </c>
      <c r="G153" s="327">
        <f>Data!OZ24</f>
        <v>0</v>
      </c>
      <c r="H153" s="341">
        <f>Data!PT24</f>
        <v>0</v>
      </c>
      <c r="I153" s="342">
        <f t="shared" si="6"/>
        <v>0</v>
      </c>
    </row>
    <row r="154" spans="2:9">
      <c r="B154" s="127" t="str">
        <f>$B$43</f>
        <v>Vocational Training</v>
      </c>
      <c r="C154" s="327">
        <f>Data!LY24</f>
        <v>0</v>
      </c>
      <c r="D154" s="327">
        <f>Data!MS24</f>
        <v>0</v>
      </c>
      <c r="E154" s="327">
        <f>Data!NM24</f>
        <v>0</v>
      </c>
      <c r="F154" s="327">
        <f>Data!OG24</f>
        <v>0</v>
      </c>
      <c r="G154" s="327">
        <f>Data!PA24</f>
        <v>0</v>
      </c>
      <c r="H154" s="341">
        <f>Data!PU24</f>
        <v>0</v>
      </c>
      <c r="I154" s="342">
        <f t="shared" si="6"/>
        <v>0</v>
      </c>
    </row>
    <row r="155" spans="2:9">
      <c r="B155" s="127" t="str">
        <f>$B$44</f>
        <v>Physical Training</v>
      </c>
      <c r="C155" s="327">
        <f>Data!LZ24</f>
        <v>0</v>
      </c>
      <c r="D155" s="327">
        <f>Data!MT24</f>
        <v>0</v>
      </c>
      <c r="E155" s="327">
        <f>Data!NN24</f>
        <v>0</v>
      </c>
      <c r="F155" s="327">
        <f>Data!OH24</f>
        <v>0</v>
      </c>
      <c r="G155" s="327">
        <f>Data!PB24</f>
        <v>0</v>
      </c>
      <c r="H155" s="341">
        <f>Data!PV24</f>
        <v>0</v>
      </c>
      <c r="I155" s="342">
        <f t="shared" si="6"/>
        <v>0</v>
      </c>
    </row>
    <row r="156" spans="2:9">
      <c r="B156" s="127" t="str">
        <f>$B$45</f>
        <v>Health Services</v>
      </c>
      <c r="C156" s="327">
        <f>Data!MA24</f>
        <v>0</v>
      </c>
      <c r="D156" s="327">
        <f>Data!MU24</f>
        <v>0</v>
      </c>
      <c r="E156" s="327">
        <f>Data!NO24</f>
        <v>0</v>
      </c>
      <c r="F156" s="327">
        <f>Data!OI24</f>
        <v>0</v>
      </c>
      <c r="G156" s="327">
        <f>Data!PC24</f>
        <v>0</v>
      </c>
      <c r="H156" s="341">
        <f>Data!PW24</f>
        <v>184348.67</v>
      </c>
      <c r="I156" s="342">
        <f t="shared" si="6"/>
        <v>184348.67</v>
      </c>
    </row>
    <row r="157" spans="2:9">
      <c r="B157" s="127" t="str">
        <f>$B$46</f>
        <v>Pharmacy</v>
      </c>
      <c r="C157" s="327">
        <f>Data!MB24</f>
        <v>0</v>
      </c>
      <c r="D157" s="327">
        <f>Data!MV24</f>
        <v>0</v>
      </c>
      <c r="E157" s="327">
        <f>Data!NP24</f>
        <v>0</v>
      </c>
      <c r="F157" s="327">
        <f>Data!OJ24</f>
        <v>0</v>
      </c>
      <c r="G157" s="327">
        <f>Data!PD24</f>
        <v>0</v>
      </c>
      <c r="H157" s="341">
        <f>Data!PX24</f>
        <v>0</v>
      </c>
      <c r="I157" s="342">
        <f t="shared" si="6"/>
        <v>0</v>
      </c>
    </row>
    <row r="158" spans="2:9">
      <c r="B158" s="127" t="str">
        <f>$B$47</f>
        <v>Business Administration</v>
      </c>
      <c r="C158" s="327">
        <f>Data!MC24</f>
        <v>0</v>
      </c>
      <c r="D158" s="327">
        <f>Data!MW24</f>
        <v>0</v>
      </c>
      <c r="E158" s="327">
        <f>Data!NQ24</f>
        <v>0</v>
      </c>
      <c r="F158" s="327">
        <f>Data!OK24</f>
        <v>0</v>
      </c>
      <c r="G158" s="327">
        <f>Data!PE24</f>
        <v>0</v>
      </c>
      <c r="H158" s="341">
        <f>Data!PY24</f>
        <v>4914258.42</v>
      </c>
      <c r="I158" s="342">
        <f t="shared" si="6"/>
        <v>4914258.42</v>
      </c>
    </row>
    <row r="159" spans="2:9">
      <c r="B159" s="127" t="str">
        <f>$B$48</f>
        <v>Optometry</v>
      </c>
      <c r="C159" s="327">
        <f>Data!MD24</f>
        <v>0</v>
      </c>
      <c r="D159" s="327">
        <f>Data!MX24</f>
        <v>0</v>
      </c>
      <c r="E159" s="327">
        <f>Data!NR24</f>
        <v>0</v>
      </c>
      <c r="F159" s="327">
        <f>Data!OL24</f>
        <v>0</v>
      </c>
      <c r="G159" s="327">
        <f>Data!PF24</f>
        <v>0</v>
      </c>
      <c r="H159" s="341">
        <f>Data!PZ24</f>
        <v>0</v>
      </c>
      <c r="I159" s="342">
        <f t="shared" si="6"/>
        <v>0</v>
      </c>
    </row>
    <row r="160" spans="2:9">
      <c r="B160" s="127" t="str">
        <f>$B$49</f>
        <v>Teacher Ed-Practice Teaching</v>
      </c>
      <c r="C160" s="327">
        <f>Data!ME24</f>
        <v>0</v>
      </c>
      <c r="D160" s="327">
        <f>Data!MY24</f>
        <v>0</v>
      </c>
      <c r="E160" s="327">
        <f>Data!NS24</f>
        <v>0</v>
      </c>
      <c r="F160" s="327">
        <f>Data!OM24</f>
        <v>0</v>
      </c>
      <c r="G160" s="327">
        <f>Data!PG24</f>
        <v>0</v>
      </c>
      <c r="H160" s="341">
        <f>Data!QA24</f>
        <v>102985.66</v>
      </c>
      <c r="I160" s="342">
        <f t="shared" si="6"/>
        <v>102985.66</v>
      </c>
    </row>
    <row r="161" spans="2:10">
      <c r="B161" s="127" t="str">
        <f>$B$50</f>
        <v>Technology</v>
      </c>
      <c r="C161" s="327">
        <f>Data!MF24</f>
        <v>0</v>
      </c>
      <c r="D161" s="327">
        <f>Data!MZ24</f>
        <v>0</v>
      </c>
      <c r="E161" s="327">
        <f>Data!NT24</f>
        <v>0</v>
      </c>
      <c r="F161" s="327">
        <f>Data!ON24</f>
        <v>0</v>
      </c>
      <c r="G161" s="327">
        <f>Data!PH24</f>
        <v>0</v>
      </c>
      <c r="H161" s="341">
        <f>Data!QB24</f>
        <v>484866.53</v>
      </c>
      <c r="I161" s="342">
        <f t="shared" si="6"/>
        <v>484866.53</v>
      </c>
    </row>
    <row r="162" spans="2:10">
      <c r="B162" s="127" t="str">
        <f>$B$51</f>
        <v>Nursing</v>
      </c>
      <c r="C162" s="327">
        <f>Data!MG24</f>
        <v>0</v>
      </c>
      <c r="D162" s="327">
        <f>Data!NA24</f>
        <v>0</v>
      </c>
      <c r="E162" s="327">
        <f>Data!NU24</f>
        <v>0</v>
      </c>
      <c r="F162" s="327">
        <f>Data!OO24</f>
        <v>0</v>
      </c>
      <c r="G162" s="327">
        <f>Data!PI24</f>
        <v>0</v>
      </c>
      <c r="H162" s="341">
        <f>Data!QC24</f>
        <v>84809.77</v>
      </c>
      <c r="I162" s="342">
        <f t="shared" si="6"/>
        <v>84809.77</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18330670</v>
      </c>
      <c r="I163" s="342">
        <f>SUM(I143:I162)</f>
        <v>18330670</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3252178.3862008336</v>
      </c>
      <c r="D168" s="321">
        <f t="shared" si="8"/>
        <v>2502428.4041887769</v>
      </c>
      <c r="E168" s="321">
        <f t="shared" si="8"/>
        <v>486517.62961038877</v>
      </c>
      <c r="F168" s="321">
        <f t="shared" si="8"/>
        <v>0</v>
      </c>
      <c r="G168" s="321">
        <f t="shared" si="8"/>
        <v>0</v>
      </c>
      <c r="H168" s="133">
        <f t="shared" ref="H168:H188" si="9">SUM(C168:G168)</f>
        <v>6241124.419999999</v>
      </c>
      <c r="I168" s="347"/>
      <c r="J168" s="288"/>
    </row>
    <row r="169" spans="2:10">
      <c r="B169" s="127" t="str">
        <f>$B$33</f>
        <v>Science</v>
      </c>
      <c r="C169" s="141">
        <f t="shared" si="8"/>
        <v>992551.55020336364</v>
      </c>
      <c r="D169" s="141">
        <f t="shared" si="8"/>
        <v>1676759.5715540538</v>
      </c>
      <c r="E169" s="141">
        <f t="shared" si="8"/>
        <v>168608.63824258203</v>
      </c>
      <c r="F169" s="141">
        <f t="shared" si="8"/>
        <v>0</v>
      </c>
      <c r="G169" s="141">
        <f t="shared" si="8"/>
        <v>0</v>
      </c>
      <c r="H169" s="136">
        <f t="shared" si="9"/>
        <v>2837919.7599999993</v>
      </c>
      <c r="I169" s="347"/>
      <c r="J169" s="288"/>
    </row>
    <row r="170" spans="2:10">
      <c r="B170" s="127" t="str">
        <f>$B$34</f>
        <v>Fine Arts</v>
      </c>
      <c r="C170" s="141">
        <f t="shared" si="8"/>
        <v>308862.7461633471</v>
      </c>
      <c r="D170" s="141">
        <f t="shared" si="8"/>
        <v>151498.27383665289</v>
      </c>
      <c r="E170" s="141">
        <f t="shared" si="8"/>
        <v>0</v>
      </c>
      <c r="F170" s="141">
        <f t="shared" si="8"/>
        <v>0</v>
      </c>
      <c r="G170" s="141">
        <f t="shared" si="8"/>
        <v>0</v>
      </c>
      <c r="H170" s="136">
        <f t="shared" si="9"/>
        <v>460361.02</v>
      </c>
      <c r="I170" s="347"/>
      <c r="J170" s="288"/>
    </row>
    <row r="171" spans="2:10">
      <c r="B171" s="127" t="str">
        <f>$B$35</f>
        <v>Teacher Education</v>
      </c>
      <c r="C171" s="141">
        <f t="shared" si="8"/>
        <v>120514.02735368365</v>
      </c>
      <c r="D171" s="141">
        <f t="shared" si="8"/>
        <v>826661.25692861143</v>
      </c>
      <c r="E171" s="141">
        <f t="shared" si="8"/>
        <v>221701.76571770496</v>
      </c>
      <c r="F171" s="141">
        <f t="shared" si="8"/>
        <v>0</v>
      </c>
      <c r="G171" s="141">
        <f t="shared" si="8"/>
        <v>0</v>
      </c>
      <c r="H171" s="136">
        <f t="shared" si="9"/>
        <v>1168877.05</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423821.92242218158</v>
      </c>
      <c r="D173" s="141">
        <f t="shared" si="8"/>
        <v>793839.44431147061</v>
      </c>
      <c r="E173" s="141">
        <f t="shared" si="8"/>
        <v>242728.2632663477</v>
      </c>
      <c r="F173" s="141">
        <f t="shared" si="8"/>
        <v>0</v>
      </c>
      <c r="G173" s="141">
        <f t="shared" si="8"/>
        <v>0</v>
      </c>
      <c r="H173" s="136">
        <f t="shared" si="9"/>
        <v>1460389.63</v>
      </c>
      <c r="I173" s="347"/>
      <c r="J173" s="288"/>
    </row>
    <row r="174" spans="2:10">
      <c r="B174" s="127" t="str">
        <f>$B$38</f>
        <v>Home Economics</v>
      </c>
      <c r="C174" s="141">
        <f t="shared" si="8"/>
        <v>8993.3830478839809</v>
      </c>
      <c r="D174" s="141">
        <f t="shared" si="8"/>
        <v>57799.546952116005</v>
      </c>
      <c r="E174" s="141">
        <f t="shared" si="8"/>
        <v>0</v>
      </c>
      <c r="F174" s="141">
        <f t="shared" si="8"/>
        <v>0</v>
      </c>
      <c r="G174" s="141">
        <f t="shared" si="8"/>
        <v>0</v>
      </c>
      <c r="H174" s="136">
        <f t="shared" si="9"/>
        <v>66792.929999999993</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42841.732936642002</v>
      </c>
      <c r="D176" s="141">
        <f t="shared" si="8"/>
        <v>281094.407063358</v>
      </c>
      <c r="E176" s="141">
        <f t="shared" si="8"/>
        <v>0</v>
      </c>
      <c r="F176" s="141">
        <f t="shared" si="8"/>
        <v>0</v>
      </c>
      <c r="G176" s="141">
        <f t="shared" si="8"/>
        <v>0</v>
      </c>
      <c r="H176" s="136">
        <f t="shared" si="9"/>
        <v>323936.14</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25926.021542171035</v>
      </c>
      <c r="D181" s="141">
        <f t="shared" si="8"/>
        <v>158422.64845782897</v>
      </c>
      <c r="E181" s="141">
        <f t="shared" si="8"/>
        <v>0</v>
      </c>
      <c r="F181" s="141">
        <f t="shared" si="8"/>
        <v>0</v>
      </c>
      <c r="G181" s="141">
        <f t="shared" si="8"/>
        <v>0</v>
      </c>
      <c r="H181" s="136">
        <f t="shared" si="9"/>
        <v>184348.67</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279495.04219850566</v>
      </c>
      <c r="D183" s="141">
        <f t="shared" si="8"/>
        <v>3324688.1041481919</v>
      </c>
      <c r="E183" s="141">
        <f t="shared" si="8"/>
        <v>1310075.2736533028</v>
      </c>
      <c r="F183" s="141">
        <f t="shared" si="8"/>
        <v>0</v>
      </c>
      <c r="G183" s="141">
        <f t="shared" si="8"/>
        <v>0</v>
      </c>
      <c r="H183" s="136">
        <f t="shared" si="9"/>
        <v>4914258.42</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102985.66</v>
      </c>
      <c r="E185" s="141">
        <f t="shared" si="10"/>
        <v>0</v>
      </c>
      <c r="F185" s="141">
        <f t="shared" si="10"/>
        <v>0</v>
      </c>
      <c r="G185" s="141">
        <f t="shared" si="10"/>
        <v>0</v>
      </c>
      <c r="H185" s="136">
        <f t="shared" si="9"/>
        <v>102985.66</v>
      </c>
      <c r="I185" s="347"/>
      <c r="J185" s="288"/>
    </row>
    <row r="186" spans="2:10">
      <c r="B186" s="127" t="str">
        <f>$B$50</f>
        <v>Technology</v>
      </c>
      <c r="C186" s="141">
        <f t="shared" si="10"/>
        <v>72454.695036653371</v>
      </c>
      <c r="D186" s="141">
        <f t="shared" si="10"/>
        <v>209903.75230582495</v>
      </c>
      <c r="E186" s="141">
        <f t="shared" si="10"/>
        <v>202508.08265752177</v>
      </c>
      <c r="F186" s="141">
        <f t="shared" si="10"/>
        <v>0</v>
      </c>
      <c r="G186" s="141">
        <f t="shared" si="10"/>
        <v>0</v>
      </c>
      <c r="H186" s="136">
        <f t="shared" si="9"/>
        <v>484866.53000000009</v>
      </c>
      <c r="I186" s="347"/>
      <c r="J186" s="288"/>
    </row>
    <row r="187" spans="2:10">
      <c r="B187" s="127" t="str">
        <f>$B$51</f>
        <v>Nursing</v>
      </c>
      <c r="C187" s="141">
        <f t="shared" si="10"/>
        <v>3526.1850275499173</v>
      </c>
      <c r="D187" s="141">
        <f t="shared" si="10"/>
        <v>81283.584972450088</v>
      </c>
      <c r="E187" s="141">
        <f t="shared" si="10"/>
        <v>0</v>
      </c>
      <c r="F187" s="141">
        <f t="shared" si="10"/>
        <v>0</v>
      </c>
      <c r="G187" s="141">
        <f t="shared" si="10"/>
        <v>0</v>
      </c>
      <c r="H187" s="136">
        <f t="shared" si="9"/>
        <v>84809.77</v>
      </c>
      <c r="I187" s="347"/>
      <c r="J187" s="288"/>
    </row>
    <row r="188" spans="2:10">
      <c r="B188" s="130" t="str">
        <f>$B$52</f>
        <v>Totals</v>
      </c>
      <c r="C188" s="133">
        <f>SUM(C168:C187)</f>
        <v>5531165.6921328157</v>
      </c>
      <c r="D188" s="133">
        <f>SUM(D168:D187)</f>
        <v>10167364.654719336</v>
      </c>
      <c r="E188" s="133">
        <f>SUM(E168:E187)</f>
        <v>2632139.6531478479</v>
      </c>
      <c r="F188" s="133">
        <f>SUM(F168:F187)</f>
        <v>0</v>
      </c>
      <c r="G188" s="133">
        <f>SUM(G168:G187)</f>
        <v>0</v>
      </c>
      <c r="H188" s="133">
        <f t="shared" si="9"/>
        <v>18330670</v>
      </c>
      <c r="I188" s="347"/>
      <c r="J188" s="288"/>
    </row>
    <row r="189" spans="2:10">
      <c r="B189" s="328"/>
      <c r="C189" s="329"/>
      <c r="D189" s="329"/>
      <c r="E189" s="329"/>
      <c r="F189" s="329"/>
      <c r="G189" s="329"/>
      <c r="H189" s="344"/>
    </row>
    <row r="190" spans="2:10">
      <c r="B190" s="489" t="s">
        <v>34</v>
      </c>
      <c r="C190" s="489"/>
      <c r="D190" s="489"/>
      <c r="E190" s="489"/>
      <c r="F190" s="489"/>
      <c r="G190" s="489"/>
      <c r="H190" s="122">
        <f>H15</f>
        <v>38459034</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7426571.5715396805</v>
      </c>
      <c r="D193" s="135">
        <f t="shared" si="11"/>
        <v>5714466.2559768101</v>
      </c>
      <c r="E193" s="135">
        <f t="shared" si="11"/>
        <v>1110996.2517579624</v>
      </c>
      <c r="F193" s="135">
        <f t="shared" si="11"/>
        <v>0</v>
      </c>
      <c r="G193" s="135">
        <f t="shared" si="11"/>
        <v>0</v>
      </c>
      <c r="H193" s="135">
        <f>SUM(C193:G193)</f>
        <v>14252034.079274453</v>
      </c>
    </row>
    <row r="194" spans="2:8">
      <c r="B194" s="127" t="str">
        <f>$B$33</f>
        <v>Science</v>
      </c>
      <c r="C194" s="138">
        <f t="shared" si="11"/>
        <v>1711387.4652881504</v>
      </c>
      <c r="D194" s="138">
        <f t="shared" si="11"/>
        <v>2891119.6727984441</v>
      </c>
      <c r="E194" s="138">
        <f t="shared" si="11"/>
        <v>290720.12427821732</v>
      </c>
      <c r="F194" s="138">
        <f t="shared" si="11"/>
        <v>0</v>
      </c>
      <c r="G194" s="138">
        <f t="shared" si="11"/>
        <v>0</v>
      </c>
      <c r="H194" s="138">
        <f t="shared" ref="H194:H213" si="12">SUM(C194:G194)</f>
        <v>4893227.2623648122</v>
      </c>
    </row>
    <row r="195" spans="2:8">
      <c r="B195" s="127" t="str">
        <f>$B$34</f>
        <v>Fine Arts</v>
      </c>
      <c r="C195" s="138">
        <f t="shared" si="11"/>
        <v>796910.31836225931</v>
      </c>
      <c r="D195" s="138">
        <f t="shared" si="11"/>
        <v>390887.34117079148</v>
      </c>
      <c r="E195" s="138">
        <f t="shared" si="11"/>
        <v>0</v>
      </c>
      <c r="F195" s="138">
        <f t="shared" si="11"/>
        <v>0</v>
      </c>
      <c r="G195" s="138">
        <f t="shared" si="11"/>
        <v>0</v>
      </c>
      <c r="H195" s="138">
        <f t="shared" si="12"/>
        <v>1187797.6595330508</v>
      </c>
    </row>
    <row r="196" spans="2:8">
      <c r="B196" s="127" t="str">
        <f>$B$35</f>
        <v>Teacher Education</v>
      </c>
      <c r="C196" s="138">
        <f t="shared" si="11"/>
        <v>193060.24582263496</v>
      </c>
      <c r="D196" s="138">
        <f t="shared" si="11"/>
        <v>1324289.2049927653</v>
      </c>
      <c r="E196" s="138">
        <f t="shared" si="11"/>
        <v>355160.29402252031</v>
      </c>
      <c r="F196" s="138">
        <f t="shared" si="11"/>
        <v>0</v>
      </c>
      <c r="G196" s="138">
        <f t="shared" si="11"/>
        <v>0</v>
      </c>
      <c r="H196" s="138">
        <f t="shared" si="12"/>
        <v>1872509.7448379206</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389751.08062286087</v>
      </c>
      <c r="D198" s="138">
        <f t="shared" si="11"/>
        <v>730023.07075858326</v>
      </c>
      <c r="E198" s="138">
        <f t="shared" si="11"/>
        <v>223215.45418203218</v>
      </c>
      <c r="F198" s="138">
        <f t="shared" si="11"/>
        <v>0</v>
      </c>
      <c r="G198" s="138">
        <f t="shared" si="11"/>
        <v>0</v>
      </c>
      <c r="H198" s="138">
        <f t="shared" si="12"/>
        <v>1342989.6055634764</v>
      </c>
    </row>
    <row r="199" spans="2:8">
      <c r="B199" s="127" t="str">
        <f>$B$38</f>
        <v>Home Economics</v>
      </c>
      <c r="C199" s="138">
        <f t="shared" si="11"/>
        <v>11396.683129745361</v>
      </c>
      <c r="D199" s="138">
        <f t="shared" si="11"/>
        <v>73245.309151053429</v>
      </c>
      <c r="E199" s="138">
        <f t="shared" si="11"/>
        <v>0</v>
      </c>
      <c r="F199" s="138">
        <f t="shared" si="11"/>
        <v>0</v>
      </c>
      <c r="G199" s="138">
        <f t="shared" si="11"/>
        <v>0</v>
      </c>
      <c r="H199" s="138">
        <f t="shared" si="12"/>
        <v>84641.99228079879</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106057.29110621545</v>
      </c>
      <c r="D201" s="138">
        <f t="shared" si="11"/>
        <v>695866.14067027287</v>
      </c>
      <c r="E201" s="138">
        <f t="shared" si="11"/>
        <v>0</v>
      </c>
      <c r="F201" s="138">
        <f t="shared" si="11"/>
        <v>0</v>
      </c>
      <c r="G201" s="138">
        <f t="shared" si="11"/>
        <v>0</v>
      </c>
      <c r="H201" s="138">
        <f t="shared" si="12"/>
        <v>801923.43177648832</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69878.696320843301</v>
      </c>
      <c r="D206" s="138">
        <f t="shared" si="11"/>
        <v>426998.33925237559</v>
      </c>
      <c r="E206" s="138">
        <f t="shared" si="11"/>
        <v>0</v>
      </c>
      <c r="F206" s="138">
        <f t="shared" si="11"/>
        <v>0</v>
      </c>
      <c r="G206" s="138">
        <f t="shared" si="11"/>
        <v>0</v>
      </c>
      <c r="H206" s="138">
        <f t="shared" si="12"/>
        <v>496877.03557321889</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715413.43870112905</v>
      </c>
      <c r="D208" s="138">
        <f t="shared" si="11"/>
        <v>8510084.939210102</v>
      </c>
      <c r="E208" s="138">
        <f t="shared" si="11"/>
        <v>3353352.7074729735</v>
      </c>
      <c r="F208" s="138">
        <f t="shared" si="11"/>
        <v>0</v>
      </c>
      <c r="G208" s="138">
        <f t="shared" si="11"/>
        <v>0</v>
      </c>
      <c r="H208" s="138">
        <f t="shared" si="12"/>
        <v>12578851.085384205</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145921.13634455352</v>
      </c>
      <c r="E210" s="138">
        <f t="shared" si="13"/>
        <v>0</v>
      </c>
      <c r="F210" s="138">
        <f t="shared" si="13"/>
        <v>0</v>
      </c>
      <c r="G210" s="138">
        <f t="shared" si="13"/>
        <v>0</v>
      </c>
      <c r="H210" s="138">
        <f t="shared" si="12"/>
        <v>145921.13634455352</v>
      </c>
    </row>
    <row r="211" spans="2:8">
      <c r="B211" s="127" t="str">
        <f>$B$50</f>
        <v>Technology</v>
      </c>
      <c r="C211" s="138">
        <f t="shared" si="13"/>
        <v>87030.888116971386</v>
      </c>
      <c r="D211" s="138">
        <f t="shared" si="13"/>
        <v>252131.48675899135</v>
      </c>
      <c r="E211" s="138">
        <f t="shared" si="13"/>
        <v>243247.98104019774</v>
      </c>
      <c r="F211" s="138">
        <f t="shared" si="13"/>
        <v>0</v>
      </c>
      <c r="G211" s="138">
        <f t="shared" si="13"/>
        <v>0</v>
      </c>
      <c r="H211" s="138">
        <f t="shared" si="12"/>
        <v>582410.35591616051</v>
      </c>
    </row>
    <row r="212" spans="2:8">
      <c r="B212" s="127" t="str">
        <f>$B$51</f>
        <v>Nursing</v>
      </c>
      <c r="C212" s="138">
        <f t="shared" si="13"/>
        <v>9140.8564524803714</v>
      </c>
      <c r="D212" s="138">
        <f t="shared" si="13"/>
        <v>210709.75469838385</v>
      </c>
      <c r="E212" s="138">
        <f t="shared" si="13"/>
        <v>0</v>
      </c>
      <c r="F212" s="138">
        <f t="shared" si="13"/>
        <v>0</v>
      </c>
      <c r="G212" s="138">
        <f t="shared" si="13"/>
        <v>0</v>
      </c>
      <c r="H212" s="138">
        <f t="shared" si="12"/>
        <v>219850.61115086422</v>
      </c>
    </row>
    <row r="213" spans="2:8">
      <c r="B213" s="130" t="str">
        <f>$B$52</f>
        <v>Totals</v>
      </c>
      <c r="C213" s="135">
        <f>SUM(C193:C212)</f>
        <v>11516598.535462968</v>
      </c>
      <c r="D213" s="135">
        <f>SUM(D193:D212)</f>
        <v>21365742.651783127</v>
      </c>
      <c r="E213" s="135">
        <f>SUM(E193:E212)</f>
        <v>5576692.8127539037</v>
      </c>
      <c r="F213" s="135">
        <f>SUM(F193:F212)</f>
        <v>0</v>
      </c>
      <c r="G213" s="135">
        <f>SUM(G193:G212)</f>
        <v>0</v>
      </c>
      <c r="H213" s="135">
        <f t="shared" si="12"/>
        <v>38459034</v>
      </c>
    </row>
    <row r="214" spans="2:8">
      <c r="B214" s="143"/>
      <c r="C214" s="144"/>
      <c r="D214" s="144"/>
      <c r="E214" s="144"/>
      <c r="F214" s="144"/>
      <c r="G214" s="144"/>
      <c r="H214" s="144"/>
    </row>
    <row r="215" spans="2:8">
      <c r="B215" s="489" t="s">
        <v>35</v>
      </c>
      <c r="C215" s="489"/>
      <c r="D215" s="489"/>
      <c r="E215" s="489"/>
      <c r="F215" s="489"/>
      <c r="G215" s="489"/>
      <c r="H215" s="122">
        <f>H17</f>
        <v>31341642</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4781514.2308420166</v>
      </c>
      <c r="D218" s="135">
        <f t="shared" si="14"/>
        <v>6006033.0727033289</v>
      </c>
      <c r="E218" s="135">
        <f t="shared" si="14"/>
        <v>343923.86870530131</v>
      </c>
      <c r="F218" s="135">
        <f t="shared" si="14"/>
        <v>0</v>
      </c>
      <c r="G218" s="135">
        <f t="shared" si="14"/>
        <v>0</v>
      </c>
      <c r="H218" s="135">
        <f>SUM(C218:G218)</f>
        <v>11131471.172250645</v>
      </c>
    </row>
    <row r="219" spans="2:8">
      <c r="B219" s="127" t="str">
        <f>$B$33</f>
        <v>Science</v>
      </c>
      <c r="C219" s="138">
        <f t="shared" si="14"/>
        <v>1135316.1729308902</v>
      </c>
      <c r="D219" s="138">
        <f t="shared" si="14"/>
        <v>2058312.0428521964</v>
      </c>
      <c r="E219" s="138">
        <f t="shared" si="14"/>
        <v>113716.76303965609</v>
      </c>
      <c r="F219" s="138">
        <f t="shared" si="14"/>
        <v>0</v>
      </c>
      <c r="G219" s="138">
        <f t="shared" si="14"/>
        <v>0</v>
      </c>
      <c r="H219" s="138">
        <f t="shared" ref="H219:H238" si="15">SUM(C219:G219)</f>
        <v>3307344.9788227426</v>
      </c>
    </row>
    <row r="220" spans="2:8">
      <c r="B220" s="127" t="str">
        <f>$B$34</f>
        <v>Fine Arts</v>
      </c>
      <c r="C220" s="138">
        <f t="shared" si="14"/>
        <v>480067.7505185653</v>
      </c>
      <c r="D220" s="138">
        <f t="shared" si="14"/>
        <v>218111.03275539103</v>
      </c>
      <c r="E220" s="138">
        <f t="shared" si="14"/>
        <v>0</v>
      </c>
      <c r="F220" s="138">
        <f t="shared" si="14"/>
        <v>0</v>
      </c>
      <c r="G220" s="138">
        <f t="shared" si="14"/>
        <v>0</v>
      </c>
      <c r="H220" s="138">
        <f t="shared" si="15"/>
        <v>698178.78327395627</v>
      </c>
    </row>
    <row r="221" spans="2:8">
      <c r="B221" s="127" t="str">
        <f>$B$35</f>
        <v>Teacher Education</v>
      </c>
      <c r="C221" s="138">
        <f t="shared" si="14"/>
        <v>114609.93658895283</v>
      </c>
      <c r="D221" s="138">
        <f t="shared" si="14"/>
        <v>1265664.631131385</v>
      </c>
      <c r="E221" s="138">
        <f t="shared" si="14"/>
        <v>70131.940968707757</v>
      </c>
      <c r="F221" s="138">
        <f t="shared" si="14"/>
        <v>0</v>
      </c>
      <c r="G221" s="138">
        <f t="shared" si="14"/>
        <v>0</v>
      </c>
      <c r="H221" s="138">
        <f t="shared" si="15"/>
        <v>1450406.5086890454</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265944.34748275293</v>
      </c>
      <c r="D223" s="138">
        <f t="shared" si="14"/>
        <v>584141.53962199239</v>
      </c>
      <c r="E223" s="138">
        <f t="shared" si="14"/>
        <v>42396.145105377007</v>
      </c>
      <c r="F223" s="138">
        <f t="shared" si="14"/>
        <v>0</v>
      </c>
      <c r="G223" s="138">
        <f t="shared" si="14"/>
        <v>0</v>
      </c>
      <c r="H223" s="138">
        <f t="shared" si="15"/>
        <v>892482.03221012221</v>
      </c>
    </row>
    <row r="224" spans="2:8">
      <c r="B224" s="127" t="str">
        <f>$B$38</f>
        <v>Home Economics</v>
      </c>
      <c r="C224" s="138">
        <f t="shared" si="14"/>
        <v>11460.993658895282</v>
      </c>
      <c r="D224" s="138">
        <f t="shared" si="14"/>
        <v>97972.638697035392</v>
      </c>
      <c r="E224" s="138">
        <f t="shared" si="14"/>
        <v>0</v>
      </c>
      <c r="F224" s="138">
        <f t="shared" si="14"/>
        <v>0</v>
      </c>
      <c r="G224" s="138">
        <f t="shared" si="14"/>
        <v>0</v>
      </c>
      <c r="H224" s="138">
        <f t="shared" si="15"/>
        <v>109433.63235593068</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68581.107216937904</v>
      </c>
      <c r="D226" s="138">
        <f t="shared" si="14"/>
        <v>654776.41337339953</v>
      </c>
      <c r="E226" s="138">
        <f t="shared" si="14"/>
        <v>0</v>
      </c>
      <c r="F226" s="138">
        <f t="shared" si="14"/>
        <v>0</v>
      </c>
      <c r="G226" s="138">
        <f t="shared" si="14"/>
        <v>0</v>
      </c>
      <c r="H226" s="138">
        <f t="shared" si="15"/>
        <v>723357.52059033746</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46953.103054183906</v>
      </c>
      <c r="D231" s="138">
        <f t="shared" si="14"/>
        <v>357755.2915317085</v>
      </c>
      <c r="E231" s="138">
        <f t="shared" si="14"/>
        <v>0</v>
      </c>
      <c r="F231" s="138">
        <f t="shared" si="14"/>
        <v>0</v>
      </c>
      <c r="G231" s="138">
        <f t="shared" si="14"/>
        <v>0</v>
      </c>
      <c r="H231" s="138">
        <f t="shared" si="15"/>
        <v>404708.39458589238</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578965.03451064567</v>
      </c>
      <c r="D233" s="138">
        <f t="shared" si="14"/>
        <v>9269275.5769968927</v>
      </c>
      <c r="E233" s="138">
        <f t="shared" si="14"/>
        <v>2087845.0524168215</v>
      </c>
      <c r="F233" s="138">
        <f t="shared" si="14"/>
        <v>0</v>
      </c>
      <c r="G233" s="138">
        <f t="shared" si="14"/>
        <v>0</v>
      </c>
      <c r="H233" s="138">
        <f t="shared" si="15"/>
        <v>11936085.663924361</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156933.54795814722</v>
      </c>
      <c r="E235" s="138">
        <f t="shared" si="16"/>
        <v>0</v>
      </c>
      <c r="F235" s="138">
        <f t="shared" si="16"/>
        <v>0</v>
      </c>
      <c r="G235" s="138">
        <f t="shared" si="16"/>
        <v>0</v>
      </c>
      <c r="H235" s="138">
        <f t="shared" si="15"/>
        <v>156933.54795814722</v>
      </c>
    </row>
    <row r="236" spans="2:10">
      <c r="B236" s="127" t="str">
        <f>$B$50</f>
        <v>Technology</v>
      </c>
      <c r="C236" s="138">
        <f t="shared" si="16"/>
        <v>30685.886248009949</v>
      </c>
      <c r="D236" s="138">
        <f t="shared" si="16"/>
        <v>231558.25767459197</v>
      </c>
      <c r="E236" s="138">
        <f t="shared" si="16"/>
        <v>154528.00552427134</v>
      </c>
      <c r="F236" s="138">
        <f t="shared" si="16"/>
        <v>0</v>
      </c>
      <c r="G236" s="138">
        <f t="shared" si="16"/>
        <v>0</v>
      </c>
      <c r="H236" s="138">
        <f t="shared" si="15"/>
        <v>416772.14944687329</v>
      </c>
    </row>
    <row r="237" spans="2:10">
      <c r="B237" s="127" t="str">
        <f>$B$51</f>
        <v>Nursing</v>
      </c>
      <c r="C237" s="138">
        <f t="shared" si="16"/>
        <v>8071.9901576090433</v>
      </c>
      <c r="D237" s="138">
        <f t="shared" si="16"/>
        <v>106395.62573433708</v>
      </c>
      <c r="E237" s="138">
        <f t="shared" si="16"/>
        <v>0</v>
      </c>
      <c r="F237" s="138">
        <f t="shared" si="16"/>
        <v>0</v>
      </c>
      <c r="G237" s="138">
        <f t="shared" si="16"/>
        <v>0</v>
      </c>
      <c r="H237" s="138">
        <f t="shared" si="15"/>
        <v>114467.61589194613</v>
      </c>
    </row>
    <row r="238" spans="2:10">
      <c r="B238" s="130" t="str">
        <f>$B$52</f>
        <v>Totals</v>
      </c>
      <c r="C238" s="135">
        <f>SUM(C218:C237)</f>
        <v>7522170.5532094603</v>
      </c>
      <c r="D238" s="135">
        <f>SUM(D218:D237)</f>
        <v>21006929.671030406</v>
      </c>
      <c r="E238" s="135">
        <f>SUM(E218:E237)</f>
        <v>2812541.7757601347</v>
      </c>
      <c r="F238" s="135">
        <f>SUM(F218:F237)</f>
        <v>0</v>
      </c>
      <c r="G238" s="135">
        <f>SUM(G218:G237)</f>
        <v>0</v>
      </c>
      <c r="H238" s="135">
        <f t="shared" si="15"/>
        <v>31341642</v>
      </c>
    </row>
    <row r="239" spans="2:10">
      <c r="B239" s="328"/>
      <c r="C239" s="348"/>
      <c r="D239" s="348"/>
      <c r="E239" s="348"/>
      <c r="F239" s="348"/>
      <c r="G239" s="348"/>
      <c r="H239" s="348"/>
    </row>
    <row r="240" spans="2:10">
      <c r="B240" s="120" t="s">
        <v>11</v>
      </c>
      <c r="C240" s="121"/>
      <c r="D240" s="121"/>
      <c r="E240" s="121"/>
      <c r="F240" s="121"/>
      <c r="G240" s="121"/>
      <c r="H240" s="122">
        <f>H16</f>
        <v>8805823</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1343425.720604426</v>
      </c>
      <c r="D243" s="135">
        <f t="shared" si="17"/>
        <v>1687469.4749678925</v>
      </c>
      <c r="E243" s="135">
        <f t="shared" si="17"/>
        <v>96629.676048693378</v>
      </c>
      <c r="F243" s="135">
        <f t="shared" si="17"/>
        <v>0</v>
      </c>
      <c r="G243" s="135">
        <f t="shared" si="17"/>
        <v>0</v>
      </c>
      <c r="H243" s="135">
        <f>SUM(C243:G243)</f>
        <v>3127524.8716210118</v>
      </c>
    </row>
    <row r="244" spans="2:8">
      <c r="B244" s="127" t="str">
        <f>$B$33</f>
        <v>Science</v>
      </c>
      <c r="C244" s="138">
        <f t="shared" si="17"/>
        <v>318981.15828988189</v>
      </c>
      <c r="D244" s="138">
        <f t="shared" si="17"/>
        <v>578308.29438115773</v>
      </c>
      <c r="E244" s="138">
        <f t="shared" si="17"/>
        <v>31950.134822551845</v>
      </c>
      <c r="F244" s="138">
        <f t="shared" si="17"/>
        <v>0</v>
      </c>
      <c r="G244" s="138">
        <f t="shared" si="17"/>
        <v>0</v>
      </c>
      <c r="H244" s="138">
        <f t="shared" ref="H244:H263" si="18">SUM(C244:G244)</f>
        <v>929239.58749359148</v>
      </c>
    </row>
    <row r="245" spans="2:8">
      <c r="B245" s="127" t="str">
        <f>$B$34</f>
        <v>Fine Arts</v>
      </c>
      <c r="C245" s="138">
        <f t="shared" si="17"/>
        <v>134880.98801826159</v>
      </c>
      <c r="D245" s="138">
        <f t="shared" si="17"/>
        <v>61280.999533820715</v>
      </c>
      <c r="E245" s="138">
        <f t="shared" si="17"/>
        <v>0</v>
      </c>
      <c r="F245" s="138">
        <f t="shared" si="17"/>
        <v>0</v>
      </c>
      <c r="G245" s="138">
        <f t="shared" si="17"/>
        <v>0</v>
      </c>
      <c r="H245" s="138">
        <f t="shared" si="18"/>
        <v>196161.98755208231</v>
      </c>
    </row>
    <row r="246" spans="2:8">
      <c r="B246" s="127" t="str">
        <f>$B$35</f>
        <v>Teacher Education</v>
      </c>
      <c r="C246" s="138">
        <f t="shared" si="17"/>
        <v>32201.083007825255</v>
      </c>
      <c r="D246" s="138">
        <f t="shared" si="17"/>
        <v>355604.17412410188</v>
      </c>
      <c r="E246" s="138">
        <f t="shared" si="17"/>
        <v>19704.438549099916</v>
      </c>
      <c r="F246" s="138">
        <f t="shared" si="17"/>
        <v>0</v>
      </c>
      <c r="G246" s="138">
        <f t="shared" si="17"/>
        <v>0</v>
      </c>
      <c r="H246" s="138">
        <f t="shared" si="18"/>
        <v>407509.69568102702</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74720.362506329999</v>
      </c>
      <c r="D248" s="138">
        <f t="shared" si="17"/>
        <v>164121.80972709571</v>
      </c>
      <c r="E248" s="138">
        <f t="shared" si="17"/>
        <v>11911.722738721419</v>
      </c>
      <c r="F248" s="138">
        <f t="shared" si="17"/>
        <v>0</v>
      </c>
      <c r="G248" s="138">
        <f t="shared" si="17"/>
        <v>0</v>
      </c>
      <c r="H248" s="138">
        <f t="shared" si="18"/>
        <v>250753.89497214713</v>
      </c>
    </row>
    <row r="249" spans="2:8">
      <c r="B249" s="127" t="str">
        <f>$B$38</f>
        <v>Home Economics</v>
      </c>
      <c r="C249" s="138">
        <f t="shared" si="17"/>
        <v>3220.1083007825255</v>
      </c>
      <c r="D249" s="138">
        <f t="shared" si="17"/>
        <v>27526.627839378816</v>
      </c>
      <c r="E249" s="138">
        <f t="shared" si="17"/>
        <v>0</v>
      </c>
      <c r="F249" s="138">
        <f t="shared" si="17"/>
        <v>0</v>
      </c>
      <c r="G249" s="138">
        <f t="shared" si="17"/>
        <v>0</v>
      </c>
      <c r="H249" s="138">
        <f t="shared" si="18"/>
        <v>30746.736140161342</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19268.71257403737</v>
      </c>
      <c r="D251" s="138">
        <f t="shared" si="17"/>
        <v>183967.55347856341</v>
      </c>
      <c r="E251" s="138">
        <f t="shared" si="17"/>
        <v>0</v>
      </c>
      <c r="F251" s="138">
        <f t="shared" si="17"/>
        <v>0</v>
      </c>
      <c r="G251" s="138">
        <f t="shared" si="17"/>
        <v>0</v>
      </c>
      <c r="H251" s="138">
        <f t="shared" si="18"/>
        <v>203236.26605260078</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13192.056587076799</v>
      </c>
      <c r="D256" s="138">
        <f t="shared" si="17"/>
        <v>100515.78582071813</v>
      </c>
      <c r="E256" s="138">
        <f t="shared" si="17"/>
        <v>0</v>
      </c>
      <c r="F256" s="138">
        <f t="shared" si="17"/>
        <v>0</v>
      </c>
      <c r="G256" s="138">
        <f t="shared" si="17"/>
        <v>0</v>
      </c>
      <c r="H256" s="138">
        <f t="shared" si="18"/>
        <v>113707.84240779493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162667.40642017534</v>
      </c>
      <c r="D258" s="138">
        <f t="shared" si="17"/>
        <v>2604317.9253102788</v>
      </c>
      <c r="E258" s="138">
        <f t="shared" si="17"/>
        <v>586605.95966887288</v>
      </c>
      <c r="F258" s="138">
        <f t="shared" si="17"/>
        <v>0</v>
      </c>
      <c r="G258" s="138">
        <f t="shared" si="17"/>
        <v>0</v>
      </c>
      <c r="H258" s="138">
        <f t="shared" si="18"/>
        <v>3353591.2913993271</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44092.426493846608</v>
      </c>
      <c r="E260" s="138">
        <f t="shared" si="19"/>
        <v>0</v>
      </c>
      <c r="F260" s="138">
        <f t="shared" si="19"/>
        <v>0</v>
      </c>
      <c r="G260" s="138">
        <f t="shared" si="19"/>
        <v>0</v>
      </c>
      <c r="H260" s="138">
        <f t="shared" si="18"/>
        <v>44092.426493846608</v>
      </c>
    </row>
    <row r="261" spans="2:10">
      <c r="B261" s="127" t="str">
        <f>$B$50</f>
        <v>Technology</v>
      </c>
      <c r="C261" s="138">
        <f t="shared" si="19"/>
        <v>8621.5802891919229</v>
      </c>
      <c r="D261" s="138">
        <f t="shared" si="19"/>
        <v>65059.16413922565</v>
      </c>
      <c r="E261" s="138">
        <f t="shared" si="19"/>
        <v>43416.55951496592</v>
      </c>
      <c r="F261" s="138">
        <f t="shared" si="19"/>
        <v>0</v>
      </c>
      <c r="G261" s="138">
        <f t="shared" si="19"/>
        <v>0</v>
      </c>
      <c r="H261" s="138">
        <f t="shared" si="18"/>
        <v>117097.30394338349</v>
      </c>
    </row>
    <row r="262" spans="2:10">
      <c r="B262" s="127" t="str">
        <f>$B$51</f>
        <v>Nursing</v>
      </c>
      <c r="C262" s="138">
        <f t="shared" si="19"/>
        <v>2267.9257387231769</v>
      </c>
      <c r="D262" s="138">
        <f t="shared" si="19"/>
        <v>29893.170504302787</v>
      </c>
      <c r="E262" s="138">
        <f t="shared" si="19"/>
        <v>0</v>
      </c>
      <c r="F262" s="138">
        <f t="shared" si="19"/>
        <v>0</v>
      </c>
      <c r="G262" s="138">
        <f t="shared" si="19"/>
        <v>0</v>
      </c>
      <c r="H262" s="138">
        <f t="shared" si="18"/>
        <v>32161.096243025964</v>
      </c>
    </row>
    <row r="263" spans="2:10">
      <c r="B263" s="130" t="str">
        <f>$B$52</f>
        <v>Totals</v>
      </c>
      <c r="C263" s="135">
        <f>SUM(C243:C262)</f>
        <v>2113447.1023367117</v>
      </c>
      <c r="D263" s="135">
        <f>SUM(D243:D262)</f>
        <v>5902157.4063203828</v>
      </c>
      <c r="E263" s="135">
        <f>SUM(E243:E262)</f>
        <v>790218.49134290544</v>
      </c>
      <c r="F263" s="135">
        <f>SUM(F243:F262)</f>
        <v>0</v>
      </c>
      <c r="G263" s="135">
        <f>SUM(G243:G262)</f>
        <v>0</v>
      </c>
      <c r="H263" s="135">
        <f t="shared" si="18"/>
        <v>8805823</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24486158.73375608</v>
      </c>
      <c r="D268" s="135">
        <f t="shared" si="20"/>
        <v>21821766.73248174</v>
      </c>
      <c r="E268" s="135">
        <f t="shared" si="20"/>
        <v>3187345.2572352253</v>
      </c>
      <c r="F268" s="135">
        <f t="shared" si="20"/>
        <v>0</v>
      </c>
      <c r="G268" s="135">
        <f t="shared" si="20"/>
        <v>0</v>
      </c>
      <c r="H268" s="135">
        <f>SUM(C268:G268)</f>
        <v>49495270.723473042</v>
      </c>
    </row>
    <row r="269" spans="2:10">
      <c r="B269" s="127" t="str">
        <f>$B$33</f>
        <v>Science</v>
      </c>
      <c r="C269" s="138">
        <f t="shared" si="20"/>
        <v>5928593.0614067893</v>
      </c>
      <c r="D269" s="138">
        <f t="shared" si="20"/>
        <v>10195238.516828854</v>
      </c>
      <c r="E269" s="138">
        <f t="shared" si="20"/>
        <v>905733.12314460636</v>
      </c>
      <c r="F269" s="138">
        <f t="shared" si="20"/>
        <v>0</v>
      </c>
      <c r="G269" s="138">
        <f t="shared" si="20"/>
        <v>0</v>
      </c>
      <c r="H269" s="138">
        <f t="shared" ref="H269:H288" si="21">SUM(C269:G269)</f>
        <v>17029564.701380249</v>
      </c>
    </row>
    <row r="270" spans="2:10">
      <c r="B270" s="127" t="str">
        <f>$B$34</f>
        <v>Fine Arts</v>
      </c>
      <c r="C270" s="138">
        <f t="shared" si="20"/>
        <v>2545091.2470003776</v>
      </c>
      <c r="D270" s="138">
        <f t="shared" si="20"/>
        <v>1226133.78707607</v>
      </c>
      <c r="E270" s="138">
        <f t="shared" si="20"/>
        <v>0</v>
      </c>
      <c r="F270" s="138">
        <f t="shared" si="20"/>
        <v>0</v>
      </c>
      <c r="G270" s="138">
        <f t="shared" si="20"/>
        <v>0</v>
      </c>
      <c r="H270" s="138">
        <f t="shared" si="21"/>
        <v>3771225.0340764476</v>
      </c>
    </row>
    <row r="271" spans="2:10">
      <c r="B271" s="127" t="str">
        <f>$B$35</f>
        <v>Teacher Education</v>
      </c>
      <c r="C271" s="138">
        <f t="shared" si="20"/>
        <v>660097.81227266311</v>
      </c>
      <c r="D271" s="138">
        <f t="shared" si="20"/>
        <v>5142139.4832640169</v>
      </c>
      <c r="E271" s="138">
        <f t="shared" si="20"/>
        <v>1034096.4856202442</v>
      </c>
      <c r="F271" s="138">
        <f t="shared" si="20"/>
        <v>0</v>
      </c>
      <c r="G271" s="138">
        <f t="shared" si="20"/>
        <v>0</v>
      </c>
      <c r="H271" s="138">
        <f t="shared" si="21"/>
        <v>6836333.7811569246</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1557418.4401548211</v>
      </c>
      <c r="D273" s="138">
        <f t="shared" si="20"/>
        <v>3027303.3279760308</v>
      </c>
      <c r="E273" s="138">
        <f t="shared" si="20"/>
        <v>751158.37066396535</v>
      </c>
      <c r="F273" s="138">
        <f t="shared" si="20"/>
        <v>0</v>
      </c>
      <c r="G273" s="138">
        <f t="shared" si="20"/>
        <v>0</v>
      </c>
      <c r="H273" s="138">
        <f t="shared" si="21"/>
        <v>5335880.138794817</v>
      </c>
    </row>
    <row r="274" spans="2:10">
      <c r="B274" s="127" t="str">
        <f>$B$38</f>
        <v>Home Economics</v>
      </c>
      <c r="C274" s="138">
        <f t="shared" si="20"/>
        <v>46860.546587962774</v>
      </c>
      <c r="D274" s="138">
        <f t="shared" si="20"/>
        <v>332313.24418892805</v>
      </c>
      <c r="E274" s="138">
        <f t="shared" si="20"/>
        <v>0</v>
      </c>
      <c r="F274" s="138">
        <f t="shared" si="20"/>
        <v>0</v>
      </c>
      <c r="G274" s="138">
        <f t="shared" si="20"/>
        <v>0</v>
      </c>
      <c r="H274" s="138">
        <f t="shared" si="21"/>
        <v>379173.79077689082</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346460.54925443116</v>
      </c>
      <c r="D276" s="138">
        <f t="shared" si="20"/>
        <v>2535548.1032826421</v>
      </c>
      <c r="E276" s="138">
        <f t="shared" si="20"/>
        <v>0</v>
      </c>
      <c r="F276" s="138">
        <f t="shared" si="20"/>
        <v>0</v>
      </c>
      <c r="G276" s="138">
        <f t="shared" si="20"/>
        <v>0</v>
      </c>
      <c r="H276" s="138">
        <f t="shared" si="21"/>
        <v>2882008.652537073</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228236.38290115411</v>
      </c>
      <c r="D281" s="138">
        <f t="shared" si="20"/>
        <v>1485403.4789834791</v>
      </c>
      <c r="E281" s="138">
        <f t="shared" si="20"/>
        <v>0</v>
      </c>
      <c r="F281" s="138">
        <f t="shared" si="20"/>
        <v>0</v>
      </c>
      <c r="G281" s="138">
        <f t="shared" si="20"/>
        <v>0</v>
      </c>
      <c r="H281" s="138">
        <f t="shared" si="21"/>
        <v>1713639.8618846331</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2476605.3494812557</v>
      </c>
      <c r="D283" s="138">
        <f t="shared" si="20"/>
        <v>32511683.339980356</v>
      </c>
      <c r="E283" s="138">
        <f t="shared" si="20"/>
        <v>10806778.119111672</v>
      </c>
      <c r="F283" s="138">
        <f t="shared" si="20"/>
        <v>0</v>
      </c>
      <c r="G283" s="138">
        <f t="shared" si="20"/>
        <v>0</v>
      </c>
      <c r="H283" s="138">
        <f t="shared" si="21"/>
        <v>45795066.808573283</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600881.90930735017</v>
      </c>
      <c r="E285" s="138">
        <f t="shared" si="22"/>
        <v>0</v>
      </c>
      <c r="F285" s="138">
        <f t="shared" si="22"/>
        <v>0</v>
      </c>
      <c r="G285" s="138">
        <f t="shared" si="22"/>
        <v>0</v>
      </c>
      <c r="H285" s="138">
        <f t="shared" si="21"/>
        <v>600881.90930735017</v>
      </c>
    </row>
    <row r="286" spans="2:10">
      <c r="B286" s="127" t="str">
        <f>$B$50</f>
        <v>Technology</v>
      </c>
      <c r="C286" s="138">
        <f t="shared" si="22"/>
        <v>288822.75967106438</v>
      </c>
      <c r="D286" s="138">
        <f t="shared" si="22"/>
        <v>1019471.8380802931</v>
      </c>
      <c r="E286" s="138">
        <f t="shared" si="22"/>
        <v>895330.20141113095</v>
      </c>
      <c r="F286" s="138">
        <f t="shared" si="22"/>
        <v>0</v>
      </c>
      <c r="G286" s="138">
        <f t="shared" si="22"/>
        <v>0</v>
      </c>
      <c r="H286" s="138">
        <f t="shared" si="21"/>
        <v>2203624.7991624884</v>
      </c>
    </row>
    <row r="287" spans="2:10">
      <c r="B287" s="127" t="str">
        <f>$B$51</f>
        <v>Nursing</v>
      </c>
      <c r="C287" s="138">
        <f t="shared" si="22"/>
        <v>32462.780167481593</v>
      </c>
      <c r="D287" s="138">
        <f t="shared" si="22"/>
        <v>646252.31311835477</v>
      </c>
      <c r="E287" s="138">
        <f t="shared" si="22"/>
        <v>0</v>
      </c>
      <c r="F287" s="138">
        <f t="shared" si="22"/>
        <v>0</v>
      </c>
      <c r="G287" s="138">
        <f t="shared" si="22"/>
        <v>0</v>
      </c>
      <c r="H287" s="138">
        <f t="shared" si="21"/>
        <v>678715.0932858364</v>
      </c>
    </row>
    <row r="288" spans="2:10">
      <c r="B288" s="130" t="str">
        <f>$B$52</f>
        <v>Totals</v>
      </c>
      <c r="C288" s="135">
        <f>SUM(C268:C287)</f>
        <v>38596807.662654087</v>
      </c>
      <c r="D288" s="135">
        <f>SUM(D268:D287)</f>
        <v>80544136.074568108</v>
      </c>
      <c r="E288" s="135">
        <f>SUM(E268:E287)</f>
        <v>17580441.557186846</v>
      </c>
      <c r="F288" s="135">
        <f>SUM(F268:F287)</f>
        <v>0</v>
      </c>
      <c r="G288" s="135">
        <f>SUM(G268:G287)</f>
        <v>0</v>
      </c>
      <c r="H288" s="135">
        <f t="shared" si="21"/>
        <v>136721385.29440904</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315.5473489833127</v>
      </c>
      <c r="D293" s="133">
        <f t="shared" si="23"/>
        <v>536.90007707119719</v>
      </c>
      <c r="E293" s="133">
        <f t="shared" si="23"/>
        <v>1224.0189159889499</v>
      </c>
      <c r="F293" s="133">
        <f t="shared" si="23"/>
        <v>0</v>
      </c>
      <c r="G293" s="134">
        <f t="shared" si="23"/>
        <v>0</v>
      </c>
      <c r="H293" s="135">
        <f t="shared" si="23"/>
        <v>409.56970982707924</v>
      </c>
    </row>
    <row r="294" spans="2:10">
      <c r="B294" s="127" t="str">
        <f>$B$33</f>
        <v>Science</v>
      </c>
      <c r="C294" s="136">
        <f t="shared" si="23"/>
        <v>321.76895855667783</v>
      </c>
      <c r="D294" s="136">
        <f t="shared" si="23"/>
        <v>731.94332090091564</v>
      </c>
      <c r="E294" s="136">
        <f t="shared" si="23"/>
        <v>1051.9548468578471</v>
      </c>
      <c r="F294" s="136">
        <f t="shared" si="23"/>
        <v>0</v>
      </c>
      <c r="G294" s="137">
        <f t="shared" si="23"/>
        <v>0</v>
      </c>
      <c r="H294" s="138">
        <f t="shared" si="23"/>
        <v>512.70705107271556</v>
      </c>
    </row>
    <row r="295" spans="2:10">
      <c r="B295" s="127" t="str">
        <f>$B$34</f>
        <v>Fine Arts</v>
      </c>
      <c r="C295" s="136">
        <f t="shared" si="23"/>
        <v>326.67067732003306</v>
      </c>
      <c r="D295" s="136">
        <f t="shared" si="23"/>
        <v>830.7139478835162</v>
      </c>
      <c r="E295" s="136">
        <f t="shared" si="23"/>
        <v>0</v>
      </c>
      <c r="F295" s="136">
        <f t="shared" si="23"/>
        <v>0</v>
      </c>
      <c r="G295" s="137">
        <f t="shared" si="23"/>
        <v>0</v>
      </c>
      <c r="H295" s="138">
        <f t="shared" si="23"/>
        <v>406.95209173156877</v>
      </c>
    </row>
    <row r="296" spans="2:10">
      <c r="B296" s="127" t="str">
        <f>$B$35</f>
        <v>Teacher Education</v>
      </c>
      <c r="C296" s="136">
        <f t="shared" si="23"/>
        <v>354.8912969207866</v>
      </c>
      <c r="D296" s="136">
        <f t="shared" si="23"/>
        <v>600.36654795843742</v>
      </c>
      <c r="E296" s="136">
        <f t="shared" si="23"/>
        <v>1947.4510087010249</v>
      </c>
      <c r="F296" s="136">
        <f t="shared" si="23"/>
        <v>0</v>
      </c>
      <c r="G296" s="137">
        <f t="shared" si="23"/>
        <v>0</v>
      </c>
      <c r="H296" s="138">
        <f t="shared" si="23"/>
        <v>623.98081244586751</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360.8476460043608</v>
      </c>
      <c r="D298" s="136">
        <f t="shared" si="23"/>
        <v>765.82426713281825</v>
      </c>
      <c r="E298" s="136">
        <f t="shared" si="23"/>
        <v>2340.057229482758</v>
      </c>
      <c r="F298" s="136">
        <f t="shared" si="23"/>
        <v>0</v>
      </c>
      <c r="G298" s="137">
        <f t="shared" si="23"/>
        <v>0</v>
      </c>
      <c r="H298" s="138">
        <f t="shared" si="23"/>
        <v>621.17347366645129</v>
      </c>
    </row>
    <row r="299" spans="2:10">
      <c r="B299" s="127" t="str">
        <f>$B$38</f>
        <v>Home Economics</v>
      </c>
      <c r="C299" s="136">
        <f t="shared" si="23"/>
        <v>251.93842251592889</v>
      </c>
      <c r="D299" s="136">
        <f t="shared" si="23"/>
        <v>501.22661265298348</v>
      </c>
      <c r="E299" s="136">
        <f t="shared" si="23"/>
        <v>0</v>
      </c>
      <c r="F299" s="136">
        <f t="shared" si="23"/>
        <v>0</v>
      </c>
      <c r="G299" s="137">
        <f t="shared" si="23"/>
        <v>0</v>
      </c>
      <c r="H299" s="138">
        <f t="shared" si="23"/>
        <v>446.61223884203866</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311.28530930317265</v>
      </c>
      <c r="D301" s="136">
        <f t="shared" si="23"/>
        <v>572.2293169222844</v>
      </c>
      <c r="E301" s="136">
        <f t="shared" si="23"/>
        <v>0</v>
      </c>
      <c r="F301" s="136">
        <f t="shared" si="23"/>
        <v>0</v>
      </c>
      <c r="G301" s="137">
        <f t="shared" si="23"/>
        <v>0</v>
      </c>
      <c r="H301" s="138">
        <f t="shared" si="23"/>
        <v>519.84283054420507</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299.522812206239</v>
      </c>
      <c r="D306" s="136">
        <f t="shared" si="23"/>
        <v>613.54955761399378</v>
      </c>
      <c r="E306" s="136">
        <f t="shared" si="23"/>
        <v>0</v>
      </c>
      <c r="F306" s="136">
        <f t="shared" si="23"/>
        <v>0</v>
      </c>
      <c r="G306" s="137">
        <f t="shared" si="23"/>
        <v>0</v>
      </c>
      <c r="H306" s="138">
        <f t="shared" si="23"/>
        <v>538.37256106963025</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263.58081624960153</v>
      </c>
      <c r="D308" s="136">
        <f t="shared" si="23"/>
        <v>518.30445167121582</v>
      </c>
      <c r="E308" s="136">
        <f t="shared" si="23"/>
        <v>683.62715834461483</v>
      </c>
      <c r="F308" s="136">
        <f t="shared" si="23"/>
        <v>0</v>
      </c>
      <c r="G308" s="137">
        <f t="shared" si="23"/>
        <v>0</v>
      </c>
      <c r="H308" s="138">
        <f t="shared" si="23"/>
        <v>520.80684637469471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565.80217448903034</v>
      </c>
      <c r="E310" s="136">
        <f t="shared" si="24"/>
        <v>0</v>
      </c>
      <c r="F310" s="136">
        <f t="shared" si="24"/>
        <v>0</v>
      </c>
      <c r="G310" s="137">
        <f t="shared" si="24"/>
        <v>0</v>
      </c>
      <c r="H310" s="138">
        <f t="shared" si="24"/>
        <v>565.80217448903034</v>
      </c>
    </row>
    <row r="311" spans="2:10">
      <c r="B311" s="127" t="str">
        <f>$B$50</f>
        <v>Technology</v>
      </c>
      <c r="C311" s="136">
        <f t="shared" si="24"/>
        <v>579.9653808655911</v>
      </c>
      <c r="D311" s="136">
        <f t="shared" si="24"/>
        <v>650.58828211888522</v>
      </c>
      <c r="E311" s="136">
        <f t="shared" si="24"/>
        <v>765.23948838558204</v>
      </c>
      <c r="F311" s="136">
        <f t="shared" si="24"/>
        <v>0</v>
      </c>
      <c r="G311" s="137">
        <f t="shared" si="24"/>
        <v>0</v>
      </c>
      <c r="H311" s="138">
        <f t="shared" si="24"/>
        <v>681.18231813369039</v>
      </c>
    </row>
    <row r="312" spans="2:10">
      <c r="B312" s="127" t="str">
        <f>$B$51</f>
        <v>Nursing</v>
      </c>
      <c r="C312" s="136">
        <f t="shared" si="24"/>
        <v>247.80748219451598</v>
      </c>
      <c r="D312" s="136">
        <f t="shared" si="24"/>
        <v>897.57265710882609</v>
      </c>
      <c r="E312" s="136">
        <f t="shared" si="24"/>
        <v>0</v>
      </c>
      <c r="F312" s="136">
        <f t="shared" si="24"/>
        <v>0</v>
      </c>
      <c r="G312" s="137">
        <f t="shared" si="24"/>
        <v>0</v>
      </c>
      <c r="H312" s="138">
        <f t="shared" si="24"/>
        <v>797.55005086467258</v>
      </c>
    </row>
    <row r="313" spans="2:10">
      <c r="B313" s="130" t="str">
        <f>$B$52</f>
        <v>Totals</v>
      </c>
      <c r="C313" s="135">
        <f t="shared" si="24"/>
        <v>316.16772743968221</v>
      </c>
      <c r="D313" s="135">
        <f t="shared" si="24"/>
        <v>566.58180387011714</v>
      </c>
      <c r="E313" s="135">
        <f t="shared" si="24"/>
        <v>825.56663804587208</v>
      </c>
      <c r="F313" s="135">
        <f t="shared" si="24"/>
        <v>0</v>
      </c>
      <c r="G313" s="135">
        <f t="shared" si="24"/>
        <v>0</v>
      </c>
      <c r="H313" s="135">
        <f t="shared" si="24"/>
        <v>478.83369626452225</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1.7014881563767801</v>
      </c>
      <c r="E318" s="128">
        <f t="shared" si="25"/>
        <v>3.8790340655141438</v>
      </c>
      <c r="F318" s="128">
        <f t="shared" si="25"/>
        <v>0</v>
      </c>
      <c r="G318" s="128">
        <f t="shared" si="25"/>
        <v>0</v>
      </c>
      <c r="H318" s="128">
        <f t="shared" si="25"/>
        <v>1.297965934895998</v>
      </c>
    </row>
    <row r="319" spans="2:10">
      <c r="B319" s="127" t="str">
        <f>$B$33</f>
        <v>Science</v>
      </c>
      <c r="C319" s="128">
        <f t="shared" ref="C319:H334" si="26">IF($C$293=0,"",C294/$C$293)</f>
        <v>1.0197168811381589</v>
      </c>
      <c r="D319" s="128">
        <f t="shared" si="26"/>
        <v>2.3195990182114428</v>
      </c>
      <c r="E319" s="128">
        <f t="shared" si="26"/>
        <v>3.3337464258445673</v>
      </c>
      <c r="F319" s="128">
        <f t="shared" si="26"/>
        <v>0</v>
      </c>
      <c r="G319" s="128">
        <f t="shared" si="26"/>
        <v>0</v>
      </c>
      <c r="H319" s="128">
        <f t="shared" si="26"/>
        <v>1.624818122302873</v>
      </c>
    </row>
    <row r="320" spans="2:10">
      <c r="B320" s="127" t="str">
        <f>$B$34</f>
        <v>Fine Arts</v>
      </c>
      <c r="C320" s="128">
        <f t="shared" si="26"/>
        <v>1.035250900926785</v>
      </c>
      <c r="D320" s="128">
        <f t="shared" si="26"/>
        <v>2.6326126667204148</v>
      </c>
      <c r="E320" s="128">
        <f t="shared" si="26"/>
        <v>0</v>
      </c>
      <c r="F320" s="128">
        <f t="shared" si="26"/>
        <v>0</v>
      </c>
      <c r="G320" s="128">
        <f t="shared" si="26"/>
        <v>0</v>
      </c>
      <c r="H320" s="128">
        <f t="shared" si="26"/>
        <v>1.2896704505449352</v>
      </c>
    </row>
    <row r="321" spans="2:8">
      <c r="B321" s="127" t="str">
        <f>$B$35</f>
        <v>Teacher Education</v>
      </c>
      <c r="C321" s="128">
        <f t="shared" si="26"/>
        <v>1.1246847677986815</v>
      </c>
      <c r="D321" s="128">
        <f t="shared" si="26"/>
        <v>1.9026195272842776</v>
      </c>
      <c r="E321" s="128">
        <f t="shared" si="26"/>
        <v>6.1716601802413278</v>
      </c>
      <c r="F321" s="128">
        <f t="shared" si="26"/>
        <v>0</v>
      </c>
      <c r="G321" s="128">
        <f t="shared" si="26"/>
        <v>0</v>
      </c>
      <c r="H321" s="128">
        <f t="shared" si="26"/>
        <v>1.9774554102777961</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1.1435610128464231</v>
      </c>
      <c r="D323" s="128">
        <f t="shared" si="26"/>
        <v>2.4269710064124728</v>
      </c>
      <c r="E323" s="128">
        <f t="shared" si="26"/>
        <v>7.4158671813354662</v>
      </c>
      <c r="F323" s="128">
        <f t="shared" si="26"/>
        <v>0</v>
      </c>
      <c r="G323" s="128">
        <f t="shared" si="26"/>
        <v>0</v>
      </c>
      <c r="H323" s="128">
        <f t="shared" si="26"/>
        <v>1.9685586827709372</v>
      </c>
    </row>
    <row r="324" spans="2:8">
      <c r="B324" s="127" t="str">
        <f>$B$38</f>
        <v>Home Economics</v>
      </c>
      <c r="C324" s="128">
        <f t="shared" si="26"/>
        <v>0.79841717361172415</v>
      </c>
      <c r="D324" s="128">
        <f t="shared" si="26"/>
        <v>1.5884355050610492</v>
      </c>
      <c r="E324" s="128">
        <f t="shared" si="26"/>
        <v>0</v>
      </c>
      <c r="F324" s="128">
        <f t="shared" si="26"/>
        <v>0</v>
      </c>
      <c r="G324" s="128">
        <f t="shared" si="26"/>
        <v>0</v>
      </c>
      <c r="H324" s="128">
        <f t="shared" si="26"/>
        <v>1.4153572840368156</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0.9864931849566404</v>
      </c>
      <c r="D326" s="128">
        <f t="shared" si="26"/>
        <v>1.8134499268207953</v>
      </c>
      <c r="E326" s="128">
        <f t="shared" si="26"/>
        <v>0</v>
      </c>
      <c r="F326" s="128">
        <f t="shared" si="26"/>
        <v>0</v>
      </c>
      <c r="G326" s="128">
        <f t="shared" si="26"/>
        <v>0</v>
      </c>
      <c r="H326" s="128">
        <f t="shared" si="26"/>
        <v>1.647432096067764</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0.94921669654742957</v>
      </c>
      <c r="D331" s="128">
        <f t="shared" si="26"/>
        <v>1.9443977570746143</v>
      </c>
      <c r="E331" s="128">
        <f t="shared" si="26"/>
        <v>0</v>
      </c>
      <c r="F331" s="128">
        <f t="shared" si="26"/>
        <v>0</v>
      </c>
      <c r="G331" s="128">
        <f t="shared" si="26"/>
        <v>0</v>
      </c>
      <c r="H331" s="128">
        <f t="shared" si="26"/>
        <v>1.7061546002660328</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0.83531304287249974</v>
      </c>
      <c r="D333" s="128">
        <f t="shared" si="26"/>
        <v>1.6425568249620301</v>
      </c>
      <c r="E333" s="128">
        <f t="shared" si="26"/>
        <v>2.1664804364455859</v>
      </c>
      <c r="F333" s="128">
        <f t="shared" si="26"/>
        <v>0</v>
      </c>
      <c r="G333" s="128">
        <f t="shared" si="26"/>
        <v>0</v>
      </c>
      <c r="H333" s="128">
        <f t="shared" si="26"/>
        <v>1.6504871552644129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1.7930816922152371</v>
      </c>
      <c r="E335" s="128">
        <f t="shared" si="27"/>
        <v>0</v>
      </c>
      <c r="F335" s="128">
        <f t="shared" si="27"/>
        <v>0</v>
      </c>
      <c r="G335" s="128">
        <f t="shared" si="27"/>
        <v>0</v>
      </c>
      <c r="H335" s="128">
        <f t="shared" si="27"/>
        <v>1.7930816922152371</v>
      </c>
    </row>
    <row r="336" spans="2:8">
      <c r="B336" s="127" t="str">
        <f>$B$50</f>
        <v>Technology</v>
      </c>
      <c r="C336" s="128">
        <f t="shared" si="27"/>
        <v>1.8379662600057585</v>
      </c>
      <c r="D336" s="128">
        <f t="shared" si="27"/>
        <v>2.0617770493558818</v>
      </c>
      <c r="E336" s="128">
        <f t="shared" si="27"/>
        <v>2.4251177861299373</v>
      </c>
      <c r="F336" s="128">
        <f t="shared" si="27"/>
        <v>0</v>
      </c>
      <c r="G336" s="128">
        <f t="shared" si="27"/>
        <v>0</v>
      </c>
      <c r="H336" s="128">
        <f t="shared" si="27"/>
        <v>2.1587325018842538</v>
      </c>
    </row>
    <row r="337" spans="2:10">
      <c r="B337" s="127" t="str">
        <f>$B$51</f>
        <v>Nursing</v>
      </c>
      <c r="C337" s="128">
        <f t="shared" si="27"/>
        <v>0.78532582508757176</v>
      </c>
      <c r="D337" s="128">
        <f t="shared" si="27"/>
        <v>2.8444943682803463</v>
      </c>
      <c r="E337" s="128">
        <f t="shared" si="27"/>
        <v>0</v>
      </c>
      <c r="F337" s="128">
        <f t="shared" si="27"/>
        <v>0</v>
      </c>
      <c r="G337" s="128">
        <f t="shared" si="27"/>
        <v>0</v>
      </c>
      <c r="H337" s="128">
        <f t="shared" si="27"/>
        <v>2.5275130766725278</v>
      </c>
    </row>
    <row r="338" spans="2:10">
      <c r="B338" s="130" t="str">
        <f>$B$52</f>
        <v>Totals</v>
      </c>
      <c r="C338" s="128">
        <f t="shared" si="27"/>
        <v>1.0019660391962359</v>
      </c>
      <c r="D338" s="128">
        <f t="shared" si="27"/>
        <v>1.7955524129599962</v>
      </c>
      <c r="E338" s="128">
        <f t="shared" si="27"/>
        <v>2.6163003451172426</v>
      </c>
      <c r="F338" s="128">
        <f t="shared" si="27"/>
        <v>0</v>
      </c>
      <c r="G338" s="128">
        <f t="shared" si="27"/>
        <v>0</v>
      </c>
      <c r="H338" s="128">
        <f t="shared" si="27"/>
        <v>1.5174701920561682</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9466.4204694993805</v>
      </c>
      <c r="D343" s="135">
        <f t="shared" si="28"/>
        <v>16107.002312135915</v>
      </c>
      <c r="E343" s="135">
        <f>E293*24</f>
        <v>29376.453983734798</v>
      </c>
      <c r="F343" s="135">
        <f>F293*18</f>
        <v>0</v>
      </c>
      <c r="G343" s="135">
        <f>G293*24</f>
        <v>0</v>
      </c>
      <c r="H343" s="135">
        <f>IF((C32/30+D32/30+E32/24+F32/18+G32/24)=0,0,H268/(C32/30+D32/30+E32/24+F32/18+G32/24))</f>
        <v>12221.255672555855</v>
      </c>
    </row>
    <row r="344" spans="2:10">
      <c r="B344" s="127" t="str">
        <f>$B$33</f>
        <v>Science</v>
      </c>
      <c r="C344" s="138">
        <f t="shared" si="28"/>
        <v>9653.0687567003351</v>
      </c>
      <c r="D344" s="138">
        <f t="shared" si="28"/>
        <v>21958.299627027471</v>
      </c>
      <c r="E344" s="138">
        <f>E294*24</f>
        <v>25246.916324588332</v>
      </c>
      <c r="F344" s="138">
        <f>F294*18</f>
        <v>0</v>
      </c>
      <c r="G344" s="138">
        <f>G294*24</f>
        <v>0</v>
      </c>
      <c r="H344" s="138">
        <f t="shared" ref="H344:H363" si="29">IF((C33/30+D33/30+E33/24+F33/18+G33/24)=0,0,H269/(C33/30+D33/30+E33/24+F33/18+G33/24))</f>
        <v>15282.175306538464</v>
      </c>
    </row>
    <row r="345" spans="2:10">
      <c r="B345" s="127" t="str">
        <f>$B$34</f>
        <v>Fine Arts</v>
      </c>
      <c r="C345" s="138">
        <f t="shared" si="28"/>
        <v>9800.1203196009919</v>
      </c>
      <c r="D345" s="138">
        <f t="shared" si="28"/>
        <v>24921.418436505486</v>
      </c>
      <c r="E345" s="138">
        <f t="shared" ref="E345:E363" si="30">E295*24</f>
        <v>0</v>
      </c>
      <c r="F345" s="138">
        <f t="shared" ref="F345:F363" si="31">F295*18</f>
        <v>0</v>
      </c>
      <c r="G345" s="138">
        <f t="shared" ref="G345:G363" si="32">G295*24</f>
        <v>0</v>
      </c>
      <c r="H345" s="138">
        <f t="shared" si="29"/>
        <v>12208.562751947064</v>
      </c>
    </row>
    <row r="346" spans="2:10">
      <c r="B346" s="127" t="str">
        <f>$B$35</f>
        <v>Teacher Education</v>
      </c>
      <c r="C346" s="138">
        <f t="shared" si="28"/>
        <v>10646.738907623598</v>
      </c>
      <c r="D346" s="138">
        <f t="shared" si="28"/>
        <v>18010.996438753122</v>
      </c>
      <c r="E346" s="138">
        <f t="shared" si="30"/>
        <v>46738.824208824597</v>
      </c>
      <c r="F346" s="138">
        <f t="shared" si="31"/>
        <v>0</v>
      </c>
      <c r="G346" s="138">
        <f t="shared" si="32"/>
        <v>0</v>
      </c>
      <c r="H346" s="138">
        <f t="shared" si="29"/>
        <v>18495.323046755293</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10825.429380130823</v>
      </c>
      <c r="D348" s="138">
        <f t="shared" si="28"/>
        <v>22974.728013984546</v>
      </c>
      <c r="E348" s="138">
        <f t="shared" si="30"/>
        <v>56161.373507586191</v>
      </c>
      <c r="F348" s="138">
        <f t="shared" si="31"/>
        <v>0</v>
      </c>
      <c r="G348" s="138">
        <f t="shared" si="32"/>
        <v>0</v>
      </c>
      <c r="H348" s="138">
        <f t="shared" si="29"/>
        <v>18462.720701691938</v>
      </c>
    </row>
    <row r="349" spans="2:10">
      <c r="B349" s="127" t="str">
        <f>$B$38</f>
        <v>Home Economics</v>
      </c>
      <c r="C349" s="138">
        <f t="shared" si="28"/>
        <v>7558.152675477867</v>
      </c>
      <c r="D349" s="138">
        <f t="shared" si="28"/>
        <v>15036.798379589505</v>
      </c>
      <c r="E349" s="138">
        <f t="shared" si="30"/>
        <v>0</v>
      </c>
      <c r="F349" s="138">
        <f t="shared" si="31"/>
        <v>0</v>
      </c>
      <c r="G349" s="138">
        <f t="shared" si="32"/>
        <v>0</v>
      </c>
      <c r="H349" s="138">
        <f t="shared" si="29"/>
        <v>13398.367165261159</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9338.5592790951796</v>
      </c>
      <c r="D351" s="138">
        <f t="shared" si="28"/>
        <v>17166.879507668531</v>
      </c>
      <c r="E351" s="138">
        <f t="shared" si="30"/>
        <v>0</v>
      </c>
      <c r="F351" s="138">
        <f t="shared" si="31"/>
        <v>0</v>
      </c>
      <c r="G351" s="138">
        <f t="shared" si="32"/>
        <v>0</v>
      </c>
      <c r="H351" s="138">
        <f t="shared" si="29"/>
        <v>15595.284916326154</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8985.6843661871699</v>
      </c>
      <c r="D356" s="138">
        <f t="shared" si="28"/>
        <v>18406.486728419812</v>
      </c>
      <c r="E356" s="138">
        <f t="shared" si="30"/>
        <v>0</v>
      </c>
      <c r="F356" s="138">
        <f t="shared" si="31"/>
        <v>0</v>
      </c>
      <c r="G356" s="138">
        <f t="shared" si="32"/>
        <v>0</v>
      </c>
      <c r="H356" s="138">
        <f t="shared" si="29"/>
        <v>16151.176832088908</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7907.424487488046</v>
      </c>
      <c r="D358" s="138">
        <f t="shared" si="28"/>
        <v>15549.133550136474</v>
      </c>
      <c r="E358" s="138">
        <f t="shared" si="30"/>
        <v>16407.051800270754</v>
      </c>
      <c r="F358" s="138">
        <f t="shared" si="31"/>
        <v>0</v>
      </c>
      <c r="G358" s="138">
        <f t="shared" si="32"/>
        <v>0</v>
      </c>
      <c r="H358" s="138">
        <f t="shared" si="29"/>
        <v>14952.189243463956</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16974.06523467091</v>
      </c>
      <c r="E360" s="138">
        <f t="shared" si="30"/>
        <v>0</v>
      </c>
      <c r="F360" s="138">
        <f t="shared" si="31"/>
        <v>0</v>
      </c>
      <c r="G360" s="138">
        <f t="shared" si="32"/>
        <v>0</v>
      </c>
      <c r="H360" s="138">
        <f t="shared" si="29"/>
        <v>16974.06523467091</v>
      </c>
    </row>
    <row r="361" spans="2:9">
      <c r="B361" s="127" t="str">
        <f>$B$50</f>
        <v>Technology</v>
      </c>
      <c r="C361" s="138">
        <f t="shared" si="33"/>
        <v>17398.961425967733</v>
      </c>
      <c r="D361" s="138">
        <f t="shared" si="33"/>
        <v>19517.648463566555</v>
      </c>
      <c r="E361" s="138">
        <f t="shared" si="30"/>
        <v>18365.747721253967</v>
      </c>
      <c r="F361" s="138">
        <f t="shared" si="31"/>
        <v>0</v>
      </c>
      <c r="G361" s="138">
        <f t="shared" si="32"/>
        <v>0</v>
      </c>
      <c r="H361" s="138">
        <f t="shared" si="29"/>
        <v>18740.962147377646</v>
      </c>
    </row>
    <row r="362" spans="2:9">
      <c r="B362" s="127" t="str">
        <f>$B$51</f>
        <v>Nursing</v>
      </c>
      <c r="C362" s="138">
        <f t="shared" si="33"/>
        <v>7434.2244658354794</v>
      </c>
      <c r="D362" s="138">
        <f t="shared" si="33"/>
        <v>26927.179713264784</v>
      </c>
      <c r="E362" s="138">
        <f t="shared" si="30"/>
        <v>0</v>
      </c>
      <c r="F362" s="138">
        <f t="shared" si="31"/>
        <v>0</v>
      </c>
      <c r="G362" s="138">
        <f t="shared" si="32"/>
        <v>0</v>
      </c>
      <c r="H362" s="138">
        <f t="shared" si="29"/>
        <v>23926.501525940177</v>
      </c>
    </row>
    <row r="363" spans="2:9">
      <c r="B363" s="130" t="str">
        <f>$B$52</f>
        <v>Totals</v>
      </c>
      <c r="C363" s="135">
        <f t="shared" si="33"/>
        <v>9485.0318231904657</v>
      </c>
      <c r="D363" s="135">
        <f t="shared" si="33"/>
        <v>16997.454116103516</v>
      </c>
      <c r="E363" s="135">
        <f t="shared" si="30"/>
        <v>19813.599313100931</v>
      </c>
      <c r="F363" s="135">
        <f t="shared" si="31"/>
        <v>0</v>
      </c>
      <c r="G363" s="135">
        <f t="shared" si="32"/>
        <v>0</v>
      </c>
      <c r="H363" s="135">
        <f t="shared" si="29"/>
        <v>14102.075558015913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28" priority="6" stopIfTrue="1">
      <formula>C32=0</formula>
    </cfRule>
  </conditionalFormatting>
  <conditionalFormatting sqref="C91:G110">
    <cfRule type="expression" dxfId="127" priority="5" stopIfTrue="1">
      <formula>C32=0</formula>
    </cfRule>
  </conditionalFormatting>
  <conditionalFormatting sqref="C143:H162">
    <cfRule type="expression" dxfId="126" priority="3" stopIfTrue="1">
      <formula>C32=0</formula>
    </cfRule>
  </conditionalFormatting>
  <conditionalFormatting sqref="H143:H162">
    <cfRule type="expression" dxfId="125" priority="1" stopIfTrue="1">
      <formula>OR(AND(#REF!&gt;0,H143&gt;0,H61=0),AND(#REF!&gt;0,H143&gt;0,H32=0))</formula>
    </cfRule>
    <cfRule type="expression" dxfId="124" priority="2" stopIfTrue="1">
      <formula>OR(AND(#REF!&gt;0,H143&gt;0,H61=0),AND(#REF!&gt;0,H143&gt;0,H32=0))</formula>
    </cfRule>
    <cfRule type="expression" dxfId="123"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AV145"/>
  <sheetViews>
    <sheetView showGridLines="0" topLeftCell="H1" zoomScale="85" zoomScaleNormal="85" workbookViewId="0">
      <selection activeCell="Y21" sqref="Y21"/>
    </sheetView>
  </sheetViews>
  <sheetFormatPr defaultColWidth="9.109375" defaultRowHeight="13.8"/>
  <cols>
    <col min="1" max="1" width="31.6640625" style="106" bestFit="1" customWidth="1"/>
    <col min="2" max="2" width="7.6640625" style="106" customWidth="1"/>
    <col min="3" max="3" width="7" style="106" bestFit="1" customWidth="1"/>
    <col min="4" max="4" width="8" style="106" customWidth="1"/>
    <col min="5" max="23" width="7" style="106" bestFit="1" customWidth="1"/>
    <col min="24" max="24" width="5.6640625" style="106" customWidth="1"/>
    <col min="25" max="25" width="21.5546875" style="106" customWidth="1"/>
    <col min="26" max="26" width="8.6640625" style="106" bestFit="1" customWidth="1"/>
    <col min="27" max="27" width="7.6640625" style="106" customWidth="1"/>
    <col min="28" max="28" width="8.109375" style="106" customWidth="1"/>
    <col min="29" max="30" width="7.33203125" style="106" bestFit="1" customWidth="1"/>
    <col min="31" max="31" width="7.109375" style="106" bestFit="1" customWidth="1"/>
    <col min="32" max="33" width="7.6640625" style="106" bestFit="1" customWidth="1"/>
    <col min="34" max="37" width="7.44140625" style="106" bestFit="1" customWidth="1"/>
    <col min="38" max="38" width="9" style="106" customWidth="1"/>
    <col min="39" max="42" width="9.109375" style="147"/>
    <col min="43" max="46" width="8.44140625" style="147" customWidth="1"/>
    <col min="47" max="16384" width="9.109375" style="147"/>
  </cols>
  <sheetData>
    <row r="1" spans="1:48" ht="14.4" thickBot="1">
      <c r="A1" s="463" t="s">
        <v>711</v>
      </c>
      <c r="B1" s="463"/>
      <c r="C1" s="463"/>
      <c r="D1" s="463"/>
      <c r="E1" s="463"/>
      <c r="F1" s="463"/>
      <c r="G1" s="463"/>
      <c r="H1" s="463"/>
      <c r="I1" s="463"/>
      <c r="J1" s="463"/>
      <c r="K1" s="463"/>
      <c r="L1" s="463"/>
      <c r="M1" s="463"/>
      <c r="N1" s="463"/>
      <c r="O1" s="463"/>
      <c r="P1" s="463"/>
      <c r="Q1" s="463"/>
      <c r="R1" s="463"/>
      <c r="S1" s="145"/>
      <c r="T1" s="145"/>
      <c r="U1" s="145"/>
      <c r="V1" s="145"/>
      <c r="W1" s="145"/>
      <c r="Y1" s="146" t="s">
        <v>720</v>
      </c>
      <c r="Z1" s="146"/>
      <c r="AA1" s="146"/>
      <c r="AB1" s="146"/>
      <c r="AC1" s="146"/>
      <c r="AD1" s="146"/>
      <c r="AE1" s="146"/>
      <c r="AF1" s="146"/>
      <c r="AG1" s="146"/>
      <c r="AH1" s="146"/>
      <c r="AI1" s="146"/>
      <c r="AJ1" s="146"/>
      <c r="AK1" s="146"/>
      <c r="AL1" s="146"/>
    </row>
    <row r="2" spans="1:48" ht="14.4" thickBot="1">
      <c r="A2" s="148" t="s">
        <v>712</v>
      </c>
      <c r="B2" s="149">
        <v>2002</v>
      </c>
      <c r="C2" s="149">
        <v>2003</v>
      </c>
      <c r="D2" s="149">
        <v>2004</v>
      </c>
      <c r="E2" s="149">
        <v>2005</v>
      </c>
      <c r="F2" s="149">
        <v>2006</v>
      </c>
      <c r="G2" s="149">
        <v>2007</v>
      </c>
      <c r="H2" s="149">
        <v>2008</v>
      </c>
      <c r="I2" s="149">
        <v>2009</v>
      </c>
      <c r="J2" s="149">
        <v>2010</v>
      </c>
      <c r="K2" s="149">
        <v>2011</v>
      </c>
      <c r="L2" s="149">
        <v>2012</v>
      </c>
      <c r="M2" s="149">
        <v>2013</v>
      </c>
      <c r="N2" s="149">
        <v>2014</v>
      </c>
      <c r="O2" s="149">
        <v>2015</v>
      </c>
      <c r="P2" s="149">
        <v>2016</v>
      </c>
      <c r="Q2" s="149">
        <v>2017</v>
      </c>
      <c r="R2" s="149">
        <v>2018</v>
      </c>
      <c r="S2" s="149">
        <v>2019</v>
      </c>
      <c r="T2" s="149">
        <v>2020</v>
      </c>
      <c r="U2" s="149">
        <v>2021</v>
      </c>
      <c r="V2" s="149">
        <v>2022</v>
      </c>
      <c r="W2" s="149">
        <v>2023</v>
      </c>
      <c r="X2" s="147"/>
      <c r="Y2" s="148" t="s">
        <v>712</v>
      </c>
      <c r="Z2" s="149">
        <f>C2</f>
        <v>2003</v>
      </c>
      <c r="AA2" s="149">
        <v>2004</v>
      </c>
      <c r="AB2" s="149">
        <f t="shared" ref="AB2:AP2" si="0">E2</f>
        <v>2005</v>
      </c>
      <c r="AC2" s="149">
        <f t="shared" si="0"/>
        <v>2006</v>
      </c>
      <c r="AD2" s="149">
        <f t="shared" si="0"/>
        <v>2007</v>
      </c>
      <c r="AE2" s="149">
        <f t="shared" si="0"/>
        <v>2008</v>
      </c>
      <c r="AF2" s="149">
        <f t="shared" si="0"/>
        <v>2009</v>
      </c>
      <c r="AG2" s="149">
        <f t="shared" si="0"/>
        <v>2010</v>
      </c>
      <c r="AH2" s="149">
        <f t="shared" si="0"/>
        <v>2011</v>
      </c>
      <c r="AI2" s="149">
        <f t="shared" si="0"/>
        <v>2012</v>
      </c>
      <c r="AJ2" s="149">
        <f t="shared" si="0"/>
        <v>2013</v>
      </c>
      <c r="AK2" s="149">
        <f t="shared" si="0"/>
        <v>2014</v>
      </c>
      <c r="AL2" s="149">
        <f t="shared" si="0"/>
        <v>2015</v>
      </c>
      <c r="AM2" s="149">
        <f t="shared" si="0"/>
        <v>2016</v>
      </c>
      <c r="AN2" s="149">
        <f t="shared" si="0"/>
        <v>2017</v>
      </c>
      <c r="AO2" s="149">
        <f t="shared" si="0"/>
        <v>2018</v>
      </c>
      <c r="AP2" s="149">
        <f t="shared" si="0"/>
        <v>2019</v>
      </c>
      <c r="AQ2" s="149">
        <v>2020</v>
      </c>
      <c r="AR2" s="149">
        <v>2021</v>
      </c>
      <c r="AS2" s="149">
        <v>2022</v>
      </c>
      <c r="AT2" s="149">
        <f>W2</f>
        <v>2023</v>
      </c>
    </row>
    <row r="3" spans="1:48">
      <c r="A3" s="150" t="s">
        <v>713</v>
      </c>
      <c r="B3" s="151"/>
      <c r="C3" s="151"/>
      <c r="D3" s="151"/>
      <c r="E3" s="151"/>
      <c r="F3" s="151"/>
      <c r="G3" s="151"/>
      <c r="H3" s="151"/>
      <c r="I3" s="151"/>
      <c r="J3" s="151"/>
      <c r="K3" s="151"/>
      <c r="L3" s="151"/>
      <c r="M3" s="151"/>
      <c r="N3" s="151"/>
      <c r="O3" s="151"/>
      <c r="P3" s="151"/>
      <c r="Q3" s="151"/>
      <c r="R3" s="151"/>
      <c r="S3" s="151"/>
      <c r="T3" s="151"/>
      <c r="U3" s="151"/>
      <c r="V3" s="151"/>
      <c r="W3" s="151"/>
      <c r="X3" s="152"/>
      <c r="Y3" s="153" t="s">
        <v>713</v>
      </c>
      <c r="Z3" s="154"/>
      <c r="AA3" s="154"/>
      <c r="AB3" s="154"/>
      <c r="AC3" s="154"/>
      <c r="AD3" s="154"/>
      <c r="AE3" s="154"/>
      <c r="AF3" s="154"/>
      <c r="AG3" s="154"/>
      <c r="AH3" s="154"/>
      <c r="AI3" s="154"/>
      <c r="AJ3" s="154"/>
      <c r="AK3" s="154"/>
      <c r="AL3" s="154"/>
      <c r="AM3" s="154"/>
      <c r="AN3" s="154"/>
      <c r="AO3" s="154"/>
      <c r="AP3" s="154"/>
      <c r="AQ3" s="154"/>
      <c r="AR3" s="154"/>
      <c r="AS3" s="154"/>
      <c r="AT3" s="154"/>
    </row>
    <row r="4" spans="1:48">
      <c r="A4" s="155" t="s">
        <v>42</v>
      </c>
      <c r="B4" s="156">
        <v>1</v>
      </c>
      <c r="C4" s="156">
        <v>1</v>
      </c>
      <c r="D4" s="156">
        <v>1</v>
      </c>
      <c r="E4" s="156">
        <v>1</v>
      </c>
      <c r="F4" s="156">
        <v>1</v>
      </c>
      <c r="G4" s="156">
        <v>1</v>
      </c>
      <c r="H4" s="156">
        <v>1</v>
      </c>
      <c r="I4" s="156">
        <v>1</v>
      </c>
      <c r="J4" s="156">
        <v>1</v>
      </c>
      <c r="K4" s="156">
        <v>1</v>
      </c>
      <c r="L4" s="156">
        <v>1</v>
      </c>
      <c r="M4" s="156">
        <v>1</v>
      </c>
      <c r="N4" s="156">
        <v>1</v>
      </c>
      <c r="O4" s="156">
        <v>1</v>
      </c>
      <c r="P4" s="156">
        <v>1</v>
      </c>
      <c r="Q4" s="156">
        <v>1</v>
      </c>
      <c r="R4" s="156">
        <v>1</v>
      </c>
      <c r="S4" s="156">
        <v>1</v>
      </c>
      <c r="T4" s="156">
        <v>1</v>
      </c>
      <c r="U4" s="156">
        <v>1</v>
      </c>
      <c r="V4" s="156">
        <v>1</v>
      </c>
      <c r="W4" s="156">
        <v>1</v>
      </c>
      <c r="X4" s="152"/>
      <c r="Y4" s="155" t="s">
        <v>42</v>
      </c>
      <c r="Z4" s="157">
        <f t="shared" ref="Z4:Z23" si="1">IF(AND(C4=0,B4=0),"",IF(AND(NOT(C4=0),B4=0),"Added",IF(AND(C4=0,NOT(B4=0)),"Deleted",IFERROR(C4/B4-1,""))))</f>
        <v>0</v>
      </c>
      <c r="AA4" s="157">
        <f t="shared" ref="AA4:AA23" si="2">IF(AND(D4=0,C4=0),"",IF(AND(NOT(D4=0),C4=0),"Added",IF(AND(D4=0,NOT(C4=0)),"Deleted",IFERROR(D4/C4-1,""))))</f>
        <v>0</v>
      </c>
      <c r="AB4" s="157">
        <f t="shared" ref="AB4:AB23" si="3">IF(AND(E4=0,D4=0),"",IF(AND(NOT(E4=0),D4=0),"Added",IF(AND(E4=0,NOT(D4=0)),"Deleted",IFERROR(E4/D4-1,""))))</f>
        <v>0</v>
      </c>
      <c r="AC4" s="157">
        <f t="shared" ref="AC4:AC23" si="4">IF(AND(F4=0,E4=0),"",IF(AND(NOT(F4=0),E4=0),"Added",IF(AND(F4=0,NOT(E4=0)),"Deleted",IFERROR(F4/E4-1,""))))</f>
        <v>0</v>
      </c>
      <c r="AD4" s="157">
        <f t="shared" ref="AD4:AD23" si="5">IF(AND(G4=0,F4=0),"",IF(AND(NOT(G4=0),F4=0),"Added",IF(AND(G4=0,NOT(F4=0)),"Deleted",IFERROR(G4/F4-1,""))))</f>
        <v>0</v>
      </c>
      <c r="AE4" s="157">
        <f t="shared" ref="AE4:AE23" si="6">IF(AND(H4=0,G4=0),"",IF(AND(NOT(H4=0),G4=0),"Added",IF(AND(H4=0,NOT(G4=0)),"Deleted",IFERROR(H4/G4-1,""))))</f>
        <v>0</v>
      </c>
      <c r="AF4" s="157">
        <f t="shared" ref="AF4:AF23" si="7">IF(AND(I4=0,H4=0),"",IF(AND(NOT(I4=0),H4=0),"Added",IF(AND(I4=0,NOT(H4=0)),"Deleted",IFERROR(I4/H4-1,""))))</f>
        <v>0</v>
      </c>
      <c r="AG4" s="157">
        <f t="shared" ref="AG4:AG23" si="8">IF(AND(J4=0,I4=0),"",IF(AND(NOT(J4=0),I4=0),"Added",IF(AND(J4=0,NOT(I4=0)),"Deleted",IFERROR(J4/I4-1,""))))</f>
        <v>0</v>
      </c>
      <c r="AH4" s="157">
        <f t="shared" ref="AH4:AH23" si="9">IF(AND(K4=0,J4=0),"",IF(AND(NOT(K4=0),J4=0),"Added",IF(AND(K4=0,NOT(J4=0)),"Deleted",IFERROR(K4/J4-1,""))))</f>
        <v>0</v>
      </c>
      <c r="AI4" s="157">
        <f t="shared" ref="AI4:AI23" si="10">IF(AND(L4=0,K4=0),"",IF(AND(NOT(L4=0),K4=0),"Added",IF(AND(L4=0,NOT(K4=0)),"Deleted",IFERROR(L4/K4-1,""))))</f>
        <v>0</v>
      </c>
      <c r="AJ4" s="157">
        <f t="shared" ref="AJ4:AJ23" si="11">IF(AND(M4=0,L4=0),"",IF(AND(NOT(M4=0),L4=0),"Added",IF(AND(M4=0,NOT(L4=0)),"Deleted",IFERROR(M4/L4-1,""))))</f>
        <v>0</v>
      </c>
      <c r="AK4" s="157">
        <f t="shared" ref="AK4:AK23" si="12">IF(AND(N4=0,M4=0),"",IF(AND(NOT(N4=0),M4=0),"Added",IF(AND(N4=0,NOT(M4=0)),"Deleted",IFERROR(N4/M4-1,""))))</f>
        <v>0</v>
      </c>
      <c r="AL4" s="157">
        <f t="shared" ref="AL4:AL23" si="13">IF(AND(O4=0,N4=0),"",IF(AND(NOT(O4=0),N4=0),"Added",IF(AND(O4=0,NOT(N4=0)),"Deleted",IFERROR(O4/N4-1,""))))</f>
        <v>0</v>
      </c>
      <c r="AM4" s="157">
        <f t="shared" ref="AM4:AM23" si="14">IF(AND(P4=0,O4=0),"",IF(AND(NOT(P4=0),O4=0),"Added",IF(AND(P4=0,NOT(O4=0)),"Deleted",IFERROR(P4/O4-1,""))))</f>
        <v>0</v>
      </c>
      <c r="AN4" s="157">
        <f t="shared" ref="AN4:AN23" si="15">IF(AND(Q4=0,P4=0),"",IF(AND(NOT(Q4=0),P4=0),"Added",IF(AND(Q4=0,NOT(P4=0)),"Deleted",IFERROR(Q4/P4-1,""))))</f>
        <v>0</v>
      </c>
      <c r="AO4" s="157">
        <f t="shared" ref="AO4:AO23" si="16">IF(AND(R4=0,Q4=0),"",IF(AND(NOT(R4=0),Q4=0),"Added",IF(AND(R4=0,NOT(Q4=0)),"Deleted",IFERROR(R4/Q4-1,""))))</f>
        <v>0</v>
      </c>
      <c r="AP4" s="157">
        <f t="shared" ref="AP4:AP23" si="17">IF(AND(S4=0,R4=0),"",IF(AND(NOT(S4=0),R4=0),"Added",IF(AND(S4=0,NOT(R4=0)),"Deleted",IFERROR(S4/R4-1,""))))</f>
        <v>0</v>
      </c>
      <c r="AQ4" s="157">
        <v>0</v>
      </c>
      <c r="AR4" s="157">
        <v>0</v>
      </c>
      <c r="AS4" s="157">
        <v>0</v>
      </c>
      <c r="AT4" s="157">
        <f>IF(AND(W4=0,V4=0),"",IF(AND(NOT(W4=0),V4=0),"Added",IF(AND(W4=0,NOT(V4=0)),"Deleted",IFERROR(W4/V4-1,""))))</f>
        <v>0</v>
      </c>
    </row>
    <row r="5" spans="1:48">
      <c r="A5" s="155" t="s">
        <v>43</v>
      </c>
      <c r="B5" s="156">
        <v>1.89</v>
      </c>
      <c r="C5" s="156">
        <v>1.76</v>
      </c>
      <c r="D5" s="156">
        <v>1.73</v>
      </c>
      <c r="E5" s="156">
        <v>1.68</v>
      </c>
      <c r="F5" s="156">
        <v>1.71</v>
      </c>
      <c r="G5" s="156">
        <v>1.7060846189180765</v>
      </c>
      <c r="H5" s="156">
        <v>1.71</v>
      </c>
      <c r="I5" s="156">
        <v>1.74</v>
      </c>
      <c r="J5" s="156">
        <v>1.75</v>
      </c>
      <c r="K5" s="156">
        <v>1.76</v>
      </c>
      <c r="L5" s="156">
        <v>1.78</v>
      </c>
      <c r="M5" s="156">
        <v>1.79</v>
      </c>
      <c r="N5" s="156">
        <v>1.78</v>
      </c>
      <c r="O5" s="156">
        <v>1.69</v>
      </c>
      <c r="P5" s="156">
        <v>1.64</v>
      </c>
      <c r="Q5" s="156">
        <v>1.57</v>
      </c>
      <c r="R5" s="156">
        <v>1.51</v>
      </c>
      <c r="S5" s="156">
        <v>1.44</v>
      </c>
      <c r="T5" s="156">
        <v>1.38</v>
      </c>
      <c r="U5" s="156">
        <v>1.36</v>
      </c>
      <c r="V5" s="156">
        <v>1.34</v>
      </c>
      <c r="W5" s="156">
        <f>IF('Relative Weights'!C7=0,0,'Relative Weights'!C7)</f>
        <v>1.34</v>
      </c>
      <c r="X5" s="152"/>
      <c r="Y5" s="155" t="s">
        <v>43</v>
      </c>
      <c r="Z5" s="157">
        <f t="shared" si="1"/>
        <v>-6.8783068783068724E-2</v>
      </c>
      <c r="AA5" s="157">
        <f t="shared" si="2"/>
        <v>-1.7045454545454586E-2</v>
      </c>
      <c r="AB5" s="157">
        <f t="shared" si="3"/>
        <v>-2.8901734104046284E-2</v>
      </c>
      <c r="AC5" s="157">
        <f t="shared" si="4"/>
        <v>1.7857142857142794E-2</v>
      </c>
      <c r="AD5" s="157">
        <f t="shared" si="5"/>
        <v>-2.2896965391365764E-3</v>
      </c>
      <c r="AE5" s="157">
        <f t="shared" si="6"/>
        <v>2.2949512811425432E-3</v>
      </c>
      <c r="AF5" s="157">
        <f t="shared" si="7"/>
        <v>1.7543859649122862E-2</v>
      </c>
      <c r="AG5" s="157">
        <f t="shared" si="8"/>
        <v>5.7471264367816577E-3</v>
      </c>
      <c r="AH5" s="157">
        <f t="shared" si="9"/>
        <v>5.7142857142857828E-3</v>
      </c>
      <c r="AI5" s="157">
        <f t="shared" si="10"/>
        <v>1.1363636363636465E-2</v>
      </c>
      <c r="AJ5" s="157">
        <f t="shared" si="11"/>
        <v>5.6179775280897903E-3</v>
      </c>
      <c r="AK5" s="157">
        <f t="shared" si="12"/>
        <v>-5.5865921787709993E-3</v>
      </c>
      <c r="AL5" s="157">
        <f t="shared" si="13"/>
        <v>-5.0561797752809001E-2</v>
      </c>
      <c r="AM5" s="157">
        <f t="shared" si="14"/>
        <v>-2.9585798816568087E-2</v>
      </c>
      <c r="AN5" s="157">
        <f t="shared" si="15"/>
        <v>-4.268292682926822E-2</v>
      </c>
      <c r="AO5" s="157">
        <f t="shared" si="16"/>
        <v>-3.8216560509554132E-2</v>
      </c>
      <c r="AP5" s="157">
        <f t="shared" si="17"/>
        <v>-4.635761589403975E-2</v>
      </c>
      <c r="AQ5" s="157">
        <v>-4.1666666666666741E-2</v>
      </c>
      <c r="AR5" s="157">
        <v>-1.4492753623188248E-2</v>
      </c>
      <c r="AS5" s="157">
        <v>-1.4705882352941235E-2</v>
      </c>
      <c r="AT5" s="157">
        <f t="shared" ref="AT5:AT23" si="18">IF(AND(W5=0,V5=0),"",IF(AND(NOT(W5=0),V5=0),"Added",IF(AND(W5=0,NOT(V5=0)),"Deleted",IFERROR(W5/V5-1,""))))</f>
        <v>0</v>
      </c>
    </row>
    <row r="6" spans="1:48">
      <c r="A6" s="155" t="s">
        <v>44</v>
      </c>
      <c r="B6" s="156">
        <v>1.43</v>
      </c>
      <c r="C6" s="156">
        <v>1.38</v>
      </c>
      <c r="D6" s="156">
        <v>1.37</v>
      </c>
      <c r="E6" s="156">
        <v>1.36</v>
      </c>
      <c r="F6" s="156">
        <v>1.38</v>
      </c>
      <c r="G6" s="156">
        <v>1.3817406184291965</v>
      </c>
      <c r="H6" s="156">
        <v>1.39</v>
      </c>
      <c r="I6" s="156">
        <v>1.4</v>
      </c>
      <c r="J6" s="156">
        <v>1.42</v>
      </c>
      <c r="K6" s="156">
        <v>1.43</v>
      </c>
      <c r="L6" s="156">
        <v>1.45</v>
      </c>
      <c r="M6" s="156">
        <v>1.45</v>
      </c>
      <c r="N6" s="156">
        <v>1.47</v>
      </c>
      <c r="O6" s="156">
        <v>1.47</v>
      </c>
      <c r="P6" s="156">
        <v>1.46</v>
      </c>
      <c r="Q6" s="156">
        <v>1.46</v>
      </c>
      <c r="R6" s="156">
        <v>1.45</v>
      </c>
      <c r="S6" s="156">
        <v>1.43</v>
      </c>
      <c r="T6" s="156">
        <v>1.39</v>
      </c>
      <c r="U6" s="156">
        <v>1.38</v>
      </c>
      <c r="V6" s="156">
        <v>1.37</v>
      </c>
      <c r="W6" s="156">
        <f>IF('Relative Weights'!C8=0,0,'Relative Weights'!C8)</f>
        <v>1.37</v>
      </c>
      <c r="X6" s="152"/>
      <c r="Y6" s="155" t="s">
        <v>44</v>
      </c>
      <c r="Z6" s="157">
        <f t="shared" si="1"/>
        <v>-3.4965034965035002E-2</v>
      </c>
      <c r="AA6" s="157">
        <f t="shared" si="2"/>
        <v>-7.246376811594013E-3</v>
      </c>
      <c r="AB6" s="157">
        <f t="shared" si="3"/>
        <v>-7.2992700729926918E-3</v>
      </c>
      <c r="AC6" s="157">
        <f t="shared" si="4"/>
        <v>1.4705882352941124E-2</v>
      </c>
      <c r="AD6" s="157">
        <f t="shared" si="5"/>
        <v>1.2613177023164113E-3</v>
      </c>
      <c r="AE6" s="157">
        <f t="shared" si="6"/>
        <v>5.977519558043376E-3</v>
      </c>
      <c r="AF6" s="157">
        <f t="shared" si="7"/>
        <v>7.194244604316502E-3</v>
      </c>
      <c r="AG6" s="157">
        <f t="shared" si="8"/>
        <v>1.4285714285714235E-2</v>
      </c>
      <c r="AH6" s="157">
        <f t="shared" si="9"/>
        <v>7.0422535211267512E-3</v>
      </c>
      <c r="AI6" s="157">
        <f t="shared" si="10"/>
        <v>1.3986013986013957E-2</v>
      </c>
      <c r="AJ6" s="157">
        <f t="shared" si="11"/>
        <v>0</v>
      </c>
      <c r="AK6" s="157">
        <f t="shared" si="12"/>
        <v>1.379310344827589E-2</v>
      </c>
      <c r="AL6" s="157">
        <f t="shared" si="13"/>
        <v>0</v>
      </c>
      <c r="AM6" s="157">
        <f t="shared" si="14"/>
        <v>-6.8027210884353817E-3</v>
      </c>
      <c r="AN6" s="157">
        <f t="shared" si="15"/>
        <v>0</v>
      </c>
      <c r="AO6" s="157">
        <f t="shared" si="16"/>
        <v>-6.8493150684931781E-3</v>
      </c>
      <c r="AP6" s="157">
        <f t="shared" si="17"/>
        <v>-1.379310344827589E-2</v>
      </c>
      <c r="AQ6" s="157">
        <v>-2.7972027972028024E-2</v>
      </c>
      <c r="AR6" s="157">
        <v>-7.194244604316502E-3</v>
      </c>
      <c r="AS6" s="157">
        <v>-7.246376811594013E-3</v>
      </c>
      <c r="AT6" s="157">
        <f t="shared" si="18"/>
        <v>0</v>
      </c>
    </row>
    <row r="7" spans="1:48">
      <c r="A7" s="155" t="s">
        <v>45</v>
      </c>
      <c r="B7" s="156">
        <v>1.5</v>
      </c>
      <c r="C7" s="156">
        <v>1.4</v>
      </c>
      <c r="D7" s="156">
        <v>1.36</v>
      </c>
      <c r="E7" s="156">
        <v>1.31</v>
      </c>
      <c r="F7" s="156">
        <v>1.35</v>
      </c>
      <c r="G7" s="156">
        <v>1.3814198358482235</v>
      </c>
      <c r="H7" s="156">
        <v>1.42</v>
      </c>
      <c r="I7" s="156">
        <v>1.41</v>
      </c>
      <c r="J7" s="156">
        <v>1.41</v>
      </c>
      <c r="K7" s="156">
        <v>1.45</v>
      </c>
      <c r="L7" s="156">
        <v>1.53</v>
      </c>
      <c r="M7" s="156">
        <v>1.6</v>
      </c>
      <c r="N7" s="156">
        <v>1.63</v>
      </c>
      <c r="O7" s="156">
        <v>1.6</v>
      </c>
      <c r="P7" s="156">
        <v>1.53</v>
      </c>
      <c r="Q7" s="156">
        <v>1.48</v>
      </c>
      <c r="R7" s="156">
        <v>1.46</v>
      </c>
      <c r="S7" s="156">
        <v>1.42</v>
      </c>
      <c r="T7" s="156">
        <v>1.4</v>
      </c>
      <c r="U7" s="156">
        <v>1.31</v>
      </c>
      <c r="V7" s="156">
        <v>1.26</v>
      </c>
      <c r="W7" s="156">
        <f>IF('Relative Weights'!C9=0,0,'Relative Weights'!C9)</f>
        <v>1.22</v>
      </c>
      <c r="X7" s="152"/>
      <c r="Y7" s="155" t="s">
        <v>45</v>
      </c>
      <c r="Z7" s="157">
        <f t="shared" si="1"/>
        <v>-6.6666666666666763E-2</v>
      </c>
      <c r="AA7" s="157">
        <f t="shared" si="2"/>
        <v>-2.857142857142847E-2</v>
      </c>
      <c r="AB7" s="157">
        <f t="shared" si="3"/>
        <v>-3.6764705882352922E-2</v>
      </c>
      <c r="AC7" s="157">
        <f t="shared" si="4"/>
        <v>3.0534351145038219E-2</v>
      </c>
      <c r="AD7" s="157">
        <f t="shared" si="5"/>
        <v>2.3273952480165505E-2</v>
      </c>
      <c r="AE7" s="157">
        <f t="shared" si="6"/>
        <v>2.7927906600593522E-2</v>
      </c>
      <c r="AF7" s="157">
        <f t="shared" si="7"/>
        <v>-7.0422535211267512E-3</v>
      </c>
      <c r="AG7" s="157">
        <f t="shared" si="8"/>
        <v>0</v>
      </c>
      <c r="AH7" s="157">
        <f t="shared" si="9"/>
        <v>2.8368794326241176E-2</v>
      </c>
      <c r="AI7" s="157">
        <f t="shared" si="10"/>
        <v>5.5172413793103559E-2</v>
      </c>
      <c r="AJ7" s="157">
        <f t="shared" si="11"/>
        <v>4.5751633986928164E-2</v>
      </c>
      <c r="AK7" s="157">
        <f t="shared" si="12"/>
        <v>1.8749999999999822E-2</v>
      </c>
      <c r="AL7" s="157">
        <f t="shared" si="13"/>
        <v>-1.8404907975460016E-2</v>
      </c>
      <c r="AM7" s="157">
        <f t="shared" si="14"/>
        <v>-4.3750000000000067E-2</v>
      </c>
      <c r="AN7" s="157">
        <f t="shared" si="15"/>
        <v>-3.2679738562091498E-2</v>
      </c>
      <c r="AO7" s="157">
        <f t="shared" si="16"/>
        <v>-1.3513513513513487E-2</v>
      </c>
      <c r="AP7" s="157">
        <f t="shared" si="17"/>
        <v>-2.7397260273972601E-2</v>
      </c>
      <c r="AQ7" s="157">
        <v>-1.4084507042253502E-2</v>
      </c>
      <c r="AR7" s="157">
        <v>-6.4285714285714168E-2</v>
      </c>
      <c r="AS7" s="157">
        <v>-3.8167938931297773E-2</v>
      </c>
      <c r="AT7" s="157">
        <f t="shared" si="18"/>
        <v>-3.1746031746031744E-2</v>
      </c>
    </row>
    <row r="8" spans="1:48">
      <c r="A8" s="155" t="s">
        <v>46</v>
      </c>
      <c r="B8" s="156">
        <v>2.1</v>
      </c>
      <c r="C8" s="156">
        <v>1.95</v>
      </c>
      <c r="D8" s="156">
        <v>1.95</v>
      </c>
      <c r="E8" s="156">
        <v>1.91</v>
      </c>
      <c r="F8" s="156">
        <v>1.97</v>
      </c>
      <c r="G8" s="156">
        <v>1.9001403868247535</v>
      </c>
      <c r="H8" s="156">
        <v>1.87</v>
      </c>
      <c r="I8" s="156">
        <v>1.88</v>
      </c>
      <c r="J8" s="156">
        <v>2.0299999999999998</v>
      </c>
      <c r="K8" s="156">
        <v>2.09</v>
      </c>
      <c r="L8" s="156">
        <v>2.08</v>
      </c>
      <c r="M8" s="156">
        <v>2.04</v>
      </c>
      <c r="N8" s="156">
        <v>2.0699999999999998</v>
      </c>
      <c r="O8" s="156">
        <v>2.1</v>
      </c>
      <c r="P8" s="156">
        <v>2.08</v>
      </c>
      <c r="Q8" s="156">
        <v>1.98</v>
      </c>
      <c r="R8" s="156">
        <v>1.87</v>
      </c>
      <c r="S8" s="156">
        <v>1.74</v>
      </c>
      <c r="T8" s="156">
        <v>1.64</v>
      </c>
      <c r="U8" s="156">
        <v>1.55</v>
      </c>
      <c r="V8" s="156">
        <v>1.48</v>
      </c>
      <c r="W8" s="156">
        <f>IF('Relative Weights'!C10=0,0,'Relative Weights'!C10)</f>
        <v>1.41</v>
      </c>
      <c r="X8" s="152"/>
      <c r="Y8" s="155" t="s">
        <v>46</v>
      </c>
      <c r="Z8" s="157">
        <f t="shared" si="1"/>
        <v>-7.1428571428571508E-2</v>
      </c>
      <c r="AA8" s="157">
        <f t="shared" si="2"/>
        <v>0</v>
      </c>
      <c r="AB8" s="157">
        <f t="shared" si="3"/>
        <v>-2.0512820512820551E-2</v>
      </c>
      <c r="AC8" s="157">
        <f t="shared" si="4"/>
        <v>3.1413612565444948E-2</v>
      </c>
      <c r="AD8" s="157">
        <f t="shared" si="5"/>
        <v>-3.546173257626728E-2</v>
      </c>
      <c r="AE8" s="157">
        <f t="shared" si="6"/>
        <v>-1.5862189464389886E-2</v>
      </c>
      <c r="AF8" s="157">
        <f t="shared" si="7"/>
        <v>5.3475935828874999E-3</v>
      </c>
      <c r="AG8" s="157">
        <f t="shared" si="8"/>
        <v>7.9787234042553168E-2</v>
      </c>
      <c r="AH8" s="157">
        <f t="shared" si="9"/>
        <v>2.9556650246305383E-2</v>
      </c>
      <c r="AI8" s="157">
        <f t="shared" si="10"/>
        <v>-4.7846889952152249E-3</v>
      </c>
      <c r="AJ8" s="157">
        <f t="shared" si="11"/>
        <v>-1.9230769230769273E-2</v>
      </c>
      <c r="AK8" s="157">
        <f t="shared" si="12"/>
        <v>1.4705882352941124E-2</v>
      </c>
      <c r="AL8" s="157">
        <f t="shared" si="13"/>
        <v>1.449275362318847E-2</v>
      </c>
      <c r="AM8" s="157">
        <f t="shared" si="14"/>
        <v>-9.52380952380949E-3</v>
      </c>
      <c r="AN8" s="157">
        <f t="shared" si="15"/>
        <v>-4.8076923076923128E-2</v>
      </c>
      <c r="AO8" s="157">
        <f t="shared" si="16"/>
        <v>-5.5555555555555469E-2</v>
      </c>
      <c r="AP8" s="157">
        <f t="shared" si="17"/>
        <v>-6.9518716577540163E-2</v>
      </c>
      <c r="AQ8" s="157">
        <v>-5.7471264367816133E-2</v>
      </c>
      <c r="AR8" s="157">
        <v>-5.4878048780487743E-2</v>
      </c>
      <c r="AS8" s="157">
        <v>-4.5161290322580649E-2</v>
      </c>
      <c r="AT8" s="157">
        <f t="shared" si="18"/>
        <v>-4.7297297297297369E-2</v>
      </c>
    </row>
    <row r="9" spans="1:48">
      <c r="A9" s="155" t="s">
        <v>47</v>
      </c>
      <c r="B9" s="156">
        <v>1.8</v>
      </c>
      <c r="C9" s="156">
        <v>1.69</v>
      </c>
      <c r="D9" s="156">
        <v>1.8</v>
      </c>
      <c r="E9" s="156">
        <v>1.95</v>
      </c>
      <c r="F9" s="156">
        <v>2.27</v>
      </c>
      <c r="G9" s="156">
        <v>2.3613111060923115</v>
      </c>
      <c r="H9" s="156">
        <v>2.41</v>
      </c>
      <c r="I9" s="156">
        <v>2.41</v>
      </c>
      <c r="J9" s="156">
        <v>2.42</v>
      </c>
      <c r="K9" s="156">
        <v>2.4300000000000002</v>
      </c>
      <c r="L9" s="156">
        <v>2.46</v>
      </c>
      <c r="M9" s="156">
        <v>2.4500000000000002</v>
      </c>
      <c r="N9" s="156">
        <v>2.38</v>
      </c>
      <c r="O9" s="156">
        <v>2.25</v>
      </c>
      <c r="P9" s="156">
        <v>2.15</v>
      </c>
      <c r="Q9" s="156">
        <v>2.0499999999999998</v>
      </c>
      <c r="R9" s="156">
        <v>1.96</v>
      </c>
      <c r="S9" s="156">
        <v>1.88</v>
      </c>
      <c r="T9" s="156">
        <v>1.83</v>
      </c>
      <c r="U9" s="156">
        <v>1.8</v>
      </c>
      <c r="V9" s="156">
        <v>1.76</v>
      </c>
      <c r="W9" s="156">
        <f>IF('Relative Weights'!C11=0,0,'Relative Weights'!C11)</f>
        <v>1.73</v>
      </c>
      <c r="X9" s="152"/>
      <c r="Y9" s="155" t="s">
        <v>47</v>
      </c>
      <c r="Z9" s="157">
        <f t="shared" si="1"/>
        <v>-6.1111111111111116E-2</v>
      </c>
      <c r="AA9" s="157">
        <f t="shared" si="2"/>
        <v>6.5088757396449815E-2</v>
      </c>
      <c r="AB9" s="157">
        <f t="shared" si="3"/>
        <v>8.3333333333333259E-2</v>
      </c>
      <c r="AC9" s="157">
        <f t="shared" si="4"/>
        <v>0.16410256410256419</v>
      </c>
      <c r="AD9" s="157">
        <f t="shared" si="5"/>
        <v>4.0225156868859635E-2</v>
      </c>
      <c r="AE9" s="157">
        <f t="shared" si="6"/>
        <v>2.061943205284078E-2</v>
      </c>
      <c r="AF9" s="157">
        <f t="shared" si="7"/>
        <v>0</v>
      </c>
      <c r="AG9" s="157">
        <f t="shared" si="8"/>
        <v>4.1493775933609811E-3</v>
      </c>
      <c r="AH9" s="157">
        <f t="shared" si="9"/>
        <v>4.1322314049587749E-3</v>
      </c>
      <c r="AI9" s="157">
        <f t="shared" si="10"/>
        <v>1.2345679012345512E-2</v>
      </c>
      <c r="AJ9" s="157">
        <f t="shared" si="11"/>
        <v>-4.0650406504064707E-3</v>
      </c>
      <c r="AK9" s="157">
        <f t="shared" si="12"/>
        <v>-2.8571428571428692E-2</v>
      </c>
      <c r="AL9" s="157">
        <f t="shared" si="13"/>
        <v>-5.4621848739495715E-2</v>
      </c>
      <c r="AM9" s="157">
        <f t="shared" si="14"/>
        <v>-4.4444444444444509E-2</v>
      </c>
      <c r="AN9" s="157">
        <f t="shared" si="15"/>
        <v>-4.6511627906976827E-2</v>
      </c>
      <c r="AO9" s="157">
        <f t="shared" si="16"/>
        <v>-4.3902439024390172E-2</v>
      </c>
      <c r="AP9" s="157">
        <f t="shared" si="17"/>
        <v>-4.081632653061229E-2</v>
      </c>
      <c r="AQ9" s="157">
        <v>-2.6595744680851019E-2</v>
      </c>
      <c r="AR9" s="157">
        <v>-1.6393442622950838E-2</v>
      </c>
      <c r="AS9" s="157">
        <v>-2.2222222222222254E-2</v>
      </c>
      <c r="AT9" s="157">
        <f t="shared" si="18"/>
        <v>-1.7045454545454586E-2</v>
      </c>
    </row>
    <row r="10" spans="1:48">
      <c r="A10" s="155" t="s">
        <v>48</v>
      </c>
      <c r="B10" s="156">
        <v>1.1299999999999999</v>
      </c>
      <c r="C10" s="156">
        <v>1.1000000000000001</v>
      </c>
      <c r="D10" s="156">
        <v>1.06</v>
      </c>
      <c r="E10" s="156">
        <v>1.04</v>
      </c>
      <c r="F10" s="156">
        <v>1.04</v>
      </c>
      <c r="G10" s="156">
        <v>1.0672529173008141</v>
      </c>
      <c r="H10" s="156">
        <v>1.06</v>
      </c>
      <c r="I10" s="156">
        <v>1.04</v>
      </c>
      <c r="J10" s="156">
        <v>1.03</v>
      </c>
      <c r="K10" s="156">
        <v>1.02</v>
      </c>
      <c r="L10" s="156">
        <v>1.03</v>
      </c>
      <c r="M10" s="156">
        <v>1.05</v>
      </c>
      <c r="N10" s="156">
        <v>1.1000000000000001</v>
      </c>
      <c r="O10" s="156">
        <v>1.1299999999999999</v>
      </c>
      <c r="P10" s="156">
        <v>1.1100000000000001</v>
      </c>
      <c r="Q10" s="156">
        <v>1.1100000000000001</v>
      </c>
      <c r="R10" s="156">
        <v>1.1100000000000001</v>
      </c>
      <c r="S10" s="156">
        <v>1.0900000000000001</v>
      </c>
      <c r="T10" s="156">
        <v>1.04</v>
      </c>
      <c r="U10" s="156">
        <v>0.98</v>
      </c>
      <c r="V10" s="156">
        <v>0.95</v>
      </c>
      <c r="W10" s="156">
        <f>IF('Relative Weights'!C12=0,0,'Relative Weights'!C12)</f>
        <v>0.92</v>
      </c>
      <c r="X10" s="152"/>
      <c r="Y10" s="155" t="s">
        <v>48</v>
      </c>
      <c r="Z10" s="157">
        <f t="shared" si="1"/>
        <v>-2.6548672566371501E-2</v>
      </c>
      <c r="AA10" s="157">
        <f t="shared" si="2"/>
        <v>-3.6363636363636376E-2</v>
      </c>
      <c r="AB10" s="157">
        <f t="shared" si="3"/>
        <v>-1.8867924528301883E-2</v>
      </c>
      <c r="AC10" s="157">
        <f t="shared" si="4"/>
        <v>0</v>
      </c>
      <c r="AD10" s="157">
        <f t="shared" si="5"/>
        <v>2.6204728173859548E-2</v>
      </c>
      <c r="AE10" s="157">
        <f t="shared" si="6"/>
        <v>-6.7958748889226372E-3</v>
      </c>
      <c r="AF10" s="157">
        <f t="shared" si="7"/>
        <v>-1.8867924528301883E-2</v>
      </c>
      <c r="AG10" s="157">
        <f t="shared" si="8"/>
        <v>-9.6153846153845812E-3</v>
      </c>
      <c r="AH10" s="157">
        <f t="shared" si="9"/>
        <v>-9.7087378640776656E-3</v>
      </c>
      <c r="AI10" s="157">
        <f t="shared" si="10"/>
        <v>9.8039215686274161E-3</v>
      </c>
      <c r="AJ10" s="157">
        <f t="shared" si="11"/>
        <v>1.9417475728155331E-2</v>
      </c>
      <c r="AK10" s="157">
        <f t="shared" si="12"/>
        <v>4.7619047619047672E-2</v>
      </c>
      <c r="AL10" s="157">
        <f t="shared" si="13"/>
        <v>2.7272727272727115E-2</v>
      </c>
      <c r="AM10" s="157">
        <f t="shared" si="14"/>
        <v>-1.7699115044247593E-2</v>
      </c>
      <c r="AN10" s="157">
        <f t="shared" si="15"/>
        <v>0</v>
      </c>
      <c r="AO10" s="157">
        <f t="shared" si="16"/>
        <v>0</v>
      </c>
      <c r="AP10" s="157">
        <f t="shared" si="17"/>
        <v>-1.8018018018018056E-2</v>
      </c>
      <c r="AQ10" s="157">
        <v>-4.5871559633027581E-2</v>
      </c>
      <c r="AR10" s="157">
        <v>-5.7692307692307709E-2</v>
      </c>
      <c r="AS10" s="157">
        <v>-3.0612244897959218E-2</v>
      </c>
      <c r="AT10" s="157">
        <f t="shared" si="18"/>
        <v>-3.1578947368420929E-2</v>
      </c>
    </row>
    <row r="11" spans="1:48">
      <c r="A11" s="155" t="s">
        <v>49</v>
      </c>
      <c r="B11" s="156">
        <v>0</v>
      </c>
      <c r="C11" s="156">
        <v>0</v>
      </c>
      <c r="D11" s="156">
        <v>0</v>
      </c>
      <c r="E11" s="156">
        <v>0</v>
      </c>
      <c r="F11" s="156">
        <v>0</v>
      </c>
      <c r="G11" s="156">
        <v>0</v>
      </c>
      <c r="H11" s="156">
        <v>0</v>
      </c>
      <c r="I11" s="156">
        <v>0</v>
      </c>
      <c r="J11" s="156">
        <v>0</v>
      </c>
      <c r="K11" s="156">
        <v>0</v>
      </c>
      <c r="L11" s="156">
        <v>0</v>
      </c>
      <c r="M11" s="156">
        <v>0</v>
      </c>
      <c r="N11" s="156">
        <v>0</v>
      </c>
      <c r="O11" s="156">
        <v>0</v>
      </c>
      <c r="P11" s="156">
        <v>0</v>
      </c>
      <c r="Q11" s="156">
        <v>0</v>
      </c>
      <c r="R11" s="156">
        <v>0</v>
      </c>
      <c r="S11" s="156">
        <v>0</v>
      </c>
      <c r="T11" s="156">
        <v>0</v>
      </c>
      <c r="U11" s="156">
        <v>0</v>
      </c>
      <c r="V11" s="156">
        <v>0</v>
      </c>
      <c r="W11" s="156">
        <f>IF('Relative Weights'!C13=0,0,'Relative Weights'!C13)</f>
        <v>0</v>
      </c>
      <c r="X11" s="152"/>
      <c r="Y11" s="155" t="s">
        <v>49</v>
      </c>
      <c r="Z11" s="157" t="str">
        <f t="shared" si="1"/>
        <v/>
      </c>
      <c r="AA11" s="157" t="str">
        <f t="shared" si="2"/>
        <v/>
      </c>
      <c r="AB11" s="157" t="str">
        <f t="shared" si="3"/>
        <v/>
      </c>
      <c r="AC11" s="157" t="str">
        <f t="shared" si="4"/>
        <v/>
      </c>
      <c r="AD11" s="157" t="str">
        <f t="shared" si="5"/>
        <v/>
      </c>
      <c r="AE11" s="157" t="str">
        <f t="shared" si="6"/>
        <v/>
      </c>
      <c r="AF11" s="157" t="str">
        <f t="shared" si="7"/>
        <v/>
      </c>
      <c r="AG11" s="157" t="str">
        <f t="shared" si="8"/>
        <v/>
      </c>
      <c r="AH11" s="157" t="str">
        <f t="shared" si="9"/>
        <v/>
      </c>
      <c r="AI11" s="157" t="str">
        <f t="shared" si="10"/>
        <v/>
      </c>
      <c r="AJ11" s="157" t="str">
        <f t="shared" si="11"/>
        <v/>
      </c>
      <c r="AK11" s="157" t="str">
        <f t="shared" si="12"/>
        <v/>
      </c>
      <c r="AL11" s="157" t="str">
        <f t="shared" si="13"/>
        <v/>
      </c>
      <c r="AM11" s="157" t="str">
        <f t="shared" si="14"/>
        <v/>
      </c>
      <c r="AN11" s="157" t="str">
        <f t="shared" si="15"/>
        <v/>
      </c>
      <c r="AO11" s="157" t="str">
        <f t="shared" si="16"/>
        <v/>
      </c>
      <c r="AP11" s="157" t="str">
        <f t="shared" si="17"/>
        <v/>
      </c>
      <c r="AQ11" s="157" t="s">
        <v>829</v>
      </c>
      <c r="AR11" s="157" t="s">
        <v>829</v>
      </c>
      <c r="AS11" s="157" t="s">
        <v>829</v>
      </c>
      <c r="AT11" s="157" t="str">
        <f t="shared" si="18"/>
        <v/>
      </c>
    </row>
    <row r="12" spans="1:48">
      <c r="A12" s="155" t="s">
        <v>50</v>
      </c>
      <c r="B12" s="156">
        <v>2.57</v>
      </c>
      <c r="C12" s="156">
        <v>2.56</v>
      </c>
      <c r="D12" s="156">
        <v>2.42</v>
      </c>
      <c r="E12" s="156">
        <v>2.19</v>
      </c>
      <c r="F12" s="156">
        <v>1.96</v>
      </c>
      <c r="G12" s="156">
        <v>1.913607338418057</v>
      </c>
      <c r="H12" s="156">
        <v>1.94</v>
      </c>
      <c r="I12" s="156">
        <v>1.9</v>
      </c>
      <c r="J12" s="156">
        <v>1.88</v>
      </c>
      <c r="K12" s="156">
        <v>1.7</v>
      </c>
      <c r="L12" s="156">
        <v>1.77</v>
      </c>
      <c r="M12" s="156">
        <v>1.6</v>
      </c>
      <c r="N12" s="156">
        <v>1.68</v>
      </c>
      <c r="O12" s="156">
        <v>1.52</v>
      </c>
      <c r="P12" s="156">
        <v>1.57</v>
      </c>
      <c r="Q12" s="156">
        <v>1.54</v>
      </c>
      <c r="R12" s="156">
        <v>1.58</v>
      </c>
      <c r="S12" s="156">
        <v>1.61</v>
      </c>
      <c r="T12" s="156">
        <v>1.63</v>
      </c>
      <c r="U12" s="156">
        <v>1.58</v>
      </c>
      <c r="V12" s="156">
        <v>1.58</v>
      </c>
      <c r="W12" s="156">
        <f>IF('Relative Weights'!C14=0,0,'Relative Weights'!C14)</f>
        <v>1.55</v>
      </c>
      <c r="X12" s="152"/>
      <c r="Y12" s="155" t="s">
        <v>50</v>
      </c>
      <c r="Z12" s="157">
        <f t="shared" si="1"/>
        <v>-3.8910505836574627E-3</v>
      </c>
      <c r="AA12" s="157">
        <f t="shared" si="2"/>
        <v>-5.46875E-2</v>
      </c>
      <c r="AB12" s="157">
        <f t="shared" si="3"/>
        <v>-9.5041322314049603E-2</v>
      </c>
      <c r="AC12" s="157">
        <f t="shared" si="4"/>
        <v>-0.10502283105022836</v>
      </c>
      <c r="AD12" s="157">
        <f t="shared" si="5"/>
        <v>-2.3669725296909694E-2</v>
      </c>
      <c r="AE12" s="157">
        <f t="shared" si="6"/>
        <v>1.3792098855432533E-2</v>
      </c>
      <c r="AF12" s="157">
        <f t="shared" si="7"/>
        <v>-2.0618556701030966E-2</v>
      </c>
      <c r="AG12" s="157">
        <f t="shared" si="8"/>
        <v>-1.0526315789473717E-2</v>
      </c>
      <c r="AH12" s="157">
        <f t="shared" si="9"/>
        <v>-9.5744680851063801E-2</v>
      </c>
      <c r="AI12" s="157">
        <f t="shared" si="10"/>
        <v>4.117647058823537E-2</v>
      </c>
      <c r="AJ12" s="157">
        <f t="shared" si="11"/>
        <v>-9.6045197740112997E-2</v>
      </c>
      <c r="AK12" s="157">
        <f t="shared" si="12"/>
        <v>4.9999999999999822E-2</v>
      </c>
      <c r="AL12" s="157">
        <f t="shared" si="13"/>
        <v>-9.5238095238095233E-2</v>
      </c>
      <c r="AM12" s="157">
        <f t="shared" si="14"/>
        <v>3.289473684210531E-2</v>
      </c>
      <c r="AN12" s="157">
        <f t="shared" si="15"/>
        <v>-1.9108280254777066E-2</v>
      </c>
      <c r="AO12" s="157">
        <f t="shared" si="16"/>
        <v>2.5974025974025983E-2</v>
      </c>
      <c r="AP12" s="157">
        <f t="shared" si="17"/>
        <v>1.8987341772152E-2</v>
      </c>
      <c r="AQ12" s="157">
        <v>1.2422360248447006E-2</v>
      </c>
      <c r="AR12" s="157">
        <v>-3.0674846625766805E-2</v>
      </c>
      <c r="AS12" s="157">
        <v>0</v>
      </c>
      <c r="AT12" s="157">
        <f t="shared" si="18"/>
        <v>-1.8987341772151889E-2</v>
      </c>
    </row>
    <row r="13" spans="1:48">
      <c r="A13" s="155" t="s">
        <v>51</v>
      </c>
      <c r="B13" s="156">
        <v>1.08</v>
      </c>
      <c r="C13" s="156">
        <v>1.18</v>
      </c>
      <c r="D13" s="156">
        <v>1.1399999999999999</v>
      </c>
      <c r="E13" s="156">
        <v>1.1599999999999999</v>
      </c>
      <c r="F13" s="156">
        <v>1.04</v>
      </c>
      <c r="G13" s="156">
        <v>1.0129842309420065</v>
      </c>
      <c r="H13" s="156">
        <v>1.1399999999999999</v>
      </c>
      <c r="I13" s="156">
        <v>1.33</v>
      </c>
      <c r="J13" s="156">
        <v>1.44</v>
      </c>
      <c r="K13" s="156">
        <v>1.5</v>
      </c>
      <c r="L13" s="156">
        <v>1.52</v>
      </c>
      <c r="M13" s="156">
        <v>1.57</v>
      </c>
      <c r="N13" s="156">
        <v>1.49</v>
      </c>
      <c r="O13" s="156">
        <v>1.49</v>
      </c>
      <c r="P13" s="156">
        <v>1.44</v>
      </c>
      <c r="Q13" s="156">
        <v>1.87</v>
      </c>
      <c r="R13" s="156">
        <v>2.19</v>
      </c>
      <c r="S13" s="156">
        <v>2.37</v>
      </c>
      <c r="T13" s="156">
        <v>2.73</v>
      </c>
      <c r="U13" s="156">
        <v>3.16</v>
      </c>
      <c r="V13" s="156">
        <v>3.33</v>
      </c>
      <c r="W13" s="156">
        <f>IF('Relative Weights'!C15=0,0,'Relative Weights'!C15)</f>
        <v>2.64</v>
      </c>
      <c r="X13" s="152"/>
      <c r="Y13" s="155" t="s">
        <v>51</v>
      </c>
      <c r="Z13" s="157">
        <f t="shared" si="1"/>
        <v>9.259259259259256E-2</v>
      </c>
      <c r="AA13" s="157">
        <f t="shared" si="2"/>
        <v>-3.3898305084745783E-2</v>
      </c>
      <c r="AB13" s="157">
        <f t="shared" si="3"/>
        <v>1.7543859649122862E-2</v>
      </c>
      <c r="AC13" s="157">
        <f t="shared" si="4"/>
        <v>-0.10344827586206884</v>
      </c>
      <c r="AD13" s="157">
        <f t="shared" si="5"/>
        <v>-2.5976701017301429E-2</v>
      </c>
      <c r="AE13" s="157">
        <f t="shared" si="6"/>
        <v>0.12538770612438599</v>
      </c>
      <c r="AF13" s="157">
        <f t="shared" si="7"/>
        <v>0.16666666666666674</v>
      </c>
      <c r="AG13" s="157">
        <f t="shared" si="8"/>
        <v>8.2706766917293173E-2</v>
      </c>
      <c r="AH13" s="157">
        <f t="shared" si="9"/>
        <v>4.1666666666666741E-2</v>
      </c>
      <c r="AI13" s="157">
        <f t="shared" si="10"/>
        <v>1.3333333333333419E-2</v>
      </c>
      <c r="AJ13" s="157">
        <f t="shared" si="11"/>
        <v>3.289473684210531E-2</v>
      </c>
      <c r="AK13" s="157">
        <f t="shared" si="12"/>
        <v>-5.0955414012738842E-2</v>
      </c>
      <c r="AL13" s="157">
        <f t="shared" si="13"/>
        <v>0</v>
      </c>
      <c r="AM13" s="157">
        <f t="shared" si="14"/>
        <v>-3.3557046979865834E-2</v>
      </c>
      <c r="AN13" s="157">
        <f t="shared" si="15"/>
        <v>0.29861111111111116</v>
      </c>
      <c r="AO13" s="157">
        <f t="shared" si="16"/>
        <v>0.17112299465240621</v>
      </c>
      <c r="AP13" s="157">
        <f t="shared" si="17"/>
        <v>8.2191780821917915E-2</v>
      </c>
      <c r="AQ13" s="157">
        <v>0.15189873417721511</v>
      </c>
      <c r="AR13" s="157">
        <v>0.15750915750915762</v>
      </c>
      <c r="AS13" s="157">
        <v>5.3797468354430444E-2</v>
      </c>
      <c r="AT13" s="157">
        <f t="shared" si="18"/>
        <v>-0.2072072072072072</v>
      </c>
    </row>
    <row r="14" spans="1:48">
      <c r="A14" s="155" t="s">
        <v>723</v>
      </c>
      <c r="B14" s="156">
        <v>0</v>
      </c>
      <c r="C14" s="156">
        <v>0</v>
      </c>
      <c r="D14" s="156">
        <v>0</v>
      </c>
      <c r="E14" s="156">
        <v>0</v>
      </c>
      <c r="F14" s="156">
        <v>0</v>
      </c>
      <c r="G14" s="156">
        <v>0</v>
      </c>
      <c r="H14" s="156">
        <v>0</v>
      </c>
      <c r="I14" s="156">
        <v>0</v>
      </c>
      <c r="J14" s="156">
        <v>0</v>
      </c>
      <c r="K14" s="156">
        <v>0</v>
      </c>
      <c r="L14" s="156">
        <v>0</v>
      </c>
      <c r="M14" s="156">
        <v>0</v>
      </c>
      <c r="N14" s="156">
        <v>0</v>
      </c>
      <c r="O14" s="156">
        <v>0</v>
      </c>
      <c r="P14" s="156">
        <v>0</v>
      </c>
      <c r="Q14" s="156">
        <v>0</v>
      </c>
      <c r="R14" s="156">
        <v>0</v>
      </c>
      <c r="S14" s="156">
        <v>0</v>
      </c>
      <c r="T14" s="156">
        <v>0</v>
      </c>
      <c r="U14" s="156">
        <v>0</v>
      </c>
      <c r="V14" s="156">
        <v>0</v>
      </c>
      <c r="W14" s="156">
        <f>IF('Relative Weights'!C16=0,0,'Relative Weights'!C16)</f>
        <v>0</v>
      </c>
      <c r="X14" s="152"/>
      <c r="Y14" s="155" t="s">
        <v>723</v>
      </c>
      <c r="Z14" s="157" t="str">
        <f t="shared" si="1"/>
        <v/>
      </c>
      <c r="AA14" s="157" t="str">
        <f t="shared" si="2"/>
        <v/>
      </c>
      <c r="AB14" s="157" t="str">
        <f t="shared" si="3"/>
        <v/>
      </c>
      <c r="AC14" s="157" t="str">
        <f t="shared" si="4"/>
        <v/>
      </c>
      <c r="AD14" s="157" t="str">
        <f t="shared" si="5"/>
        <v/>
      </c>
      <c r="AE14" s="157" t="str">
        <f t="shared" si="6"/>
        <v/>
      </c>
      <c r="AF14" s="157" t="str">
        <f t="shared" si="7"/>
        <v/>
      </c>
      <c r="AG14" s="157" t="str">
        <f t="shared" si="8"/>
        <v/>
      </c>
      <c r="AH14" s="157" t="str">
        <f t="shared" si="9"/>
        <v/>
      </c>
      <c r="AI14" s="157" t="str">
        <f t="shared" si="10"/>
        <v/>
      </c>
      <c r="AJ14" s="157" t="str">
        <f t="shared" si="11"/>
        <v/>
      </c>
      <c r="AK14" s="157" t="str">
        <f t="shared" si="12"/>
        <v/>
      </c>
      <c r="AL14" s="157" t="str">
        <f t="shared" si="13"/>
        <v/>
      </c>
      <c r="AM14" s="157" t="str">
        <f t="shared" si="14"/>
        <v/>
      </c>
      <c r="AN14" s="157" t="str">
        <f t="shared" si="15"/>
        <v/>
      </c>
      <c r="AO14" s="157" t="str">
        <f t="shared" si="16"/>
        <v/>
      </c>
      <c r="AP14" s="157" t="str">
        <f t="shared" si="17"/>
        <v/>
      </c>
      <c r="AQ14" s="157" t="s">
        <v>829</v>
      </c>
      <c r="AR14" s="157" t="s">
        <v>829</v>
      </c>
      <c r="AS14" s="157" t="s">
        <v>829</v>
      </c>
      <c r="AT14" s="157" t="str">
        <f t="shared" si="18"/>
        <v/>
      </c>
      <c r="AV14" s="147" t="s">
        <v>912</v>
      </c>
    </row>
    <row r="15" spans="1:48">
      <c r="A15" s="155" t="s">
        <v>53</v>
      </c>
      <c r="B15" s="156">
        <v>4.16</v>
      </c>
      <c r="C15" s="156">
        <v>3.54</v>
      </c>
      <c r="D15" s="156">
        <v>2.63</v>
      </c>
      <c r="E15" s="156">
        <v>2.0299999999999998</v>
      </c>
      <c r="F15" s="156">
        <v>2.06</v>
      </c>
      <c r="G15" s="156">
        <v>1.8390043745034246</v>
      </c>
      <c r="H15" s="156">
        <v>1.66</v>
      </c>
      <c r="I15" s="156">
        <v>1.44</v>
      </c>
      <c r="J15" s="156">
        <v>1.42</v>
      </c>
      <c r="K15" s="156">
        <v>1.37</v>
      </c>
      <c r="L15" s="156">
        <v>1.46</v>
      </c>
      <c r="M15" s="156">
        <v>1.46</v>
      </c>
      <c r="N15" s="156">
        <v>1.45</v>
      </c>
      <c r="O15" s="156">
        <v>1.26</v>
      </c>
      <c r="P15" s="156">
        <v>1.1599999999999999</v>
      </c>
      <c r="Q15" s="156">
        <v>1.1499999999999999</v>
      </c>
      <c r="R15" s="156">
        <v>1.22</v>
      </c>
      <c r="S15" s="156">
        <v>1.33</v>
      </c>
      <c r="T15" s="156">
        <v>1.38</v>
      </c>
      <c r="U15" s="156">
        <v>1.44</v>
      </c>
      <c r="V15" s="156">
        <v>1.52</v>
      </c>
      <c r="W15" s="156">
        <f>IF('Relative Weights'!C17=0,0,'Relative Weights'!C17)</f>
        <v>1.45</v>
      </c>
      <c r="X15" s="152"/>
      <c r="Y15" s="155" t="s">
        <v>53</v>
      </c>
      <c r="Z15" s="157">
        <f t="shared" si="1"/>
        <v>-0.14903846153846156</v>
      </c>
      <c r="AA15" s="157">
        <f t="shared" si="2"/>
        <v>-0.25706214689265539</v>
      </c>
      <c r="AB15" s="157">
        <f t="shared" si="3"/>
        <v>-0.22813688212927763</v>
      </c>
      <c r="AC15" s="157">
        <f t="shared" si="4"/>
        <v>1.4778325123152802E-2</v>
      </c>
      <c r="AD15" s="157">
        <f t="shared" si="5"/>
        <v>-0.10727942985270655</v>
      </c>
      <c r="AE15" s="157">
        <f t="shared" si="6"/>
        <v>-9.7337655627795949E-2</v>
      </c>
      <c r="AF15" s="157">
        <f t="shared" si="7"/>
        <v>-0.13253012048192769</v>
      </c>
      <c r="AG15" s="157">
        <f t="shared" si="8"/>
        <v>-1.3888888888888951E-2</v>
      </c>
      <c r="AH15" s="157">
        <f t="shared" si="9"/>
        <v>-3.5211267605633645E-2</v>
      </c>
      <c r="AI15" s="157">
        <f t="shared" si="10"/>
        <v>6.5693430656934115E-2</v>
      </c>
      <c r="AJ15" s="157">
        <f t="shared" si="11"/>
        <v>0</v>
      </c>
      <c r="AK15" s="157">
        <f t="shared" si="12"/>
        <v>-6.8493150684931781E-3</v>
      </c>
      <c r="AL15" s="157">
        <f t="shared" si="13"/>
        <v>-0.13103448275862062</v>
      </c>
      <c r="AM15" s="157">
        <f t="shared" si="14"/>
        <v>-7.9365079365079416E-2</v>
      </c>
      <c r="AN15" s="157">
        <f t="shared" si="15"/>
        <v>-8.6206896551723755E-3</v>
      </c>
      <c r="AO15" s="157">
        <f t="shared" si="16"/>
        <v>6.0869565217391397E-2</v>
      </c>
      <c r="AP15" s="157">
        <f t="shared" si="17"/>
        <v>9.0163934426229497E-2</v>
      </c>
      <c r="AQ15" s="157">
        <v>3.7593984962405846E-2</v>
      </c>
      <c r="AR15" s="157">
        <v>4.3478260869565188E-2</v>
      </c>
      <c r="AS15" s="157">
        <v>5.555555555555558E-2</v>
      </c>
      <c r="AT15" s="157">
        <f t="shared" si="18"/>
        <v>-4.6052631578947456E-2</v>
      </c>
    </row>
    <row r="16" spans="1:48">
      <c r="A16" s="155" t="s">
        <v>54</v>
      </c>
      <c r="B16" s="156">
        <v>1.34</v>
      </c>
      <c r="C16" s="156">
        <v>1.28</v>
      </c>
      <c r="D16" s="156">
        <v>1.29</v>
      </c>
      <c r="E16" s="156">
        <v>1.26</v>
      </c>
      <c r="F16" s="156">
        <v>1.26</v>
      </c>
      <c r="G16" s="156">
        <v>1.2524946586843495</v>
      </c>
      <c r="H16" s="156">
        <v>1.29</v>
      </c>
      <c r="I16" s="156">
        <v>1.35</v>
      </c>
      <c r="J16" s="156">
        <v>1.38</v>
      </c>
      <c r="K16" s="156">
        <v>1.36</v>
      </c>
      <c r="L16" s="156">
        <v>1.37</v>
      </c>
      <c r="M16" s="156">
        <v>1.4</v>
      </c>
      <c r="N16" s="156">
        <v>1.51</v>
      </c>
      <c r="O16" s="156">
        <v>1.51</v>
      </c>
      <c r="P16" s="156">
        <v>1.46</v>
      </c>
      <c r="Q16" s="156">
        <v>1.42</v>
      </c>
      <c r="R16" s="156">
        <v>1.38</v>
      </c>
      <c r="S16" s="156">
        <v>1.49</v>
      </c>
      <c r="T16" s="156">
        <v>1.54</v>
      </c>
      <c r="U16" s="156">
        <v>1.65</v>
      </c>
      <c r="V16" s="156">
        <v>1.62</v>
      </c>
      <c r="W16" s="156">
        <f>IF('Relative Weights'!C18=0,0,'Relative Weights'!C18)</f>
        <v>3.65</v>
      </c>
      <c r="X16" s="152"/>
      <c r="Y16" s="155" t="s">
        <v>54</v>
      </c>
      <c r="Z16" s="157">
        <f t="shared" si="1"/>
        <v>-4.4776119402985093E-2</v>
      </c>
      <c r="AA16" s="157">
        <f t="shared" si="2"/>
        <v>7.8125E-3</v>
      </c>
      <c r="AB16" s="157">
        <f t="shared" si="3"/>
        <v>-2.3255813953488413E-2</v>
      </c>
      <c r="AC16" s="157">
        <f t="shared" si="4"/>
        <v>0</v>
      </c>
      <c r="AD16" s="157">
        <f t="shared" si="5"/>
        <v>-5.9566200917861023E-3</v>
      </c>
      <c r="AE16" s="157">
        <f t="shared" si="6"/>
        <v>2.9944511983026834E-2</v>
      </c>
      <c r="AF16" s="157">
        <f t="shared" si="7"/>
        <v>4.6511627906976827E-2</v>
      </c>
      <c r="AG16" s="157">
        <f t="shared" si="8"/>
        <v>2.2222222222222143E-2</v>
      </c>
      <c r="AH16" s="157">
        <f t="shared" si="9"/>
        <v>-1.4492753623188248E-2</v>
      </c>
      <c r="AI16" s="157">
        <f t="shared" si="10"/>
        <v>7.3529411764705621E-3</v>
      </c>
      <c r="AJ16" s="157">
        <f t="shared" si="11"/>
        <v>2.1897810218977964E-2</v>
      </c>
      <c r="AK16" s="157">
        <f t="shared" si="12"/>
        <v>7.8571428571428736E-2</v>
      </c>
      <c r="AL16" s="157">
        <f t="shared" si="13"/>
        <v>0</v>
      </c>
      <c r="AM16" s="157">
        <f t="shared" si="14"/>
        <v>-3.3112582781457012E-2</v>
      </c>
      <c r="AN16" s="157">
        <f t="shared" si="15"/>
        <v>-2.7397260273972601E-2</v>
      </c>
      <c r="AO16" s="157">
        <f t="shared" si="16"/>
        <v>-2.8169014084507116E-2</v>
      </c>
      <c r="AP16" s="157">
        <f t="shared" si="17"/>
        <v>7.9710144927536364E-2</v>
      </c>
      <c r="AQ16" s="157">
        <v>3.3557046979865834E-2</v>
      </c>
      <c r="AR16" s="157">
        <v>7.1428571428571397E-2</v>
      </c>
      <c r="AS16" s="157">
        <v>-1.8181818181818077E-2</v>
      </c>
      <c r="AT16" s="157">
        <f t="shared" si="18"/>
        <v>1.2530864197530862</v>
      </c>
    </row>
    <row r="17" spans="1:46">
      <c r="A17" s="155" t="s">
        <v>55</v>
      </c>
      <c r="B17" s="156">
        <v>1.37</v>
      </c>
      <c r="C17" s="156">
        <v>1.29</v>
      </c>
      <c r="D17" s="156">
        <v>1.29</v>
      </c>
      <c r="E17" s="156">
        <v>1.29</v>
      </c>
      <c r="F17" s="156">
        <v>1.31</v>
      </c>
      <c r="G17" s="156">
        <v>1.3065790745995471</v>
      </c>
      <c r="H17" s="156">
        <v>1.24</v>
      </c>
      <c r="I17" s="156">
        <v>1.23</v>
      </c>
      <c r="J17" s="156">
        <v>1.19</v>
      </c>
      <c r="K17" s="156">
        <v>1.1399999999999999</v>
      </c>
      <c r="L17" s="156">
        <v>1.0900000000000001</v>
      </c>
      <c r="M17" s="156">
        <v>1.07</v>
      </c>
      <c r="N17" s="156">
        <v>1.07</v>
      </c>
      <c r="O17" s="156">
        <v>1.05</v>
      </c>
      <c r="P17" s="156">
        <v>1.02</v>
      </c>
      <c r="Q17" s="156">
        <v>0.99</v>
      </c>
      <c r="R17" s="156">
        <v>0.97</v>
      </c>
      <c r="S17" s="156">
        <v>0.94</v>
      </c>
      <c r="T17" s="156">
        <v>0.93</v>
      </c>
      <c r="U17" s="156">
        <v>0.94</v>
      </c>
      <c r="V17" s="156">
        <v>0.96</v>
      </c>
      <c r="W17" s="156">
        <f>IF('Relative Weights'!C19=0,0,'Relative Weights'!C19)</f>
        <v>0.97</v>
      </c>
      <c r="X17" s="152"/>
      <c r="Y17" s="155" t="s">
        <v>55</v>
      </c>
      <c r="Z17" s="157">
        <f t="shared" si="1"/>
        <v>-5.8394160583941646E-2</v>
      </c>
      <c r="AA17" s="157">
        <f t="shared" si="2"/>
        <v>0</v>
      </c>
      <c r="AB17" s="157">
        <f t="shared" si="3"/>
        <v>0</v>
      </c>
      <c r="AC17" s="157">
        <f t="shared" si="4"/>
        <v>1.5503875968992276E-2</v>
      </c>
      <c r="AD17" s="157">
        <f t="shared" si="5"/>
        <v>-2.6113934354602408E-3</v>
      </c>
      <c r="AE17" s="157">
        <f t="shared" si="6"/>
        <v>-5.0956789293409521E-2</v>
      </c>
      <c r="AF17" s="157">
        <f t="shared" si="7"/>
        <v>-8.0645161290322509E-3</v>
      </c>
      <c r="AG17" s="157">
        <f t="shared" si="8"/>
        <v>-3.2520325203252098E-2</v>
      </c>
      <c r="AH17" s="157">
        <f t="shared" si="9"/>
        <v>-4.2016806722689148E-2</v>
      </c>
      <c r="AI17" s="157">
        <f t="shared" si="10"/>
        <v>-4.3859649122806821E-2</v>
      </c>
      <c r="AJ17" s="157">
        <f t="shared" si="11"/>
        <v>-1.834862385321101E-2</v>
      </c>
      <c r="AK17" s="157">
        <f t="shared" si="12"/>
        <v>0</v>
      </c>
      <c r="AL17" s="157">
        <f t="shared" si="13"/>
        <v>-1.8691588785046731E-2</v>
      </c>
      <c r="AM17" s="157">
        <f t="shared" si="14"/>
        <v>-2.8571428571428581E-2</v>
      </c>
      <c r="AN17" s="157">
        <f t="shared" si="15"/>
        <v>-2.9411764705882359E-2</v>
      </c>
      <c r="AO17" s="157">
        <f t="shared" si="16"/>
        <v>-2.0202020202020221E-2</v>
      </c>
      <c r="AP17" s="157">
        <f t="shared" si="17"/>
        <v>-3.0927835051546393E-2</v>
      </c>
      <c r="AQ17" s="157">
        <v>-1.0638297872340274E-2</v>
      </c>
      <c r="AR17" s="157">
        <v>1.0752688172043001E-2</v>
      </c>
      <c r="AS17" s="157">
        <v>2.1276595744680771E-2</v>
      </c>
      <c r="AT17" s="157">
        <f t="shared" si="18"/>
        <v>1.0416666666666741E-2</v>
      </c>
    </row>
    <row r="18" spans="1:46">
      <c r="A18" s="155" t="s">
        <v>56</v>
      </c>
      <c r="B18" s="156">
        <v>1.0900000000000001</v>
      </c>
      <c r="C18" s="156">
        <v>1.03</v>
      </c>
      <c r="D18" s="156">
        <v>0.97</v>
      </c>
      <c r="E18" s="156">
        <v>0.92</v>
      </c>
      <c r="F18" s="156">
        <v>0.82</v>
      </c>
      <c r="G18" s="156">
        <v>0.73334268609079978</v>
      </c>
      <c r="H18" s="156">
        <v>0.71</v>
      </c>
      <c r="I18" s="156">
        <v>1.27</v>
      </c>
      <c r="J18" s="156">
        <v>1.48</v>
      </c>
      <c r="K18" s="156">
        <v>1.6</v>
      </c>
      <c r="L18" s="156">
        <v>1.45</v>
      </c>
      <c r="M18" s="156">
        <v>1.63</v>
      </c>
      <c r="N18" s="156">
        <v>1.86</v>
      </c>
      <c r="O18" s="156">
        <v>2.04</v>
      </c>
      <c r="P18" s="156">
        <v>2.46</v>
      </c>
      <c r="Q18" s="156">
        <v>3.12</v>
      </c>
      <c r="R18" s="156">
        <v>7.37</v>
      </c>
      <c r="S18" s="156">
        <v>6.44</v>
      </c>
      <c r="T18" s="156">
        <v>5.95</v>
      </c>
      <c r="U18" s="156">
        <v>29.19</v>
      </c>
      <c r="V18" s="156">
        <v>11.64</v>
      </c>
      <c r="W18" s="156">
        <f>IF('Relative Weights'!C20=0,0,'Relative Weights'!C20)</f>
        <v>11.28</v>
      </c>
      <c r="X18" s="152"/>
      <c r="Y18" s="155" t="s">
        <v>56</v>
      </c>
      <c r="Z18" s="157">
        <f t="shared" si="1"/>
        <v>-5.5045871559633031E-2</v>
      </c>
      <c r="AA18" s="157">
        <f t="shared" si="2"/>
        <v>-5.8252427184466105E-2</v>
      </c>
      <c r="AB18" s="157">
        <f t="shared" si="3"/>
        <v>-5.1546391752577247E-2</v>
      </c>
      <c r="AC18" s="157">
        <f t="shared" si="4"/>
        <v>-0.10869565217391308</v>
      </c>
      <c r="AD18" s="157">
        <f t="shared" si="5"/>
        <v>-0.10567965110878075</v>
      </c>
      <c r="AE18" s="157">
        <f t="shared" si="6"/>
        <v>-3.1830529619422121E-2</v>
      </c>
      <c r="AF18" s="157">
        <f t="shared" si="7"/>
        <v>0.78873239436619724</v>
      </c>
      <c r="AG18" s="157">
        <f t="shared" si="8"/>
        <v>0.16535433070866135</v>
      </c>
      <c r="AH18" s="157">
        <f t="shared" si="9"/>
        <v>8.1081081081081141E-2</v>
      </c>
      <c r="AI18" s="157">
        <f t="shared" si="10"/>
        <v>-9.3750000000000111E-2</v>
      </c>
      <c r="AJ18" s="157">
        <f t="shared" si="11"/>
        <v>0.12413793103448278</v>
      </c>
      <c r="AK18" s="157">
        <f t="shared" si="12"/>
        <v>0.14110429447852768</v>
      </c>
      <c r="AL18" s="157">
        <f t="shared" si="13"/>
        <v>9.6774193548387011E-2</v>
      </c>
      <c r="AM18" s="157">
        <f t="shared" si="14"/>
        <v>0.20588235294117641</v>
      </c>
      <c r="AN18" s="157">
        <f t="shared" si="15"/>
        <v>0.26829268292682928</v>
      </c>
      <c r="AO18" s="157">
        <f t="shared" si="16"/>
        <v>1.3621794871794872</v>
      </c>
      <c r="AP18" s="157">
        <f t="shared" si="17"/>
        <v>-0.12618724559023065</v>
      </c>
      <c r="AQ18" s="157">
        <v>-7.6086956521739135E-2</v>
      </c>
      <c r="AR18" s="157">
        <v>3.9058823529411768</v>
      </c>
      <c r="AS18" s="157">
        <v>-0.60123329907502576</v>
      </c>
      <c r="AT18" s="157">
        <f t="shared" si="18"/>
        <v>-3.0927835051546504E-2</v>
      </c>
    </row>
    <row r="19" spans="1:46">
      <c r="A19" s="155" t="s">
        <v>57</v>
      </c>
      <c r="B19" s="156">
        <v>1.05</v>
      </c>
      <c r="C19" s="156">
        <v>1.05</v>
      </c>
      <c r="D19" s="156">
        <v>1.07</v>
      </c>
      <c r="E19" s="156">
        <v>1.0900000000000001</v>
      </c>
      <c r="F19" s="156">
        <v>1.1200000000000001</v>
      </c>
      <c r="G19" s="156">
        <v>1.1155737440842475</v>
      </c>
      <c r="H19" s="156">
        <v>1.1100000000000001</v>
      </c>
      <c r="I19" s="156">
        <v>1.0900000000000001</v>
      </c>
      <c r="J19" s="156">
        <v>1.1100000000000001</v>
      </c>
      <c r="K19" s="156">
        <v>1.1299999999999999</v>
      </c>
      <c r="L19" s="156">
        <v>1.17</v>
      </c>
      <c r="M19" s="156">
        <v>1.18</v>
      </c>
      <c r="N19" s="156">
        <v>1.19</v>
      </c>
      <c r="O19" s="156">
        <v>1.18</v>
      </c>
      <c r="P19" s="156">
        <v>1.1599999999999999</v>
      </c>
      <c r="Q19" s="156">
        <v>1.1399999999999999</v>
      </c>
      <c r="R19" s="156">
        <v>1.1299999999999999</v>
      </c>
      <c r="S19" s="156">
        <v>1.1200000000000001</v>
      </c>
      <c r="T19" s="156">
        <v>1.1299999999999999</v>
      </c>
      <c r="U19" s="156">
        <v>1.1200000000000001</v>
      </c>
      <c r="V19" s="156">
        <v>1.1000000000000001</v>
      </c>
      <c r="W19" s="156">
        <f>IF('Relative Weights'!C21=0,0,'Relative Weights'!C21)</f>
        <v>1.08</v>
      </c>
      <c r="X19" s="152"/>
      <c r="Y19" s="155" t="s">
        <v>57</v>
      </c>
      <c r="Z19" s="157">
        <f t="shared" si="1"/>
        <v>0</v>
      </c>
      <c r="AA19" s="157">
        <f t="shared" si="2"/>
        <v>1.904761904761898E-2</v>
      </c>
      <c r="AB19" s="157">
        <f t="shared" si="3"/>
        <v>1.8691588785046731E-2</v>
      </c>
      <c r="AC19" s="157">
        <f t="shared" si="4"/>
        <v>2.7522935779816571E-2</v>
      </c>
      <c r="AD19" s="157">
        <f t="shared" si="5"/>
        <v>-3.9520142104934042E-3</v>
      </c>
      <c r="AE19" s="157">
        <f t="shared" si="6"/>
        <v>-4.9963026772584795E-3</v>
      </c>
      <c r="AF19" s="157">
        <f t="shared" si="7"/>
        <v>-1.8018018018018056E-2</v>
      </c>
      <c r="AG19" s="157">
        <f t="shared" si="8"/>
        <v>1.8348623853211121E-2</v>
      </c>
      <c r="AH19" s="157">
        <f t="shared" si="9"/>
        <v>1.8018018018017834E-2</v>
      </c>
      <c r="AI19" s="157">
        <f t="shared" si="10"/>
        <v>3.539823008849563E-2</v>
      </c>
      <c r="AJ19" s="157">
        <f t="shared" si="11"/>
        <v>8.5470085470085166E-3</v>
      </c>
      <c r="AK19" s="157">
        <f t="shared" si="12"/>
        <v>8.4745762711864181E-3</v>
      </c>
      <c r="AL19" s="157">
        <f t="shared" si="13"/>
        <v>-8.4033613445377853E-3</v>
      </c>
      <c r="AM19" s="157">
        <f t="shared" si="14"/>
        <v>-1.6949152542372947E-2</v>
      </c>
      <c r="AN19" s="157">
        <f t="shared" si="15"/>
        <v>-1.7241379310344862E-2</v>
      </c>
      <c r="AO19" s="157">
        <f t="shared" si="16"/>
        <v>-8.7719298245614308E-3</v>
      </c>
      <c r="AP19" s="157">
        <f t="shared" si="17"/>
        <v>-8.8495575221236855E-3</v>
      </c>
      <c r="AQ19" s="157">
        <v>8.9285714285711748E-3</v>
      </c>
      <c r="AR19" s="157">
        <v>-8.8495575221236855E-3</v>
      </c>
      <c r="AS19" s="157">
        <v>-1.7857142857142905E-2</v>
      </c>
      <c r="AT19" s="157">
        <f t="shared" si="18"/>
        <v>-1.8181818181818188E-2</v>
      </c>
    </row>
    <row r="20" spans="1:46">
      <c r="A20" s="155" t="s">
        <v>58</v>
      </c>
      <c r="B20" s="156">
        <v>0</v>
      </c>
      <c r="C20" s="156">
        <v>0</v>
      </c>
      <c r="D20" s="156">
        <v>0</v>
      </c>
      <c r="E20" s="156">
        <v>0</v>
      </c>
      <c r="F20" s="156">
        <v>0</v>
      </c>
      <c r="G20" s="156">
        <v>0</v>
      </c>
      <c r="H20" s="156">
        <v>0</v>
      </c>
      <c r="I20" s="156">
        <v>0</v>
      </c>
      <c r="J20" s="156">
        <v>0</v>
      </c>
      <c r="K20" s="156">
        <v>0</v>
      </c>
      <c r="L20" s="156">
        <v>0</v>
      </c>
      <c r="M20" s="156">
        <v>0</v>
      </c>
      <c r="N20" s="156">
        <v>0</v>
      </c>
      <c r="O20" s="156">
        <v>0</v>
      </c>
      <c r="P20" s="156">
        <v>0</v>
      </c>
      <c r="Q20" s="156">
        <v>0</v>
      </c>
      <c r="R20" s="156">
        <v>0</v>
      </c>
      <c r="S20" s="156">
        <v>0</v>
      </c>
      <c r="T20" s="156">
        <v>0</v>
      </c>
      <c r="U20" s="156">
        <v>0</v>
      </c>
      <c r="V20" s="156">
        <v>0</v>
      </c>
      <c r="W20" s="156">
        <f>IF('Relative Weights'!C22=0,0,'Relative Weights'!C22)</f>
        <v>0</v>
      </c>
      <c r="X20" s="152"/>
      <c r="Y20" s="155" t="s">
        <v>58</v>
      </c>
      <c r="Z20" s="157" t="str">
        <f t="shared" si="1"/>
        <v/>
      </c>
      <c r="AA20" s="157" t="str">
        <f t="shared" si="2"/>
        <v/>
      </c>
      <c r="AB20" s="157" t="str">
        <f t="shared" si="3"/>
        <v/>
      </c>
      <c r="AC20" s="157" t="str">
        <f t="shared" si="4"/>
        <v/>
      </c>
      <c r="AD20" s="157" t="str">
        <f t="shared" si="5"/>
        <v/>
      </c>
      <c r="AE20" s="157" t="str">
        <f t="shared" si="6"/>
        <v/>
      </c>
      <c r="AF20" s="157" t="str">
        <f t="shared" si="7"/>
        <v/>
      </c>
      <c r="AG20" s="157" t="str">
        <f t="shared" si="8"/>
        <v/>
      </c>
      <c r="AH20" s="157" t="str">
        <f t="shared" si="9"/>
        <v/>
      </c>
      <c r="AI20" s="157" t="str">
        <f t="shared" si="10"/>
        <v/>
      </c>
      <c r="AJ20" s="157" t="str">
        <f t="shared" si="11"/>
        <v/>
      </c>
      <c r="AK20" s="157" t="str">
        <f t="shared" si="12"/>
        <v/>
      </c>
      <c r="AL20" s="157" t="str">
        <f t="shared" si="13"/>
        <v/>
      </c>
      <c r="AM20" s="157" t="str">
        <f t="shared" si="14"/>
        <v/>
      </c>
      <c r="AN20" s="157" t="str">
        <f t="shared" si="15"/>
        <v/>
      </c>
      <c r="AO20" s="157" t="str">
        <f t="shared" si="16"/>
        <v/>
      </c>
      <c r="AP20" s="157" t="str">
        <f t="shared" si="17"/>
        <v/>
      </c>
      <c r="AQ20" s="157" t="s">
        <v>829</v>
      </c>
      <c r="AR20" s="157" t="s">
        <v>829</v>
      </c>
      <c r="AS20" s="157" t="s">
        <v>829</v>
      </c>
      <c r="AT20" s="157" t="str">
        <f t="shared" si="18"/>
        <v/>
      </c>
    </row>
    <row r="21" spans="1:46">
      <c r="A21" s="155" t="s">
        <v>218</v>
      </c>
      <c r="B21" s="156">
        <v>1.1000000000000001</v>
      </c>
      <c r="C21" s="156">
        <v>1.1000000000000001</v>
      </c>
      <c r="D21" s="156">
        <v>1.02</v>
      </c>
      <c r="E21" s="156">
        <v>0.95</v>
      </c>
      <c r="F21" s="156">
        <v>0.95</v>
      </c>
      <c r="G21" s="156">
        <v>1.1254464782872999</v>
      </c>
      <c r="H21" s="156">
        <v>1.3</v>
      </c>
      <c r="I21" s="156">
        <v>1.43</v>
      </c>
      <c r="J21" s="156">
        <v>1.6</v>
      </c>
      <c r="K21" s="156">
        <v>1.83</v>
      </c>
      <c r="L21" s="156">
        <v>2</v>
      </c>
      <c r="M21" s="156">
        <v>2.19</v>
      </c>
      <c r="N21" s="156">
        <v>2.2799999999999998</v>
      </c>
      <c r="O21" s="156">
        <v>2.23</v>
      </c>
      <c r="P21" s="156">
        <v>1.91</v>
      </c>
      <c r="Q21" s="156">
        <v>2</v>
      </c>
      <c r="R21" s="156">
        <v>2</v>
      </c>
      <c r="S21" s="156">
        <v>2.11</v>
      </c>
      <c r="T21" s="156">
        <v>1.98</v>
      </c>
      <c r="U21" s="156">
        <v>2.08</v>
      </c>
      <c r="V21" s="156">
        <v>1.97</v>
      </c>
      <c r="W21" s="156">
        <f>IF('Relative Weights'!C23=0,0,'Relative Weights'!C23)</f>
        <v>1.3</v>
      </c>
      <c r="X21" s="152"/>
      <c r="Y21" s="155" t="s">
        <v>218</v>
      </c>
      <c r="Z21" s="157">
        <f t="shared" si="1"/>
        <v>0</v>
      </c>
      <c r="AA21" s="157">
        <f t="shared" si="2"/>
        <v>-7.2727272727272751E-2</v>
      </c>
      <c r="AB21" s="157">
        <f t="shared" si="3"/>
        <v>-6.8627450980392246E-2</v>
      </c>
      <c r="AC21" s="157">
        <f t="shared" si="4"/>
        <v>0</v>
      </c>
      <c r="AD21" s="157">
        <f t="shared" si="5"/>
        <v>0.18468050346031584</v>
      </c>
      <c r="AE21" s="157">
        <f t="shared" si="6"/>
        <v>0.15509713263160685</v>
      </c>
      <c r="AF21" s="157">
        <f t="shared" si="7"/>
        <v>9.9999999999999867E-2</v>
      </c>
      <c r="AG21" s="157">
        <f t="shared" si="8"/>
        <v>0.11888111888111896</v>
      </c>
      <c r="AH21" s="157">
        <f t="shared" si="9"/>
        <v>0.14375000000000004</v>
      </c>
      <c r="AI21" s="157">
        <f t="shared" si="10"/>
        <v>9.2896174863387859E-2</v>
      </c>
      <c r="AJ21" s="157">
        <f t="shared" si="11"/>
        <v>9.4999999999999973E-2</v>
      </c>
      <c r="AK21" s="157">
        <f t="shared" si="12"/>
        <v>4.1095890410958846E-2</v>
      </c>
      <c r="AL21" s="157">
        <f t="shared" si="13"/>
        <v>-2.1929824561403466E-2</v>
      </c>
      <c r="AM21" s="157">
        <f t="shared" si="14"/>
        <v>-0.14349775784753371</v>
      </c>
      <c r="AN21" s="157">
        <f t="shared" si="15"/>
        <v>4.7120418848167533E-2</v>
      </c>
      <c r="AO21" s="157">
        <f t="shared" si="16"/>
        <v>0</v>
      </c>
      <c r="AP21" s="157">
        <f t="shared" si="17"/>
        <v>5.4999999999999938E-2</v>
      </c>
      <c r="AQ21" s="157">
        <v>-6.1611374407582908E-2</v>
      </c>
      <c r="AR21" s="157">
        <v>5.0505050505050608E-2</v>
      </c>
      <c r="AS21" s="157">
        <v>-5.2884615384615419E-2</v>
      </c>
      <c r="AT21" s="157">
        <f t="shared" si="18"/>
        <v>-0.34010152284263961</v>
      </c>
    </row>
    <row r="22" spans="1:46">
      <c r="A22" s="155" t="s">
        <v>60</v>
      </c>
      <c r="B22" s="156">
        <v>1.95</v>
      </c>
      <c r="C22" s="156">
        <v>1.83</v>
      </c>
      <c r="D22" s="156">
        <v>1.76</v>
      </c>
      <c r="E22" s="156">
        <v>1.76</v>
      </c>
      <c r="F22" s="156">
        <v>1.81</v>
      </c>
      <c r="G22" s="156">
        <v>1.884337045412287</v>
      </c>
      <c r="H22" s="156">
        <v>1.9</v>
      </c>
      <c r="I22" s="156">
        <v>1.96</v>
      </c>
      <c r="J22" s="156">
        <v>2.1</v>
      </c>
      <c r="K22" s="156">
        <v>2.27</v>
      </c>
      <c r="L22" s="156">
        <v>2.35</v>
      </c>
      <c r="M22" s="156">
        <v>2.3199999999999998</v>
      </c>
      <c r="N22" s="156">
        <v>2.2599999999999998</v>
      </c>
      <c r="O22" s="156">
        <v>2.1800000000000002</v>
      </c>
      <c r="P22" s="156">
        <v>2.08</v>
      </c>
      <c r="Q22" s="156">
        <v>1.97</v>
      </c>
      <c r="R22" s="156">
        <v>1.91</v>
      </c>
      <c r="S22" s="156">
        <v>1.88</v>
      </c>
      <c r="T22" s="156">
        <v>1.89</v>
      </c>
      <c r="U22" s="156">
        <v>1.86</v>
      </c>
      <c r="V22" s="156">
        <v>1.78</v>
      </c>
      <c r="W22" s="156">
        <f>IF('Relative Weights'!C24=0,0,'Relative Weights'!C24)</f>
        <v>1.61</v>
      </c>
      <c r="X22" s="152"/>
      <c r="Y22" s="155" t="s">
        <v>60</v>
      </c>
      <c r="Z22" s="157">
        <f t="shared" si="1"/>
        <v>-6.1538461538461431E-2</v>
      </c>
      <c r="AA22" s="157">
        <f t="shared" si="2"/>
        <v>-3.8251366120218622E-2</v>
      </c>
      <c r="AB22" s="157">
        <f t="shared" si="3"/>
        <v>0</v>
      </c>
      <c r="AC22" s="157">
        <f t="shared" si="4"/>
        <v>2.8409090909090828E-2</v>
      </c>
      <c r="AD22" s="157">
        <f t="shared" si="5"/>
        <v>4.107019083551755E-2</v>
      </c>
      <c r="AE22" s="157">
        <f t="shared" si="6"/>
        <v>8.3121831234209687E-3</v>
      </c>
      <c r="AF22" s="157">
        <f t="shared" si="7"/>
        <v>3.1578947368421151E-2</v>
      </c>
      <c r="AG22" s="157">
        <f t="shared" si="8"/>
        <v>7.1428571428571397E-2</v>
      </c>
      <c r="AH22" s="157">
        <f t="shared" si="9"/>
        <v>8.0952380952380887E-2</v>
      </c>
      <c r="AI22" s="157">
        <f t="shared" si="10"/>
        <v>3.524229074889873E-2</v>
      </c>
      <c r="AJ22" s="157">
        <f t="shared" si="11"/>
        <v>-1.276595744680864E-2</v>
      </c>
      <c r="AK22" s="157">
        <f t="shared" si="12"/>
        <v>-2.5862068965517238E-2</v>
      </c>
      <c r="AL22" s="157">
        <f t="shared" si="13"/>
        <v>-3.5398230088495408E-2</v>
      </c>
      <c r="AM22" s="157">
        <f t="shared" si="14"/>
        <v>-4.5871559633027581E-2</v>
      </c>
      <c r="AN22" s="157">
        <f t="shared" si="15"/>
        <v>-5.2884615384615419E-2</v>
      </c>
      <c r="AO22" s="157">
        <f t="shared" si="16"/>
        <v>-3.0456852791878153E-2</v>
      </c>
      <c r="AP22" s="157">
        <f t="shared" si="17"/>
        <v>-1.5706806282722474E-2</v>
      </c>
      <c r="AQ22" s="157">
        <v>5.3191489361701372E-3</v>
      </c>
      <c r="AR22" s="157">
        <v>-1.5873015873015817E-2</v>
      </c>
      <c r="AS22" s="157">
        <v>-4.3010752688172116E-2</v>
      </c>
      <c r="AT22" s="157">
        <f t="shared" si="18"/>
        <v>-9.5505617977528101E-2</v>
      </c>
    </row>
    <row r="23" spans="1:46" ht="14.4" thickBot="1">
      <c r="A23" s="158" t="s">
        <v>0</v>
      </c>
      <c r="B23" s="159">
        <v>2.31</v>
      </c>
      <c r="C23" s="159">
        <v>2.2000000000000002</v>
      </c>
      <c r="D23" s="159">
        <v>2.12</v>
      </c>
      <c r="E23" s="159">
        <v>1.99</v>
      </c>
      <c r="F23" s="159">
        <v>1.98</v>
      </c>
      <c r="G23" s="159">
        <v>1.9106956899526468</v>
      </c>
      <c r="H23" s="159">
        <v>1.95</v>
      </c>
      <c r="I23" s="159">
        <v>1.96</v>
      </c>
      <c r="J23" s="159">
        <v>2.0299999999999998</v>
      </c>
      <c r="K23" s="159">
        <v>1.92</v>
      </c>
      <c r="L23" s="159">
        <v>1.88</v>
      </c>
      <c r="M23" s="159">
        <v>1.81</v>
      </c>
      <c r="N23" s="159">
        <v>1.72</v>
      </c>
      <c r="O23" s="159">
        <v>1.59</v>
      </c>
      <c r="P23" s="159">
        <v>1.49</v>
      </c>
      <c r="Q23" s="159">
        <v>1.42</v>
      </c>
      <c r="R23" s="159">
        <v>1.37</v>
      </c>
      <c r="S23" s="159">
        <v>1.29</v>
      </c>
      <c r="T23" s="159">
        <v>1.35</v>
      </c>
      <c r="U23" s="159">
        <v>1.43</v>
      </c>
      <c r="V23" s="159">
        <v>1.55</v>
      </c>
      <c r="W23" s="159">
        <f>IF('Relative Weights'!C25=0,0,'Relative Weights'!C25)</f>
        <v>1.58</v>
      </c>
      <c r="X23" s="160"/>
      <c r="Y23" s="158" t="s">
        <v>0</v>
      </c>
      <c r="Z23" s="161">
        <f t="shared" si="1"/>
        <v>-4.7619047619047561E-2</v>
      </c>
      <c r="AA23" s="161">
        <f t="shared" si="2"/>
        <v>-3.6363636363636376E-2</v>
      </c>
      <c r="AB23" s="161">
        <f t="shared" si="3"/>
        <v>-6.1320754716981174E-2</v>
      </c>
      <c r="AC23" s="161">
        <f t="shared" si="4"/>
        <v>-5.0251256281407253E-3</v>
      </c>
      <c r="AD23" s="161">
        <f t="shared" si="5"/>
        <v>-3.5002176791592454E-2</v>
      </c>
      <c r="AE23" s="161">
        <f t="shared" si="6"/>
        <v>2.0570680226073668E-2</v>
      </c>
      <c r="AF23" s="161">
        <f t="shared" si="7"/>
        <v>5.12820512820511E-3</v>
      </c>
      <c r="AG23" s="161">
        <f t="shared" si="8"/>
        <v>3.5714285714285587E-2</v>
      </c>
      <c r="AH23" s="161">
        <f t="shared" si="9"/>
        <v>-5.4187192118226535E-2</v>
      </c>
      <c r="AI23" s="161">
        <f t="shared" si="10"/>
        <v>-2.083333333333337E-2</v>
      </c>
      <c r="AJ23" s="161">
        <f t="shared" si="11"/>
        <v>-3.7234042553191404E-2</v>
      </c>
      <c r="AK23" s="161">
        <f t="shared" si="12"/>
        <v>-4.9723756906077443E-2</v>
      </c>
      <c r="AL23" s="157">
        <f t="shared" si="13"/>
        <v>-7.5581395348837122E-2</v>
      </c>
      <c r="AM23" s="157">
        <f t="shared" si="14"/>
        <v>-6.2893081761006386E-2</v>
      </c>
      <c r="AN23" s="157">
        <f t="shared" si="15"/>
        <v>-4.6979865771812124E-2</v>
      </c>
      <c r="AO23" s="157">
        <f t="shared" si="16"/>
        <v>-3.5211267605633645E-2</v>
      </c>
      <c r="AP23" s="157">
        <f t="shared" si="17"/>
        <v>-5.8394160583941646E-2</v>
      </c>
      <c r="AQ23" s="157">
        <v>4.6511627906976827E-2</v>
      </c>
      <c r="AR23" s="157">
        <v>5.9259259259259123E-2</v>
      </c>
      <c r="AS23" s="157">
        <v>8.3916083916083961E-2</v>
      </c>
      <c r="AT23" s="157">
        <f t="shared" si="18"/>
        <v>1.9354838709677358E-2</v>
      </c>
    </row>
    <row r="24" spans="1:46" ht="14.4" thickBot="1">
      <c r="A24" s="162"/>
      <c r="B24" s="163"/>
      <c r="C24" s="163"/>
      <c r="D24" s="163"/>
      <c r="E24" s="163"/>
      <c r="F24" s="163"/>
      <c r="G24" s="163"/>
      <c r="H24" s="163"/>
      <c r="I24" s="163"/>
      <c r="J24" s="163"/>
      <c r="K24" s="163"/>
      <c r="L24" s="163"/>
      <c r="M24" s="163"/>
      <c r="N24" s="163"/>
      <c r="O24" s="163"/>
      <c r="P24" s="163"/>
      <c r="Q24" s="163"/>
      <c r="R24" s="163"/>
      <c r="S24" s="163"/>
      <c r="T24" s="163"/>
      <c r="U24" s="163"/>
      <c r="V24" s="163"/>
      <c r="W24" s="163"/>
      <c r="X24" s="160"/>
      <c r="Y24" s="164"/>
      <c r="Z24" s="165"/>
      <c r="AA24" s="165"/>
      <c r="AB24" s="165"/>
      <c r="AC24" s="165"/>
      <c r="AD24" s="165"/>
      <c r="AE24" s="165"/>
      <c r="AF24" s="165"/>
      <c r="AG24" s="165"/>
      <c r="AH24" s="165"/>
      <c r="AI24" s="165"/>
      <c r="AJ24" s="165"/>
      <c r="AK24" s="165"/>
      <c r="AL24" s="165"/>
      <c r="AM24" s="165"/>
      <c r="AN24" s="165"/>
      <c r="AO24" s="165"/>
      <c r="AP24" s="165"/>
      <c r="AQ24" s="165"/>
      <c r="AR24" s="165"/>
      <c r="AS24" s="165"/>
      <c r="AT24" s="165"/>
    </row>
    <row r="25" spans="1:46" ht="14.4" thickBot="1">
      <c r="A25" s="153" t="s">
        <v>714</v>
      </c>
      <c r="B25" s="154"/>
      <c r="C25" s="154"/>
      <c r="D25" s="154"/>
      <c r="E25" s="154"/>
      <c r="F25" s="154"/>
      <c r="G25" s="154"/>
      <c r="H25" s="154"/>
      <c r="I25" s="154"/>
      <c r="J25" s="154"/>
      <c r="K25" s="154"/>
      <c r="L25" s="154"/>
      <c r="M25" s="154"/>
      <c r="N25" s="154"/>
      <c r="O25" s="154"/>
      <c r="P25" s="154"/>
      <c r="Q25" s="154"/>
      <c r="R25" s="154"/>
      <c r="S25" s="154"/>
      <c r="T25" s="154"/>
      <c r="U25" s="154"/>
      <c r="V25" s="154"/>
      <c r="W25" s="154"/>
      <c r="X25" s="147"/>
      <c r="Y25" s="153" t="s">
        <v>714</v>
      </c>
      <c r="Z25" s="154"/>
      <c r="AA25" s="154"/>
      <c r="AB25" s="154"/>
      <c r="AC25" s="154"/>
      <c r="AD25" s="154"/>
      <c r="AE25" s="154"/>
      <c r="AF25" s="154"/>
      <c r="AG25" s="154"/>
      <c r="AH25" s="154"/>
      <c r="AI25" s="154"/>
      <c r="AJ25" s="154"/>
      <c r="AK25" s="154"/>
      <c r="AL25" s="154"/>
      <c r="AM25" s="154"/>
      <c r="AN25" s="154"/>
      <c r="AO25" s="154"/>
      <c r="AP25" s="154"/>
      <c r="AQ25" s="154"/>
      <c r="AR25" s="154"/>
      <c r="AS25" s="154"/>
      <c r="AT25" s="154"/>
    </row>
    <row r="26" spans="1:46">
      <c r="A26" s="155" t="s">
        <v>42</v>
      </c>
      <c r="B26" s="166">
        <v>1.83</v>
      </c>
      <c r="C26" s="166">
        <v>1.83</v>
      </c>
      <c r="D26" s="166">
        <v>1.79</v>
      </c>
      <c r="E26" s="166">
        <v>1.75</v>
      </c>
      <c r="F26" s="166">
        <v>1.72</v>
      </c>
      <c r="G26" s="166">
        <v>1.720087324885305</v>
      </c>
      <c r="H26" s="166">
        <v>1.72</v>
      </c>
      <c r="I26" s="166">
        <v>1.7</v>
      </c>
      <c r="J26" s="166">
        <v>1.69</v>
      </c>
      <c r="K26" s="166">
        <v>1.69</v>
      </c>
      <c r="L26" s="166">
        <v>1.71</v>
      </c>
      <c r="M26" s="166">
        <v>1.74</v>
      </c>
      <c r="N26" s="166">
        <v>1.76</v>
      </c>
      <c r="O26" s="166">
        <v>1.76</v>
      </c>
      <c r="P26" s="166">
        <v>1.73</v>
      </c>
      <c r="Q26" s="166">
        <v>1.73</v>
      </c>
      <c r="R26" s="166">
        <v>1.75</v>
      </c>
      <c r="S26" s="166">
        <v>1.8</v>
      </c>
      <c r="T26" s="166">
        <v>1.82</v>
      </c>
      <c r="U26" s="166">
        <v>1.84</v>
      </c>
      <c r="V26" s="166">
        <v>1.84</v>
      </c>
      <c r="W26" s="166">
        <f>IF('Relative Weights'!D6=0,0,'Relative Weights'!D6)</f>
        <v>1.85</v>
      </c>
      <c r="X26" s="152"/>
      <c r="Y26" s="167" t="s">
        <v>42</v>
      </c>
      <c r="Z26" s="157">
        <f t="shared" ref="Z26:Z45" si="19">IF(AND(C26=0,B26=0),"",IF(AND(NOT(C26=0),B26=0),"Added",IF(AND(C26=0,NOT(B26=0)),"Deleted",IFERROR(C26/B26-1,""))))</f>
        <v>0</v>
      </c>
      <c r="AA26" s="157">
        <f t="shared" ref="AA26:AA45" si="20">IF(AND(D26=0,C26=0),"",IF(AND(NOT(D26=0),C26=0),"Added",IF(AND(D26=0,NOT(C26=0)),"Deleted",IFERROR(D26/C26-1,""))))</f>
        <v>-2.1857923497267784E-2</v>
      </c>
      <c r="AB26" s="157">
        <f t="shared" ref="AB26:AB45" si="21">IF(AND(E26=0,D26=0),"",IF(AND(NOT(E26=0),D26=0),"Added",IF(AND(E26=0,NOT(D26=0)),"Deleted",IFERROR(E26/D26-1,""))))</f>
        <v>-2.2346368715083775E-2</v>
      </c>
      <c r="AC26" s="157">
        <f t="shared" ref="AC26:AC45" si="22">IF(AND(F26=0,E26=0),"",IF(AND(NOT(F26=0),E26=0),"Added",IF(AND(F26=0,NOT(E26=0)),"Deleted",IFERROR(F26/E26-1,""))))</f>
        <v>-1.7142857142857126E-2</v>
      </c>
      <c r="AD26" s="157">
        <f t="shared" ref="AD26:AD45" si="23">IF(AND(G26=0,F26=0),"",IF(AND(NOT(G26=0),F26=0),"Added",IF(AND(G26=0,NOT(F26=0)),"Deleted",IFERROR(G26/F26-1,""))))</f>
        <v>5.0770282154166679E-5</v>
      </c>
      <c r="AE26" s="157">
        <f t="shared" ref="AE26:AE45" si="24">IF(AND(H26=0,G26=0),"",IF(AND(NOT(H26=0),G26=0),"Added",IF(AND(H26=0,NOT(G26=0)),"Deleted",IFERROR(H26/G26-1,""))))</f>
        <v>-5.0767704663390312E-5</v>
      </c>
      <c r="AF26" s="157">
        <f t="shared" ref="AF26:AF45" si="25">IF(AND(I26=0,H26=0),"",IF(AND(NOT(I26=0),H26=0),"Added",IF(AND(I26=0,NOT(H26=0)),"Deleted",IFERROR(I26/H26-1,""))))</f>
        <v>-1.1627906976744207E-2</v>
      </c>
      <c r="AG26" s="157">
        <f t="shared" ref="AG26:AG45" si="26">IF(AND(J26=0,I26=0),"",IF(AND(NOT(J26=0),I26=0),"Added",IF(AND(J26=0,NOT(I26=0)),"Deleted",IFERROR(J26/I26-1,""))))</f>
        <v>-5.8823529411764497E-3</v>
      </c>
      <c r="AH26" s="157">
        <f t="shared" ref="AH26:AH45" si="27">IF(AND(K26=0,J26=0),"",IF(AND(NOT(K26=0),J26=0),"Added",IF(AND(K26=0,NOT(J26=0)),"Deleted",IFERROR(K26/J26-1,""))))</f>
        <v>0</v>
      </c>
      <c r="AI26" s="157">
        <f t="shared" ref="AI26:AI45" si="28">IF(AND(L26=0,K26=0),"",IF(AND(NOT(L26=0),K26=0),"Added",IF(AND(L26=0,NOT(K26=0)),"Deleted",IFERROR(L26/K26-1,""))))</f>
        <v>1.1834319526627279E-2</v>
      </c>
      <c r="AJ26" s="157">
        <f t="shared" ref="AJ26:AJ45" si="29">IF(AND(M26=0,L26=0),"",IF(AND(NOT(M26=0),L26=0),"Added",IF(AND(M26=0,NOT(L26=0)),"Deleted",IFERROR(M26/L26-1,""))))</f>
        <v>1.7543859649122862E-2</v>
      </c>
      <c r="AK26" s="157">
        <f t="shared" ref="AK26:AK45" si="30">IF(AND(N26=0,M26=0),"",IF(AND(NOT(N26=0),M26=0),"Added",IF(AND(N26=0,NOT(M26=0)),"Deleted",IFERROR(N26/M26-1,""))))</f>
        <v>1.1494252873563315E-2</v>
      </c>
      <c r="AL26" s="157">
        <f t="shared" ref="AL26:AL45" si="31">IF(AND(O26=0,N26=0),"",IF(AND(NOT(O26=0),N26=0),"Added",IF(AND(O26=0,NOT(N26=0)),"Deleted",IFERROR(O26/N26-1,""))))</f>
        <v>0</v>
      </c>
      <c r="AM26" s="157">
        <f t="shared" ref="AM26:AM45" si="32">IF(AND(P26=0,O26=0),"",IF(AND(NOT(P26=0),O26=0),"Added",IF(AND(P26=0,NOT(O26=0)),"Deleted",IFERROR(P26/O26-1,""))))</f>
        <v>-1.7045454545454586E-2</v>
      </c>
      <c r="AN26" s="157">
        <f t="shared" ref="AN26:AN45" si="33">IF(AND(Q26=0,P26=0),"",IF(AND(NOT(Q26=0),P26=0),"Added",IF(AND(Q26=0,NOT(P26=0)),"Deleted",IFERROR(Q26/P26-1,""))))</f>
        <v>0</v>
      </c>
      <c r="AO26" s="157">
        <f t="shared" ref="AO26:AO45" si="34">IF(AND(R26=0,Q26=0),"",IF(AND(NOT(R26=0),Q26=0),"Added",IF(AND(R26=0,NOT(Q26=0)),"Deleted",IFERROR(R26/Q26-1,""))))</f>
        <v>1.1560693641618602E-2</v>
      </c>
      <c r="AP26" s="157">
        <f t="shared" ref="AP26:AP45" si="35">IF(AND(S26=0,R26=0),"",IF(AND(NOT(S26=0),R26=0),"Added",IF(AND(S26=0,NOT(R26=0)),"Deleted",IFERROR(S26/R26-1,""))))</f>
        <v>2.8571428571428692E-2</v>
      </c>
      <c r="AQ26" s="157">
        <v>1.1111111111111072E-2</v>
      </c>
      <c r="AR26" s="157">
        <v>1.098901098901095E-2</v>
      </c>
      <c r="AS26" s="157">
        <v>0</v>
      </c>
      <c r="AT26" s="157">
        <f t="shared" ref="AT26:AT45" si="36">IF(AND(W26=0,V26=0),"",IF(AND(NOT(W26=0),V26=0),"Added",IF(AND(W26=0,NOT(V26=0)),"Deleted",IFERROR(W26/V26-1,""))))</f>
        <v>5.4347826086955653E-3</v>
      </c>
    </row>
    <row r="27" spans="1:46">
      <c r="A27" s="155" t="s">
        <v>43</v>
      </c>
      <c r="B27" s="156">
        <v>3.16</v>
      </c>
      <c r="C27" s="156">
        <v>3.01</v>
      </c>
      <c r="D27" s="156">
        <v>2.93</v>
      </c>
      <c r="E27" s="156">
        <v>2.86</v>
      </c>
      <c r="F27" s="156">
        <v>2.92</v>
      </c>
      <c r="G27" s="156">
        <v>2.969882357321266</v>
      </c>
      <c r="H27" s="156">
        <v>2.97</v>
      </c>
      <c r="I27" s="156">
        <v>2.95</v>
      </c>
      <c r="J27" s="156">
        <v>2.93</v>
      </c>
      <c r="K27" s="156">
        <v>2.95</v>
      </c>
      <c r="L27" s="156">
        <v>3.02</v>
      </c>
      <c r="M27" s="156">
        <v>3.04</v>
      </c>
      <c r="N27" s="156">
        <v>3.02</v>
      </c>
      <c r="O27" s="156">
        <v>2.9</v>
      </c>
      <c r="P27" s="156">
        <v>2.81</v>
      </c>
      <c r="Q27" s="156">
        <v>2.78</v>
      </c>
      <c r="R27" s="156">
        <v>2.76</v>
      </c>
      <c r="S27" s="156">
        <v>2.78</v>
      </c>
      <c r="T27" s="156">
        <v>2.75</v>
      </c>
      <c r="U27" s="156">
        <v>2.68</v>
      </c>
      <c r="V27" s="156">
        <v>2.63</v>
      </c>
      <c r="W27" s="156">
        <f>IF('Relative Weights'!D7=0,0,'Relative Weights'!D7)</f>
        <v>2.61</v>
      </c>
      <c r="X27" s="152"/>
      <c r="Y27" s="155" t="s">
        <v>43</v>
      </c>
      <c r="Z27" s="157">
        <f t="shared" si="19"/>
        <v>-4.7468354430379889E-2</v>
      </c>
      <c r="AA27" s="157">
        <f t="shared" si="20"/>
        <v>-2.6578073089700838E-2</v>
      </c>
      <c r="AB27" s="157">
        <f t="shared" si="21"/>
        <v>-2.3890784982935287E-2</v>
      </c>
      <c r="AC27" s="157">
        <f t="shared" si="22"/>
        <v>2.0979020979021046E-2</v>
      </c>
      <c r="AD27" s="157">
        <f t="shared" si="23"/>
        <v>1.7082999082625339E-2</v>
      </c>
      <c r="AE27" s="157">
        <f t="shared" si="24"/>
        <v>3.9611898580371729E-5</v>
      </c>
      <c r="AF27" s="157">
        <f t="shared" si="25"/>
        <v>-6.7340067340067034E-3</v>
      </c>
      <c r="AG27" s="157">
        <f t="shared" si="26"/>
        <v>-6.7796610169491567E-3</v>
      </c>
      <c r="AH27" s="157">
        <f t="shared" si="27"/>
        <v>6.8259385665530026E-3</v>
      </c>
      <c r="AI27" s="157">
        <f t="shared" si="28"/>
        <v>2.3728813559321882E-2</v>
      </c>
      <c r="AJ27" s="157">
        <f t="shared" si="29"/>
        <v>6.6225165562914245E-3</v>
      </c>
      <c r="AK27" s="157">
        <f t="shared" si="30"/>
        <v>-6.5789473684210176E-3</v>
      </c>
      <c r="AL27" s="157">
        <f t="shared" si="31"/>
        <v>-3.9735099337748325E-2</v>
      </c>
      <c r="AM27" s="157">
        <f t="shared" si="32"/>
        <v>-3.1034482758620641E-2</v>
      </c>
      <c r="AN27" s="157">
        <f t="shared" si="33"/>
        <v>-1.067615658362997E-2</v>
      </c>
      <c r="AO27" s="157">
        <f t="shared" si="34"/>
        <v>-7.194244604316502E-3</v>
      </c>
      <c r="AP27" s="157">
        <f t="shared" si="35"/>
        <v>7.2463768115942351E-3</v>
      </c>
      <c r="AQ27" s="157">
        <v>-1.0791366906474753E-2</v>
      </c>
      <c r="AR27" s="157">
        <v>-2.5454545454545396E-2</v>
      </c>
      <c r="AS27" s="157">
        <v>-1.8656716417910557E-2</v>
      </c>
      <c r="AT27" s="157">
        <f t="shared" si="36"/>
        <v>-7.6045627376425395E-3</v>
      </c>
    </row>
    <row r="28" spans="1:46">
      <c r="A28" s="155" t="s">
        <v>44</v>
      </c>
      <c r="B28" s="156">
        <v>2.42</v>
      </c>
      <c r="C28" s="156">
        <v>2.35</v>
      </c>
      <c r="D28" s="156">
        <v>2.33</v>
      </c>
      <c r="E28" s="156">
        <v>2.31</v>
      </c>
      <c r="F28" s="156">
        <v>2.3199999999999998</v>
      </c>
      <c r="G28" s="156">
        <v>2.3248844620809592</v>
      </c>
      <c r="H28" s="156">
        <v>2.3199999999999998</v>
      </c>
      <c r="I28" s="156">
        <v>2.31</v>
      </c>
      <c r="J28" s="156">
        <v>2.33</v>
      </c>
      <c r="K28" s="156">
        <v>2.37</v>
      </c>
      <c r="L28" s="156">
        <v>2.4300000000000002</v>
      </c>
      <c r="M28" s="156">
        <v>2.48</v>
      </c>
      <c r="N28" s="156">
        <v>2.52</v>
      </c>
      <c r="O28" s="156">
        <v>2.52</v>
      </c>
      <c r="P28" s="156">
        <v>2.5099999999999998</v>
      </c>
      <c r="Q28" s="156">
        <v>2.58</v>
      </c>
      <c r="R28" s="156">
        <v>2.66</v>
      </c>
      <c r="S28" s="156">
        <v>2.73</v>
      </c>
      <c r="T28" s="156">
        <v>2.7</v>
      </c>
      <c r="U28" s="156">
        <v>2.69</v>
      </c>
      <c r="V28" s="156">
        <v>2.66</v>
      </c>
      <c r="W28" s="156">
        <f>IF('Relative Weights'!D8=0,0,'Relative Weights'!D8)</f>
        <v>2.63</v>
      </c>
      <c r="X28" s="152"/>
      <c r="Y28" s="155" t="s">
        <v>44</v>
      </c>
      <c r="Z28" s="157">
        <f t="shared" si="19"/>
        <v>-2.8925619834710647E-2</v>
      </c>
      <c r="AA28" s="157">
        <f t="shared" si="20"/>
        <v>-8.5106382978723527E-3</v>
      </c>
      <c r="AB28" s="157">
        <f t="shared" si="21"/>
        <v>-8.5836909871245259E-3</v>
      </c>
      <c r="AC28" s="157">
        <f t="shared" si="22"/>
        <v>4.3290043290042934E-3</v>
      </c>
      <c r="AD28" s="157">
        <f t="shared" si="23"/>
        <v>2.1053715866203859E-3</v>
      </c>
      <c r="AE28" s="157">
        <f t="shared" si="24"/>
        <v>-2.1009483097441661E-3</v>
      </c>
      <c r="AF28" s="157">
        <f t="shared" si="25"/>
        <v>-4.3103448275860767E-3</v>
      </c>
      <c r="AG28" s="157">
        <f t="shared" si="26"/>
        <v>8.6580086580085869E-3</v>
      </c>
      <c r="AH28" s="157">
        <f t="shared" si="27"/>
        <v>1.7167381974249052E-2</v>
      </c>
      <c r="AI28" s="157">
        <f t="shared" si="28"/>
        <v>2.5316455696202445E-2</v>
      </c>
      <c r="AJ28" s="157">
        <f t="shared" si="29"/>
        <v>2.0576131687242816E-2</v>
      </c>
      <c r="AK28" s="157">
        <f t="shared" si="30"/>
        <v>1.6129032258064502E-2</v>
      </c>
      <c r="AL28" s="157">
        <f t="shared" si="31"/>
        <v>0</v>
      </c>
      <c r="AM28" s="157">
        <f t="shared" si="32"/>
        <v>-3.9682539682540652E-3</v>
      </c>
      <c r="AN28" s="157">
        <f t="shared" si="33"/>
        <v>2.788844621513964E-2</v>
      </c>
      <c r="AO28" s="157">
        <f t="shared" si="34"/>
        <v>3.1007751937984551E-2</v>
      </c>
      <c r="AP28" s="157">
        <f t="shared" si="35"/>
        <v>2.631578947368407E-2</v>
      </c>
      <c r="AQ28" s="157">
        <v>-1.098901098901095E-2</v>
      </c>
      <c r="AR28" s="157">
        <v>-3.7037037037037646E-3</v>
      </c>
      <c r="AS28" s="157">
        <v>-1.1152416356877248E-2</v>
      </c>
      <c r="AT28" s="157">
        <f t="shared" si="36"/>
        <v>-1.1278195488721887E-2</v>
      </c>
    </row>
    <row r="29" spans="1:46">
      <c r="A29" s="155" t="s">
        <v>45</v>
      </c>
      <c r="B29" s="156">
        <v>1.99</v>
      </c>
      <c r="C29" s="156">
        <v>1.94</v>
      </c>
      <c r="D29" s="156">
        <v>1.87</v>
      </c>
      <c r="E29" s="156">
        <v>1.78</v>
      </c>
      <c r="F29" s="156">
        <v>1.74</v>
      </c>
      <c r="G29" s="156">
        <v>1.7348512548322386</v>
      </c>
      <c r="H29" s="156">
        <v>1.74</v>
      </c>
      <c r="I29" s="156">
        <v>1.73</v>
      </c>
      <c r="J29" s="156">
        <v>1.74</v>
      </c>
      <c r="K29" s="156">
        <v>1.79</v>
      </c>
      <c r="L29" s="156">
        <v>1.89</v>
      </c>
      <c r="M29" s="156">
        <v>1.99</v>
      </c>
      <c r="N29" s="156">
        <v>2.08</v>
      </c>
      <c r="O29" s="156">
        <v>2.1</v>
      </c>
      <c r="P29" s="156">
        <v>2.0699999999999998</v>
      </c>
      <c r="Q29" s="156">
        <v>2.0099999999999998</v>
      </c>
      <c r="R29" s="156">
        <v>1.98</v>
      </c>
      <c r="S29" s="156">
        <v>1.92</v>
      </c>
      <c r="T29" s="156">
        <v>1.91</v>
      </c>
      <c r="U29" s="156">
        <v>1.88</v>
      </c>
      <c r="V29" s="156">
        <v>1.9</v>
      </c>
      <c r="W29" s="156">
        <f>IF('Relative Weights'!D9=0,0,'Relative Weights'!D9)</f>
        <v>1.9</v>
      </c>
      <c r="X29" s="152"/>
      <c r="Y29" s="155" t="s">
        <v>45</v>
      </c>
      <c r="Z29" s="157">
        <f t="shared" si="19"/>
        <v>-2.5125628140703515E-2</v>
      </c>
      <c r="AA29" s="157">
        <f t="shared" si="20"/>
        <v>-3.6082474226803996E-2</v>
      </c>
      <c r="AB29" s="157">
        <f t="shared" si="21"/>
        <v>-4.8128342245989386E-2</v>
      </c>
      <c r="AC29" s="157">
        <f t="shared" si="22"/>
        <v>-2.2471910112359605E-2</v>
      </c>
      <c r="AD29" s="157">
        <f t="shared" si="23"/>
        <v>-2.9590489469892844E-3</v>
      </c>
      <c r="AE29" s="157">
        <f t="shared" si="24"/>
        <v>2.9678309039002926E-3</v>
      </c>
      <c r="AF29" s="157">
        <f t="shared" si="25"/>
        <v>-5.7471264367816577E-3</v>
      </c>
      <c r="AG29" s="157">
        <f t="shared" si="26"/>
        <v>5.7803468208093012E-3</v>
      </c>
      <c r="AH29" s="157">
        <f t="shared" si="27"/>
        <v>2.8735632183908066E-2</v>
      </c>
      <c r="AI29" s="157">
        <f t="shared" si="28"/>
        <v>5.5865921787709327E-2</v>
      </c>
      <c r="AJ29" s="157">
        <f t="shared" si="29"/>
        <v>5.2910052910053018E-2</v>
      </c>
      <c r="AK29" s="157">
        <f t="shared" si="30"/>
        <v>4.5226130653266416E-2</v>
      </c>
      <c r="AL29" s="157">
        <f t="shared" si="31"/>
        <v>9.6153846153845812E-3</v>
      </c>
      <c r="AM29" s="157">
        <f t="shared" si="32"/>
        <v>-1.4285714285714457E-2</v>
      </c>
      <c r="AN29" s="157">
        <f t="shared" si="33"/>
        <v>-2.8985507246376829E-2</v>
      </c>
      <c r="AO29" s="157">
        <f t="shared" si="34"/>
        <v>-1.492537313432829E-2</v>
      </c>
      <c r="AP29" s="157">
        <f t="shared" si="35"/>
        <v>-3.0303030303030276E-2</v>
      </c>
      <c r="AQ29" s="157">
        <v>-5.2083333333333703E-3</v>
      </c>
      <c r="AR29" s="157">
        <v>-1.5706806282722474E-2</v>
      </c>
      <c r="AS29" s="157">
        <v>1.0638297872340496E-2</v>
      </c>
      <c r="AT29" s="157">
        <f t="shared" si="36"/>
        <v>0</v>
      </c>
    </row>
    <row r="30" spans="1:46">
      <c r="A30" s="155" t="s">
        <v>46</v>
      </c>
      <c r="B30" s="156">
        <v>2.66</v>
      </c>
      <c r="C30" s="156">
        <v>2.56</v>
      </c>
      <c r="D30" s="156">
        <v>2.59</v>
      </c>
      <c r="E30" s="156">
        <v>2.59</v>
      </c>
      <c r="F30" s="156">
        <v>2.68</v>
      </c>
      <c r="G30" s="156">
        <v>2.6417417669375078</v>
      </c>
      <c r="H30" s="156">
        <v>2.52</v>
      </c>
      <c r="I30" s="156">
        <v>2.46</v>
      </c>
      <c r="J30" s="156">
        <v>2.54</v>
      </c>
      <c r="K30" s="156">
        <v>2.65</v>
      </c>
      <c r="L30" s="156">
        <v>2.66</v>
      </c>
      <c r="M30" s="156">
        <v>2.65</v>
      </c>
      <c r="N30" s="156">
        <v>2.75</v>
      </c>
      <c r="O30" s="156">
        <v>2.7</v>
      </c>
      <c r="P30" s="156">
        <v>2.58</v>
      </c>
      <c r="Q30" s="156">
        <v>2.44</v>
      </c>
      <c r="R30" s="156">
        <v>2.38</v>
      </c>
      <c r="S30" s="156">
        <v>2.35</v>
      </c>
      <c r="T30" s="156">
        <v>2.33</v>
      </c>
      <c r="U30" s="156">
        <v>2.27</v>
      </c>
      <c r="V30" s="156">
        <v>2.27</v>
      </c>
      <c r="W30" s="156">
        <f>IF('Relative Weights'!D10=0,0,'Relative Weights'!D10)</f>
        <v>2.21</v>
      </c>
      <c r="X30" s="152"/>
      <c r="Y30" s="155" t="s">
        <v>46</v>
      </c>
      <c r="Z30" s="157">
        <f t="shared" si="19"/>
        <v>-3.7593984962406068E-2</v>
      </c>
      <c r="AA30" s="157">
        <f t="shared" si="20"/>
        <v>1.171875E-2</v>
      </c>
      <c r="AB30" s="157">
        <f t="shared" si="21"/>
        <v>0</v>
      </c>
      <c r="AC30" s="157">
        <f t="shared" si="22"/>
        <v>3.4749034749034902E-2</v>
      </c>
      <c r="AD30" s="157">
        <f t="shared" si="23"/>
        <v>-1.4275460097944892E-2</v>
      </c>
      <c r="AE30" s="157">
        <f t="shared" si="24"/>
        <v>-4.6083901334020072E-2</v>
      </c>
      <c r="AF30" s="157">
        <f t="shared" si="25"/>
        <v>-2.3809523809523836E-2</v>
      </c>
      <c r="AG30" s="157">
        <f t="shared" si="26"/>
        <v>3.2520325203251987E-2</v>
      </c>
      <c r="AH30" s="157">
        <f t="shared" si="27"/>
        <v>4.3307086614173151E-2</v>
      </c>
      <c r="AI30" s="157">
        <f t="shared" si="28"/>
        <v>3.7735849056603765E-3</v>
      </c>
      <c r="AJ30" s="157">
        <f t="shared" si="29"/>
        <v>-3.7593984962407401E-3</v>
      </c>
      <c r="AK30" s="157">
        <f t="shared" si="30"/>
        <v>3.7735849056603765E-2</v>
      </c>
      <c r="AL30" s="157">
        <f t="shared" si="31"/>
        <v>-1.8181818181818077E-2</v>
      </c>
      <c r="AM30" s="157">
        <f t="shared" si="32"/>
        <v>-4.4444444444444509E-2</v>
      </c>
      <c r="AN30" s="157">
        <f t="shared" si="33"/>
        <v>-5.4263565891472965E-2</v>
      </c>
      <c r="AO30" s="157">
        <f t="shared" si="34"/>
        <v>-2.4590163934426257E-2</v>
      </c>
      <c r="AP30" s="157">
        <f t="shared" si="35"/>
        <v>-1.2605042016806678E-2</v>
      </c>
      <c r="AQ30" s="157">
        <v>-8.5106382978723527E-3</v>
      </c>
      <c r="AR30" s="157">
        <v>-2.5751072961373467E-2</v>
      </c>
      <c r="AS30" s="157">
        <v>0</v>
      </c>
      <c r="AT30" s="157">
        <f t="shared" si="36"/>
        <v>-2.6431718061673992E-2</v>
      </c>
    </row>
    <row r="31" spans="1:46">
      <c r="A31" s="155" t="s">
        <v>47</v>
      </c>
      <c r="B31" s="156">
        <v>3.09</v>
      </c>
      <c r="C31" s="156">
        <v>2.96</v>
      </c>
      <c r="D31" s="156">
        <v>3.04</v>
      </c>
      <c r="E31" s="156">
        <v>3.21</v>
      </c>
      <c r="F31" s="156">
        <v>3.56</v>
      </c>
      <c r="G31" s="156">
        <v>3.7654761668092531</v>
      </c>
      <c r="H31" s="156">
        <v>3.87</v>
      </c>
      <c r="I31" s="156">
        <v>3.82</v>
      </c>
      <c r="J31" s="156">
        <v>3.7</v>
      </c>
      <c r="K31" s="156">
        <v>3.59</v>
      </c>
      <c r="L31" s="156">
        <v>3.58</v>
      </c>
      <c r="M31" s="156">
        <v>3.58</v>
      </c>
      <c r="N31" s="156">
        <v>3.52</v>
      </c>
      <c r="O31" s="156">
        <v>3.37</v>
      </c>
      <c r="P31" s="156">
        <v>3.22</v>
      </c>
      <c r="Q31" s="156">
        <v>3.12</v>
      </c>
      <c r="R31" s="156">
        <v>2.99</v>
      </c>
      <c r="S31" s="156">
        <v>2.91</v>
      </c>
      <c r="T31" s="156">
        <v>2.85</v>
      </c>
      <c r="U31" s="156">
        <v>2.84</v>
      </c>
      <c r="V31" s="156">
        <v>2.8</v>
      </c>
      <c r="W31" s="156">
        <f>IF('Relative Weights'!D11=0,0,'Relative Weights'!D11)</f>
        <v>2.77</v>
      </c>
      <c r="X31" s="152"/>
      <c r="Y31" s="155" t="s">
        <v>47</v>
      </c>
      <c r="Z31" s="157">
        <f t="shared" si="19"/>
        <v>-4.2071197411003181E-2</v>
      </c>
      <c r="AA31" s="157">
        <f t="shared" si="20"/>
        <v>2.7027027027026973E-2</v>
      </c>
      <c r="AB31" s="157">
        <f t="shared" si="21"/>
        <v>5.5921052631578982E-2</v>
      </c>
      <c r="AC31" s="157">
        <f t="shared" si="22"/>
        <v>0.10903426791277271</v>
      </c>
      <c r="AD31" s="157">
        <f t="shared" si="23"/>
        <v>5.7718024384621591E-2</v>
      </c>
      <c r="AE31" s="157">
        <f t="shared" si="24"/>
        <v>2.7758463620636054E-2</v>
      </c>
      <c r="AF31" s="157">
        <f t="shared" si="25"/>
        <v>-1.2919896640826933E-2</v>
      </c>
      <c r="AG31" s="157">
        <f t="shared" si="26"/>
        <v>-3.1413612565444948E-2</v>
      </c>
      <c r="AH31" s="157">
        <f t="shared" si="27"/>
        <v>-2.972972972972987E-2</v>
      </c>
      <c r="AI31" s="157">
        <f t="shared" si="28"/>
        <v>-2.7855153203342198E-3</v>
      </c>
      <c r="AJ31" s="157">
        <f t="shared" si="29"/>
        <v>0</v>
      </c>
      <c r="AK31" s="157">
        <f t="shared" si="30"/>
        <v>-1.6759776536312887E-2</v>
      </c>
      <c r="AL31" s="157">
        <f t="shared" si="31"/>
        <v>-4.2613636363636354E-2</v>
      </c>
      <c r="AM31" s="157">
        <f t="shared" si="32"/>
        <v>-4.451038575667654E-2</v>
      </c>
      <c r="AN31" s="157">
        <f t="shared" si="33"/>
        <v>-3.1055900621118071E-2</v>
      </c>
      <c r="AO31" s="157">
        <f t="shared" si="34"/>
        <v>-4.166666666666663E-2</v>
      </c>
      <c r="AP31" s="157">
        <f t="shared" si="35"/>
        <v>-2.6755852842809347E-2</v>
      </c>
      <c r="AQ31" s="157">
        <v>-2.0618556701030966E-2</v>
      </c>
      <c r="AR31" s="157">
        <v>-3.5087719298246833E-3</v>
      </c>
      <c r="AS31" s="157">
        <v>-1.4084507042253502E-2</v>
      </c>
      <c r="AT31" s="157">
        <f t="shared" si="36"/>
        <v>-1.0714285714285676E-2</v>
      </c>
    </row>
    <row r="32" spans="1:46">
      <c r="A32" s="155" t="s">
        <v>48</v>
      </c>
      <c r="B32" s="156">
        <v>1.96</v>
      </c>
      <c r="C32" s="156">
        <v>1.89</v>
      </c>
      <c r="D32" s="156">
        <v>1.84</v>
      </c>
      <c r="E32" s="156">
        <v>1.77</v>
      </c>
      <c r="F32" s="156">
        <v>1.74</v>
      </c>
      <c r="G32" s="156">
        <v>1.738238348651205</v>
      </c>
      <c r="H32" s="156">
        <v>1.7</v>
      </c>
      <c r="I32" s="156">
        <v>1.68</v>
      </c>
      <c r="J32" s="156">
        <v>1.66</v>
      </c>
      <c r="K32" s="156">
        <v>1.64</v>
      </c>
      <c r="L32" s="156">
        <v>1.65</v>
      </c>
      <c r="M32" s="156">
        <v>1.66</v>
      </c>
      <c r="N32" s="156">
        <v>1.75</v>
      </c>
      <c r="O32" s="156">
        <v>1.77</v>
      </c>
      <c r="P32" s="156">
        <v>1.76</v>
      </c>
      <c r="Q32" s="156">
        <v>1.76</v>
      </c>
      <c r="R32" s="156">
        <v>1.8</v>
      </c>
      <c r="S32" s="156">
        <v>1.83</v>
      </c>
      <c r="T32" s="156">
        <v>1.82</v>
      </c>
      <c r="U32" s="156">
        <v>1.81</v>
      </c>
      <c r="V32" s="156">
        <v>1.8</v>
      </c>
      <c r="W32" s="156">
        <f>IF('Relative Weights'!D12=0,0,'Relative Weights'!D12)</f>
        <v>1.78</v>
      </c>
      <c r="X32" s="152"/>
      <c r="Y32" s="155" t="s">
        <v>48</v>
      </c>
      <c r="Z32" s="157">
        <f t="shared" si="19"/>
        <v>-3.5714285714285698E-2</v>
      </c>
      <c r="AA32" s="157">
        <f t="shared" si="20"/>
        <v>-2.6455026455026398E-2</v>
      </c>
      <c r="AB32" s="157">
        <f t="shared" si="21"/>
        <v>-3.8043478260869623E-2</v>
      </c>
      <c r="AC32" s="157">
        <f t="shared" si="22"/>
        <v>-1.6949152542372947E-2</v>
      </c>
      <c r="AD32" s="157">
        <f t="shared" si="23"/>
        <v>-1.0124433039051528E-3</v>
      </c>
      <c r="AE32" s="157">
        <f t="shared" si="24"/>
        <v>-2.1998334509692685E-2</v>
      </c>
      <c r="AF32" s="157">
        <f t="shared" si="25"/>
        <v>-1.1764705882352899E-2</v>
      </c>
      <c r="AG32" s="157">
        <f t="shared" si="26"/>
        <v>-1.1904761904761862E-2</v>
      </c>
      <c r="AH32" s="157">
        <f t="shared" si="27"/>
        <v>-1.2048192771084376E-2</v>
      </c>
      <c r="AI32" s="157">
        <f t="shared" si="28"/>
        <v>6.0975609756097615E-3</v>
      </c>
      <c r="AJ32" s="157">
        <f t="shared" si="29"/>
        <v>6.0606060606060996E-3</v>
      </c>
      <c r="AK32" s="157">
        <f t="shared" si="30"/>
        <v>5.4216867469879526E-2</v>
      </c>
      <c r="AL32" s="157">
        <f t="shared" si="31"/>
        <v>1.1428571428571344E-2</v>
      </c>
      <c r="AM32" s="157">
        <f t="shared" si="32"/>
        <v>-5.6497175141243527E-3</v>
      </c>
      <c r="AN32" s="157">
        <f t="shared" si="33"/>
        <v>0</v>
      </c>
      <c r="AO32" s="157">
        <f t="shared" si="34"/>
        <v>2.2727272727272707E-2</v>
      </c>
      <c r="AP32" s="157">
        <f t="shared" si="35"/>
        <v>1.6666666666666607E-2</v>
      </c>
      <c r="AQ32" s="157">
        <v>-5.464480874316946E-3</v>
      </c>
      <c r="AR32" s="157">
        <v>-5.494505494505475E-3</v>
      </c>
      <c r="AS32" s="157">
        <v>-5.5248618784530246E-3</v>
      </c>
      <c r="AT32" s="157">
        <f t="shared" si="36"/>
        <v>-1.1111111111111072E-2</v>
      </c>
    </row>
    <row r="33" spans="1:46">
      <c r="A33" s="155" t="s">
        <v>49</v>
      </c>
      <c r="B33" s="156">
        <v>0</v>
      </c>
      <c r="C33" s="156">
        <v>0</v>
      </c>
      <c r="D33" s="156">
        <v>0</v>
      </c>
      <c r="E33" s="156">
        <v>0</v>
      </c>
      <c r="F33" s="156">
        <v>0</v>
      </c>
      <c r="G33" s="156">
        <v>0</v>
      </c>
      <c r="H33" s="156">
        <v>0</v>
      </c>
      <c r="I33" s="156">
        <v>0</v>
      </c>
      <c r="J33" s="156">
        <v>0</v>
      </c>
      <c r="K33" s="156">
        <v>0</v>
      </c>
      <c r="L33" s="156">
        <v>0</v>
      </c>
      <c r="M33" s="156">
        <v>0</v>
      </c>
      <c r="N33" s="156">
        <v>0</v>
      </c>
      <c r="O33" s="156">
        <v>0</v>
      </c>
      <c r="P33" s="156">
        <v>0</v>
      </c>
      <c r="Q33" s="156">
        <v>0</v>
      </c>
      <c r="R33" s="156">
        <v>0</v>
      </c>
      <c r="S33" s="156">
        <v>0</v>
      </c>
      <c r="T33" s="156">
        <v>0</v>
      </c>
      <c r="U33" s="156">
        <v>0</v>
      </c>
      <c r="V33" s="156">
        <v>0</v>
      </c>
      <c r="W33" s="156">
        <f>IF('Relative Weights'!D13=0,0,'Relative Weights'!D13)</f>
        <v>0</v>
      </c>
      <c r="X33" s="152"/>
      <c r="Y33" s="155" t="s">
        <v>49</v>
      </c>
      <c r="Z33" s="157" t="str">
        <f t="shared" si="19"/>
        <v/>
      </c>
      <c r="AA33" s="157" t="str">
        <f t="shared" si="20"/>
        <v/>
      </c>
      <c r="AB33" s="157" t="str">
        <f t="shared" si="21"/>
        <v/>
      </c>
      <c r="AC33" s="157" t="str">
        <f t="shared" si="22"/>
        <v/>
      </c>
      <c r="AD33" s="157" t="str">
        <f t="shared" si="23"/>
        <v/>
      </c>
      <c r="AE33" s="157" t="str">
        <f t="shared" si="24"/>
        <v/>
      </c>
      <c r="AF33" s="157" t="str">
        <f t="shared" si="25"/>
        <v/>
      </c>
      <c r="AG33" s="157" t="str">
        <f t="shared" si="26"/>
        <v/>
      </c>
      <c r="AH33" s="157" t="str">
        <f t="shared" si="27"/>
        <v/>
      </c>
      <c r="AI33" s="157" t="str">
        <f t="shared" si="28"/>
        <v/>
      </c>
      <c r="AJ33" s="157" t="str">
        <f t="shared" si="29"/>
        <v/>
      </c>
      <c r="AK33" s="157" t="str">
        <f t="shared" si="30"/>
        <v/>
      </c>
      <c r="AL33" s="157" t="str">
        <f t="shared" si="31"/>
        <v/>
      </c>
      <c r="AM33" s="157" t="str">
        <f t="shared" si="32"/>
        <v/>
      </c>
      <c r="AN33" s="157" t="str">
        <f t="shared" si="33"/>
        <v/>
      </c>
      <c r="AO33" s="157" t="str">
        <f t="shared" si="34"/>
        <v/>
      </c>
      <c r="AP33" s="157" t="str">
        <f t="shared" si="35"/>
        <v/>
      </c>
      <c r="AQ33" s="157" t="s">
        <v>829</v>
      </c>
      <c r="AR33" s="157" t="s">
        <v>829</v>
      </c>
      <c r="AS33" s="157" t="s">
        <v>829</v>
      </c>
      <c r="AT33" s="157" t="str">
        <f t="shared" si="36"/>
        <v/>
      </c>
    </row>
    <row r="34" spans="1:46">
      <c r="A34" s="155" t="s">
        <v>50</v>
      </c>
      <c r="B34" s="156">
        <v>2.9</v>
      </c>
      <c r="C34" s="156">
        <v>3.39</v>
      </c>
      <c r="D34" s="156">
        <v>3.05</v>
      </c>
      <c r="E34" s="156">
        <v>2.78</v>
      </c>
      <c r="F34" s="156">
        <v>2.17</v>
      </c>
      <c r="G34" s="156">
        <v>2.0515235905863438</v>
      </c>
      <c r="H34" s="156">
        <v>2.0499999999999998</v>
      </c>
      <c r="I34" s="156">
        <v>2.0299999999999998</v>
      </c>
      <c r="J34" s="156">
        <v>2.09</v>
      </c>
      <c r="K34" s="156">
        <v>2.04</v>
      </c>
      <c r="L34" s="156">
        <v>2.16</v>
      </c>
      <c r="M34" s="156">
        <v>2.0099999999999998</v>
      </c>
      <c r="N34" s="156">
        <v>2.0499999999999998</v>
      </c>
      <c r="O34" s="156">
        <v>1.87</v>
      </c>
      <c r="P34" s="156">
        <v>1.89</v>
      </c>
      <c r="Q34" s="156">
        <v>1.83</v>
      </c>
      <c r="R34" s="156">
        <v>1.85</v>
      </c>
      <c r="S34" s="156">
        <v>1.89</v>
      </c>
      <c r="T34" s="156">
        <v>1.91</v>
      </c>
      <c r="U34" s="156">
        <v>1.92</v>
      </c>
      <c r="V34" s="156">
        <v>1.91</v>
      </c>
      <c r="W34" s="156">
        <f>IF('Relative Weights'!D14=0,0,'Relative Weights'!D14)</f>
        <v>1.89</v>
      </c>
      <c r="X34" s="152"/>
      <c r="Y34" s="155" t="s">
        <v>50</v>
      </c>
      <c r="Z34" s="157">
        <f t="shared" si="19"/>
        <v>0.16896551724137931</v>
      </c>
      <c r="AA34" s="157">
        <f t="shared" si="20"/>
        <v>-0.10029498525073755</v>
      </c>
      <c r="AB34" s="157">
        <f t="shared" si="21"/>
        <v>-8.8524590163934436E-2</v>
      </c>
      <c r="AC34" s="157">
        <f t="shared" si="22"/>
        <v>-0.21942446043165464</v>
      </c>
      <c r="AD34" s="157">
        <f t="shared" si="23"/>
        <v>-5.4597423692929081E-2</v>
      </c>
      <c r="AE34" s="157">
        <f t="shared" si="24"/>
        <v>-7.4266296197378345E-4</v>
      </c>
      <c r="AF34" s="157">
        <f t="shared" si="25"/>
        <v>-9.7560975609756184E-3</v>
      </c>
      <c r="AG34" s="157">
        <f t="shared" si="26"/>
        <v>2.9556650246305383E-2</v>
      </c>
      <c r="AH34" s="157">
        <f t="shared" si="27"/>
        <v>-2.3923444976076458E-2</v>
      </c>
      <c r="AI34" s="157">
        <f t="shared" si="28"/>
        <v>5.8823529411764719E-2</v>
      </c>
      <c r="AJ34" s="157">
        <f t="shared" si="29"/>
        <v>-6.9444444444444642E-2</v>
      </c>
      <c r="AK34" s="157">
        <f t="shared" si="30"/>
        <v>1.990049751243772E-2</v>
      </c>
      <c r="AL34" s="157">
        <f t="shared" si="31"/>
        <v>-8.7804878048780344E-2</v>
      </c>
      <c r="AM34" s="157">
        <f t="shared" si="32"/>
        <v>1.0695187165775222E-2</v>
      </c>
      <c r="AN34" s="157">
        <f t="shared" si="33"/>
        <v>-3.1746031746031633E-2</v>
      </c>
      <c r="AO34" s="157">
        <f t="shared" si="34"/>
        <v>1.0928961748633892E-2</v>
      </c>
      <c r="AP34" s="157">
        <f t="shared" si="35"/>
        <v>2.1621621621621623E-2</v>
      </c>
      <c r="AQ34" s="157">
        <v>1.0582010582010692E-2</v>
      </c>
      <c r="AR34" s="157">
        <v>5.2356020942407877E-3</v>
      </c>
      <c r="AS34" s="157">
        <v>-5.2083333333333703E-3</v>
      </c>
      <c r="AT34" s="157">
        <f t="shared" si="36"/>
        <v>-1.0471204188481686E-2</v>
      </c>
    </row>
    <row r="35" spans="1:46">
      <c r="A35" s="155" t="s">
        <v>51</v>
      </c>
      <c r="B35" s="156">
        <v>1.24</v>
      </c>
      <c r="C35" s="156">
        <v>1.36</v>
      </c>
      <c r="D35" s="156">
        <v>1.28</v>
      </c>
      <c r="E35" s="156">
        <v>1.28</v>
      </c>
      <c r="F35" s="156">
        <v>1.1399999999999999</v>
      </c>
      <c r="G35" s="156">
        <v>1.1211198340943869</v>
      </c>
      <c r="H35" s="156">
        <v>1.0900000000000001</v>
      </c>
      <c r="I35" s="156">
        <v>1.08</v>
      </c>
      <c r="J35" s="156">
        <v>1.1200000000000001</v>
      </c>
      <c r="K35" s="156">
        <v>1.2</v>
      </c>
      <c r="L35" s="156">
        <v>1.36</v>
      </c>
      <c r="M35" s="156">
        <v>1.51</v>
      </c>
      <c r="N35" s="156">
        <v>1.57</v>
      </c>
      <c r="O35" s="156">
        <v>1.54</v>
      </c>
      <c r="P35" s="156">
        <v>1.54</v>
      </c>
      <c r="Q35" s="156">
        <v>1.62</v>
      </c>
      <c r="R35" s="156">
        <v>1.75</v>
      </c>
      <c r="S35" s="156">
        <v>1.84</v>
      </c>
      <c r="T35" s="156">
        <v>1.99</v>
      </c>
      <c r="U35" s="156">
        <v>1.99</v>
      </c>
      <c r="V35" s="156">
        <v>1.92</v>
      </c>
      <c r="W35" s="156">
        <f>IF('Relative Weights'!D15=0,0,'Relative Weights'!D15)</f>
        <v>1.67</v>
      </c>
      <c r="X35" s="152"/>
      <c r="Y35" s="155" t="s">
        <v>51</v>
      </c>
      <c r="Z35" s="157">
        <f t="shared" si="19"/>
        <v>9.6774193548387233E-2</v>
      </c>
      <c r="AA35" s="157">
        <f t="shared" si="20"/>
        <v>-5.8823529411764719E-2</v>
      </c>
      <c r="AB35" s="157">
        <f t="shared" si="21"/>
        <v>0</v>
      </c>
      <c r="AC35" s="157">
        <f t="shared" si="22"/>
        <v>-0.10937500000000011</v>
      </c>
      <c r="AD35" s="157">
        <f t="shared" si="23"/>
        <v>-1.6561549040011392E-2</v>
      </c>
      <c r="AE35" s="157">
        <f t="shared" si="24"/>
        <v>-2.775781245501252E-2</v>
      </c>
      <c r="AF35" s="157">
        <f t="shared" si="25"/>
        <v>-9.1743119266055606E-3</v>
      </c>
      <c r="AG35" s="157">
        <f t="shared" si="26"/>
        <v>3.7037037037036979E-2</v>
      </c>
      <c r="AH35" s="157">
        <f t="shared" si="27"/>
        <v>7.1428571428571397E-2</v>
      </c>
      <c r="AI35" s="157">
        <f t="shared" si="28"/>
        <v>0.13333333333333353</v>
      </c>
      <c r="AJ35" s="157">
        <f t="shared" si="29"/>
        <v>0.11029411764705865</v>
      </c>
      <c r="AK35" s="157">
        <f t="shared" si="30"/>
        <v>3.9735099337748325E-2</v>
      </c>
      <c r="AL35" s="157">
        <f t="shared" si="31"/>
        <v>-1.9108280254777066E-2</v>
      </c>
      <c r="AM35" s="157">
        <f t="shared" si="32"/>
        <v>0</v>
      </c>
      <c r="AN35" s="157">
        <f t="shared" si="33"/>
        <v>5.1948051948051965E-2</v>
      </c>
      <c r="AO35" s="157">
        <f t="shared" si="34"/>
        <v>8.0246913580246826E-2</v>
      </c>
      <c r="AP35" s="157">
        <f t="shared" si="35"/>
        <v>5.1428571428571379E-2</v>
      </c>
      <c r="AQ35" s="157">
        <v>8.1521739130434812E-2</v>
      </c>
      <c r="AR35" s="157">
        <v>0</v>
      </c>
      <c r="AS35" s="157">
        <v>-3.5175879396984966E-2</v>
      </c>
      <c r="AT35" s="157">
        <f t="shared" si="36"/>
        <v>-0.13020833333333337</v>
      </c>
    </row>
    <row r="36" spans="1:46">
      <c r="A36" s="155" t="s">
        <v>723</v>
      </c>
      <c r="B36" s="156">
        <v>0</v>
      </c>
      <c r="C36" s="156">
        <v>0</v>
      </c>
      <c r="D36" s="156">
        <v>0</v>
      </c>
      <c r="E36" s="156">
        <v>0</v>
      </c>
      <c r="F36" s="156">
        <v>0</v>
      </c>
      <c r="G36" s="156">
        <v>0</v>
      </c>
      <c r="H36" s="156">
        <v>0</v>
      </c>
      <c r="I36" s="156">
        <v>0</v>
      </c>
      <c r="J36" s="156">
        <v>0</v>
      </c>
      <c r="K36" s="156">
        <v>0</v>
      </c>
      <c r="L36" s="156">
        <v>0</v>
      </c>
      <c r="M36" s="156">
        <v>0</v>
      </c>
      <c r="N36" s="156">
        <v>0</v>
      </c>
      <c r="O36" s="156">
        <v>0</v>
      </c>
      <c r="P36" s="156">
        <v>0</v>
      </c>
      <c r="Q36" s="156">
        <v>0</v>
      </c>
      <c r="R36" s="156">
        <v>0</v>
      </c>
      <c r="S36" s="156">
        <v>0</v>
      </c>
      <c r="T36" s="156">
        <v>0</v>
      </c>
      <c r="U36" s="156">
        <v>0</v>
      </c>
      <c r="V36" s="156">
        <v>0</v>
      </c>
      <c r="W36" s="156">
        <f>IF('Relative Weights'!D16=0,0,'Relative Weights'!D16)</f>
        <v>0</v>
      </c>
      <c r="X36" s="152"/>
      <c r="Y36" s="155" t="s">
        <v>723</v>
      </c>
      <c r="Z36" s="157" t="str">
        <f t="shared" si="19"/>
        <v/>
      </c>
      <c r="AA36" s="157" t="str">
        <f t="shared" si="20"/>
        <v/>
      </c>
      <c r="AB36" s="157" t="str">
        <f t="shared" si="21"/>
        <v/>
      </c>
      <c r="AC36" s="157" t="str">
        <f t="shared" si="22"/>
        <v/>
      </c>
      <c r="AD36" s="157" t="str">
        <f t="shared" si="23"/>
        <v/>
      </c>
      <c r="AE36" s="157" t="str">
        <f t="shared" si="24"/>
        <v/>
      </c>
      <c r="AF36" s="157" t="str">
        <f t="shared" si="25"/>
        <v/>
      </c>
      <c r="AG36" s="157" t="str">
        <f t="shared" si="26"/>
        <v/>
      </c>
      <c r="AH36" s="157" t="str">
        <f t="shared" si="27"/>
        <v/>
      </c>
      <c r="AI36" s="157" t="str">
        <f t="shared" si="28"/>
        <v/>
      </c>
      <c r="AJ36" s="157" t="str">
        <f t="shared" si="29"/>
        <v/>
      </c>
      <c r="AK36" s="157" t="str">
        <f t="shared" si="30"/>
        <v/>
      </c>
      <c r="AL36" s="157" t="str">
        <f t="shared" si="31"/>
        <v/>
      </c>
      <c r="AM36" s="157" t="str">
        <f t="shared" si="32"/>
        <v/>
      </c>
      <c r="AN36" s="157" t="str">
        <f t="shared" si="33"/>
        <v/>
      </c>
      <c r="AO36" s="157" t="str">
        <f t="shared" si="34"/>
        <v/>
      </c>
      <c r="AP36" s="157" t="str">
        <f t="shared" si="35"/>
        <v/>
      </c>
      <c r="AQ36" s="157" t="s">
        <v>829</v>
      </c>
      <c r="AR36" s="157" t="s">
        <v>829</v>
      </c>
      <c r="AS36" s="157" t="s">
        <v>829</v>
      </c>
      <c r="AT36" s="157" t="str">
        <f t="shared" si="36"/>
        <v/>
      </c>
    </row>
    <row r="37" spans="1:46">
      <c r="A37" s="155" t="s">
        <v>53</v>
      </c>
      <c r="B37" s="156">
        <v>1.96</v>
      </c>
      <c r="C37" s="156">
        <v>2.2799999999999998</v>
      </c>
      <c r="D37" s="156">
        <v>2.37</v>
      </c>
      <c r="E37" s="156">
        <v>2.25</v>
      </c>
      <c r="F37" s="156">
        <v>2.3199999999999998</v>
      </c>
      <c r="G37" s="156">
        <v>2.1169610732346342</v>
      </c>
      <c r="H37" s="156">
        <v>1.97</v>
      </c>
      <c r="I37" s="156">
        <v>1.86</v>
      </c>
      <c r="J37" s="156">
        <v>1.89</v>
      </c>
      <c r="K37" s="156">
        <v>1.98</v>
      </c>
      <c r="L37" s="156">
        <v>2.06</v>
      </c>
      <c r="M37" s="156">
        <v>2.33</v>
      </c>
      <c r="N37" s="156">
        <v>2.64</v>
      </c>
      <c r="O37" s="156">
        <v>2.85</v>
      </c>
      <c r="P37" s="156">
        <v>2.74</v>
      </c>
      <c r="Q37" s="156">
        <v>2.79</v>
      </c>
      <c r="R37" s="156">
        <v>2.93</v>
      </c>
      <c r="S37" s="156">
        <v>3.23</v>
      </c>
      <c r="T37" s="156">
        <v>3.46</v>
      </c>
      <c r="U37" s="156">
        <v>3.44</v>
      </c>
      <c r="V37" s="156">
        <v>3.52</v>
      </c>
      <c r="W37" s="156">
        <f>IF('Relative Weights'!D17=0,0,'Relative Weights'!D17)</f>
        <v>3.18</v>
      </c>
      <c r="X37" s="152"/>
      <c r="Y37" s="155" t="s">
        <v>53</v>
      </c>
      <c r="Z37" s="157">
        <f t="shared" si="19"/>
        <v>0.16326530612244894</v>
      </c>
      <c r="AA37" s="157">
        <f t="shared" si="20"/>
        <v>3.947368421052655E-2</v>
      </c>
      <c r="AB37" s="157">
        <f t="shared" si="21"/>
        <v>-5.0632911392405111E-2</v>
      </c>
      <c r="AC37" s="157">
        <f t="shared" si="22"/>
        <v>3.1111111111111089E-2</v>
      </c>
      <c r="AD37" s="157">
        <f t="shared" si="23"/>
        <v>-8.7516778778174875E-2</v>
      </c>
      <c r="AE37" s="157">
        <f t="shared" si="24"/>
        <v>-6.9420772584204093E-2</v>
      </c>
      <c r="AF37" s="157">
        <f t="shared" si="25"/>
        <v>-5.5837563451776595E-2</v>
      </c>
      <c r="AG37" s="157">
        <f t="shared" si="26"/>
        <v>1.6129032258064502E-2</v>
      </c>
      <c r="AH37" s="157">
        <f t="shared" si="27"/>
        <v>4.7619047619047672E-2</v>
      </c>
      <c r="AI37" s="157">
        <f t="shared" si="28"/>
        <v>4.0404040404040442E-2</v>
      </c>
      <c r="AJ37" s="157">
        <f t="shared" si="29"/>
        <v>0.13106796116504849</v>
      </c>
      <c r="AK37" s="157">
        <f t="shared" si="30"/>
        <v>0.13304721030042921</v>
      </c>
      <c r="AL37" s="157">
        <f t="shared" si="31"/>
        <v>7.9545454545454586E-2</v>
      </c>
      <c r="AM37" s="157">
        <f t="shared" si="32"/>
        <v>-3.8596491228070184E-2</v>
      </c>
      <c r="AN37" s="157">
        <f t="shared" si="33"/>
        <v>1.8248175182481674E-2</v>
      </c>
      <c r="AO37" s="157">
        <f t="shared" si="34"/>
        <v>5.017921146953408E-2</v>
      </c>
      <c r="AP37" s="157">
        <f t="shared" si="35"/>
        <v>0.10238907849829348</v>
      </c>
      <c r="AQ37" s="157">
        <v>7.120743034055721E-2</v>
      </c>
      <c r="AR37" s="157">
        <v>-5.7803468208093012E-3</v>
      </c>
      <c r="AS37" s="157">
        <v>2.3255813953488413E-2</v>
      </c>
      <c r="AT37" s="157">
        <f t="shared" si="36"/>
        <v>-9.6590909090909061E-2</v>
      </c>
    </row>
    <row r="38" spans="1:46">
      <c r="A38" s="155" t="s">
        <v>54</v>
      </c>
      <c r="B38" s="156">
        <v>1.23</v>
      </c>
      <c r="C38" s="156">
        <v>1.23</v>
      </c>
      <c r="D38" s="156">
        <v>1.26</v>
      </c>
      <c r="E38" s="156">
        <v>1.47</v>
      </c>
      <c r="F38" s="156">
        <v>1.55</v>
      </c>
      <c r="G38" s="156">
        <v>1.5020874823471217</v>
      </c>
      <c r="H38" s="156">
        <v>1.28</v>
      </c>
      <c r="I38" s="156">
        <v>1.2</v>
      </c>
      <c r="J38" s="156">
        <v>1.18</v>
      </c>
      <c r="K38" s="156">
        <v>1.1100000000000001</v>
      </c>
      <c r="L38" s="156">
        <v>1.1399999999999999</v>
      </c>
      <c r="M38" s="156">
        <v>1.18</v>
      </c>
      <c r="N38" s="156">
        <v>1.26</v>
      </c>
      <c r="O38" s="156">
        <v>1.25</v>
      </c>
      <c r="P38" s="156">
        <v>1.26</v>
      </c>
      <c r="Q38" s="156">
        <v>1.29</v>
      </c>
      <c r="R38" s="156">
        <v>1.33</v>
      </c>
      <c r="S38" s="156">
        <v>1.47</v>
      </c>
      <c r="T38" s="156">
        <v>1.6</v>
      </c>
      <c r="U38" s="156">
        <v>1.75</v>
      </c>
      <c r="V38" s="156">
        <v>1.97</v>
      </c>
      <c r="W38" s="156">
        <f>IF('Relative Weights'!D18=0,0,'Relative Weights'!D18)</f>
        <v>8.36</v>
      </c>
      <c r="X38" s="152"/>
      <c r="Y38" s="155" t="s">
        <v>54</v>
      </c>
      <c r="Z38" s="157">
        <f t="shared" si="19"/>
        <v>0</v>
      </c>
      <c r="AA38" s="157">
        <f t="shared" si="20"/>
        <v>2.4390243902439046E-2</v>
      </c>
      <c r="AB38" s="157">
        <f t="shared" si="21"/>
        <v>0.16666666666666674</v>
      </c>
      <c r="AC38" s="157">
        <f t="shared" si="22"/>
        <v>5.4421768707483054E-2</v>
      </c>
      <c r="AD38" s="157">
        <f t="shared" si="23"/>
        <v>-3.0911301711534334E-2</v>
      </c>
      <c r="AE38" s="157">
        <f t="shared" si="24"/>
        <v>-0.14785256182289319</v>
      </c>
      <c r="AF38" s="157">
        <f t="shared" si="25"/>
        <v>-6.25E-2</v>
      </c>
      <c r="AG38" s="157">
        <f t="shared" si="26"/>
        <v>-1.6666666666666718E-2</v>
      </c>
      <c r="AH38" s="157">
        <f t="shared" si="27"/>
        <v>-5.9322033898304927E-2</v>
      </c>
      <c r="AI38" s="157">
        <f t="shared" si="28"/>
        <v>2.7027027027026751E-2</v>
      </c>
      <c r="AJ38" s="157">
        <f t="shared" si="29"/>
        <v>3.5087719298245723E-2</v>
      </c>
      <c r="AK38" s="157">
        <f t="shared" si="30"/>
        <v>6.7796610169491567E-2</v>
      </c>
      <c r="AL38" s="157">
        <f t="shared" si="31"/>
        <v>-7.9365079365079083E-3</v>
      </c>
      <c r="AM38" s="157">
        <f t="shared" si="32"/>
        <v>8.0000000000000071E-3</v>
      </c>
      <c r="AN38" s="157">
        <f t="shared" si="33"/>
        <v>2.3809523809523725E-2</v>
      </c>
      <c r="AO38" s="157">
        <f t="shared" si="34"/>
        <v>3.1007751937984551E-2</v>
      </c>
      <c r="AP38" s="157">
        <f t="shared" si="35"/>
        <v>0.10526315789473673</v>
      </c>
      <c r="AQ38" s="157">
        <v>8.8435374149659962E-2</v>
      </c>
      <c r="AR38" s="157">
        <v>9.375E-2</v>
      </c>
      <c r="AS38" s="157">
        <v>0.12571428571428567</v>
      </c>
      <c r="AT38" s="157">
        <f t="shared" si="36"/>
        <v>3.2436548223350252</v>
      </c>
    </row>
    <row r="39" spans="1:46">
      <c r="A39" s="155" t="s">
        <v>55</v>
      </c>
      <c r="B39" s="156">
        <v>2.14</v>
      </c>
      <c r="C39" s="156">
        <v>2.13</v>
      </c>
      <c r="D39" s="156">
        <v>2.13</v>
      </c>
      <c r="E39" s="156">
        <v>2.14</v>
      </c>
      <c r="F39" s="156">
        <v>2.12</v>
      </c>
      <c r="G39" s="156">
        <v>2.0812064785971747</v>
      </c>
      <c r="H39" s="156">
        <v>1.98</v>
      </c>
      <c r="I39" s="156">
        <v>1.89</v>
      </c>
      <c r="J39" s="156">
        <v>1.81</v>
      </c>
      <c r="K39" s="156">
        <v>1.76</v>
      </c>
      <c r="L39" s="156">
        <v>1.73</v>
      </c>
      <c r="M39" s="156">
        <v>1.7</v>
      </c>
      <c r="N39" s="156">
        <v>1.65</v>
      </c>
      <c r="O39" s="156">
        <v>1.59</v>
      </c>
      <c r="P39" s="156">
        <v>1.55</v>
      </c>
      <c r="Q39" s="156">
        <v>1.54</v>
      </c>
      <c r="R39" s="156">
        <v>1.56</v>
      </c>
      <c r="S39" s="156">
        <v>1.58</v>
      </c>
      <c r="T39" s="156">
        <v>1.6</v>
      </c>
      <c r="U39" s="156">
        <v>1.6</v>
      </c>
      <c r="V39" s="156">
        <v>1.61</v>
      </c>
      <c r="W39" s="156">
        <f>IF('Relative Weights'!D19=0,0,'Relative Weights'!D19)</f>
        <v>1.59</v>
      </c>
      <c r="X39" s="152"/>
      <c r="Y39" s="155" t="s">
        <v>55</v>
      </c>
      <c r="Z39" s="157">
        <f t="shared" si="19"/>
        <v>-4.6728971962617383E-3</v>
      </c>
      <c r="AA39" s="157">
        <f t="shared" si="20"/>
        <v>0</v>
      </c>
      <c r="AB39" s="157">
        <f t="shared" si="21"/>
        <v>4.6948356807512415E-3</v>
      </c>
      <c r="AC39" s="157">
        <f t="shared" si="22"/>
        <v>-9.3457943925233655E-3</v>
      </c>
      <c r="AD39" s="157">
        <f t="shared" si="23"/>
        <v>-1.8298830850389303E-2</v>
      </c>
      <c r="AE39" s="157">
        <f t="shared" si="24"/>
        <v>-4.8628754348964187E-2</v>
      </c>
      <c r="AF39" s="157">
        <f t="shared" si="25"/>
        <v>-4.5454545454545525E-2</v>
      </c>
      <c r="AG39" s="157">
        <f t="shared" si="26"/>
        <v>-4.2328042328042215E-2</v>
      </c>
      <c r="AH39" s="157">
        <f t="shared" si="27"/>
        <v>-2.7624309392265234E-2</v>
      </c>
      <c r="AI39" s="157">
        <f t="shared" si="28"/>
        <v>-1.7045454545454586E-2</v>
      </c>
      <c r="AJ39" s="157">
        <f t="shared" si="29"/>
        <v>-1.7341040462427793E-2</v>
      </c>
      <c r="AK39" s="157">
        <f t="shared" si="30"/>
        <v>-2.9411764705882359E-2</v>
      </c>
      <c r="AL39" s="157">
        <f t="shared" si="31"/>
        <v>-3.6363636363636265E-2</v>
      </c>
      <c r="AM39" s="157">
        <f t="shared" si="32"/>
        <v>-2.515723270440251E-2</v>
      </c>
      <c r="AN39" s="157">
        <f t="shared" si="33"/>
        <v>-6.4516129032258229E-3</v>
      </c>
      <c r="AO39" s="157">
        <f t="shared" si="34"/>
        <v>1.2987012987013102E-2</v>
      </c>
      <c r="AP39" s="157">
        <f t="shared" si="35"/>
        <v>1.2820512820512775E-2</v>
      </c>
      <c r="AQ39" s="157">
        <v>1.2658227848101333E-2</v>
      </c>
      <c r="AR39" s="157">
        <v>0</v>
      </c>
      <c r="AS39" s="157">
        <v>6.2500000000000888E-3</v>
      </c>
      <c r="AT39" s="157">
        <f t="shared" si="36"/>
        <v>-1.2422360248447228E-2</v>
      </c>
    </row>
    <row r="40" spans="1:46">
      <c r="A40" s="155" t="s">
        <v>56</v>
      </c>
      <c r="B40" s="156">
        <v>3.45</v>
      </c>
      <c r="C40" s="156">
        <v>3.32</v>
      </c>
      <c r="D40" s="156">
        <v>3.33</v>
      </c>
      <c r="E40" s="156">
        <v>3.26</v>
      </c>
      <c r="F40" s="156">
        <v>3.52</v>
      </c>
      <c r="G40" s="156">
        <v>3.6150671611358374</v>
      </c>
      <c r="H40" s="156">
        <v>4.24</v>
      </c>
      <c r="I40" s="156">
        <v>4.53</v>
      </c>
      <c r="J40" s="156">
        <v>5.0199999999999996</v>
      </c>
      <c r="K40" s="156">
        <v>5.28</v>
      </c>
      <c r="L40" s="156">
        <v>5.71</v>
      </c>
      <c r="M40" s="156">
        <v>5.85</v>
      </c>
      <c r="N40" s="156">
        <v>5.0199999999999996</v>
      </c>
      <c r="O40" s="156">
        <v>4.93</v>
      </c>
      <c r="P40" s="156">
        <v>4.7300000000000004</v>
      </c>
      <c r="Q40" s="156">
        <v>4.41</v>
      </c>
      <c r="R40" s="156">
        <v>4.13</v>
      </c>
      <c r="S40" s="156">
        <v>4.05</v>
      </c>
      <c r="T40" s="156">
        <v>4.4800000000000004</v>
      </c>
      <c r="U40" s="156">
        <v>4.76</v>
      </c>
      <c r="V40" s="156">
        <v>4.7300000000000004</v>
      </c>
      <c r="W40" s="156">
        <f>IF('Relative Weights'!D20=0,0,'Relative Weights'!D20)</f>
        <v>4.25</v>
      </c>
      <c r="X40" s="152"/>
      <c r="Y40" s="155" t="s">
        <v>56</v>
      </c>
      <c r="Z40" s="157">
        <f t="shared" si="19"/>
        <v>-3.7681159420289934E-2</v>
      </c>
      <c r="AA40" s="157">
        <f t="shared" si="20"/>
        <v>3.0120481927711218E-3</v>
      </c>
      <c r="AB40" s="157">
        <f t="shared" si="21"/>
        <v>-2.1021021021021102E-2</v>
      </c>
      <c r="AC40" s="157">
        <f t="shared" si="22"/>
        <v>7.9754601226993849E-2</v>
      </c>
      <c r="AD40" s="157">
        <f t="shared" si="23"/>
        <v>2.7007716231771894E-2</v>
      </c>
      <c r="AE40" s="157">
        <f t="shared" si="24"/>
        <v>0.17286894295701316</v>
      </c>
      <c r="AF40" s="157">
        <f t="shared" si="25"/>
        <v>6.8396226415094352E-2</v>
      </c>
      <c r="AG40" s="157">
        <f t="shared" si="26"/>
        <v>0.10816777041942593</v>
      </c>
      <c r="AH40" s="157">
        <f t="shared" si="27"/>
        <v>5.179282868525914E-2</v>
      </c>
      <c r="AI40" s="157">
        <f t="shared" si="28"/>
        <v>8.1439393939393812E-2</v>
      </c>
      <c r="AJ40" s="157">
        <f t="shared" si="29"/>
        <v>2.4518388791593626E-2</v>
      </c>
      <c r="AK40" s="157">
        <f t="shared" si="30"/>
        <v>-0.14188034188034193</v>
      </c>
      <c r="AL40" s="157">
        <f t="shared" si="31"/>
        <v>-1.7928286852589626E-2</v>
      </c>
      <c r="AM40" s="157">
        <f t="shared" si="32"/>
        <v>-4.0567951318458251E-2</v>
      </c>
      <c r="AN40" s="157">
        <f t="shared" si="33"/>
        <v>-6.7653276955602637E-2</v>
      </c>
      <c r="AO40" s="157">
        <f t="shared" si="34"/>
        <v>-6.34920634920636E-2</v>
      </c>
      <c r="AP40" s="157">
        <f t="shared" si="35"/>
        <v>-1.937046004842613E-2</v>
      </c>
      <c r="AQ40" s="157">
        <v>0.10617283950617296</v>
      </c>
      <c r="AR40" s="157">
        <v>6.2499999999999778E-2</v>
      </c>
      <c r="AS40" s="157">
        <v>-6.3025210084032279E-3</v>
      </c>
      <c r="AT40" s="157">
        <f t="shared" si="36"/>
        <v>-0.10147991543340384</v>
      </c>
    </row>
    <row r="41" spans="1:46">
      <c r="A41" s="168" t="s">
        <v>57</v>
      </c>
      <c r="B41" s="156">
        <v>1.65</v>
      </c>
      <c r="C41" s="156">
        <v>1.68</v>
      </c>
      <c r="D41" s="156">
        <v>1.68</v>
      </c>
      <c r="E41" s="156">
        <v>1.7</v>
      </c>
      <c r="F41" s="156">
        <v>1.72</v>
      </c>
      <c r="G41" s="156">
        <v>1.7372146345163704</v>
      </c>
      <c r="H41" s="156">
        <v>1.73</v>
      </c>
      <c r="I41" s="156">
        <v>1.7</v>
      </c>
      <c r="J41" s="156">
        <v>1.71</v>
      </c>
      <c r="K41" s="156">
        <v>1.75</v>
      </c>
      <c r="L41" s="156">
        <v>1.81</v>
      </c>
      <c r="M41" s="156">
        <v>1.86</v>
      </c>
      <c r="N41" s="156">
        <v>1.88</v>
      </c>
      <c r="O41" s="156">
        <v>1.86</v>
      </c>
      <c r="P41" s="156">
        <v>1.83</v>
      </c>
      <c r="Q41" s="156">
        <v>1.81</v>
      </c>
      <c r="R41" s="156">
        <v>1.79</v>
      </c>
      <c r="S41" s="156">
        <v>1.81</v>
      </c>
      <c r="T41" s="156">
        <v>1.82</v>
      </c>
      <c r="U41" s="156">
        <v>1.85</v>
      </c>
      <c r="V41" s="156">
        <v>1.87</v>
      </c>
      <c r="W41" s="156">
        <f>IF('Relative Weights'!D21=0,0,'Relative Weights'!D21)</f>
        <v>1.87</v>
      </c>
      <c r="X41" s="152"/>
      <c r="Y41" s="155" t="s">
        <v>57</v>
      </c>
      <c r="Z41" s="157">
        <f t="shared" si="19"/>
        <v>1.8181818181818299E-2</v>
      </c>
      <c r="AA41" s="157">
        <f t="shared" si="20"/>
        <v>0</v>
      </c>
      <c r="AB41" s="157">
        <f t="shared" si="21"/>
        <v>1.1904761904761862E-2</v>
      </c>
      <c r="AC41" s="157">
        <f t="shared" si="22"/>
        <v>1.1764705882352899E-2</v>
      </c>
      <c r="AD41" s="157">
        <f t="shared" si="23"/>
        <v>1.0008508439750319E-2</v>
      </c>
      <c r="AE41" s="157">
        <f t="shared" si="24"/>
        <v>-4.1529897187280174E-3</v>
      </c>
      <c r="AF41" s="157">
        <f t="shared" si="25"/>
        <v>-1.7341040462427793E-2</v>
      </c>
      <c r="AG41" s="157">
        <f t="shared" si="26"/>
        <v>5.8823529411764497E-3</v>
      </c>
      <c r="AH41" s="157">
        <f t="shared" si="27"/>
        <v>2.3391812865497075E-2</v>
      </c>
      <c r="AI41" s="157">
        <f t="shared" si="28"/>
        <v>3.4285714285714253E-2</v>
      </c>
      <c r="AJ41" s="157">
        <f t="shared" si="29"/>
        <v>2.7624309392265234E-2</v>
      </c>
      <c r="AK41" s="157">
        <f t="shared" si="30"/>
        <v>1.0752688172043001E-2</v>
      </c>
      <c r="AL41" s="157">
        <f t="shared" si="31"/>
        <v>-1.0638297872340274E-2</v>
      </c>
      <c r="AM41" s="157">
        <f t="shared" si="32"/>
        <v>-1.6129032258064502E-2</v>
      </c>
      <c r="AN41" s="157">
        <f t="shared" si="33"/>
        <v>-1.0928961748633892E-2</v>
      </c>
      <c r="AO41" s="157">
        <f t="shared" si="34"/>
        <v>-1.1049723756906049E-2</v>
      </c>
      <c r="AP41" s="157">
        <f t="shared" si="35"/>
        <v>1.1173184357541999E-2</v>
      </c>
      <c r="AQ41" s="157">
        <v>5.5248618784531356E-3</v>
      </c>
      <c r="AR41" s="157">
        <v>1.6483516483516425E-2</v>
      </c>
      <c r="AS41" s="157">
        <v>1.0810810810810922E-2</v>
      </c>
      <c r="AT41" s="157">
        <f t="shared" si="36"/>
        <v>0</v>
      </c>
    </row>
    <row r="42" spans="1:46">
      <c r="A42" s="168" t="s">
        <v>58</v>
      </c>
      <c r="B42" s="156">
        <v>0</v>
      </c>
      <c r="C42" s="156">
        <v>0</v>
      </c>
      <c r="D42" s="156">
        <v>0</v>
      </c>
      <c r="E42" s="156">
        <v>0</v>
      </c>
      <c r="F42" s="156">
        <v>0</v>
      </c>
      <c r="G42" s="156">
        <v>0</v>
      </c>
      <c r="H42" s="156">
        <v>0</v>
      </c>
      <c r="I42" s="156">
        <v>0</v>
      </c>
      <c r="J42" s="156">
        <v>0</v>
      </c>
      <c r="K42" s="156">
        <v>0</v>
      </c>
      <c r="L42" s="156">
        <v>0</v>
      </c>
      <c r="M42" s="156">
        <v>0</v>
      </c>
      <c r="N42" s="156">
        <v>0</v>
      </c>
      <c r="O42" s="156">
        <v>0</v>
      </c>
      <c r="P42" s="156">
        <v>0</v>
      </c>
      <c r="Q42" s="156">
        <v>0</v>
      </c>
      <c r="R42" s="156">
        <v>0</v>
      </c>
      <c r="S42" s="156">
        <v>0</v>
      </c>
      <c r="T42" s="156">
        <v>0</v>
      </c>
      <c r="U42" s="156">
        <v>0</v>
      </c>
      <c r="V42" s="156">
        <v>0</v>
      </c>
      <c r="W42" s="156">
        <f>IF('Relative Weights'!D22=0,0,'Relative Weights'!D22)</f>
        <v>0</v>
      </c>
      <c r="X42" s="152"/>
      <c r="Y42" s="155" t="s">
        <v>58</v>
      </c>
      <c r="Z42" s="157" t="str">
        <f t="shared" si="19"/>
        <v/>
      </c>
      <c r="AA42" s="157" t="str">
        <f t="shared" si="20"/>
        <v/>
      </c>
      <c r="AB42" s="157" t="str">
        <f t="shared" si="21"/>
        <v/>
      </c>
      <c r="AC42" s="157" t="str">
        <f t="shared" si="22"/>
        <v/>
      </c>
      <c r="AD42" s="157" t="str">
        <f t="shared" si="23"/>
        <v/>
      </c>
      <c r="AE42" s="157" t="str">
        <f t="shared" si="24"/>
        <v/>
      </c>
      <c r="AF42" s="157" t="str">
        <f t="shared" si="25"/>
        <v/>
      </c>
      <c r="AG42" s="157" t="str">
        <f t="shared" si="26"/>
        <v/>
      </c>
      <c r="AH42" s="157" t="str">
        <f t="shared" si="27"/>
        <v/>
      </c>
      <c r="AI42" s="157" t="str">
        <f t="shared" si="28"/>
        <v/>
      </c>
      <c r="AJ42" s="157" t="str">
        <f t="shared" si="29"/>
        <v/>
      </c>
      <c r="AK42" s="157" t="str">
        <f t="shared" si="30"/>
        <v/>
      </c>
      <c r="AL42" s="157" t="str">
        <f t="shared" si="31"/>
        <v/>
      </c>
      <c r="AM42" s="157" t="str">
        <f t="shared" si="32"/>
        <v/>
      </c>
      <c r="AN42" s="157" t="str">
        <f t="shared" si="33"/>
        <v/>
      </c>
      <c r="AO42" s="157" t="str">
        <f t="shared" si="34"/>
        <v/>
      </c>
      <c r="AP42" s="157" t="str">
        <f t="shared" si="35"/>
        <v/>
      </c>
      <c r="AQ42" s="157" t="s">
        <v>829</v>
      </c>
      <c r="AR42" s="157" t="s">
        <v>829</v>
      </c>
      <c r="AS42" s="157" t="s">
        <v>829</v>
      </c>
      <c r="AT42" s="157" t="str">
        <f t="shared" si="36"/>
        <v/>
      </c>
    </row>
    <row r="43" spans="1:46">
      <c r="A43" s="168" t="s">
        <v>59</v>
      </c>
      <c r="B43" s="156">
        <v>1.85</v>
      </c>
      <c r="C43" s="156">
        <v>1.79</v>
      </c>
      <c r="D43" s="156">
        <v>1.79</v>
      </c>
      <c r="E43" s="156">
        <v>1.79</v>
      </c>
      <c r="F43" s="156">
        <v>1.79</v>
      </c>
      <c r="G43" s="156">
        <v>1.8179343179327789</v>
      </c>
      <c r="H43" s="156">
        <v>1.78</v>
      </c>
      <c r="I43" s="156">
        <v>1.74</v>
      </c>
      <c r="J43" s="156">
        <v>1.74</v>
      </c>
      <c r="K43" s="156">
        <v>1.79</v>
      </c>
      <c r="L43" s="156">
        <v>1.92</v>
      </c>
      <c r="M43" s="156">
        <v>2.02</v>
      </c>
      <c r="N43" s="156">
        <v>2.13</v>
      </c>
      <c r="O43" s="156">
        <v>2.2200000000000002</v>
      </c>
      <c r="P43" s="156">
        <v>2.1800000000000002</v>
      </c>
      <c r="Q43" s="156">
        <v>2.2200000000000002</v>
      </c>
      <c r="R43" s="156">
        <v>2.19</v>
      </c>
      <c r="S43" s="156">
        <v>2.2799999999999998</v>
      </c>
      <c r="T43" s="156">
        <v>2.2999999999999998</v>
      </c>
      <c r="U43" s="156">
        <v>2.33</v>
      </c>
      <c r="V43" s="156">
        <v>2.34</v>
      </c>
      <c r="W43" s="156">
        <f>IF('Relative Weights'!D23=0,0,'Relative Weights'!D23)</f>
        <v>2.2799999999999998</v>
      </c>
      <c r="X43" s="152"/>
      <c r="Y43" s="155" t="s">
        <v>218</v>
      </c>
      <c r="Z43" s="157">
        <f t="shared" si="19"/>
        <v>-3.2432432432432434E-2</v>
      </c>
      <c r="AA43" s="157">
        <f t="shared" si="20"/>
        <v>0</v>
      </c>
      <c r="AB43" s="157">
        <f t="shared" si="21"/>
        <v>0</v>
      </c>
      <c r="AC43" s="157">
        <f t="shared" si="22"/>
        <v>0</v>
      </c>
      <c r="AD43" s="157">
        <f t="shared" si="23"/>
        <v>1.5605764208256323E-2</v>
      </c>
      <c r="AE43" s="157">
        <f t="shared" si="24"/>
        <v>-2.0866715347513276E-2</v>
      </c>
      <c r="AF43" s="157">
        <f t="shared" si="25"/>
        <v>-2.2471910112359605E-2</v>
      </c>
      <c r="AG43" s="157">
        <f t="shared" si="26"/>
        <v>0</v>
      </c>
      <c r="AH43" s="157">
        <f t="shared" si="27"/>
        <v>2.8735632183908066E-2</v>
      </c>
      <c r="AI43" s="157">
        <f t="shared" si="28"/>
        <v>7.2625698324022325E-2</v>
      </c>
      <c r="AJ43" s="157">
        <f t="shared" si="29"/>
        <v>5.2083333333333481E-2</v>
      </c>
      <c r="AK43" s="157">
        <f t="shared" si="30"/>
        <v>5.4455445544554504E-2</v>
      </c>
      <c r="AL43" s="157">
        <f t="shared" si="31"/>
        <v>4.2253521126760729E-2</v>
      </c>
      <c r="AM43" s="157">
        <f t="shared" si="32"/>
        <v>-1.8018018018018056E-2</v>
      </c>
      <c r="AN43" s="157">
        <f t="shared" si="33"/>
        <v>1.8348623853211121E-2</v>
      </c>
      <c r="AO43" s="157">
        <f t="shared" si="34"/>
        <v>-1.3513513513513598E-2</v>
      </c>
      <c r="AP43" s="157">
        <f t="shared" si="35"/>
        <v>4.1095890410958846E-2</v>
      </c>
      <c r="AQ43" s="157">
        <v>8.7719298245614308E-3</v>
      </c>
      <c r="AR43" s="157">
        <v>1.3043478260869712E-2</v>
      </c>
      <c r="AS43" s="157">
        <v>4.2918454935620964E-3</v>
      </c>
      <c r="AT43" s="157">
        <f t="shared" si="36"/>
        <v>-2.5641025641025661E-2</v>
      </c>
    </row>
    <row r="44" spans="1:46">
      <c r="A44" s="168" t="s">
        <v>60</v>
      </c>
      <c r="B44" s="156">
        <v>2.42</v>
      </c>
      <c r="C44" s="156">
        <v>2.38</v>
      </c>
      <c r="D44" s="156">
        <v>2.34</v>
      </c>
      <c r="E44" s="156">
        <v>2.33</v>
      </c>
      <c r="F44" s="156">
        <v>2.37</v>
      </c>
      <c r="G44" s="156">
        <v>2.3981347382741465</v>
      </c>
      <c r="H44" s="156">
        <v>2.38</v>
      </c>
      <c r="I44" s="156">
        <v>2.42</v>
      </c>
      <c r="J44" s="156">
        <v>2.4500000000000002</v>
      </c>
      <c r="K44" s="156">
        <v>2.52</v>
      </c>
      <c r="L44" s="156">
        <v>2.46</v>
      </c>
      <c r="M44" s="156">
        <v>2.4500000000000002</v>
      </c>
      <c r="N44" s="156">
        <v>2.41</v>
      </c>
      <c r="O44" s="156">
        <v>2.38</v>
      </c>
      <c r="P44" s="156">
        <v>2.3199999999999998</v>
      </c>
      <c r="Q44" s="156">
        <v>2.31</v>
      </c>
      <c r="R44" s="156">
        <v>2.29</v>
      </c>
      <c r="S44" s="156">
        <v>2.36</v>
      </c>
      <c r="T44" s="156">
        <v>2.42</v>
      </c>
      <c r="U44" s="156">
        <v>2.44</v>
      </c>
      <c r="V44" s="156">
        <v>2.4</v>
      </c>
      <c r="W44" s="156">
        <f>IF('Relative Weights'!D24=0,0,'Relative Weights'!D24)</f>
        <v>2.2599999999999998</v>
      </c>
      <c r="X44" s="152"/>
      <c r="Y44" s="155" t="s">
        <v>60</v>
      </c>
      <c r="Z44" s="157">
        <f t="shared" si="19"/>
        <v>-1.6528925619834767E-2</v>
      </c>
      <c r="AA44" s="157">
        <f t="shared" si="20"/>
        <v>-1.6806722689075682E-2</v>
      </c>
      <c r="AB44" s="157">
        <f t="shared" si="21"/>
        <v>-4.2735042735041473E-3</v>
      </c>
      <c r="AC44" s="157">
        <f t="shared" si="22"/>
        <v>1.7167381974249052E-2</v>
      </c>
      <c r="AD44" s="157">
        <f t="shared" si="23"/>
        <v>1.1871197584027993E-2</v>
      </c>
      <c r="AE44" s="157">
        <f t="shared" si="24"/>
        <v>-7.5620180904419909E-3</v>
      </c>
      <c r="AF44" s="157">
        <f t="shared" si="25"/>
        <v>1.6806722689075571E-2</v>
      </c>
      <c r="AG44" s="157">
        <f t="shared" si="26"/>
        <v>1.2396694214876103E-2</v>
      </c>
      <c r="AH44" s="157">
        <f t="shared" si="27"/>
        <v>2.857142857142847E-2</v>
      </c>
      <c r="AI44" s="157">
        <f t="shared" si="28"/>
        <v>-2.3809523809523836E-2</v>
      </c>
      <c r="AJ44" s="157">
        <f t="shared" si="29"/>
        <v>-4.0650406504064707E-3</v>
      </c>
      <c r="AK44" s="157">
        <f t="shared" si="30"/>
        <v>-1.6326530612244872E-2</v>
      </c>
      <c r="AL44" s="157">
        <f t="shared" si="31"/>
        <v>-1.2448132780083054E-2</v>
      </c>
      <c r="AM44" s="157">
        <f t="shared" si="32"/>
        <v>-2.5210084033613467E-2</v>
      </c>
      <c r="AN44" s="157">
        <f t="shared" si="33"/>
        <v>-4.3103448275860767E-3</v>
      </c>
      <c r="AO44" s="157">
        <f t="shared" si="34"/>
        <v>-8.6580086580086979E-3</v>
      </c>
      <c r="AP44" s="157">
        <f t="shared" si="35"/>
        <v>3.0567685589519611E-2</v>
      </c>
      <c r="AQ44" s="157">
        <v>2.5423728813559254E-2</v>
      </c>
      <c r="AR44" s="157">
        <v>8.2644628099173278E-3</v>
      </c>
      <c r="AS44" s="157">
        <v>-1.6393442622950838E-2</v>
      </c>
      <c r="AT44" s="157">
        <f t="shared" si="36"/>
        <v>-5.8333333333333348E-2</v>
      </c>
    </row>
    <row r="45" spans="1:46" ht="14.4" thickBot="1">
      <c r="A45" s="158" t="s">
        <v>0</v>
      </c>
      <c r="B45" s="159">
        <v>2.86</v>
      </c>
      <c r="C45" s="159">
        <v>2.62</v>
      </c>
      <c r="D45" s="159">
        <v>2.59</v>
      </c>
      <c r="E45" s="159">
        <v>2.5099999999999998</v>
      </c>
      <c r="F45" s="159">
        <v>2.5499999999999998</v>
      </c>
      <c r="G45" s="159">
        <v>2.521355128445939</v>
      </c>
      <c r="H45" s="159">
        <v>2.4500000000000002</v>
      </c>
      <c r="I45" s="159">
        <v>2.35</v>
      </c>
      <c r="J45" s="159">
        <v>2.21</v>
      </c>
      <c r="K45" s="159">
        <v>2.06</v>
      </c>
      <c r="L45" s="159">
        <v>2.0099999999999998</v>
      </c>
      <c r="M45" s="159">
        <v>2.08</v>
      </c>
      <c r="N45" s="159">
        <v>2.11</v>
      </c>
      <c r="O45" s="159">
        <v>2.1</v>
      </c>
      <c r="P45" s="159">
        <v>2.04</v>
      </c>
      <c r="Q45" s="159">
        <v>2.0299999999999998</v>
      </c>
      <c r="R45" s="159">
        <v>2.04</v>
      </c>
      <c r="S45" s="159">
        <v>2.04</v>
      </c>
      <c r="T45" s="159">
        <v>2.0699999999999998</v>
      </c>
      <c r="U45" s="159">
        <v>2.06</v>
      </c>
      <c r="V45" s="159">
        <v>2.08</v>
      </c>
      <c r="W45" s="159">
        <f>IF('Relative Weights'!D25=0,0,'Relative Weights'!D25)</f>
        <v>2.0499999999999998</v>
      </c>
      <c r="X45" s="160"/>
      <c r="Y45" s="158" t="s">
        <v>0</v>
      </c>
      <c r="Z45" s="161">
        <f t="shared" si="19"/>
        <v>-8.391608391608385E-2</v>
      </c>
      <c r="AA45" s="161">
        <f t="shared" si="20"/>
        <v>-1.1450381679389388E-2</v>
      </c>
      <c r="AB45" s="161">
        <f t="shared" si="21"/>
        <v>-3.0888030888030937E-2</v>
      </c>
      <c r="AC45" s="161">
        <f t="shared" si="22"/>
        <v>1.5936254980079667E-2</v>
      </c>
      <c r="AD45" s="161">
        <f t="shared" si="23"/>
        <v>-1.12332829623768E-2</v>
      </c>
      <c r="AE45" s="161">
        <f t="shared" si="24"/>
        <v>-2.830030868754263E-2</v>
      </c>
      <c r="AF45" s="161">
        <f t="shared" si="25"/>
        <v>-4.081632653061229E-2</v>
      </c>
      <c r="AG45" s="161">
        <f t="shared" si="26"/>
        <v>-5.9574468085106469E-2</v>
      </c>
      <c r="AH45" s="161">
        <f t="shared" si="27"/>
        <v>-6.7873303167420795E-2</v>
      </c>
      <c r="AI45" s="161">
        <f t="shared" si="28"/>
        <v>-2.4271844660194275E-2</v>
      </c>
      <c r="AJ45" s="161">
        <f t="shared" si="29"/>
        <v>3.4825870646766344E-2</v>
      </c>
      <c r="AK45" s="157">
        <f t="shared" si="30"/>
        <v>1.4423076923076872E-2</v>
      </c>
      <c r="AL45" s="157">
        <f t="shared" si="31"/>
        <v>-4.7393364928909332E-3</v>
      </c>
      <c r="AM45" s="157">
        <f t="shared" si="32"/>
        <v>-2.8571428571428581E-2</v>
      </c>
      <c r="AN45" s="157">
        <f t="shared" si="33"/>
        <v>-4.9019607843138191E-3</v>
      </c>
      <c r="AO45" s="157">
        <f t="shared" si="34"/>
        <v>4.9261083743843415E-3</v>
      </c>
      <c r="AP45" s="157">
        <f t="shared" si="35"/>
        <v>0</v>
      </c>
      <c r="AQ45" s="157">
        <v>1.4705882352941124E-2</v>
      </c>
      <c r="AR45" s="157">
        <v>-4.8309178743960457E-3</v>
      </c>
      <c r="AS45" s="157">
        <v>9.7087378640776656E-3</v>
      </c>
      <c r="AT45" s="157">
        <f t="shared" si="36"/>
        <v>-1.4423076923077094E-2</v>
      </c>
    </row>
    <row r="46" spans="1:46" ht="14.4" thickBot="1">
      <c r="A46" s="162"/>
      <c r="B46" s="163"/>
      <c r="C46" s="163"/>
      <c r="D46" s="163"/>
      <c r="E46" s="163"/>
      <c r="F46" s="163"/>
      <c r="G46" s="163"/>
      <c r="H46" s="163"/>
      <c r="I46" s="163"/>
      <c r="J46" s="163"/>
      <c r="K46" s="163"/>
      <c r="L46" s="163"/>
      <c r="M46" s="163"/>
      <c r="N46" s="163"/>
      <c r="O46" s="163"/>
      <c r="P46" s="163"/>
      <c r="Q46" s="163"/>
      <c r="R46" s="163"/>
      <c r="S46" s="163"/>
      <c r="T46" s="163"/>
      <c r="U46" s="163"/>
      <c r="V46" s="163"/>
      <c r="W46" s="163"/>
      <c r="X46" s="160"/>
      <c r="Y46" s="164"/>
      <c r="Z46" s="165"/>
      <c r="AA46" s="165"/>
      <c r="AB46" s="165"/>
      <c r="AC46" s="165"/>
      <c r="AD46" s="165"/>
      <c r="AE46" s="165"/>
      <c r="AF46" s="165"/>
      <c r="AG46" s="165"/>
      <c r="AH46" s="165"/>
      <c r="AI46" s="165"/>
      <c r="AJ46" s="165"/>
      <c r="AK46" s="165"/>
      <c r="AL46" s="165"/>
      <c r="AM46" s="165"/>
      <c r="AN46" s="165"/>
      <c r="AO46" s="165"/>
      <c r="AP46" s="165"/>
      <c r="AQ46" s="165"/>
      <c r="AR46" s="165"/>
      <c r="AS46" s="165"/>
      <c r="AT46" s="165"/>
    </row>
    <row r="47" spans="1:46" ht="14.4" thickBot="1">
      <c r="A47" s="153" t="s">
        <v>715</v>
      </c>
      <c r="B47" s="154"/>
      <c r="C47" s="154"/>
      <c r="D47" s="154"/>
      <c r="E47" s="154"/>
      <c r="F47" s="154"/>
      <c r="G47" s="154"/>
      <c r="H47" s="154"/>
      <c r="I47" s="154"/>
      <c r="J47" s="154"/>
      <c r="K47" s="154"/>
      <c r="L47" s="154"/>
      <c r="M47" s="154"/>
      <c r="N47" s="154"/>
      <c r="O47" s="154"/>
      <c r="P47" s="154"/>
      <c r="Q47" s="154"/>
      <c r="R47" s="154"/>
      <c r="S47" s="154"/>
      <c r="T47" s="154"/>
      <c r="U47" s="154"/>
      <c r="V47" s="154"/>
      <c r="W47" s="154"/>
      <c r="X47" s="147"/>
      <c r="Y47" s="153" t="s">
        <v>715</v>
      </c>
      <c r="Z47" s="154"/>
      <c r="AA47" s="154"/>
      <c r="AB47" s="154"/>
      <c r="AC47" s="154"/>
      <c r="AD47" s="154"/>
      <c r="AE47" s="154"/>
      <c r="AF47" s="154"/>
      <c r="AG47" s="154"/>
      <c r="AH47" s="154"/>
      <c r="AI47" s="154"/>
      <c r="AJ47" s="154"/>
      <c r="AK47" s="154"/>
      <c r="AL47" s="154"/>
      <c r="AM47" s="154"/>
      <c r="AN47" s="154"/>
      <c r="AO47" s="154"/>
      <c r="AP47" s="154"/>
      <c r="AQ47" s="154"/>
      <c r="AR47" s="154"/>
      <c r="AS47" s="154"/>
      <c r="AT47" s="154"/>
    </row>
    <row r="48" spans="1:46">
      <c r="A48" s="155" t="s">
        <v>42</v>
      </c>
      <c r="B48" s="166">
        <v>4.49</v>
      </c>
      <c r="C48" s="166">
        <v>4.0199999999999996</v>
      </c>
      <c r="D48" s="166">
        <v>3.99</v>
      </c>
      <c r="E48" s="166">
        <v>3.85</v>
      </c>
      <c r="F48" s="166">
        <v>4.03</v>
      </c>
      <c r="G48" s="166">
        <v>4.1453998642582981</v>
      </c>
      <c r="H48" s="166">
        <v>4.18</v>
      </c>
      <c r="I48" s="166">
        <v>4.07</v>
      </c>
      <c r="J48" s="166">
        <v>3.91</v>
      </c>
      <c r="K48" s="166">
        <v>3.87</v>
      </c>
      <c r="L48" s="166">
        <v>3.87</v>
      </c>
      <c r="M48" s="166">
        <v>3.94</v>
      </c>
      <c r="N48" s="166">
        <v>4</v>
      </c>
      <c r="O48" s="166">
        <v>4.05</v>
      </c>
      <c r="P48" s="166">
        <v>4.01</v>
      </c>
      <c r="Q48" s="166">
        <v>4.1100000000000003</v>
      </c>
      <c r="R48" s="166">
        <v>4.3</v>
      </c>
      <c r="S48" s="166">
        <v>4.5999999999999996</v>
      </c>
      <c r="T48" s="166">
        <v>4.72</v>
      </c>
      <c r="U48" s="166">
        <v>4.62</v>
      </c>
      <c r="V48" s="166">
        <v>4.46</v>
      </c>
      <c r="W48" s="166">
        <f>IF('Relative Weights'!E6=0,0,'Relative Weights'!E6)</f>
        <v>4.3600000000000003</v>
      </c>
      <c r="X48" s="152"/>
      <c r="Y48" s="167" t="s">
        <v>42</v>
      </c>
      <c r="Z48" s="157">
        <f t="shared" ref="Z48:Z67" si="37">IF(AND(C48=0,B48=0),"",IF(AND(NOT(C48=0),B48=0),"Added",IF(AND(C48=0,NOT(B48=0)),"Deleted",IFERROR(C48/B48-1,""))))</f>
        <v>-0.10467706013363043</v>
      </c>
      <c r="AA48" s="157">
        <f t="shared" ref="AA48:AA67" si="38">IF(AND(D48=0,C48=0),"",IF(AND(NOT(D48=0),C48=0),"Added",IF(AND(D48=0,NOT(C48=0)),"Deleted",IFERROR(D48/C48-1,""))))</f>
        <v>-7.4626865671639786E-3</v>
      </c>
      <c r="AB48" s="157">
        <f t="shared" ref="AB48:AB67" si="39">IF(AND(E48=0,D48=0),"",IF(AND(NOT(E48=0),D48=0),"Added",IF(AND(E48=0,NOT(D48=0)),"Deleted",IFERROR(E48/D48-1,""))))</f>
        <v>-3.5087719298245612E-2</v>
      </c>
      <c r="AC48" s="157">
        <f t="shared" ref="AC48:AC67" si="40">IF(AND(F48=0,E48=0),"",IF(AND(NOT(F48=0),E48=0),"Added",IF(AND(F48=0,NOT(E48=0)),"Deleted",IFERROR(F48/E48-1,""))))</f>
        <v>4.6753246753246769E-2</v>
      </c>
      <c r="AD48" s="157">
        <f t="shared" ref="AD48:AD67" si="41">IF(AND(G48=0,F48=0),"",IF(AND(NOT(G48=0),F48=0),"Added",IF(AND(G48=0,NOT(F48=0)),"Deleted",IFERROR(G48/F48-1,""))))</f>
        <v>2.8635202049205333E-2</v>
      </c>
      <c r="AE48" s="157">
        <f t="shared" ref="AE48:AE67" si="42">IF(AND(H48=0,G48=0),"",IF(AND(NOT(H48=0),G48=0),"Added",IF(AND(H48=0,NOT(G48=0)),"Deleted",IFERROR(H48/G48-1,""))))</f>
        <v>8.3466340702194053E-3</v>
      </c>
      <c r="AF48" s="157">
        <f t="shared" ref="AF48:AF67" si="43">IF(AND(I48=0,H48=0),"",IF(AND(NOT(I48=0),H48=0),"Added",IF(AND(I48=0,NOT(H48=0)),"Deleted",IFERROR(I48/H48-1,""))))</f>
        <v>-2.631578947368407E-2</v>
      </c>
      <c r="AG48" s="157">
        <f t="shared" ref="AG48:AG67" si="44">IF(AND(J48=0,I48=0),"",IF(AND(NOT(J48=0),I48=0),"Added",IF(AND(J48=0,NOT(I48=0)),"Deleted",IFERROR(J48/I48-1,""))))</f>
        <v>-3.9312039312039304E-2</v>
      </c>
      <c r="AH48" s="157">
        <f t="shared" ref="AH48:AH67" si="45">IF(AND(K48=0,J48=0),"",IF(AND(NOT(K48=0),J48=0),"Added",IF(AND(K48=0,NOT(J48=0)),"Deleted",IFERROR(K48/J48-1,""))))</f>
        <v>-1.0230179028132946E-2</v>
      </c>
      <c r="AI48" s="157">
        <f t="shared" ref="AI48:AI67" si="46">IF(AND(L48=0,K48=0),"",IF(AND(NOT(L48=0),K48=0),"Added",IF(AND(L48=0,NOT(K48=0)),"Deleted",IFERROR(L48/K48-1,""))))</f>
        <v>0</v>
      </c>
      <c r="AJ48" s="157">
        <f t="shared" ref="AJ48:AJ67" si="47">IF(AND(M48=0,L48=0),"",IF(AND(NOT(M48=0),L48=0),"Added",IF(AND(M48=0,NOT(L48=0)),"Deleted",IFERROR(M48/L48-1,""))))</f>
        <v>1.8087855297157507E-2</v>
      </c>
      <c r="AK48" s="157">
        <f t="shared" ref="AK48:AK67" si="48">IF(AND(N48=0,M48=0),"",IF(AND(NOT(N48=0),M48=0),"Added",IF(AND(N48=0,NOT(M48=0)),"Deleted",IFERROR(N48/M48-1,""))))</f>
        <v>1.5228426395939021E-2</v>
      </c>
      <c r="AL48" s="157">
        <f t="shared" ref="AL48:AL67" si="49">IF(AND(O48=0,N48=0),"",IF(AND(NOT(O48=0),N48=0),"Added",IF(AND(O48=0,NOT(N48=0)),"Deleted",IFERROR(O48/N48-1,""))))</f>
        <v>1.2499999999999956E-2</v>
      </c>
      <c r="AM48" s="157">
        <f t="shared" ref="AM48:AM67" si="50">IF(AND(P48=0,O48=0),"",IF(AND(NOT(P48=0),O48=0),"Added",IF(AND(P48=0,NOT(O48=0)),"Deleted",IFERROR(P48/O48-1,""))))</f>
        <v>-9.8765432098765205E-3</v>
      </c>
      <c r="AN48" s="157">
        <f t="shared" ref="AN48:AN67" si="51">IF(AND(Q48=0,P48=0),"",IF(AND(NOT(Q48=0),P48=0),"Added",IF(AND(Q48=0,NOT(P48=0)),"Deleted",IFERROR(Q48/P48-1,""))))</f>
        <v>2.493765586034935E-2</v>
      </c>
      <c r="AO48" s="157">
        <f t="shared" ref="AO48:AO67" si="52">IF(AND(R48=0,Q48=0),"",IF(AND(NOT(R48=0),Q48=0),"Added",IF(AND(R48=0,NOT(Q48=0)),"Deleted",IFERROR(R48/Q48-1,""))))</f>
        <v>4.6228710462286937E-2</v>
      </c>
      <c r="AP48" s="157">
        <f t="shared" ref="AP48:AP67" si="53">IF(AND(S48=0,R48=0),"",IF(AND(NOT(S48=0),R48=0),"Added",IF(AND(S48=0,NOT(R48=0)),"Deleted",IFERROR(S48/R48-1,""))))</f>
        <v>6.9767441860465018E-2</v>
      </c>
      <c r="AQ48" s="157">
        <v>2.6086956521739202E-2</v>
      </c>
      <c r="AR48" s="157">
        <v>-2.1186440677966045E-2</v>
      </c>
      <c r="AS48" s="157">
        <v>-3.4632034632034681E-2</v>
      </c>
      <c r="AT48" s="157">
        <f t="shared" ref="AT48:AT67" si="54">IF(AND(W48=0,V48=0),"",IF(AND(NOT(W48=0),V48=0),"Added",IF(AND(W48=0,NOT(V48=0)),"Deleted",IFERROR(W48/V48-1,""))))</f>
        <v>-2.2421524663677084E-2</v>
      </c>
    </row>
    <row r="49" spans="1:46">
      <c r="A49" s="155" t="s">
        <v>43</v>
      </c>
      <c r="B49" s="156">
        <v>9</v>
      </c>
      <c r="C49" s="156">
        <v>7.92</v>
      </c>
      <c r="D49" s="156">
        <v>7.43</v>
      </c>
      <c r="E49" s="156">
        <v>6.93</v>
      </c>
      <c r="F49" s="156">
        <v>7.3</v>
      </c>
      <c r="G49" s="156">
        <v>7.7609613036192604</v>
      </c>
      <c r="H49" s="156">
        <v>8.09</v>
      </c>
      <c r="I49" s="156">
        <v>8.07</v>
      </c>
      <c r="J49" s="156">
        <v>7.97</v>
      </c>
      <c r="K49" s="156">
        <v>7.7</v>
      </c>
      <c r="L49" s="156">
        <v>7.59</v>
      </c>
      <c r="M49" s="156">
        <v>7.54</v>
      </c>
      <c r="N49" s="156">
        <v>7.53</v>
      </c>
      <c r="O49" s="156">
        <v>7.43</v>
      </c>
      <c r="P49" s="156">
        <v>7.04</v>
      </c>
      <c r="Q49" s="156">
        <v>7.1</v>
      </c>
      <c r="R49" s="156">
        <v>7.33</v>
      </c>
      <c r="S49" s="156">
        <v>7.7</v>
      </c>
      <c r="T49" s="156">
        <v>7.67</v>
      </c>
      <c r="U49" s="156">
        <v>7.39</v>
      </c>
      <c r="V49" s="156">
        <v>7</v>
      </c>
      <c r="W49" s="156">
        <f>IF('Relative Weights'!E7=0,0,'Relative Weights'!E7)</f>
        <v>6.04</v>
      </c>
      <c r="X49" s="152"/>
      <c r="Y49" s="155" t="s">
        <v>43</v>
      </c>
      <c r="Z49" s="157">
        <f t="shared" si="37"/>
        <v>-0.12</v>
      </c>
      <c r="AA49" s="157">
        <f t="shared" si="38"/>
        <v>-6.1868686868686851E-2</v>
      </c>
      <c r="AB49" s="157">
        <f t="shared" si="39"/>
        <v>-6.7294751009421283E-2</v>
      </c>
      <c r="AC49" s="157">
        <f t="shared" si="40"/>
        <v>5.3391053391053322E-2</v>
      </c>
      <c r="AD49" s="157">
        <f t="shared" si="41"/>
        <v>6.3145384057432974E-2</v>
      </c>
      <c r="AE49" s="157">
        <f t="shared" si="42"/>
        <v>4.2396641795816592E-2</v>
      </c>
      <c r="AF49" s="157">
        <f t="shared" si="43"/>
        <v>-2.4721878862793423E-3</v>
      </c>
      <c r="AG49" s="157">
        <f t="shared" si="44"/>
        <v>-1.239157372986377E-2</v>
      </c>
      <c r="AH49" s="157">
        <f t="shared" si="45"/>
        <v>-3.3877038895859468E-2</v>
      </c>
      <c r="AI49" s="157">
        <f t="shared" si="46"/>
        <v>-1.4285714285714346E-2</v>
      </c>
      <c r="AJ49" s="157">
        <f t="shared" si="47"/>
        <v>-6.5876152832674562E-3</v>
      </c>
      <c r="AK49" s="157">
        <f t="shared" si="48"/>
        <v>-1.3262599469495706E-3</v>
      </c>
      <c r="AL49" s="157">
        <f t="shared" si="49"/>
        <v>-1.3280212483399834E-2</v>
      </c>
      <c r="AM49" s="157">
        <f t="shared" si="50"/>
        <v>-5.2489905787348579E-2</v>
      </c>
      <c r="AN49" s="157">
        <f t="shared" si="51"/>
        <v>8.5227272727272929E-3</v>
      </c>
      <c r="AO49" s="157">
        <f t="shared" si="52"/>
        <v>3.2394366197183055E-2</v>
      </c>
      <c r="AP49" s="157">
        <f t="shared" si="53"/>
        <v>5.0477489768076422E-2</v>
      </c>
      <c r="AQ49" s="157">
        <v>-3.8961038961039529E-3</v>
      </c>
      <c r="AR49" s="157">
        <v>-3.6505867014341664E-2</v>
      </c>
      <c r="AS49" s="157">
        <v>-5.2774018944519607E-2</v>
      </c>
      <c r="AT49" s="157">
        <f t="shared" si="54"/>
        <v>-0.13714285714285712</v>
      </c>
    </row>
    <row r="50" spans="1:46">
      <c r="A50" s="155" t="s">
        <v>44</v>
      </c>
      <c r="B50" s="156">
        <v>5.7</v>
      </c>
      <c r="C50" s="156">
        <v>5</v>
      </c>
      <c r="D50" s="156">
        <v>5.01</v>
      </c>
      <c r="E50" s="156">
        <v>4.97</v>
      </c>
      <c r="F50" s="156">
        <v>5.38</v>
      </c>
      <c r="G50" s="156">
        <v>5.4837375621867173</v>
      </c>
      <c r="H50" s="156">
        <v>5.43</v>
      </c>
      <c r="I50" s="156">
        <v>5.44</v>
      </c>
      <c r="J50" s="156">
        <v>5.41</v>
      </c>
      <c r="K50" s="156">
        <v>5.48</v>
      </c>
      <c r="L50" s="156">
        <v>5.55</v>
      </c>
      <c r="M50" s="156">
        <v>5.82</v>
      </c>
      <c r="N50" s="156">
        <v>6.03</v>
      </c>
      <c r="O50" s="156">
        <v>6.09</v>
      </c>
      <c r="P50" s="156">
        <v>6.07</v>
      </c>
      <c r="Q50" s="156">
        <v>6.27</v>
      </c>
      <c r="R50" s="156">
        <v>6.69</v>
      </c>
      <c r="S50" s="156">
        <v>7.22</v>
      </c>
      <c r="T50" s="156">
        <v>7.49</v>
      </c>
      <c r="U50" s="156">
        <v>7.55</v>
      </c>
      <c r="V50" s="156">
        <v>7.51</v>
      </c>
      <c r="W50" s="156">
        <f>IF('Relative Weights'!E8=0,0,'Relative Weights'!E8)</f>
        <v>7.49</v>
      </c>
      <c r="X50" s="152"/>
      <c r="Y50" s="155" t="s">
        <v>44</v>
      </c>
      <c r="Z50" s="157">
        <f t="shared" si="37"/>
        <v>-0.1228070175438597</v>
      </c>
      <c r="AA50" s="157">
        <f t="shared" si="38"/>
        <v>2.0000000000000018E-3</v>
      </c>
      <c r="AB50" s="157">
        <f t="shared" si="39"/>
        <v>-7.9840319361277334E-3</v>
      </c>
      <c r="AC50" s="157">
        <f t="shared" si="40"/>
        <v>8.2494969818913466E-2</v>
      </c>
      <c r="AD50" s="157">
        <f t="shared" si="41"/>
        <v>1.9282074755895495E-2</v>
      </c>
      <c r="AE50" s="157">
        <f t="shared" si="42"/>
        <v>-9.7994409063749677E-3</v>
      </c>
      <c r="AF50" s="157">
        <f t="shared" si="43"/>
        <v>1.8416206261511192E-3</v>
      </c>
      <c r="AG50" s="157">
        <f t="shared" si="44"/>
        <v>-5.5147058823530326E-3</v>
      </c>
      <c r="AH50" s="157">
        <f t="shared" si="45"/>
        <v>1.2939001848428777E-2</v>
      </c>
      <c r="AI50" s="157">
        <f t="shared" si="46"/>
        <v>1.2773722627737127E-2</v>
      </c>
      <c r="AJ50" s="157">
        <f t="shared" si="47"/>
        <v>4.8648648648648818E-2</v>
      </c>
      <c r="AK50" s="157">
        <f t="shared" si="48"/>
        <v>3.6082474226804218E-2</v>
      </c>
      <c r="AL50" s="157">
        <f t="shared" si="49"/>
        <v>9.9502487562188602E-3</v>
      </c>
      <c r="AM50" s="157">
        <f t="shared" si="50"/>
        <v>-3.2840722495893759E-3</v>
      </c>
      <c r="AN50" s="157">
        <f t="shared" si="51"/>
        <v>3.2948929159802187E-2</v>
      </c>
      <c r="AO50" s="157">
        <f t="shared" si="52"/>
        <v>6.6985645933014482E-2</v>
      </c>
      <c r="AP50" s="157">
        <f t="shared" si="53"/>
        <v>7.9222720478325792E-2</v>
      </c>
      <c r="AQ50" s="157">
        <v>3.7396121883656486E-2</v>
      </c>
      <c r="AR50" s="157">
        <v>8.0106809078770436E-3</v>
      </c>
      <c r="AS50" s="157">
        <v>-5.2980132450330952E-3</v>
      </c>
      <c r="AT50" s="157">
        <f t="shared" si="54"/>
        <v>-2.6631158455392434E-3</v>
      </c>
    </row>
    <row r="51" spans="1:46">
      <c r="A51" s="155" t="s">
        <v>45</v>
      </c>
      <c r="B51" s="156">
        <v>2.71</v>
      </c>
      <c r="C51" s="156">
        <v>2.5499999999999998</v>
      </c>
      <c r="D51" s="156">
        <v>2.4900000000000002</v>
      </c>
      <c r="E51" s="156">
        <v>2.4300000000000002</v>
      </c>
      <c r="F51" s="156">
        <v>2.5</v>
      </c>
      <c r="G51" s="156">
        <v>2.5617807447590417</v>
      </c>
      <c r="H51" s="156">
        <v>2.48</v>
      </c>
      <c r="I51" s="156">
        <v>2.34</v>
      </c>
      <c r="J51" s="156">
        <v>2.27</v>
      </c>
      <c r="K51" s="156">
        <v>2.2999999999999998</v>
      </c>
      <c r="L51" s="156">
        <v>2.4300000000000002</v>
      </c>
      <c r="M51" s="156">
        <v>2.5099999999999998</v>
      </c>
      <c r="N51" s="156">
        <v>2.56</v>
      </c>
      <c r="O51" s="156">
        <v>2.4700000000000002</v>
      </c>
      <c r="P51" s="156">
        <v>2.39</v>
      </c>
      <c r="Q51" s="156">
        <v>2.38</v>
      </c>
      <c r="R51" s="156">
        <v>2.41</v>
      </c>
      <c r="S51" s="156">
        <v>2.4</v>
      </c>
      <c r="T51" s="156">
        <v>2.34</v>
      </c>
      <c r="U51" s="156">
        <v>2.25</v>
      </c>
      <c r="V51" s="156">
        <v>2.2400000000000002</v>
      </c>
      <c r="W51" s="156">
        <f>IF('Relative Weights'!E9=0,0,'Relative Weights'!E9)</f>
        <v>2.2599999999999998</v>
      </c>
      <c r="X51" s="152"/>
      <c r="Y51" s="155" t="s">
        <v>45</v>
      </c>
      <c r="Z51" s="157">
        <f t="shared" si="37"/>
        <v>-5.9040590405904148E-2</v>
      </c>
      <c r="AA51" s="157">
        <f t="shared" si="38"/>
        <v>-2.3529411764705688E-2</v>
      </c>
      <c r="AB51" s="157">
        <f t="shared" si="39"/>
        <v>-2.4096385542168641E-2</v>
      </c>
      <c r="AC51" s="157">
        <f t="shared" si="40"/>
        <v>2.8806584362139898E-2</v>
      </c>
      <c r="AD51" s="157">
        <f t="shared" si="41"/>
        <v>2.4712297903616731E-2</v>
      </c>
      <c r="AE51" s="157">
        <f t="shared" si="42"/>
        <v>-3.1923397397045417E-2</v>
      </c>
      <c r="AF51" s="157">
        <f t="shared" si="43"/>
        <v>-5.6451612903225867E-2</v>
      </c>
      <c r="AG51" s="157">
        <f t="shared" si="44"/>
        <v>-2.9914529914529808E-2</v>
      </c>
      <c r="AH51" s="157">
        <f t="shared" si="45"/>
        <v>1.3215859030836885E-2</v>
      </c>
      <c r="AI51" s="157">
        <f t="shared" si="46"/>
        <v>5.65217391304349E-2</v>
      </c>
      <c r="AJ51" s="157">
        <f t="shared" si="47"/>
        <v>3.2921810699588328E-2</v>
      </c>
      <c r="AK51" s="157">
        <f t="shared" si="48"/>
        <v>1.9920318725099806E-2</v>
      </c>
      <c r="AL51" s="157">
        <f t="shared" si="49"/>
        <v>-3.5156249999999889E-2</v>
      </c>
      <c r="AM51" s="157">
        <f t="shared" si="50"/>
        <v>-3.2388663967611309E-2</v>
      </c>
      <c r="AN51" s="157">
        <f t="shared" si="51"/>
        <v>-4.1841004184101083E-3</v>
      </c>
      <c r="AO51" s="157">
        <f t="shared" si="52"/>
        <v>1.26050420168069E-2</v>
      </c>
      <c r="AP51" s="157">
        <f t="shared" si="53"/>
        <v>-4.1493775933610921E-3</v>
      </c>
      <c r="AQ51" s="157">
        <v>-2.5000000000000022E-2</v>
      </c>
      <c r="AR51" s="157">
        <v>-3.8461538461538436E-2</v>
      </c>
      <c r="AS51" s="157">
        <v>-4.444444444444362E-3</v>
      </c>
      <c r="AT51" s="157">
        <f t="shared" si="54"/>
        <v>8.9285714285711748E-3</v>
      </c>
    </row>
    <row r="52" spans="1:46">
      <c r="A52" s="155" t="s">
        <v>46</v>
      </c>
      <c r="B52" s="156">
        <v>7.16</v>
      </c>
      <c r="C52" s="156">
        <v>7.11</v>
      </c>
      <c r="D52" s="156">
        <v>7.09</v>
      </c>
      <c r="E52" s="156">
        <v>7.15</v>
      </c>
      <c r="F52" s="156">
        <v>7.23</v>
      </c>
      <c r="G52" s="156">
        <v>7.1967350721162715</v>
      </c>
      <c r="H52" s="156">
        <v>7.07</v>
      </c>
      <c r="I52" s="156">
        <v>7.01</v>
      </c>
      <c r="J52" s="156">
        <v>7.13</v>
      </c>
      <c r="K52" s="156">
        <v>7.33</v>
      </c>
      <c r="L52" s="156">
        <v>7.71</v>
      </c>
      <c r="M52" s="156">
        <v>8.08</v>
      </c>
      <c r="N52" s="156">
        <v>7.8</v>
      </c>
      <c r="O52" s="156">
        <v>7.21</v>
      </c>
      <c r="P52" s="156">
        <v>6.54</v>
      </c>
      <c r="Q52" s="156">
        <v>6.87</v>
      </c>
      <c r="R52" s="156">
        <v>7.43</v>
      </c>
      <c r="S52" s="156">
        <v>8.09</v>
      </c>
      <c r="T52" s="156">
        <v>8.51</v>
      </c>
      <c r="U52" s="156">
        <v>9.0500000000000007</v>
      </c>
      <c r="V52" s="156">
        <v>9.17</v>
      </c>
      <c r="W52" s="156">
        <f>IF('Relative Weights'!E10=0,0,'Relative Weights'!E10)</f>
        <v>9.07</v>
      </c>
      <c r="X52" s="152"/>
      <c r="Y52" s="155" t="s">
        <v>46</v>
      </c>
      <c r="Z52" s="157">
        <f t="shared" si="37"/>
        <v>-6.9832402234636382E-3</v>
      </c>
      <c r="AA52" s="157">
        <f t="shared" si="38"/>
        <v>-2.812939521800395E-3</v>
      </c>
      <c r="AB52" s="157">
        <f t="shared" si="39"/>
        <v>8.4626234132580969E-3</v>
      </c>
      <c r="AC52" s="157">
        <f t="shared" si="40"/>
        <v>1.118881118881121E-2</v>
      </c>
      <c r="AD52" s="157">
        <f t="shared" si="41"/>
        <v>-4.6009582135171367E-3</v>
      </c>
      <c r="AE52" s="157">
        <f t="shared" si="42"/>
        <v>-1.7610078854688682E-2</v>
      </c>
      <c r="AF52" s="157">
        <f t="shared" si="43"/>
        <v>-8.4865629420085575E-3</v>
      </c>
      <c r="AG52" s="157">
        <f t="shared" si="44"/>
        <v>1.711840228245376E-2</v>
      </c>
      <c r="AH52" s="157">
        <f t="shared" si="45"/>
        <v>2.8050490883590573E-2</v>
      </c>
      <c r="AI52" s="157">
        <f t="shared" si="46"/>
        <v>5.184174624829474E-2</v>
      </c>
      <c r="AJ52" s="157">
        <f t="shared" si="47"/>
        <v>4.7989623865110298E-2</v>
      </c>
      <c r="AK52" s="157">
        <f t="shared" si="48"/>
        <v>-3.4653465346534684E-2</v>
      </c>
      <c r="AL52" s="157">
        <f t="shared" si="49"/>
        <v>-7.5641025641025594E-2</v>
      </c>
      <c r="AM52" s="157">
        <f t="shared" si="50"/>
        <v>-9.2926490984743371E-2</v>
      </c>
      <c r="AN52" s="157">
        <f t="shared" si="51"/>
        <v>5.0458715596330306E-2</v>
      </c>
      <c r="AO52" s="157">
        <f t="shared" si="52"/>
        <v>8.151382823871911E-2</v>
      </c>
      <c r="AP52" s="157">
        <f t="shared" si="53"/>
        <v>8.8829071332436005E-2</v>
      </c>
      <c r="AQ52" s="157">
        <v>5.1915945611866521E-2</v>
      </c>
      <c r="AR52" s="157">
        <v>6.3454759106933212E-2</v>
      </c>
      <c r="AS52" s="157">
        <v>1.3259668508287303E-2</v>
      </c>
      <c r="AT52" s="157">
        <f t="shared" si="54"/>
        <v>-1.0905125408942173E-2</v>
      </c>
    </row>
    <row r="53" spans="1:46">
      <c r="A53" s="155" t="s">
        <v>47</v>
      </c>
      <c r="B53" s="156">
        <v>6.37</v>
      </c>
      <c r="C53" s="156">
        <v>5.64</v>
      </c>
      <c r="D53" s="156">
        <v>5.83</v>
      </c>
      <c r="E53" s="156">
        <v>6.12</v>
      </c>
      <c r="F53" s="156">
        <v>7.13</v>
      </c>
      <c r="G53" s="156">
        <v>7.5895264367688071</v>
      </c>
      <c r="H53" s="156">
        <v>7.63</v>
      </c>
      <c r="I53" s="156">
        <v>7.47</v>
      </c>
      <c r="J53" s="156">
        <v>7.46</v>
      </c>
      <c r="K53" s="156">
        <v>7.58</v>
      </c>
      <c r="L53" s="156">
        <v>7.66</v>
      </c>
      <c r="M53" s="156">
        <v>7.64</v>
      </c>
      <c r="N53" s="156">
        <v>7.1</v>
      </c>
      <c r="O53" s="156">
        <v>6.14</v>
      </c>
      <c r="P53" s="156">
        <v>5.5</v>
      </c>
      <c r="Q53" s="156">
        <v>5.49</v>
      </c>
      <c r="R53" s="156">
        <v>6</v>
      </c>
      <c r="S53" s="156">
        <v>6.73</v>
      </c>
      <c r="T53" s="156">
        <v>7.28</v>
      </c>
      <c r="U53" s="156">
        <v>7.54</v>
      </c>
      <c r="V53" s="156">
        <v>6.91</v>
      </c>
      <c r="W53" s="156">
        <f>IF('Relative Weights'!E11=0,0,'Relative Weights'!E11)</f>
        <v>5.92</v>
      </c>
      <c r="X53" s="152"/>
      <c r="Y53" s="155" t="s">
        <v>47</v>
      </c>
      <c r="Z53" s="157">
        <f t="shared" si="37"/>
        <v>-0.11459968602825754</v>
      </c>
      <c r="AA53" s="157">
        <f t="shared" si="38"/>
        <v>3.3687943262411313E-2</v>
      </c>
      <c r="AB53" s="157">
        <f t="shared" si="39"/>
        <v>4.9742710120068701E-2</v>
      </c>
      <c r="AC53" s="157">
        <f t="shared" si="40"/>
        <v>0.16503267973856195</v>
      </c>
      <c r="AD53" s="157">
        <f t="shared" si="41"/>
        <v>6.4449710626761192E-2</v>
      </c>
      <c r="AE53" s="157">
        <f t="shared" si="42"/>
        <v>5.3328180049694307E-3</v>
      </c>
      <c r="AF53" s="157">
        <f t="shared" si="43"/>
        <v>-2.0969855832241202E-2</v>
      </c>
      <c r="AG53" s="157">
        <f t="shared" si="44"/>
        <v>-1.3386880856760541E-3</v>
      </c>
      <c r="AH53" s="157">
        <f t="shared" si="45"/>
        <v>1.6085790884718509E-2</v>
      </c>
      <c r="AI53" s="157">
        <f t="shared" si="46"/>
        <v>1.055408970976246E-2</v>
      </c>
      <c r="AJ53" s="157">
        <f t="shared" si="47"/>
        <v>-2.6109660574412663E-3</v>
      </c>
      <c r="AK53" s="157">
        <f t="shared" si="48"/>
        <v>-7.06806282722513E-2</v>
      </c>
      <c r="AL53" s="157">
        <f t="shared" si="49"/>
        <v>-0.13521126760563384</v>
      </c>
      <c r="AM53" s="157">
        <f t="shared" si="50"/>
        <v>-0.10423452768729635</v>
      </c>
      <c r="AN53" s="157">
        <f t="shared" si="51"/>
        <v>-1.8181818181818299E-3</v>
      </c>
      <c r="AO53" s="157">
        <f t="shared" si="52"/>
        <v>9.2896174863387859E-2</v>
      </c>
      <c r="AP53" s="157">
        <f t="shared" si="53"/>
        <v>0.12166666666666681</v>
      </c>
      <c r="AQ53" s="157">
        <v>8.172362555720647E-2</v>
      </c>
      <c r="AR53" s="157">
        <v>3.5714285714285587E-2</v>
      </c>
      <c r="AS53" s="157">
        <v>-8.3554376657824947E-2</v>
      </c>
      <c r="AT53" s="157">
        <f t="shared" si="54"/>
        <v>-0.1432706222865413</v>
      </c>
    </row>
    <row r="54" spans="1:46">
      <c r="A54" s="155" t="s">
        <v>48</v>
      </c>
      <c r="B54" s="156">
        <v>3.51</v>
      </c>
      <c r="C54" s="156">
        <v>3.13</v>
      </c>
      <c r="D54" s="156">
        <v>2.94</v>
      </c>
      <c r="E54" s="156">
        <v>2.77</v>
      </c>
      <c r="F54" s="156">
        <v>2.83</v>
      </c>
      <c r="G54" s="156">
        <v>2.9414033407952709</v>
      </c>
      <c r="H54" s="156">
        <v>2.86</v>
      </c>
      <c r="I54" s="156">
        <v>2.88</v>
      </c>
      <c r="J54" s="156">
        <v>2.89</v>
      </c>
      <c r="K54" s="156">
        <v>3.02</v>
      </c>
      <c r="L54" s="156">
        <v>3.09</v>
      </c>
      <c r="M54" s="156">
        <v>3.1</v>
      </c>
      <c r="N54" s="156">
        <v>3.01</v>
      </c>
      <c r="O54" s="156">
        <v>2.85</v>
      </c>
      <c r="P54" s="156">
        <v>2.79</v>
      </c>
      <c r="Q54" s="156">
        <v>2.88</v>
      </c>
      <c r="R54" s="156">
        <v>3.06</v>
      </c>
      <c r="S54" s="156">
        <v>3.4</v>
      </c>
      <c r="T54" s="156">
        <v>3.65</v>
      </c>
      <c r="U54" s="156">
        <v>3.63</v>
      </c>
      <c r="V54" s="156">
        <v>3.45</v>
      </c>
      <c r="W54" s="156">
        <f>IF('Relative Weights'!E12=0,0,'Relative Weights'!E12)</f>
        <v>3.16</v>
      </c>
      <c r="X54" s="152"/>
      <c r="Y54" s="155" t="s">
        <v>48</v>
      </c>
      <c r="Z54" s="157">
        <f t="shared" si="37"/>
        <v>-0.10826210826210825</v>
      </c>
      <c r="AA54" s="157">
        <f t="shared" si="38"/>
        <v>-6.0702875399361034E-2</v>
      </c>
      <c r="AB54" s="157">
        <f t="shared" si="39"/>
        <v>-5.7823129251700633E-2</v>
      </c>
      <c r="AC54" s="157">
        <f t="shared" si="40"/>
        <v>2.1660649819494671E-2</v>
      </c>
      <c r="AD54" s="157">
        <f t="shared" si="41"/>
        <v>3.936513809020159E-2</v>
      </c>
      <c r="AE54" s="157">
        <f t="shared" si="42"/>
        <v>-2.767500113509147E-2</v>
      </c>
      <c r="AF54" s="157">
        <f t="shared" si="43"/>
        <v>6.9930069930070893E-3</v>
      </c>
      <c r="AG54" s="157">
        <f t="shared" si="44"/>
        <v>3.4722222222223209E-3</v>
      </c>
      <c r="AH54" s="157">
        <f t="shared" si="45"/>
        <v>4.4982698961937739E-2</v>
      </c>
      <c r="AI54" s="157">
        <f t="shared" si="46"/>
        <v>2.3178807947019875E-2</v>
      </c>
      <c r="AJ54" s="157">
        <f t="shared" si="47"/>
        <v>3.2362459546926292E-3</v>
      </c>
      <c r="AK54" s="157">
        <f t="shared" si="48"/>
        <v>-2.9032258064516259E-2</v>
      </c>
      <c r="AL54" s="157">
        <f t="shared" si="49"/>
        <v>-5.3156146179401897E-2</v>
      </c>
      <c r="AM54" s="157">
        <f t="shared" si="50"/>
        <v>-2.1052631578947434E-2</v>
      </c>
      <c r="AN54" s="157">
        <f t="shared" si="51"/>
        <v>3.2258064516129004E-2</v>
      </c>
      <c r="AO54" s="157">
        <f t="shared" si="52"/>
        <v>6.25E-2</v>
      </c>
      <c r="AP54" s="157">
        <f t="shared" si="53"/>
        <v>0.11111111111111116</v>
      </c>
      <c r="AQ54" s="157">
        <v>7.3529411764705843E-2</v>
      </c>
      <c r="AR54" s="157">
        <v>-5.479452054794498E-3</v>
      </c>
      <c r="AS54" s="157">
        <v>-4.9586776859504078E-2</v>
      </c>
      <c r="AT54" s="157">
        <f t="shared" si="54"/>
        <v>-8.4057971014492749E-2</v>
      </c>
    </row>
    <row r="55" spans="1:46">
      <c r="A55" s="155" t="s">
        <v>49</v>
      </c>
      <c r="B55" s="156">
        <v>0</v>
      </c>
      <c r="C55" s="156">
        <v>0</v>
      </c>
      <c r="D55" s="156">
        <v>0</v>
      </c>
      <c r="E55" s="156">
        <v>0</v>
      </c>
      <c r="F55" s="156">
        <v>0</v>
      </c>
      <c r="G55" s="156">
        <v>0</v>
      </c>
      <c r="H55" s="156">
        <v>0</v>
      </c>
      <c r="I55" s="156">
        <v>0</v>
      </c>
      <c r="J55" s="156">
        <v>0</v>
      </c>
      <c r="K55" s="156">
        <v>0</v>
      </c>
      <c r="L55" s="156">
        <v>0</v>
      </c>
      <c r="M55" s="156">
        <v>0</v>
      </c>
      <c r="N55" s="156">
        <v>0</v>
      </c>
      <c r="O55" s="156">
        <v>0</v>
      </c>
      <c r="P55" s="156">
        <v>0</v>
      </c>
      <c r="Q55" s="156">
        <v>0</v>
      </c>
      <c r="R55" s="156">
        <v>0</v>
      </c>
      <c r="S55" s="156">
        <v>0</v>
      </c>
      <c r="T55" s="156">
        <v>0</v>
      </c>
      <c r="U55" s="156">
        <v>0</v>
      </c>
      <c r="V55" s="156">
        <v>0</v>
      </c>
      <c r="W55" s="156">
        <f>IF('Relative Weights'!E13=0,0,'Relative Weights'!E13)</f>
        <v>0</v>
      </c>
      <c r="X55" s="152"/>
      <c r="Y55" s="155" t="s">
        <v>49</v>
      </c>
      <c r="Z55" s="157" t="str">
        <f t="shared" si="37"/>
        <v/>
      </c>
      <c r="AA55" s="157" t="str">
        <f t="shared" si="38"/>
        <v/>
      </c>
      <c r="AB55" s="157" t="str">
        <f t="shared" si="39"/>
        <v/>
      </c>
      <c r="AC55" s="157" t="str">
        <f t="shared" si="40"/>
        <v/>
      </c>
      <c r="AD55" s="157" t="str">
        <f t="shared" si="41"/>
        <v/>
      </c>
      <c r="AE55" s="157" t="str">
        <f t="shared" si="42"/>
        <v/>
      </c>
      <c r="AF55" s="157" t="str">
        <f t="shared" si="43"/>
        <v/>
      </c>
      <c r="AG55" s="157" t="str">
        <f t="shared" si="44"/>
        <v/>
      </c>
      <c r="AH55" s="157" t="str">
        <f t="shared" si="45"/>
        <v/>
      </c>
      <c r="AI55" s="157" t="str">
        <f t="shared" si="46"/>
        <v/>
      </c>
      <c r="AJ55" s="157" t="str">
        <f t="shared" si="47"/>
        <v/>
      </c>
      <c r="AK55" s="157" t="str">
        <f t="shared" si="48"/>
        <v/>
      </c>
      <c r="AL55" s="157" t="str">
        <f t="shared" si="49"/>
        <v/>
      </c>
      <c r="AM55" s="157" t="str">
        <f t="shared" si="50"/>
        <v/>
      </c>
      <c r="AN55" s="157" t="str">
        <f t="shared" si="51"/>
        <v/>
      </c>
      <c r="AO55" s="157" t="str">
        <f t="shared" si="52"/>
        <v/>
      </c>
      <c r="AP55" s="157" t="str">
        <f t="shared" si="53"/>
        <v/>
      </c>
      <c r="AQ55" s="157" t="s">
        <v>829</v>
      </c>
      <c r="AR55" s="157" t="s">
        <v>829</v>
      </c>
      <c r="AS55" s="157" t="s">
        <v>829</v>
      </c>
      <c r="AT55" s="157" t="str">
        <f t="shared" si="54"/>
        <v/>
      </c>
    </row>
    <row r="56" spans="1:46">
      <c r="A56" s="155" t="s">
        <v>50</v>
      </c>
      <c r="B56" s="156">
        <v>3.55</v>
      </c>
      <c r="C56" s="156">
        <v>3.28</v>
      </c>
      <c r="D56" s="156">
        <v>3.25</v>
      </c>
      <c r="E56" s="156">
        <v>3.11</v>
      </c>
      <c r="F56" s="156">
        <v>3.08</v>
      </c>
      <c r="G56" s="156">
        <v>2.996205733344194</v>
      </c>
      <c r="H56" s="156">
        <v>2.97</v>
      </c>
      <c r="I56" s="156">
        <v>2.93</v>
      </c>
      <c r="J56" s="156">
        <v>2.98</v>
      </c>
      <c r="K56" s="156">
        <v>2.89</v>
      </c>
      <c r="L56" s="156">
        <v>3.07</v>
      </c>
      <c r="M56" s="156">
        <v>2.89</v>
      </c>
      <c r="N56" s="156">
        <v>2.93</v>
      </c>
      <c r="O56" s="156">
        <v>2.57</v>
      </c>
      <c r="P56" s="156">
        <v>2.4700000000000002</v>
      </c>
      <c r="Q56" s="156">
        <v>2.2999999999999998</v>
      </c>
      <c r="R56" s="156">
        <v>2.31</v>
      </c>
      <c r="S56" s="156">
        <v>2.35</v>
      </c>
      <c r="T56" s="156">
        <v>2.41</v>
      </c>
      <c r="U56" s="156">
        <v>2.46</v>
      </c>
      <c r="V56" s="156">
        <v>2.44</v>
      </c>
      <c r="W56" s="156">
        <f>IF('Relative Weights'!E14=0,0,'Relative Weights'!E14)</f>
        <v>2.5</v>
      </c>
      <c r="X56" s="152"/>
      <c r="Y56" s="155" t="s">
        <v>50</v>
      </c>
      <c r="Z56" s="157">
        <f t="shared" si="37"/>
        <v>-7.6056338028169024E-2</v>
      </c>
      <c r="AA56" s="157">
        <f t="shared" si="38"/>
        <v>-9.1463414634145312E-3</v>
      </c>
      <c r="AB56" s="157">
        <f t="shared" si="39"/>
        <v>-4.3076923076923124E-2</v>
      </c>
      <c r="AC56" s="157">
        <f t="shared" si="40"/>
        <v>-9.6463022508037621E-3</v>
      </c>
      <c r="AD56" s="157">
        <f t="shared" si="41"/>
        <v>-2.7205930732404515E-2</v>
      </c>
      <c r="AE56" s="157">
        <f t="shared" si="42"/>
        <v>-8.7463063876273006E-3</v>
      </c>
      <c r="AF56" s="157">
        <f t="shared" si="43"/>
        <v>-1.3468013468013518E-2</v>
      </c>
      <c r="AG56" s="157">
        <f t="shared" si="44"/>
        <v>1.7064846416382284E-2</v>
      </c>
      <c r="AH56" s="157">
        <f t="shared" si="45"/>
        <v>-3.0201342281879096E-2</v>
      </c>
      <c r="AI56" s="157">
        <f t="shared" si="46"/>
        <v>6.2283737024221297E-2</v>
      </c>
      <c r="AJ56" s="157">
        <f t="shared" si="47"/>
        <v>-5.863192182410415E-2</v>
      </c>
      <c r="AK56" s="157">
        <f t="shared" si="48"/>
        <v>1.384083044982698E-2</v>
      </c>
      <c r="AL56" s="157">
        <f t="shared" si="49"/>
        <v>-0.12286689419795227</v>
      </c>
      <c r="AM56" s="157">
        <f t="shared" si="50"/>
        <v>-3.8910505836575737E-2</v>
      </c>
      <c r="AN56" s="157">
        <f t="shared" si="51"/>
        <v>-6.8825910931174183E-2</v>
      </c>
      <c r="AO56" s="157">
        <f t="shared" si="52"/>
        <v>4.3478260869567187E-3</v>
      </c>
      <c r="AP56" s="157">
        <f t="shared" si="53"/>
        <v>1.7316017316017396E-2</v>
      </c>
      <c r="AQ56" s="157">
        <v>2.5531914893617058E-2</v>
      </c>
      <c r="AR56" s="157">
        <v>2.0746887966804906E-2</v>
      </c>
      <c r="AS56" s="157">
        <v>-8.1300813008130524E-3</v>
      </c>
      <c r="AT56" s="157">
        <f t="shared" si="54"/>
        <v>2.4590163934426146E-2</v>
      </c>
    </row>
    <row r="57" spans="1:46">
      <c r="A57" s="155" t="s">
        <v>51</v>
      </c>
      <c r="B57" s="156">
        <v>3.25</v>
      </c>
      <c r="C57" s="156">
        <v>3.06</v>
      </c>
      <c r="D57" s="156">
        <v>2.87</v>
      </c>
      <c r="E57" s="156">
        <v>2.68</v>
      </c>
      <c r="F57" s="156">
        <v>2.64</v>
      </c>
      <c r="G57" s="156">
        <v>2.6527449589877921</v>
      </c>
      <c r="H57" s="156">
        <v>2.63</v>
      </c>
      <c r="I57" s="156">
        <v>2.58</v>
      </c>
      <c r="J57" s="156">
        <v>2.69</v>
      </c>
      <c r="K57" s="156">
        <v>2.83</v>
      </c>
      <c r="L57" s="156">
        <v>3.16</v>
      </c>
      <c r="M57" s="156">
        <v>3.38</v>
      </c>
      <c r="N57" s="156">
        <v>3.6</v>
      </c>
      <c r="O57" s="156">
        <v>3.58</v>
      </c>
      <c r="P57" s="156">
        <v>3.35</v>
      </c>
      <c r="Q57" s="156">
        <v>3.12</v>
      </c>
      <c r="R57" s="156">
        <v>3.02</v>
      </c>
      <c r="S57" s="156">
        <v>3.17</v>
      </c>
      <c r="T57" s="156">
        <v>3.5</v>
      </c>
      <c r="U57" s="156">
        <v>3.76</v>
      </c>
      <c r="V57" s="156">
        <v>3.69</v>
      </c>
      <c r="W57" s="156">
        <f>IF('Relative Weights'!E15=0,0,'Relative Weights'!E15)</f>
        <v>3.51</v>
      </c>
      <c r="X57" s="152"/>
      <c r="Y57" s="155" t="s">
        <v>51</v>
      </c>
      <c r="Z57" s="157">
        <f t="shared" si="37"/>
        <v>-5.8461538461538454E-2</v>
      </c>
      <c r="AA57" s="157">
        <f t="shared" si="38"/>
        <v>-6.2091503267973858E-2</v>
      </c>
      <c r="AB57" s="157">
        <f t="shared" si="39"/>
        <v>-6.6202090592334506E-2</v>
      </c>
      <c r="AC57" s="157">
        <f t="shared" si="40"/>
        <v>-1.4925373134328401E-2</v>
      </c>
      <c r="AD57" s="157">
        <f t="shared" si="41"/>
        <v>4.8276359802241764E-3</v>
      </c>
      <c r="AE57" s="157">
        <f t="shared" si="42"/>
        <v>-8.5741220281013719E-3</v>
      </c>
      <c r="AF57" s="157">
        <f t="shared" si="43"/>
        <v>-1.9011406844106404E-2</v>
      </c>
      <c r="AG57" s="157">
        <f t="shared" si="44"/>
        <v>4.2635658914728536E-2</v>
      </c>
      <c r="AH57" s="157">
        <f t="shared" si="45"/>
        <v>5.2044609665427455E-2</v>
      </c>
      <c r="AI57" s="157">
        <f t="shared" si="46"/>
        <v>0.11660777385159005</v>
      </c>
      <c r="AJ57" s="157">
        <f t="shared" si="47"/>
        <v>6.9620253164556889E-2</v>
      </c>
      <c r="AK57" s="157">
        <f t="shared" si="48"/>
        <v>6.5088757396449815E-2</v>
      </c>
      <c r="AL57" s="157">
        <f t="shared" si="49"/>
        <v>-5.5555555555555358E-3</v>
      </c>
      <c r="AM57" s="157">
        <f t="shared" si="50"/>
        <v>-6.4245810055865937E-2</v>
      </c>
      <c r="AN57" s="157">
        <f t="shared" si="51"/>
        <v>-6.8656716417910491E-2</v>
      </c>
      <c r="AO57" s="157">
        <f t="shared" si="52"/>
        <v>-3.2051282051282048E-2</v>
      </c>
      <c r="AP57" s="157">
        <f t="shared" si="53"/>
        <v>4.9668874172185351E-2</v>
      </c>
      <c r="AQ57" s="157">
        <v>0.10410094637223977</v>
      </c>
      <c r="AR57" s="157">
        <v>7.4285714285714288E-2</v>
      </c>
      <c r="AS57" s="157">
        <v>-1.8617021276595702E-2</v>
      </c>
      <c r="AT57" s="157">
        <f t="shared" si="54"/>
        <v>-4.8780487804878092E-2</v>
      </c>
    </row>
    <row r="58" spans="1:46">
      <c r="A58" s="155" t="s">
        <v>723</v>
      </c>
      <c r="B58" s="156">
        <v>0</v>
      </c>
      <c r="C58" s="156">
        <v>0</v>
      </c>
      <c r="D58" s="156">
        <v>0</v>
      </c>
      <c r="E58" s="156">
        <v>0</v>
      </c>
      <c r="F58" s="156">
        <v>0</v>
      </c>
      <c r="G58" s="156">
        <v>0</v>
      </c>
      <c r="H58" s="156">
        <v>0</v>
      </c>
      <c r="I58" s="156">
        <v>0</v>
      </c>
      <c r="J58" s="156">
        <v>0</v>
      </c>
      <c r="K58" s="156">
        <v>0</v>
      </c>
      <c r="L58" s="156">
        <v>0</v>
      </c>
      <c r="M58" s="156">
        <v>0</v>
      </c>
      <c r="N58" s="156">
        <v>0</v>
      </c>
      <c r="O58" s="156">
        <v>0</v>
      </c>
      <c r="P58" s="156">
        <v>0</v>
      </c>
      <c r="Q58" s="156">
        <v>0</v>
      </c>
      <c r="R58" s="156">
        <v>0</v>
      </c>
      <c r="S58" s="156">
        <v>0</v>
      </c>
      <c r="T58" s="156">
        <v>0</v>
      </c>
      <c r="U58" s="156">
        <v>0</v>
      </c>
      <c r="V58" s="156">
        <v>0</v>
      </c>
      <c r="W58" s="156">
        <f>IF('Relative Weights'!E16=0,0,'Relative Weights'!E16)</f>
        <v>0</v>
      </c>
      <c r="X58" s="152"/>
      <c r="Y58" s="155" t="s">
        <v>723</v>
      </c>
      <c r="Z58" s="157" t="str">
        <f t="shared" si="37"/>
        <v/>
      </c>
      <c r="AA58" s="157" t="str">
        <f t="shared" si="38"/>
        <v/>
      </c>
      <c r="AB58" s="157" t="str">
        <f t="shared" si="39"/>
        <v/>
      </c>
      <c r="AC58" s="157" t="str">
        <f t="shared" si="40"/>
        <v/>
      </c>
      <c r="AD58" s="157" t="str">
        <f t="shared" si="41"/>
        <v/>
      </c>
      <c r="AE58" s="157" t="str">
        <f t="shared" si="42"/>
        <v/>
      </c>
      <c r="AF58" s="157" t="str">
        <f t="shared" si="43"/>
        <v/>
      </c>
      <c r="AG58" s="157" t="str">
        <f t="shared" si="44"/>
        <v/>
      </c>
      <c r="AH58" s="157" t="str">
        <f t="shared" si="45"/>
        <v/>
      </c>
      <c r="AI58" s="157" t="str">
        <f t="shared" si="46"/>
        <v/>
      </c>
      <c r="AJ58" s="157" t="str">
        <f t="shared" si="47"/>
        <v/>
      </c>
      <c r="AK58" s="157" t="str">
        <f t="shared" si="48"/>
        <v/>
      </c>
      <c r="AL58" s="157" t="str">
        <f t="shared" si="49"/>
        <v/>
      </c>
      <c r="AM58" s="157" t="str">
        <f t="shared" si="50"/>
        <v/>
      </c>
      <c r="AN58" s="157" t="str">
        <f t="shared" si="51"/>
        <v/>
      </c>
      <c r="AO58" s="157" t="str">
        <f t="shared" si="52"/>
        <v/>
      </c>
      <c r="AP58" s="157" t="str">
        <f t="shared" si="53"/>
        <v/>
      </c>
      <c r="AQ58" s="157" t="s">
        <v>829</v>
      </c>
      <c r="AR58" s="157" t="s">
        <v>829</v>
      </c>
      <c r="AS58" s="157" t="s">
        <v>829</v>
      </c>
      <c r="AT58" s="157" t="str">
        <f t="shared" si="54"/>
        <v/>
      </c>
    </row>
    <row r="59" spans="1:46">
      <c r="A59" s="155" t="s">
        <v>53</v>
      </c>
      <c r="B59" s="156">
        <v>0</v>
      </c>
      <c r="C59" s="156">
        <v>0</v>
      </c>
      <c r="D59" s="156">
        <v>0</v>
      </c>
      <c r="E59" s="156">
        <v>0</v>
      </c>
      <c r="F59" s="156">
        <v>0</v>
      </c>
      <c r="G59" s="156">
        <v>0</v>
      </c>
      <c r="H59" s="156">
        <v>0</v>
      </c>
      <c r="I59" s="156">
        <v>0</v>
      </c>
      <c r="J59" s="156">
        <v>0</v>
      </c>
      <c r="K59" s="156">
        <v>0</v>
      </c>
      <c r="L59" s="156">
        <v>0</v>
      </c>
      <c r="M59" s="156">
        <v>0</v>
      </c>
      <c r="N59" s="156">
        <v>0</v>
      </c>
      <c r="O59" s="156">
        <v>0</v>
      </c>
      <c r="P59" s="156">
        <v>0</v>
      </c>
      <c r="Q59" s="156">
        <v>0</v>
      </c>
      <c r="R59" s="156">
        <v>0</v>
      </c>
      <c r="S59" s="156">
        <v>0</v>
      </c>
      <c r="T59" s="156">
        <v>0</v>
      </c>
      <c r="U59" s="156">
        <v>0</v>
      </c>
      <c r="V59" s="156">
        <v>0</v>
      </c>
      <c r="W59" s="156">
        <f>IF('Relative Weights'!E17=0,0,'Relative Weights'!E17)</f>
        <v>0</v>
      </c>
      <c r="X59" s="152"/>
      <c r="Y59" s="155" t="s">
        <v>53</v>
      </c>
      <c r="Z59" s="157" t="str">
        <f t="shared" si="37"/>
        <v/>
      </c>
      <c r="AA59" s="157" t="str">
        <f t="shared" si="38"/>
        <v/>
      </c>
      <c r="AB59" s="157" t="str">
        <f t="shared" si="39"/>
        <v/>
      </c>
      <c r="AC59" s="157" t="str">
        <f t="shared" si="40"/>
        <v/>
      </c>
      <c r="AD59" s="157" t="str">
        <f t="shared" si="41"/>
        <v/>
      </c>
      <c r="AE59" s="157" t="str">
        <f t="shared" si="42"/>
        <v/>
      </c>
      <c r="AF59" s="157" t="str">
        <f t="shared" si="43"/>
        <v/>
      </c>
      <c r="AG59" s="157" t="str">
        <f t="shared" si="44"/>
        <v/>
      </c>
      <c r="AH59" s="157" t="str">
        <f t="shared" si="45"/>
        <v/>
      </c>
      <c r="AI59" s="157" t="str">
        <f t="shared" si="46"/>
        <v/>
      </c>
      <c r="AJ59" s="157" t="str">
        <f t="shared" si="47"/>
        <v/>
      </c>
      <c r="AK59" s="157" t="str">
        <f t="shared" si="48"/>
        <v/>
      </c>
      <c r="AL59" s="157" t="str">
        <f t="shared" si="49"/>
        <v/>
      </c>
      <c r="AM59" s="157" t="str">
        <f t="shared" si="50"/>
        <v/>
      </c>
      <c r="AN59" s="157" t="str">
        <f t="shared" si="51"/>
        <v/>
      </c>
      <c r="AO59" s="157" t="str">
        <f t="shared" si="52"/>
        <v/>
      </c>
      <c r="AP59" s="157" t="str">
        <f t="shared" si="53"/>
        <v/>
      </c>
      <c r="AQ59" s="157" t="s">
        <v>829</v>
      </c>
      <c r="AR59" s="157" t="s">
        <v>829</v>
      </c>
      <c r="AS59" s="157" t="s">
        <v>829</v>
      </c>
      <c r="AT59" s="157" t="str">
        <f t="shared" si="54"/>
        <v/>
      </c>
    </row>
    <row r="60" spans="1:46">
      <c r="A60" s="155" t="s">
        <v>54</v>
      </c>
      <c r="B60" s="156">
        <v>0</v>
      </c>
      <c r="C60" s="156">
        <v>0</v>
      </c>
      <c r="D60" s="156">
        <v>0</v>
      </c>
      <c r="E60" s="156">
        <v>0</v>
      </c>
      <c r="F60" s="156">
        <v>0</v>
      </c>
      <c r="G60" s="156">
        <v>0</v>
      </c>
      <c r="H60" s="156">
        <v>0</v>
      </c>
      <c r="I60" s="156">
        <v>0</v>
      </c>
      <c r="J60" s="156">
        <v>0</v>
      </c>
      <c r="K60" s="156">
        <v>0</v>
      </c>
      <c r="L60" s="156">
        <v>0</v>
      </c>
      <c r="M60" s="156">
        <v>0</v>
      </c>
      <c r="N60" s="156">
        <v>0</v>
      </c>
      <c r="O60" s="156">
        <v>0</v>
      </c>
      <c r="P60" s="156">
        <v>0</v>
      </c>
      <c r="Q60" s="156">
        <v>0</v>
      </c>
      <c r="R60" s="156">
        <v>0</v>
      </c>
      <c r="S60" s="156">
        <v>0</v>
      </c>
      <c r="T60" s="156">
        <v>0</v>
      </c>
      <c r="U60" s="156">
        <v>0</v>
      </c>
      <c r="V60" s="156">
        <v>0</v>
      </c>
      <c r="W60" s="156">
        <f>IF('Relative Weights'!E18=0,0,'Relative Weights'!E18)</f>
        <v>0</v>
      </c>
      <c r="X60" s="152"/>
      <c r="Y60" s="155" t="s">
        <v>54</v>
      </c>
      <c r="Z60" s="157" t="str">
        <f t="shared" si="37"/>
        <v/>
      </c>
      <c r="AA60" s="157" t="str">
        <f t="shared" si="38"/>
        <v/>
      </c>
      <c r="AB60" s="157" t="str">
        <f t="shared" si="39"/>
        <v/>
      </c>
      <c r="AC60" s="157" t="str">
        <f t="shared" si="40"/>
        <v/>
      </c>
      <c r="AD60" s="157" t="str">
        <f t="shared" si="41"/>
        <v/>
      </c>
      <c r="AE60" s="157" t="str">
        <f t="shared" si="42"/>
        <v/>
      </c>
      <c r="AF60" s="157" t="str">
        <f t="shared" si="43"/>
        <v/>
      </c>
      <c r="AG60" s="157" t="str">
        <f t="shared" si="44"/>
        <v/>
      </c>
      <c r="AH60" s="157" t="str">
        <f t="shared" si="45"/>
        <v/>
      </c>
      <c r="AI60" s="157" t="str">
        <f t="shared" si="46"/>
        <v/>
      </c>
      <c r="AJ60" s="157" t="str">
        <f t="shared" si="47"/>
        <v/>
      </c>
      <c r="AK60" s="157" t="str">
        <f t="shared" si="48"/>
        <v/>
      </c>
      <c r="AL60" s="157" t="str">
        <f t="shared" si="49"/>
        <v/>
      </c>
      <c r="AM60" s="157" t="str">
        <f t="shared" si="50"/>
        <v/>
      </c>
      <c r="AN60" s="157" t="str">
        <f t="shared" si="51"/>
        <v/>
      </c>
      <c r="AO60" s="157" t="str">
        <f t="shared" si="52"/>
        <v/>
      </c>
      <c r="AP60" s="157" t="str">
        <f t="shared" si="53"/>
        <v/>
      </c>
      <c r="AQ60" s="157" t="s">
        <v>829</v>
      </c>
      <c r="AR60" s="157" t="s">
        <v>829</v>
      </c>
      <c r="AS60" s="157" t="s">
        <v>829</v>
      </c>
      <c r="AT60" s="157" t="str">
        <f t="shared" si="54"/>
        <v/>
      </c>
    </row>
    <row r="61" spans="1:46">
      <c r="A61" s="155" t="s">
        <v>55</v>
      </c>
      <c r="B61" s="156">
        <v>3.71</v>
      </c>
      <c r="C61" s="156">
        <v>3.54</v>
      </c>
      <c r="D61" s="156">
        <v>3.53</v>
      </c>
      <c r="E61" s="156">
        <v>3.47</v>
      </c>
      <c r="F61" s="156">
        <v>3.4</v>
      </c>
      <c r="G61" s="156">
        <v>3.3185636488596466</v>
      </c>
      <c r="H61" s="156">
        <v>3.21</v>
      </c>
      <c r="I61" s="156">
        <v>3.23</v>
      </c>
      <c r="J61" s="156">
        <v>3.15</v>
      </c>
      <c r="K61" s="156">
        <v>3.08</v>
      </c>
      <c r="L61" s="156">
        <v>2.96</v>
      </c>
      <c r="M61" s="156">
        <v>2.9</v>
      </c>
      <c r="N61" s="156">
        <v>2.79</v>
      </c>
      <c r="O61" s="156">
        <v>2.67</v>
      </c>
      <c r="P61" s="156">
        <v>2.54</v>
      </c>
      <c r="Q61" s="156">
        <v>2.5499999999999998</v>
      </c>
      <c r="R61" s="156">
        <v>2.62</v>
      </c>
      <c r="S61" s="156">
        <v>2.7</v>
      </c>
      <c r="T61" s="156">
        <v>2.72</v>
      </c>
      <c r="U61" s="156">
        <v>2.67</v>
      </c>
      <c r="V61" s="156">
        <v>2.62</v>
      </c>
      <c r="W61" s="156">
        <f>IF('Relative Weights'!E19=0,0,'Relative Weights'!E19)</f>
        <v>2.59</v>
      </c>
      <c r="X61" s="152"/>
      <c r="Y61" s="155" t="s">
        <v>55</v>
      </c>
      <c r="Z61" s="157">
        <f t="shared" si="37"/>
        <v>-4.5822102425876032E-2</v>
      </c>
      <c r="AA61" s="157">
        <f t="shared" si="38"/>
        <v>-2.8248587570621764E-3</v>
      </c>
      <c r="AB61" s="157">
        <f t="shared" si="39"/>
        <v>-1.6997167138810054E-2</v>
      </c>
      <c r="AC61" s="157">
        <f t="shared" si="40"/>
        <v>-2.0172910662824339E-2</v>
      </c>
      <c r="AD61" s="157">
        <f t="shared" si="41"/>
        <v>-2.3951867982456854E-2</v>
      </c>
      <c r="AE61" s="157">
        <f t="shared" si="42"/>
        <v>-3.2714047505749133E-2</v>
      </c>
      <c r="AF61" s="157">
        <f t="shared" si="43"/>
        <v>6.230529595015577E-3</v>
      </c>
      <c r="AG61" s="157">
        <f t="shared" si="44"/>
        <v>-2.4767801857585203E-2</v>
      </c>
      <c r="AH61" s="157">
        <f t="shared" si="45"/>
        <v>-2.2222222222222143E-2</v>
      </c>
      <c r="AI61" s="157">
        <f t="shared" si="46"/>
        <v>-3.8961038961038974E-2</v>
      </c>
      <c r="AJ61" s="157">
        <f t="shared" si="47"/>
        <v>-2.0270270270270285E-2</v>
      </c>
      <c r="AK61" s="157">
        <f t="shared" si="48"/>
        <v>-3.7931034482758585E-2</v>
      </c>
      <c r="AL61" s="157">
        <f t="shared" si="49"/>
        <v>-4.3010752688172116E-2</v>
      </c>
      <c r="AM61" s="157">
        <f t="shared" si="50"/>
        <v>-4.8689138576779034E-2</v>
      </c>
      <c r="AN61" s="157">
        <f t="shared" si="51"/>
        <v>3.937007874015741E-3</v>
      </c>
      <c r="AO61" s="157">
        <f t="shared" si="52"/>
        <v>2.7450980392156987E-2</v>
      </c>
      <c r="AP61" s="157">
        <f t="shared" si="53"/>
        <v>3.0534351145038219E-2</v>
      </c>
      <c r="AQ61" s="157">
        <v>7.4074074074073071E-3</v>
      </c>
      <c r="AR61" s="157">
        <v>-1.8382352941176516E-2</v>
      </c>
      <c r="AS61" s="157">
        <v>-1.872659176029956E-2</v>
      </c>
      <c r="AT61" s="157">
        <f t="shared" si="54"/>
        <v>-1.1450381679389388E-2</v>
      </c>
    </row>
    <row r="62" spans="1:46">
      <c r="A62" s="155" t="s">
        <v>56</v>
      </c>
      <c r="B62" s="156">
        <v>15.6</v>
      </c>
      <c r="C62" s="156">
        <v>15.11</v>
      </c>
      <c r="D62" s="156">
        <v>17.149999999999999</v>
      </c>
      <c r="E62" s="156">
        <v>16.100000000000001</v>
      </c>
      <c r="F62" s="156">
        <v>16.87</v>
      </c>
      <c r="G62" s="156">
        <v>16.814044454074715</v>
      </c>
      <c r="H62" s="156">
        <v>19.87</v>
      </c>
      <c r="I62" s="156">
        <v>23.49</v>
      </c>
      <c r="J62" s="156">
        <v>23.26</v>
      </c>
      <c r="K62" s="156">
        <v>23.1</v>
      </c>
      <c r="L62" s="156">
        <v>22.6</v>
      </c>
      <c r="M62" s="156">
        <v>25.82</v>
      </c>
      <c r="N62" s="156">
        <v>28.29</v>
      </c>
      <c r="O62" s="156">
        <v>28.68</v>
      </c>
      <c r="P62" s="156">
        <v>28.55</v>
      </c>
      <c r="Q62" s="156">
        <v>30.82</v>
      </c>
      <c r="R62" s="156">
        <v>34.67</v>
      </c>
      <c r="S62" s="156">
        <v>42.85</v>
      </c>
      <c r="T62" s="156">
        <v>47.05</v>
      </c>
      <c r="U62" s="156">
        <v>50.25</v>
      </c>
      <c r="V62" s="156">
        <v>44.01</v>
      </c>
      <c r="W62" s="156">
        <f>IF('Relative Weights'!E20=0,0,'Relative Weights'!E20)</f>
        <v>41.02</v>
      </c>
      <c r="X62" s="152"/>
      <c r="Y62" s="155" t="s">
        <v>56</v>
      </c>
      <c r="Z62" s="157">
        <f t="shared" si="37"/>
        <v>-3.141025641025641E-2</v>
      </c>
      <c r="AA62" s="157">
        <f t="shared" si="38"/>
        <v>0.1350099272005294</v>
      </c>
      <c r="AB62" s="157">
        <f t="shared" si="39"/>
        <v>-6.1224489795918213E-2</v>
      </c>
      <c r="AC62" s="157">
        <f t="shared" si="40"/>
        <v>4.7826086956521685E-2</v>
      </c>
      <c r="AD62" s="157">
        <f t="shared" si="41"/>
        <v>-3.3168669783809612E-3</v>
      </c>
      <c r="AE62" s="157">
        <f t="shared" si="42"/>
        <v>0.18175017642377567</v>
      </c>
      <c r="AF62" s="157">
        <f t="shared" si="43"/>
        <v>0.18218419728233504</v>
      </c>
      <c r="AG62" s="157">
        <f t="shared" si="44"/>
        <v>-9.7914005959981454E-3</v>
      </c>
      <c r="AH62" s="157">
        <f t="shared" si="45"/>
        <v>-6.8787618228718372E-3</v>
      </c>
      <c r="AI62" s="157">
        <f t="shared" si="46"/>
        <v>-2.1645021645021689E-2</v>
      </c>
      <c r="AJ62" s="157">
        <f t="shared" si="47"/>
        <v>0.14247787610619467</v>
      </c>
      <c r="AK62" s="157">
        <f t="shared" si="48"/>
        <v>9.5662277304415122E-2</v>
      </c>
      <c r="AL62" s="157">
        <f t="shared" si="49"/>
        <v>1.3785790031813461E-2</v>
      </c>
      <c r="AM62" s="157">
        <f t="shared" si="50"/>
        <v>-4.53277545327746E-3</v>
      </c>
      <c r="AN62" s="157">
        <f t="shared" si="51"/>
        <v>7.9509632224168181E-2</v>
      </c>
      <c r="AO62" s="157">
        <f t="shared" si="52"/>
        <v>0.12491888384166128</v>
      </c>
      <c r="AP62" s="157">
        <f t="shared" si="53"/>
        <v>0.23593885203345821</v>
      </c>
      <c r="AQ62" s="157">
        <v>9.8016336056009123E-2</v>
      </c>
      <c r="AR62" s="157">
        <v>6.8012752391073406E-2</v>
      </c>
      <c r="AS62" s="157">
        <v>-0.12417910447761193</v>
      </c>
      <c r="AT62" s="157">
        <f t="shared" si="54"/>
        <v>-6.793910474892062E-2</v>
      </c>
    </row>
    <row r="63" spans="1:46">
      <c r="A63" s="168" t="s">
        <v>57</v>
      </c>
      <c r="B63" s="156">
        <v>3.37</v>
      </c>
      <c r="C63" s="156">
        <v>3.2</v>
      </c>
      <c r="D63" s="156">
        <v>3.2</v>
      </c>
      <c r="E63" s="156">
        <v>3.22</v>
      </c>
      <c r="F63" s="156">
        <v>3.41</v>
      </c>
      <c r="G63" s="156">
        <v>3.4916382045526424</v>
      </c>
      <c r="H63" s="156">
        <v>3.42</v>
      </c>
      <c r="I63" s="156">
        <v>3.26</v>
      </c>
      <c r="J63" s="156">
        <v>3.16</v>
      </c>
      <c r="K63" s="156">
        <v>3.19</v>
      </c>
      <c r="L63" s="156">
        <v>3.25</v>
      </c>
      <c r="M63" s="156">
        <v>3.35</v>
      </c>
      <c r="N63" s="156">
        <v>3.39</v>
      </c>
      <c r="O63" s="156">
        <v>3.36</v>
      </c>
      <c r="P63" s="156">
        <v>3.26</v>
      </c>
      <c r="Q63" s="156">
        <v>3.22</v>
      </c>
      <c r="R63" s="156">
        <v>3.27</v>
      </c>
      <c r="S63" s="156">
        <v>3.4</v>
      </c>
      <c r="T63" s="156">
        <v>3.47</v>
      </c>
      <c r="U63" s="156">
        <v>3.32</v>
      </c>
      <c r="V63" s="156">
        <v>3.16</v>
      </c>
      <c r="W63" s="156">
        <f>IF('Relative Weights'!E21=0,0,'Relative Weights'!E21)</f>
        <v>2.99</v>
      </c>
      <c r="X63" s="152"/>
      <c r="Y63" s="155" t="s">
        <v>57</v>
      </c>
      <c r="Z63" s="157">
        <f t="shared" si="37"/>
        <v>-5.0445103857566731E-2</v>
      </c>
      <c r="AA63" s="157">
        <f t="shared" si="38"/>
        <v>0</v>
      </c>
      <c r="AB63" s="157">
        <f t="shared" si="39"/>
        <v>6.2500000000000888E-3</v>
      </c>
      <c r="AC63" s="157">
        <f t="shared" si="40"/>
        <v>5.9006211180124168E-2</v>
      </c>
      <c r="AD63" s="157">
        <f t="shared" si="41"/>
        <v>2.3940822449455279E-2</v>
      </c>
      <c r="AE63" s="157">
        <f t="shared" si="42"/>
        <v>-2.0517075468825974E-2</v>
      </c>
      <c r="AF63" s="157">
        <f t="shared" si="43"/>
        <v>-4.6783625730994149E-2</v>
      </c>
      <c r="AG63" s="157">
        <f t="shared" si="44"/>
        <v>-3.0674846625766805E-2</v>
      </c>
      <c r="AH63" s="157">
        <f t="shared" si="45"/>
        <v>9.4936708860757779E-3</v>
      </c>
      <c r="AI63" s="157">
        <f t="shared" si="46"/>
        <v>1.8808777429467183E-2</v>
      </c>
      <c r="AJ63" s="157">
        <f t="shared" si="47"/>
        <v>3.0769230769230882E-2</v>
      </c>
      <c r="AK63" s="157">
        <f t="shared" si="48"/>
        <v>1.1940298507462588E-2</v>
      </c>
      <c r="AL63" s="157">
        <f t="shared" si="49"/>
        <v>-8.8495575221240186E-3</v>
      </c>
      <c r="AM63" s="157">
        <f t="shared" si="50"/>
        <v>-2.9761904761904767E-2</v>
      </c>
      <c r="AN63" s="157">
        <f t="shared" si="51"/>
        <v>-1.2269938650306678E-2</v>
      </c>
      <c r="AO63" s="157">
        <f t="shared" si="52"/>
        <v>1.552795031055898E-2</v>
      </c>
      <c r="AP63" s="157">
        <f t="shared" si="53"/>
        <v>3.9755351681957096E-2</v>
      </c>
      <c r="AQ63" s="157">
        <v>2.0588235294117796E-2</v>
      </c>
      <c r="AR63" s="157">
        <v>-4.3227665706051965E-2</v>
      </c>
      <c r="AS63" s="157">
        <v>-4.8192771084337283E-2</v>
      </c>
      <c r="AT63" s="157">
        <f t="shared" si="54"/>
        <v>-5.3797468354430333E-2</v>
      </c>
    </row>
    <row r="64" spans="1:46">
      <c r="A64" s="168" t="s">
        <v>58</v>
      </c>
      <c r="B64" s="156">
        <v>5.46</v>
      </c>
      <c r="C64" s="156">
        <v>5.46</v>
      </c>
      <c r="D64" s="156">
        <v>5.46</v>
      </c>
      <c r="E64" s="156">
        <v>5.46</v>
      </c>
      <c r="F64" s="156">
        <v>5.46</v>
      </c>
      <c r="G64" s="156">
        <v>5.46</v>
      </c>
      <c r="H64" s="156">
        <v>5.46</v>
      </c>
      <c r="I64" s="156">
        <v>5.46</v>
      </c>
      <c r="J64" s="156">
        <v>5.46</v>
      </c>
      <c r="K64" s="156">
        <v>41.14</v>
      </c>
      <c r="L64" s="156">
        <v>34.479999999999997</v>
      </c>
      <c r="M64" s="156">
        <v>37.770000000000003</v>
      </c>
      <c r="N64" s="156">
        <v>37.520000000000003</v>
      </c>
      <c r="O64" s="156">
        <v>0</v>
      </c>
      <c r="P64" s="156">
        <v>0</v>
      </c>
      <c r="Q64" s="156">
        <v>0</v>
      </c>
      <c r="R64" s="156">
        <v>0</v>
      </c>
      <c r="S64" s="156">
        <v>0</v>
      </c>
      <c r="T64" s="156">
        <v>0</v>
      </c>
      <c r="U64" s="156">
        <v>0</v>
      </c>
      <c r="V64" s="156">
        <v>0</v>
      </c>
      <c r="W64" s="156">
        <f>IF('Relative Weights'!E22=0,0,'Relative Weights'!E22)</f>
        <v>0</v>
      </c>
      <c r="X64" s="152"/>
      <c r="Y64" s="155" t="s">
        <v>58</v>
      </c>
      <c r="Z64" s="157">
        <f t="shared" si="37"/>
        <v>0</v>
      </c>
      <c r="AA64" s="157">
        <f t="shared" si="38"/>
        <v>0</v>
      </c>
      <c r="AB64" s="157">
        <f t="shared" si="39"/>
        <v>0</v>
      </c>
      <c r="AC64" s="157">
        <f t="shared" si="40"/>
        <v>0</v>
      </c>
      <c r="AD64" s="157">
        <f t="shared" si="41"/>
        <v>0</v>
      </c>
      <c r="AE64" s="157">
        <f t="shared" si="42"/>
        <v>0</v>
      </c>
      <c r="AF64" s="157">
        <f t="shared" si="43"/>
        <v>0</v>
      </c>
      <c r="AG64" s="157">
        <f t="shared" si="44"/>
        <v>0</v>
      </c>
      <c r="AH64" s="157">
        <f t="shared" si="45"/>
        <v>6.5347985347985347</v>
      </c>
      <c r="AI64" s="157">
        <f t="shared" si="46"/>
        <v>-0.16188624210014591</v>
      </c>
      <c r="AJ64" s="157">
        <f t="shared" si="47"/>
        <v>9.5417633410673108E-2</v>
      </c>
      <c r="AK64" s="157">
        <f t="shared" si="48"/>
        <v>-6.6190097961345007E-3</v>
      </c>
      <c r="AL64" s="157" t="str">
        <f t="shared" si="49"/>
        <v>Deleted</v>
      </c>
      <c r="AM64" s="157" t="str">
        <f t="shared" si="50"/>
        <v/>
      </c>
      <c r="AN64" s="157" t="str">
        <f t="shared" si="51"/>
        <v/>
      </c>
      <c r="AO64" s="157" t="str">
        <f t="shared" si="52"/>
        <v/>
      </c>
      <c r="AP64" s="157" t="str">
        <f t="shared" si="53"/>
        <v/>
      </c>
      <c r="AQ64" s="157" t="s">
        <v>829</v>
      </c>
      <c r="AR64" s="157" t="s">
        <v>829</v>
      </c>
      <c r="AS64" s="157" t="s">
        <v>829</v>
      </c>
      <c r="AT64" s="157" t="str">
        <f t="shared" si="54"/>
        <v/>
      </c>
    </row>
    <row r="65" spans="1:46">
      <c r="A65" s="168" t="s">
        <v>59</v>
      </c>
      <c r="B65" s="156">
        <v>0</v>
      </c>
      <c r="C65" s="156">
        <v>0</v>
      </c>
      <c r="D65" s="156">
        <v>0</v>
      </c>
      <c r="E65" s="156">
        <v>0</v>
      </c>
      <c r="F65" s="156">
        <v>0</v>
      </c>
      <c r="G65" s="156">
        <v>0</v>
      </c>
      <c r="H65" s="156">
        <v>0</v>
      </c>
      <c r="I65" s="156">
        <v>0</v>
      </c>
      <c r="J65" s="156">
        <v>0</v>
      </c>
      <c r="K65" s="156">
        <v>0</v>
      </c>
      <c r="L65" s="156">
        <v>0</v>
      </c>
      <c r="M65" s="156">
        <v>0</v>
      </c>
      <c r="N65" s="156">
        <v>0</v>
      </c>
      <c r="O65" s="156">
        <v>0</v>
      </c>
      <c r="P65" s="156">
        <v>0</v>
      </c>
      <c r="Q65" s="156">
        <v>0</v>
      </c>
      <c r="R65" s="156">
        <v>0</v>
      </c>
      <c r="S65" s="156">
        <v>0</v>
      </c>
      <c r="T65" s="156">
        <v>0</v>
      </c>
      <c r="U65" s="156">
        <v>0</v>
      </c>
      <c r="V65" s="156">
        <v>0</v>
      </c>
      <c r="W65" s="156">
        <f>IF('Relative Weights'!E23=0,0,'Relative Weights'!E23)</f>
        <v>0</v>
      </c>
      <c r="X65" s="152"/>
      <c r="Y65" s="155" t="s">
        <v>218</v>
      </c>
      <c r="Z65" s="157" t="str">
        <f t="shared" si="37"/>
        <v/>
      </c>
      <c r="AA65" s="157" t="str">
        <f t="shared" si="38"/>
        <v/>
      </c>
      <c r="AB65" s="157" t="str">
        <f t="shared" si="39"/>
        <v/>
      </c>
      <c r="AC65" s="157" t="str">
        <f t="shared" si="40"/>
        <v/>
      </c>
      <c r="AD65" s="157" t="str">
        <f t="shared" si="41"/>
        <v/>
      </c>
      <c r="AE65" s="157" t="str">
        <f t="shared" si="42"/>
        <v/>
      </c>
      <c r="AF65" s="157" t="str">
        <f t="shared" si="43"/>
        <v/>
      </c>
      <c r="AG65" s="157" t="str">
        <f t="shared" si="44"/>
        <v/>
      </c>
      <c r="AH65" s="157" t="str">
        <f t="shared" si="45"/>
        <v/>
      </c>
      <c r="AI65" s="157" t="str">
        <f t="shared" si="46"/>
        <v/>
      </c>
      <c r="AJ65" s="157" t="str">
        <f t="shared" si="47"/>
        <v/>
      </c>
      <c r="AK65" s="157" t="str">
        <f t="shared" si="48"/>
        <v/>
      </c>
      <c r="AL65" s="157" t="str">
        <f t="shared" si="49"/>
        <v/>
      </c>
      <c r="AM65" s="157" t="str">
        <f t="shared" si="50"/>
        <v/>
      </c>
      <c r="AN65" s="157" t="str">
        <f t="shared" si="51"/>
        <v/>
      </c>
      <c r="AO65" s="157" t="str">
        <f t="shared" si="52"/>
        <v/>
      </c>
      <c r="AP65" s="157" t="str">
        <f t="shared" si="53"/>
        <v/>
      </c>
      <c r="AQ65" s="157" t="s">
        <v>829</v>
      </c>
      <c r="AR65" s="157" t="s">
        <v>829</v>
      </c>
      <c r="AS65" s="157" t="s">
        <v>829</v>
      </c>
      <c r="AT65" s="157" t="str">
        <f t="shared" si="54"/>
        <v/>
      </c>
    </row>
    <row r="66" spans="1:46">
      <c r="A66" s="168" t="s">
        <v>60</v>
      </c>
      <c r="B66" s="156">
        <v>5.13</v>
      </c>
      <c r="C66" s="156">
        <v>4.4000000000000004</v>
      </c>
      <c r="D66" s="156">
        <v>4.29</v>
      </c>
      <c r="E66" s="156">
        <v>4.25</v>
      </c>
      <c r="F66" s="156">
        <v>4.57</v>
      </c>
      <c r="G66" s="156">
        <v>4.8058090971604877</v>
      </c>
      <c r="H66" s="156">
        <v>4.41</v>
      </c>
      <c r="I66" s="156">
        <v>4.07</v>
      </c>
      <c r="J66" s="156">
        <v>3.86</v>
      </c>
      <c r="K66" s="156">
        <v>3.87</v>
      </c>
      <c r="L66" s="156">
        <v>3.86</v>
      </c>
      <c r="M66" s="156">
        <v>3.9</v>
      </c>
      <c r="N66" s="156">
        <v>3.89</v>
      </c>
      <c r="O66" s="156">
        <v>3.72</v>
      </c>
      <c r="P66" s="156">
        <v>3.42</v>
      </c>
      <c r="Q66" s="156">
        <v>3.46</v>
      </c>
      <c r="R66" s="156">
        <v>3.82</v>
      </c>
      <c r="S66" s="156">
        <v>4.34</v>
      </c>
      <c r="T66" s="156">
        <v>4.8600000000000003</v>
      </c>
      <c r="U66" s="156">
        <v>5.7</v>
      </c>
      <c r="V66" s="156">
        <v>5.84</v>
      </c>
      <c r="W66" s="156">
        <f>IF('Relative Weights'!E24=0,0,'Relative Weights'!E24)</f>
        <v>5.04</v>
      </c>
      <c r="X66" s="152"/>
      <c r="Y66" s="155" t="s">
        <v>60</v>
      </c>
      <c r="Z66" s="157">
        <f t="shared" si="37"/>
        <v>-0.14230019493177382</v>
      </c>
      <c r="AA66" s="157">
        <f t="shared" si="38"/>
        <v>-2.5000000000000022E-2</v>
      </c>
      <c r="AB66" s="157">
        <f t="shared" si="39"/>
        <v>-9.3240093240093413E-3</v>
      </c>
      <c r="AC66" s="157">
        <f t="shared" si="40"/>
        <v>7.5294117647058956E-2</v>
      </c>
      <c r="AD66" s="157">
        <f t="shared" si="41"/>
        <v>5.1599364805358316E-2</v>
      </c>
      <c r="AE66" s="157">
        <f t="shared" si="42"/>
        <v>-8.2360553479819076E-2</v>
      </c>
      <c r="AF66" s="157">
        <f t="shared" si="43"/>
        <v>-7.7097505668934252E-2</v>
      </c>
      <c r="AG66" s="157">
        <f t="shared" si="44"/>
        <v>-5.1597051597051746E-2</v>
      </c>
      <c r="AH66" s="157">
        <f t="shared" si="45"/>
        <v>2.5906735751295429E-3</v>
      </c>
      <c r="AI66" s="157">
        <f t="shared" si="46"/>
        <v>-2.5839793281654533E-3</v>
      </c>
      <c r="AJ66" s="157">
        <f t="shared" si="47"/>
        <v>1.0362694300518172E-2</v>
      </c>
      <c r="AK66" s="157">
        <f t="shared" si="48"/>
        <v>-2.564102564102555E-3</v>
      </c>
      <c r="AL66" s="157">
        <f t="shared" si="49"/>
        <v>-4.370179948586117E-2</v>
      </c>
      <c r="AM66" s="157">
        <f t="shared" si="50"/>
        <v>-8.064516129032262E-2</v>
      </c>
      <c r="AN66" s="157">
        <f t="shared" si="51"/>
        <v>1.1695906432748648E-2</v>
      </c>
      <c r="AO66" s="157">
        <f t="shared" si="52"/>
        <v>0.10404624277456653</v>
      </c>
      <c r="AP66" s="157">
        <f t="shared" si="53"/>
        <v>0.13612565445026181</v>
      </c>
      <c r="AQ66" s="157">
        <v>0.11981566820276512</v>
      </c>
      <c r="AR66" s="157">
        <v>0.17283950617283939</v>
      </c>
      <c r="AS66" s="157">
        <v>2.4561403508771784E-2</v>
      </c>
      <c r="AT66" s="157">
        <f t="shared" si="54"/>
        <v>-0.13698630136986301</v>
      </c>
    </row>
    <row r="67" spans="1:46" ht="14.4" thickBot="1">
      <c r="A67" s="158" t="s">
        <v>0</v>
      </c>
      <c r="B67" s="159">
        <v>5.87</v>
      </c>
      <c r="C67" s="159">
        <v>5.13</v>
      </c>
      <c r="D67" s="159">
        <v>5.01</v>
      </c>
      <c r="E67" s="159">
        <v>4.84</v>
      </c>
      <c r="F67" s="159">
        <v>4.9800000000000004</v>
      </c>
      <c r="G67" s="159">
        <v>4.9939871310753592</v>
      </c>
      <c r="H67" s="159">
        <v>4.7300000000000004</v>
      </c>
      <c r="I67" s="159">
        <v>4.45</v>
      </c>
      <c r="J67" s="159">
        <v>4.08</v>
      </c>
      <c r="K67" s="159">
        <v>3.75</v>
      </c>
      <c r="L67" s="159">
        <v>3.52</v>
      </c>
      <c r="M67" s="159">
        <v>3.49</v>
      </c>
      <c r="N67" s="159">
        <v>3.34</v>
      </c>
      <c r="O67" s="159">
        <v>3.21</v>
      </c>
      <c r="P67" s="159">
        <v>3</v>
      </c>
      <c r="Q67" s="159">
        <v>2.86</v>
      </c>
      <c r="R67" s="159">
        <v>2.74</v>
      </c>
      <c r="S67" s="159">
        <v>2.66</v>
      </c>
      <c r="T67" s="159">
        <v>2.68</v>
      </c>
      <c r="U67" s="159">
        <v>2.67</v>
      </c>
      <c r="V67" s="159">
        <v>2.72</v>
      </c>
      <c r="W67" s="159">
        <f>IF('Relative Weights'!E25=0,0,'Relative Weights'!E25)</f>
        <v>2.71</v>
      </c>
      <c r="X67" s="160"/>
      <c r="Y67" s="158" t="s">
        <v>0</v>
      </c>
      <c r="Z67" s="161">
        <f t="shared" si="37"/>
        <v>-0.12606473594548551</v>
      </c>
      <c r="AA67" s="161">
        <f t="shared" si="38"/>
        <v>-2.3391812865497075E-2</v>
      </c>
      <c r="AB67" s="161">
        <f t="shared" si="39"/>
        <v>-3.3932135728542923E-2</v>
      </c>
      <c r="AC67" s="161">
        <f t="shared" si="40"/>
        <v>2.8925619834710758E-2</v>
      </c>
      <c r="AD67" s="161">
        <f t="shared" si="41"/>
        <v>2.8086608585058404E-3</v>
      </c>
      <c r="AE67" s="161">
        <f t="shared" si="42"/>
        <v>-5.2860995462460147E-2</v>
      </c>
      <c r="AF67" s="161">
        <f t="shared" si="43"/>
        <v>-5.9196617336152224E-2</v>
      </c>
      <c r="AG67" s="161">
        <f t="shared" si="44"/>
        <v>-8.3146067415730385E-2</v>
      </c>
      <c r="AH67" s="161">
        <f t="shared" si="45"/>
        <v>-8.0882352941176516E-2</v>
      </c>
      <c r="AI67" s="161">
        <f t="shared" si="46"/>
        <v>-6.1333333333333351E-2</v>
      </c>
      <c r="AJ67" s="161">
        <f t="shared" si="47"/>
        <v>-8.5227272727271819E-3</v>
      </c>
      <c r="AK67" s="157">
        <f t="shared" si="48"/>
        <v>-4.2979942693409878E-2</v>
      </c>
      <c r="AL67" s="157">
        <f t="shared" si="49"/>
        <v>-3.8922155688622673E-2</v>
      </c>
      <c r="AM67" s="157">
        <f t="shared" si="50"/>
        <v>-6.5420560747663559E-2</v>
      </c>
      <c r="AN67" s="157">
        <f t="shared" si="51"/>
        <v>-4.6666666666666745E-2</v>
      </c>
      <c r="AO67" s="157">
        <f t="shared" si="52"/>
        <v>-4.195804195804187E-2</v>
      </c>
      <c r="AP67" s="157">
        <f t="shared" si="53"/>
        <v>-2.9197080291970878E-2</v>
      </c>
      <c r="AQ67" s="157">
        <v>7.5187969924812581E-3</v>
      </c>
      <c r="AR67" s="157">
        <v>-3.7313432835821558E-3</v>
      </c>
      <c r="AS67" s="157">
        <v>1.8726591760299671E-2</v>
      </c>
      <c r="AT67" s="157">
        <f t="shared" si="54"/>
        <v>-3.6764705882353921E-3</v>
      </c>
    </row>
    <row r="68" spans="1:46" ht="14.4" thickBot="1">
      <c r="A68" s="162"/>
      <c r="B68" s="163"/>
      <c r="C68" s="163"/>
      <c r="D68" s="163"/>
      <c r="E68" s="163"/>
      <c r="F68" s="163"/>
      <c r="G68" s="163"/>
      <c r="H68" s="163"/>
      <c r="I68" s="163"/>
      <c r="J68" s="163"/>
      <c r="K68" s="163"/>
      <c r="L68" s="163"/>
      <c r="M68" s="163"/>
      <c r="N68" s="163"/>
      <c r="O68" s="163"/>
      <c r="P68" s="163"/>
      <c r="Q68" s="163"/>
      <c r="R68" s="163"/>
      <c r="S68" s="163"/>
      <c r="T68" s="163"/>
      <c r="U68" s="163"/>
      <c r="V68" s="163"/>
      <c r="W68" s="163"/>
      <c r="X68" s="160"/>
      <c r="Y68" s="164"/>
      <c r="Z68" s="165"/>
      <c r="AA68" s="165"/>
      <c r="AB68" s="165"/>
      <c r="AC68" s="165"/>
      <c r="AD68" s="165"/>
      <c r="AE68" s="165"/>
      <c r="AF68" s="165"/>
      <c r="AG68" s="165"/>
      <c r="AH68" s="165"/>
      <c r="AI68" s="165"/>
      <c r="AJ68" s="165"/>
      <c r="AK68" s="165"/>
      <c r="AL68" s="165"/>
      <c r="AM68" s="165"/>
      <c r="AN68" s="165"/>
      <c r="AO68" s="165"/>
      <c r="AP68" s="165"/>
      <c r="AQ68" s="165"/>
      <c r="AR68" s="165"/>
      <c r="AS68" s="165"/>
      <c r="AT68" s="165"/>
    </row>
    <row r="69" spans="1:46" ht="14.4" thickBot="1">
      <c r="A69" s="153" t="s">
        <v>716</v>
      </c>
      <c r="B69" s="154"/>
      <c r="C69" s="154"/>
      <c r="D69" s="154"/>
      <c r="E69" s="154"/>
      <c r="F69" s="154"/>
      <c r="G69" s="154"/>
      <c r="H69" s="154"/>
      <c r="I69" s="154"/>
      <c r="J69" s="154"/>
      <c r="K69" s="154"/>
      <c r="L69" s="154"/>
      <c r="M69" s="154"/>
      <c r="N69" s="154"/>
      <c r="O69" s="154"/>
      <c r="P69" s="154"/>
      <c r="Q69" s="154"/>
      <c r="R69" s="154"/>
      <c r="S69" s="154"/>
      <c r="T69" s="154"/>
      <c r="U69" s="154"/>
      <c r="V69" s="154"/>
      <c r="W69" s="154"/>
      <c r="X69" s="147"/>
      <c r="Y69" s="169" t="s">
        <v>716</v>
      </c>
      <c r="Z69" s="170"/>
      <c r="AA69" s="170"/>
      <c r="AB69" s="170"/>
      <c r="AC69" s="170"/>
      <c r="AD69" s="170"/>
      <c r="AE69" s="170"/>
      <c r="AF69" s="170"/>
      <c r="AG69" s="170"/>
      <c r="AH69" s="170"/>
      <c r="AI69" s="170"/>
      <c r="AJ69" s="170"/>
      <c r="AK69" s="170"/>
      <c r="AL69" s="170"/>
      <c r="AM69" s="170"/>
      <c r="AN69" s="170"/>
      <c r="AO69" s="170"/>
      <c r="AP69" s="170"/>
      <c r="AQ69" s="170"/>
      <c r="AR69" s="170"/>
      <c r="AS69" s="170"/>
      <c r="AT69" s="170"/>
    </row>
    <row r="70" spans="1:46">
      <c r="A70" s="155" t="s">
        <v>42</v>
      </c>
      <c r="B70" s="166">
        <v>10.199999999999999</v>
      </c>
      <c r="C70" s="166">
        <v>9</v>
      </c>
      <c r="D70" s="166">
        <v>9.02</v>
      </c>
      <c r="E70" s="166">
        <v>8.7200000000000006</v>
      </c>
      <c r="F70" s="166">
        <v>9.19</v>
      </c>
      <c r="G70" s="166">
        <v>9.3057625500455341</v>
      </c>
      <c r="H70" s="166">
        <v>9.2899999999999991</v>
      </c>
      <c r="I70" s="166">
        <v>9.26</v>
      </c>
      <c r="J70" s="166">
        <v>9.2200000000000006</v>
      </c>
      <c r="K70" s="166">
        <v>9.33</v>
      </c>
      <c r="L70" s="166">
        <v>9.7200000000000006</v>
      </c>
      <c r="M70" s="166">
        <v>10.220000000000001</v>
      </c>
      <c r="N70" s="166">
        <v>10.77</v>
      </c>
      <c r="O70" s="166">
        <v>10.88</v>
      </c>
      <c r="P70" s="166">
        <v>10.9</v>
      </c>
      <c r="Q70" s="166">
        <v>11.35</v>
      </c>
      <c r="R70" s="166">
        <v>12.38</v>
      </c>
      <c r="S70" s="166">
        <v>13.79</v>
      </c>
      <c r="T70" s="166">
        <v>14.74</v>
      </c>
      <c r="U70" s="166">
        <v>14.9</v>
      </c>
      <c r="V70" s="166">
        <v>14.73</v>
      </c>
      <c r="W70" s="166">
        <f>IF('Relative Weights'!F6=0,0,'Relative Weights'!F6)</f>
        <v>14.53</v>
      </c>
      <c r="X70" s="152"/>
      <c r="Y70" s="167" t="s">
        <v>42</v>
      </c>
      <c r="Z70" s="157">
        <f t="shared" ref="Z70:Z89" si="55">IF(AND(C70=0,B70=0),"",IF(AND(NOT(C70=0),B70=0),"Added",IF(AND(C70=0,NOT(B70=0)),"Deleted",IFERROR(C70/B70-1,""))))</f>
        <v>-0.11764705882352933</v>
      </c>
      <c r="AA70" s="157">
        <f t="shared" ref="AA70:AA89" si="56">IF(AND(D70=0,C70=0),"",IF(AND(NOT(D70=0),C70=0),"Added",IF(AND(D70=0,NOT(C70=0)),"Deleted",IFERROR(D70/C70-1,""))))</f>
        <v>2.2222222222221255E-3</v>
      </c>
      <c r="AB70" s="157">
        <f t="shared" ref="AB70:AB89" si="57">IF(AND(E70=0,D70=0),"",IF(AND(NOT(E70=0),D70=0),"Added",IF(AND(E70=0,NOT(D70=0)),"Deleted",IFERROR(E70/D70-1,""))))</f>
        <v>-3.325942350332578E-2</v>
      </c>
      <c r="AC70" s="157">
        <f t="shared" ref="AC70:AC89" si="58">IF(AND(F70=0,E70=0),"",IF(AND(NOT(F70=0),E70=0),"Added",IF(AND(F70=0,NOT(E70=0)),"Deleted",IFERROR(F70/E70-1,""))))</f>
        <v>5.3899082568807266E-2</v>
      </c>
      <c r="AD70" s="157">
        <f t="shared" ref="AD70:AD89" si="59">IF(AND(G70=0,F70=0),"",IF(AND(NOT(G70=0),F70=0),"Added",IF(AND(G70=0,NOT(F70=0)),"Deleted",IFERROR(G70/F70-1,""))))</f>
        <v>1.2596577806913478E-2</v>
      </c>
      <c r="AE70" s="157">
        <f t="shared" ref="AE70:AE89" si="60">IF(AND(H70=0,G70=0),"",IF(AND(NOT(H70=0),G70=0),"Added",IF(AND(H70=0,NOT(G70=0)),"Deleted",IFERROR(H70/G70-1,""))))</f>
        <v>-1.6938482967693291E-3</v>
      </c>
      <c r="AF70" s="157">
        <f t="shared" ref="AF70:AF89" si="61">IF(AND(I70=0,H70=0),"",IF(AND(NOT(I70=0),H70=0),"Added",IF(AND(I70=0,NOT(H70=0)),"Deleted",IFERROR(I70/H70-1,""))))</f>
        <v>-3.2292787944024903E-3</v>
      </c>
      <c r="AG70" s="157">
        <f t="shared" ref="AG70:AG89" si="62">IF(AND(J70=0,I70=0),"",IF(AND(NOT(J70=0),I70=0),"Added",IF(AND(J70=0,NOT(I70=0)),"Deleted",IFERROR(J70/I70-1,""))))</f>
        <v>-4.3196544276457027E-3</v>
      </c>
      <c r="AH70" s="157">
        <f t="shared" ref="AH70:AH89" si="63">IF(AND(K70=0,J70=0),"",IF(AND(NOT(K70=0),J70=0),"Added",IF(AND(K70=0,NOT(J70=0)),"Deleted",IFERROR(K70/J70-1,""))))</f>
        <v>1.193058568329719E-2</v>
      </c>
      <c r="AI70" s="157">
        <f t="shared" ref="AI70:AI89" si="64">IF(AND(L70=0,K70=0),"",IF(AND(NOT(L70=0),K70=0),"Added",IF(AND(L70=0,NOT(K70=0)),"Deleted",IFERROR(L70/K70-1,""))))</f>
        <v>4.1800643086816747E-2</v>
      </c>
      <c r="AJ70" s="157">
        <f t="shared" ref="AJ70:AJ89" si="65">IF(AND(M70=0,L70=0),"",IF(AND(NOT(M70=0),L70=0),"Added",IF(AND(M70=0,NOT(L70=0)),"Deleted",IFERROR(M70/L70-1,""))))</f>
        <v>5.1440329218106928E-2</v>
      </c>
      <c r="AK70" s="157">
        <f t="shared" ref="AK70:AK89" si="66">IF(AND(N70=0,M70=0),"",IF(AND(NOT(N70=0),M70=0),"Added",IF(AND(N70=0,NOT(M70=0)),"Deleted",IFERROR(N70/M70-1,""))))</f>
        <v>5.3816046966731701E-2</v>
      </c>
      <c r="AL70" s="157">
        <f t="shared" ref="AL70:AL89" si="67">IF(AND(O70=0,N70=0),"",IF(AND(NOT(O70=0),N70=0),"Added",IF(AND(O70=0,NOT(N70=0)),"Deleted",IFERROR(O70/N70-1,""))))</f>
        <v>1.0213556174559102E-2</v>
      </c>
      <c r="AM70" s="157">
        <f t="shared" ref="AM70:AM89" si="68">IF(AND(P70=0,O70=0),"",IF(AND(NOT(P70=0),O70=0),"Added",IF(AND(P70=0,NOT(O70=0)),"Deleted",IFERROR(P70/O70-1,""))))</f>
        <v>1.8382352941175295E-3</v>
      </c>
      <c r="AN70" s="157">
        <f t="shared" ref="AN70:AN89" si="69">IF(AND(Q70=0,P70=0),"",IF(AND(NOT(Q70=0),P70=0),"Added",IF(AND(Q70=0,NOT(P70=0)),"Deleted",IFERROR(Q70/P70-1,""))))</f>
        <v>4.1284403669724634E-2</v>
      </c>
      <c r="AO70" s="157">
        <f t="shared" ref="AO70:AO89" si="70">IF(AND(R70=0,Q70=0),"",IF(AND(NOT(R70=0),Q70=0),"Added",IF(AND(R70=0,NOT(Q70=0)),"Deleted",IFERROR(R70/Q70-1,""))))</f>
        <v>9.074889867841418E-2</v>
      </c>
      <c r="AP70" s="157">
        <f t="shared" ref="AP70:AP89" si="71">IF(AND(S70=0,R70=0),"",IF(AND(NOT(S70=0),R70=0),"Added",IF(AND(S70=0,NOT(R70=0)),"Deleted",IFERROR(S70/R70-1,""))))</f>
        <v>0.11389337641357011</v>
      </c>
      <c r="AQ70" s="157">
        <v>6.8890500362581708E-2</v>
      </c>
      <c r="AR70" s="157">
        <v>1.0854816824966029E-2</v>
      </c>
      <c r="AS70" s="157">
        <v>-1.1409395973154379E-2</v>
      </c>
      <c r="AT70" s="157">
        <f t="shared" ref="AT70:AT89" si="72">IF(AND(W70=0,V70=0),"",IF(AND(NOT(W70=0),V70=0),"Added",IF(AND(W70=0,NOT(V70=0)),"Deleted",IFERROR(W70/V70-1,""))))</f>
        <v>-1.357773251866945E-2</v>
      </c>
    </row>
    <row r="71" spans="1:46">
      <c r="A71" s="155" t="s">
        <v>43</v>
      </c>
      <c r="B71" s="156">
        <v>20.83</v>
      </c>
      <c r="C71" s="156">
        <v>18.350000000000001</v>
      </c>
      <c r="D71" s="156">
        <v>18.46</v>
      </c>
      <c r="E71" s="156">
        <v>18.41</v>
      </c>
      <c r="F71" s="156">
        <v>20.25</v>
      </c>
      <c r="G71" s="156">
        <v>20.715818883971913</v>
      </c>
      <c r="H71" s="156">
        <v>20.52</v>
      </c>
      <c r="I71" s="156">
        <v>20.3</v>
      </c>
      <c r="J71" s="156">
        <v>21.08</v>
      </c>
      <c r="K71" s="156">
        <v>21.78</v>
      </c>
      <c r="L71" s="156">
        <v>21.82</v>
      </c>
      <c r="M71" s="156">
        <v>21.41</v>
      </c>
      <c r="N71" s="156">
        <v>20.61</v>
      </c>
      <c r="O71" s="156">
        <v>21.25</v>
      </c>
      <c r="P71" s="156">
        <v>20.7</v>
      </c>
      <c r="Q71" s="156">
        <v>21.72</v>
      </c>
      <c r="R71" s="156">
        <v>21.87</v>
      </c>
      <c r="S71" s="156">
        <v>22.58</v>
      </c>
      <c r="T71" s="156">
        <v>22.3</v>
      </c>
      <c r="U71" s="156">
        <v>22.04</v>
      </c>
      <c r="V71" s="156">
        <v>21.74</v>
      </c>
      <c r="W71" s="156">
        <f>IF('Relative Weights'!F7=0,0,'Relative Weights'!F7)</f>
        <v>21.64</v>
      </c>
      <c r="X71" s="152"/>
      <c r="Y71" s="155" t="s">
        <v>43</v>
      </c>
      <c r="Z71" s="157">
        <f t="shared" si="55"/>
        <v>-0.11905904944791157</v>
      </c>
      <c r="AA71" s="157">
        <f t="shared" si="56"/>
        <v>5.9945504087193235E-3</v>
      </c>
      <c r="AB71" s="157">
        <f t="shared" si="57"/>
        <v>-2.7085590465872889E-3</v>
      </c>
      <c r="AC71" s="157">
        <f t="shared" si="58"/>
        <v>9.9945681694731059E-2</v>
      </c>
      <c r="AD71" s="157">
        <f t="shared" si="59"/>
        <v>2.3003401677625268E-2</v>
      </c>
      <c r="AE71" s="157">
        <f t="shared" si="60"/>
        <v>-9.4526257961938809E-3</v>
      </c>
      <c r="AF71" s="157">
        <f t="shared" si="61"/>
        <v>-1.0721247563352798E-2</v>
      </c>
      <c r="AG71" s="157">
        <f t="shared" si="62"/>
        <v>3.8423645320196931E-2</v>
      </c>
      <c r="AH71" s="157">
        <f t="shared" si="63"/>
        <v>3.3206831119544811E-2</v>
      </c>
      <c r="AI71" s="157">
        <f t="shared" si="64"/>
        <v>1.8365472910926162E-3</v>
      </c>
      <c r="AJ71" s="157">
        <f t="shared" si="65"/>
        <v>-1.8790100824931266E-2</v>
      </c>
      <c r="AK71" s="157">
        <f t="shared" si="66"/>
        <v>-3.736571695469415E-2</v>
      </c>
      <c r="AL71" s="157">
        <f t="shared" si="67"/>
        <v>3.1052886948083502E-2</v>
      </c>
      <c r="AM71" s="157">
        <f t="shared" si="68"/>
        <v>-2.5882352941176467E-2</v>
      </c>
      <c r="AN71" s="157">
        <f t="shared" si="69"/>
        <v>4.9275362318840665E-2</v>
      </c>
      <c r="AO71" s="157">
        <f t="shared" si="70"/>
        <v>6.906077348066475E-3</v>
      </c>
      <c r="AP71" s="157">
        <f t="shared" si="71"/>
        <v>3.2464563328760798E-2</v>
      </c>
      <c r="AQ71" s="157">
        <v>-1.2400354295836968E-2</v>
      </c>
      <c r="AR71" s="157">
        <v>-1.1659192825112186E-2</v>
      </c>
      <c r="AS71" s="157">
        <v>-1.361161524500909E-2</v>
      </c>
      <c r="AT71" s="157">
        <f t="shared" si="72"/>
        <v>-4.5998160073595917E-3</v>
      </c>
    </row>
    <row r="72" spans="1:46">
      <c r="A72" s="155" t="s">
        <v>44</v>
      </c>
      <c r="B72" s="156">
        <v>7.69</v>
      </c>
      <c r="C72" s="156">
        <v>6.82</v>
      </c>
      <c r="D72" s="156">
        <v>6.78</v>
      </c>
      <c r="E72" s="156">
        <v>6.7</v>
      </c>
      <c r="F72" s="156">
        <v>7.23</v>
      </c>
      <c r="G72" s="156">
        <v>7.3237286827039325</v>
      </c>
      <c r="H72" s="156">
        <v>7.19</v>
      </c>
      <c r="I72" s="156">
        <v>7.07</v>
      </c>
      <c r="J72" s="156">
        <v>7.21</v>
      </c>
      <c r="K72" s="156">
        <v>7.44</v>
      </c>
      <c r="L72" s="156">
        <v>7.64</v>
      </c>
      <c r="M72" s="156">
        <v>7.89</v>
      </c>
      <c r="N72" s="156">
        <v>7.95</v>
      </c>
      <c r="O72" s="156">
        <v>7.78</v>
      </c>
      <c r="P72" s="156">
        <v>7.48</v>
      </c>
      <c r="Q72" s="156">
        <v>7.87</v>
      </c>
      <c r="R72" s="156">
        <v>8.4700000000000006</v>
      </c>
      <c r="S72" s="156">
        <v>9.3699999999999992</v>
      </c>
      <c r="T72" s="156">
        <v>9.73</v>
      </c>
      <c r="U72" s="156">
        <v>9.9499999999999993</v>
      </c>
      <c r="V72" s="156">
        <v>10.1</v>
      </c>
      <c r="W72" s="156">
        <f>IF('Relative Weights'!F8=0,0,'Relative Weights'!F8)</f>
        <v>10.75</v>
      </c>
      <c r="X72" s="152"/>
      <c r="Y72" s="155" t="s">
        <v>44</v>
      </c>
      <c r="Z72" s="157">
        <f t="shared" si="55"/>
        <v>-0.11313394018205458</v>
      </c>
      <c r="AA72" s="157">
        <f t="shared" si="56"/>
        <v>-5.8651026392961825E-3</v>
      </c>
      <c r="AB72" s="157">
        <f t="shared" si="57"/>
        <v>-1.179941002949858E-2</v>
      </c>
      <c r="AC72" s="157">
        <f t="shared" si="58"/>
        <v>7.9104477611940283E-2</v>
      </c>
      <c r="AD72" s="157">
        <f t="shared" si="59"/>
        <v>1.2963856528897866E-2</v>
      </c>
      <c r="AE72" s="157">
        <f t="shared" si="60"/>
        <v>-1.8259644574184164E-2</v>
      </c>
      <c r="AF72" s="157">
        <f t="shared" si="61"/>
        <v>-1.6689847009735748E-2</v>
      </c>
      <c r="AG72" s="157">
        <f t="shared" si="62"/>
        <v>1.980198019801982E-2</v>
      </c>
      <c r="AH72" s="157">
        <f t="shared" si="63"/>
        <v>3.1900138696255187E-2</v>
      </c>
      <c r="AI72" s="157">
        <f t="shared" si="64"/>
        <v>2.6881720430107503E-2</v>
      </c>
      <c r="AJ72" s="157">
        <f t="shared" si="65"/>
        <v>3.2722513089005201E-2</v>
      </c>
      <c r="AK72" s="157">
        <f t="shared" si="66"/>
        <v>7.6045627376426506E-3</v>
      </c>
      <c r="AL72" s="157">
        <f t="shared" si="67"/>
        <v>-2.1383647798742134E-2</v>
      </c>
      <c r="AM72" s="157">
        <f t="shared" si="68"/>
        <v>-3.8560411311053922E-2</v>
      </c>
      <c r="AN72" s="157">
        <f t="shared" si="69"/>
        <v>5.2139037433154956E-2</v>
      </c>
      <c r="AO72" s="157">
        <f t="shared" si="70"/>
        <v>7.6238881829733263E-2</v>
      </c>
      <c r="AP72" s="157">
        <f t="shared" si="71"/>
        <v>0.10625737898465148</v>
      </c>
      <c r="AQ72" s="157">
        <v>3.842049092849531E-2</v>
      </c>
      <c r="AR72" s="157">
        <v>2.2610483042137641E-2</v>
      </c>
      <c r="AS72" s="157">
        <v>1.5075376884422065E-2</v>
      </c>
      <c r="AT72" s="157">
        <f t="shared" si="72"/>
        <v>6.4356435643564414E-2</v>
      </c>
    </row>
    <row r="73" spans="1:46">
      <c r="A73" s="155" t="s">
        <v>45</v>
      </c>
      <c r="B73" s="156">
        <v>7.28</v>
      </c>
      <c r="C73" s="156">
        <v>6.51</v>
      </c>
      <c r="D73" s="156">
        <v>6.47</v>
      </c>
      <c r="E73" s="156">
        <v>6.38</v>
      </c>
      <c r="F73" s="156">
        <v>6.94</v>
      </c>
      <c r="G73" s="156">
        <v>7.5534507621473059</v>
      </c>
      <c r="H73" s="156">
        <v>7.64</v>
      </c>
      <c r="I73" s="156">
        <v>7.58</v>
      </c>
      <c r="J73" s="156">
        <v>7.37</v>
      </c>
      <c r="K73" s="156">
        <v>7.7</v>
      </c>
      <c r="L73" s="156">
        <v>7.95</v>
      </c>
      <c r="M73" s="156">
        <v>7.77</v>
      </c>
      <c r="N73" s="156">
        <v>7.42</v>
      </c>
      <c r="O73" s="156">
        <v>6.94</v>
      </c>
      <c r="P73" s="156">
        <v>6.91</v>
      </c>
      <c r="Q73" s="156">
        <v>7.35</v>
      </c>
      <c r="R73" s="156">
        <v>8.1199999999999992</v>
      </c>
      <c r="S73" s="156">
        <v>8.67</v>
      </c>
      <c r="T73" s="156">
        <v>8.6999999999999993</v>
      </c>
      <c r="U73" s="156">
        <v>8.17</v>
      </c>
      <c r="V73" s="156">
        <v>7.82</v>
      </c>
      <c r="W73" s="156">
        <f>IF('Relative Weights'!F9=0,0,'Relative Weights'!F9)</f>
        <v>7.52</v>
      </c>
      <c r="X73" s="152"/>
      <c r="Y73" s="155" t="s">
        <v>45</v>
      </c>
      <c r="Z73" s="157">
        <f t="shared" si="55"/>
        <v>-0.10576923076923084</v>
      </c>
      <c r="AA73" s="157">
        <f t="shared" si="56"/>
        <v>-6.1443932411674451E-3</v>
      </c>
      <c r="AB73" s="157">
        <f t="shared" si="57"/>
        <v>-1.3910355486862369E-2</v>
      </c>
      <c r="AC73" s="157">
        <f t="shared" si="58"/>
        <v>8.7774294670846409E-2</v>
      </c>
      <c r="AD73" s="157">
        <f t="shared" si="59"/>
        <v>8.839348157742144E-2</v>
      </c>
      <c r="AE73" s="157">
        <f t="shared" si="60"/>
        <v>1.1458238171938362E-2</v>
      </c>
      <c r="AF73" s="157">
        <f t="shared" si="61"/>
        <v>-7.8534031413611816E-3</v>
      </c>
      <c r="AG73" s="157">
        <f t="shared" si="62"/>
        <v>-2.7704485488126651E-2</v>
      </c>
      <c r="AH73" s="157">
        <f t="shared" si="63"/>
        <v>4.4776119402984982E-2</v>
      </c>
      <c r="AI73" s="157">
        <f t="shared" si="64"/>
        <v>3.2467532467532534E-2</v>
      </c>
      <c r="AJ73" s="157">
        <f t="shared" si="65"/>
        <v>-2.264150943396237E-2</v>
      </c>
      <c r="AK73" s="157">
        <f t="shared" si="66"/>
        <v>-4.5045045045045029E-2</v>
      </c>
      <c r="AL73" s="157">
        <f t="shared" si="67"/>
        <v>-6.4690026954177804E-2</v>
      </c>
      <c r="AM73" s="157">
        <f t="shared" si="68"/>
        <v>-4.3227665706052631E-3</v>
      </c>
      <c r="AN73" s="157">
        <f t="shared" si="69"/>
        <v>6.3675832127351617E-2</v>
      </c>
      <c r="AO73" s="157">
        <f t="shared" si="70"/>
        <v>0.10476190476190461</v>
      </c>
      <c r="AP73" s="157">
        <f t="shared" si="71"/>
        <v>6.7733990147783363E-2</v>
      </c>
      <c r="AQ73" s="157">
        <v>3.4602076124565784E-3</v>
      </c>
      <c r="AR73" s="157">
        <v>-6.0919540229884994E-2</v>
      </c>
      <c r="AS73" s="157">
        <v>-4.283965728274175E-2</v>
      </c>
      <c r="AT73" s="157">
        <f t="shared" si="72"/>
        <v>-3.8363171355498826E-2</v>
      </c>
    </row>
    <row r="74" spans="1:46">
      <c r="A74" s="155" t="s">
        <v>46</v>
      </c>
      <c r="B74" s="156">
        <v>11.13</v>
      </c>
      <c r="C74" s="156">
        <v>9.66</v>
      </c>
      <c r="D74" s="156">
        <v>9.7100000000000009</v>
      </c>
      <c r="E74" s="156">
        <v>9.68</v>
      </c>
      <c r="F74" s="156">
        <v>10.44</v>
      </c>
      <c r="G74" s="156">
        <v>10.558060254244959</v>
      </c>
      <c r="H74" s="156">
        <v>9.91</v>
      </c>
      <c r="I74" s="156">
        <v>9.35</v>
      </c>
      <c r="J74" s="156">
        <v>9.6199999999999992</v>
      </c>
      <c r="K74" s="156">
        <v>10.119999999999999</v>
      </c>
      <c r="L74" s="156">
        <v>10.42</v>
      </c>
      <c r="M74" s="156">
        <v>11.21</v>
      </c>
      <c r="N74" s="156">
        <v>11.77</v>
      </c>
      <c r="O74" s="156">
        <v>12.36</v>
      </c>
      <c r="P74" s="156">
        <v>11.8</v>
      </c>
      <c r="Q74" s="156">
        <v>12.43</v>
      </c>
      <c r="R74" s="156">
        <v>13.58</v>
      </c>
      <c r="S74" s="156">
        <v>14.72</v>
      </c>
      <c r="T74" s="156">
        <v>15.18</v>
      </c>
      <c r="U74" s="156">
        <v>14.77</v>
      </c>
      <c r="V74" s="156">
        <v>14.47</v>
      </c>
      <c r="W74" s="156">
        <f>IF('Relative Weights'!F10=0,0,'Relative Weights'!F10)</f>
        <v>14.21</v>
      </c>
      <c r="X74" s="152"/>
      <c r="Y74" s="155" t="s">
        <v>46</v>
      </c>
      <c r="Z74" s="157">
        <f t="shared" si="55"/>
        <v>-0.13207547169811329</v>
      </c>
      <c r="AA74" s="157">
        <f t="shared" si="56"/>
        <v>5.1759834368529933E-3</v>
      </c>
      <c r="AB74" s="157">
        <f t="shared" si="57"/>
        <v>-3.08959835221434E-3</v>
      </c>
      <c r="AC74" s="157">
        <f t="shared" si="58"/>
        <v>7.8512396694214948E-2</v>
      </c>
      <c r="AD74" s="157">
        <f t="shared" si="59"/>
        <v>1.1308453471739366E-2</v>
      </c>
      <c r="AE74" s="157">
        <f t="shared" si="60"/>
        <v>-6.1380617143608429E-2</v>
      </c>
      <c r="AF74" s="157">
        <f t="shared" si="61"/>
        <v>-5.6508577194752774E-2</v>
      </c>
      <c r="AG74" s="157">
        <f t="shared" si="62"/>
        <v>2.8877005347593521E-2</v>
      </c>
      <c r="AH74" s="157">
        <f t="shared" si="63"/>
        <v>5.1975051975051922E-2</v>
      </c>
      <c r="AI74" s="157">
        <f t="shared" si="64"/>
        <v>2.9644268774703608E-2</v>
      </c>
      <c r="AJ74" s="157">
        <f t="shared" si="65"/>
        <v>7.5815738963531665E-2</v>
      </c>
      <c r="AK74" s="157">
        <f t="shared" si="66"/>
        <v>4.9955396966993693E-2</v>
      </c>
      <c r="AL74" s="157">
        <f t="shared" si="67"/>
        <v>5.0127442650807152E-2</v>
      </c>
      <c r="AM74" s="157">
        <f t="shared" si="68"/>
        <v>-4.5307443365695699E-2</v>
      </c>
      <c r="AN74" s="157">
        <f t="shared" si="69"/>
        <v>5.3389830508474567E-2</v>
      </c>
      <c r="AO74" s="157">
        <f t="shared" si="70"/>
        <v>9.2518101367658812E-2</v>
      </c>
      <c r="AP74" s="157">
        <f t="shared" si="71"/>
        <v>8.3946980854197495E-2</v>
      </c>
      <c r="AQ74" s="157">
        <v>3.125E-2</v>
      </c>
      <c r="AR74" s="157">
        <v>-2.7009222661396604E-2</v>
      </c>
      <c r="AS74" s="157">
        <v>-2.0311442112389888E-2</v>
      </c>
      <c r="AT74" s="157">
        <f t="shared" si="72"/>
        <v>-1.7968210089841063E-2</v>
      </c>
    </row>
    <row r="75" spans="1:46">
      <c r="A75" s="155" t="s">
        <v>47</v>
      </c>
      <c r="B75" s="156">
        <v>16.350000000000001</v>
      </c>
      <c r="C75" s="156">
        <v>14.14</v>
      </c>
      <c r="D75" s="156">
        <v>14.07</v>
      </c>
      <c r="E75" s="156">
        <v>14</v>
      </c>
      <c r="F75" s="156">
        <v>15.55</v>
      </c>
      <c r="G75" s="156">
        <v>16.164721339525684</v>
      </c>
      <c r="H75" s="156">
        <v>15.96</v>
      </c>
      <c r="I75" s="156">
        <v>15.81</v>
      </c>
      <c r="J75" s="156">
        <v>16.03</v>
      </c>
      <c r="K75" s="156">
        <v>16.75</v>
      </c>
      <c r="L75" s="156">
        <v>17.34</v>
      </c>
      <c r="M75" s="156">
        <v>17.920000000000002</v>
      </c>
      <c r="N75" s="156">
        <v>17.98</v>
      </c>
      <c r="O75" s="156">
        <v>17.7</v>
      </c>
      <c r="P75" s="156">
        <v>17.149999999999999</v>
      </c>
      <c r="Q75" s="156">
        <v>17.39</v>
      </c>
      <c r="R75" s="156">
        <v>18.47</v>
      </c>
      <c r="S75" s="156">
        <v>19.43</v>
      </c>
      <c r="T75" s="156">
        <v>19.68</v>
      </c>
      <c r="U75" s="156">
        <v>19.149999999999999</v>
      </c>
      <c r="V75" s="156">
        <v>18.79</v>
      </c>
      <c r="W75" s="156">
        <f>IF('Relative Weights'!F11=0,0,'Relative Weights'!F11)</f>
        <v>18.760000000000002</v>
      </c>
      <c r="X75" s="152"/>
      <c r="Y75" s="155" t="s">
        <v>47</v>
      </c>
      <c r="Z75" s="157">
        <f t="shared" si="55"/>
        <v>-0.13516819571865446</v>
      </c>
      <c r="AA75" s="157">
        <f t="shared" si="56"/>
        <v>-4.9504950495049549E-3</v>
      </c>
      <c r="AB75" s="157">
        <f t="shared" si="57"/>
        <v>-4.9751243781094301E-3</v>
      </c>
      <c r="AC75" s="157">
        <f t="shared" si="58"/>
        <v>0.11071428571428577</v>
      </c>
      <c r="AD75" s="157">
        <f t="shared" si="59"/>
        <v>3.9531918940558519E-2</v>
      </c>
      <c r="AE75" s="157">
        <f t="shared" si="60"/>
        <v>-1.2664699577907501E-2</v>
      </c>
      <c r="AF75" s="157">
        <f t="shared" si="61"/>
        <v>-9.3984962406015171E-3</v>
      </c>
      <c r="AG75" s="157">
        <f t="shared" si="62"/>
        <v>1.3915243516761544E-2</v>
      </c>
      <c r="AH75" s="157">
        <f t="shared" si="63"/>
        <v>4.4915782907049229E-2</v>
      </c>
      <c r="AI75" s="157">
        <f t="shared" si="64"/>
        <v>3.5223880597014867E-2</v>
      </c>
      <c r="AJ75" s="157">
        <f t="shared" si="65"/>
        <v>3.3448673587082034E-2</v>
      </c>
      <c r="AK75" s="157">
        <f t="shared" si="66"/>
        <v>3.3482142857141906E-3</v>
      </c>
      <c r="AL75" s="157">
        <f t="shared" si="67"/>
        <v>-1.5572858731924377E-2</v>
      </c>
      <c r="AM75" s="157">
        <f t="shared" si="68"/>
        <v>-3.1073446327683607E-2</v>
      </c>
      <c r="AN75" s="157">
        <f t="shared" si="69"/>
        <v>1.3994169096209985E-2</v>
      </c>
      <c r="AO75" s="157">
        <f t="shared" si="70"/>
        <v>6.2104657849338496E-2</v>
      </c>
      <c r="AP75" s="157">
        <f t="shared" si="71"/>
        <v>5.1976177585273398E-2</v>
      </c>
      <c r="AQ75" s="157">
        <v>1.286670097786935E-2</v>
      </c>
      <c r="AR75" s="157">
        <v>-2.6930894308943132E-2</v>
      </c>
      <c r="AS75" s="157">
        <v>-1.8798955613577029E-2</v>
      </c>
      <c r="AT75" s="157">
        <f t="shared" si="72"/>
        <v>-1.5965939329429801E-3</v>
      </c>
    </row>
    <row r="76" spans="1:46">
      <c r="A76" s="155" t="s">
        <v>48</v>
      </c>
      <c r="B76" s="156">
        <v>7.4</v>
      </c>
      <c r="C76" s="156">
        <v>6.13</v>
      </c>
      <c r="D76" s="156">
        <v>5.84</v>
      </c>
      <c r="E76" s="156">
        <v>5.48</v>
      </c>
      <c r="F76" s="156">
        <v>5.88</v>
      </c>
      <c r="G76" s="156">
        <v>6.4083032721484567</v>
      </c>
      <c r="H76" s="156">
        <v>6.62</v>
      </c>
      <c r="I76" s="156">
        <v>6.97</v>
      </c>
      <c r="J76" s="156">
        <v>7.24</v>
      </c>
      <c r="K76" s="156">
        <v>7.77</v>
      </c>
      <c r="L76" s="156">
        <v>8.3699999999999992</v>
      </c>
      <c r="M76" s="156">
        <v>8.5500000000000007</v>
      </c>
      <c r="N76" s="156">
        <v>8.67</v>
      </c>
      <c r="O76" s="156">
        <v>8.5</v>
      </c>
      <c r="P76" s="156">
        <v>9.09</v>
      </c>
      <c r="Q76" s="156">
        <v>9.5</v>
      </c>
      <c r="R76" s="156">
        <v>10.5</v>
      </c>
      <c r="S76" s="156">
        <v>11.93</v>
      </c>
      <c r="T76" s="156">
        <v>13.66</v>
      </c>
      <c r="U76" s="156">
        <v>14.22</v>
      </c>
      <c r="V76" s="156">
        <v>14.04</v>
      </c>
      <c r="W76" s="156">
        <f>IF('Relative Weights'!F12=0,0,'Relative Weights'!F12)</f>
        <v>14.31</v>
      </c>
      <c r="X76" s="152"/>
      <c r="Y76" s="155" t="s">
        <v>48</v>
      </c>
      <c r="Z76" s="157">
        <f t="shared" si="55"/>
        <v>-0.17162162162162165</v>
      </c>
      <c r="AA76" s="157">
        <f t="shared" si="56"/>
        <v>-4.7308319738988636E-2</v>
      </c>
      <c r="AB76" s="157">
        <f t="shared" si="57"/>
        <v>-6.1643835616438269E-2</v>
      </c>
      <c r="AC76" s="157">
        <f t="shared" si="58"/>
        <v>7.2992700729926918E-2</v>
      </c>
      <c r="AD76" s="157">
        <f t="shared" si="59"/>
        <v>8.9847495263343014E-2</v>
      </c>
      <c r="AE76" s="157">
        <f t="shared" si="60"/>
        <v>3.3034754889271989E-2</v>
      </c>
      <c r="AF76" s="157">
        <f t="shared" si="61"/>
        <v>5.2870090634441036E-2</v>
      </c>
      <c r="AG76" s="157">
        <f t="shared" si="62"/>
        <v>3.8737446197991465E-2</v>
      </c>
      <c r="AH76" s="157">
        <f t="shared" si="63"/>
        <v>7.320441988950277E-2</v>
      </c>
      <c r="AI76" s="157">
        <f t="shared" si="64"/>
        <v>7.7220077220077288E-2</v>
      </c>
      <c r="AJ76" s="157">
        <f t="shared" si="65"/>
        <v>2.1505376344086224E-2</v>
      </c>
      <c r="AK76" s="157">
        <f t="shared" si="66"/>
        <v>1.4035087719298067E-2</v>
      </c>
      <c r="AL76" s="157">
        <f t="shared" si="67"/>
        <v>-1.9607843137254943E-2</v>
      </c>
      <c r="AM76" s="157">
        <f t="shared" si="68"/>
        <v>6.9411764705882284E-2</v>
      </c>
      <c r="AN76" s="157">
        <f t="shared" si="69"/>
        <v>4.5104510451045021E-2</v>
      </c>
      <c r="AO76" s="157">
        <f t="shared" si="70"/>
        <v>0.10526315789473695</v>
      </c>
      <c r="AP76" s="157">
        <f t="shared" si="71"/>
        <v>0.1361904761904762</v>
      </c>
      <c r="AQ76" s="157">
        <v>0.14501257334450979</v>
      </c>
      <c r="AR76" s="157">
        <v>4.0995607613470098E-2</v>
      </c>
      <c r="AS76" s="157">
        <v>-1.2658227848101333E-2</v>
      </c>
      <c r="AT76" s="157">
        <f t="shared" si="72"/>
        <v>1.9230769230769384E-2</v>
      </c>
    </row>
    <row r="77" spans="1:46">
      <c r="A77" s="155" t="s">
        <v>49</v>
      </c>
      <c r="B77" s="156">
        <v>0</v>
      </c>
      <c r="C77" s="156">
        <v>0</v>
      </c>
      <c r="D77" s="156">
        <v>0</v>
      </c>
      <c r="E77" s="156">
        <v>0</v>
      </c>
      <c r="F77" s="156">
        <v>0</v>
      </c>
      <c r="G77" s="156">
        <v>0</v>
      </c>
      <c r="H77" s="156">
        <v>0</v>
      </c>
      <c r="I77" s="156">
        <v>0</v>
      </c>
      <c r="J77" s="156">
        <v>0</v>
      </c>
      <c r="K77" s="156">
        <v>0</v>
      </c>
      <c r="L77" s="156">
        <v>0</v>
      </c>
      <c r="M77" s="156">
        <v>0</v>
      </c>
      <c r="N77" s="156">
        <v>0</v>
      </c>
      <c r="O77" s="156">
        <v>0</v>
      </c>
      <c r="P77" s="156">
        <v>0</v>
      </c>
      <c r="Q77" s="156">
        <v>0</v>
      </c>
      <c r="R77" s="156">
        <v>0</v>
      </c>
      <c r="S77" s="156">
        <v>0</v>
      </c>
      <c r="T77" s="156">
        <v>0</v>
      </c>
      <c r="U77" s="156">
        <v>0</v>
      </c>
      <c r="V77" s="156">
        <v>0</v>
      </c>
      <c r="W77" s="156">
        <f>IF('Relative Weights'!F13=0,0,'Relative Weights'!F13)</f>
        <v>0</v>
      </c>
      <c r="X77" s="152"/>
      <c r="Y77" s="155" t="s">
        <v>49</v>
      </c>
      <c r="Z77" s="157" t="str">
        <f t="shared" si="55"/>
        <v/>
      </c>
      <c r="AA77" s="157" t="str">
        <f t="shared" si="56"/>
        <v/>
      </c>
      <c r="AB77" s="157" t="str">
        <f t="shared" si="57"/>
        <v/>
      </c>
      <c r="AC77" s="157" t="str">
        <f t="shared" si="58"/>
        <v/>
      </c>
      <c r="AD77" s="157" t="str">
        <f t="shared" si="59"/>
        <v/>
      </c>
      <c r="AE77" s="157" t="str">
        <f t="shared" si="60"/>
        <v/>
      </c>
      <c r="AF77" s="157" t="str">
        <f t="shared" si="61"/>
        <v/>
      </c>
      <c r="AG77" s="157" t="str">
        <f t="shared" si="62"/>
        <v/>
      </c>
      <c r="AH77" s="157" t="str">
        <f t="shared" si="63"/>
        <v/>
      </c>
      <c r="AI77" s="157" t="str">
        <f t="shared" si="64"/>
        <v/>
      </c>
      <c r="AJ77" s="157" t="str">
        <f t="shared" si="65"/>
        <v/>
      </c>
      <c r="AK77" s="157" t="str">
        <f t="shared" si="66"/>
        <v/>
      </c>
      <c r="AL77" s="157" t="str">
        <f t="shared" si="67"/>
        <v/>
      </c>
      <c r="AM77" s="157" t="str">
        <f t="shared" si="68"/>
        <v/>
      </c>
      <c r="AN77" s="157" t="str">
        <f t="shared" si="69"/>
        <v/>
      </c>
      <c r="AO77" s="157" t="str">
        <f t="shared" si="70"/>
        <v/>
      </c>
      <c r="AP77" s="157" t="str">
        <f t="shared" si="71"/>
        <v/>
      </c>
      <c r="AQ77" s="157" t="s">
        <v>829</v>
      </c>
      <c r="AR77" s="157" t="s">
        <v>829</v>
      </c>
      <c r="AS77" s="157" t="s">
        <v>829</v>
      </c>
      <c r="AT77" s="157" t="str">
        <f t="shared" si="72"/>
        <v/>
      </c>
    </row>
    <row r="78" spans="1:46">
      <c r="A78" s="155" t="s">
        <v>50</v>
      </c>
      <c r="B78" s="156">
        <v>14.09</v>
      </c>
      <c r="C78" s="156">
        <v>12.28</v>
      </c>
      <c r="D78" s="156">
        <v>11.49</v>
      </c>
      <c r="E78" s="156">
        <v>11.32</v>
      </c>
      <c r="F78" s="156">
        <v>12.31</v>
      </c>
      <c r="G78" s="156">
        <v>13.796534682940798</v>
      </c>
      <c r="H78" s="156">
        <v>13.84</v>
      </c>
      <c r="I78" s="156">
        <v>14.4</v>
      </c>
      <c r="J78" s="156">
        <v>14.69</v>
      </c>
      <c r="K78" s="156">
        <v>15.32</v>
      </c>
      <c r="L78" s="156">
        <v>15.76</v>
      </c>
      <c r="M78" s="156">
        <v>17.010000000000002</v>
      </c>
      <c r="N78" s="156">
        <v>18.18</v>
      </c>
      <c r="O78" s="156">
        <v>19.440000000000001</v>
      </c>
      <c r="P78" s="156">
        <v>19.329999999999998</v>
      </c>
      <c r="Q78" s="156">
        <v>20.67</v>
      </c>
      <c r="R78" s="156">
        <v>23.84</v>
      </c>
      <c r="S78" s="156">
        <v>26.37</v>
      </c>
      <c r="T78" s="156">
        <v>28.72</v>
      </c>
      <c r="U78" s="156">
        <v>28.45</v>
      </c>
      <c r="V78" s="156">
        <v>29.07</v>
      </c>
      <c r="W78" s="156">
        <f>IF('Relative Weights'!F14=0,0,'Relative Weights'!F14)</f>
        <v>27.99</v>
      </c>
      <c r="X78" s="152"/>
      <c r="Y78" s="155" t="s">
        <v>50</v>
      </c>
      <c r="Z78" s="157">
        <f t="shared" si="55"/>
        <v>-0.1284599006387509</v>
      </c>
      <c r="AA78" s="157">
        <f t="shared" si="56"/>
        <v>-6.4332247557003175E-2</v>
      </c>
      <c r="AB78" s="157">
        <f t="shared" si="57"/>
        <v>-1.4795474325500435E-2</v>
      </c>
      <c r="AC78" s="157">
        <f t="shared" si="58"/>
        <v>8.7455830388692535E-2</v>
      </c>
      <c r="AD78" s="157">
        <f t="shared" si="59"/>
        <v>0.12075830080753835</v>
      </c>
      <c r="AE78" s="157">
        <f t="shared" si="60"/>
        <v>3.1504517661919973E-3</v>
      </c>
      <c r="AF78" s="157">
        <f t="shared" si="61"/>
        <v>4.0462427745664886E-2</v>
      </c>
      <c r="AG78" s="157">
        <f t="shared" si="62"/>
        <v>2.0138888888888928E-2</v>
      </c>
      <c r="AH78" s="157">
        <f t="shared" si="63"/>
        <v>4.288631722260039E-2</v>
      </c>
      <c r="AI78" s="157">
        <f t="shared" si="64"/>
        <v>2.8720626631853818E-2</v>
      </c>
      <c r="AJ78" s="157">
        <f t="shared" si="65"/>
        <v>7.9314720812182937E-2</v>
      </c>
      <c r="AK78" s="157">
        <f t="shared" si="66"/>
        <v>6.8783068783068613E-2</v>
      </c>
      <c r="AL78" s="157">
        <f t="shared" si="67"/>
        <v>6.9306930693069368E-2</v>
      </c>
      <c r="AM78" s="157">
        <f t="shared" si="68"/>
        <v>-5.6584362139918687E-3</v>
      </c>
      <c r="AN78" s="157">
        <f t="shared" si="69"/>
        <v>6.9322296947749829E-2</v>
      </c>
      <c r="AO78" s="157">
        <f t="shared" si="70"/>
        <v>0.1533623609095307</v>
      </c>
      <c r="AP78" s="157">
        <f t="shared" si="71"/>
        <v>0.1061241610738255</v>
      </c>
      <c r="AQ78" s="157">
        <v>8.9116420174440547E-2</v>
      </c>
      <c r="AR78" s="157">
        <v>-9.4011142061281028E-3</v>
      </c>
      <c r="AS78" s="157">
        <v>2.1792618629173921E-2</v>
      </c>
      <c r="AT78" s="157">
        <f t="shared" si="72"/>
        <v>-3.7151702786377805E-2</v>
      </c>
    </row>
    <row r="79" spans="1:46">
      <c r="A79" s="155" t="s">
        <v>51</v>
      </c>
      <c r="B79" s="156">
        <v>5.48</v>
      </c>
      <c r="C79" s="156">
        <v>5.0999999999999996</v>
      </c>
      <c r="D79" s="156">
        <v>5.2</v>
      </c>
      <c r="E79" s="156">
        <v>5.45</v>
      </c>
      <c r="F79" s="156">
        <v>6.17</v>
      </c>
      <c r="G79" s="156">
        <v>6.3238910411669629</v>
      </c>
      <c r="H79" s="156">
        <v>6.65</v>
      </c>
      <c r="I79" s="156">
        <v>7.5</v>
      </c>
      <c r="J79" s="156">
        <v>9.64</v>
      </c>
      <c r="K79" s="156">
        <v>11.95</v>
      </c>
      <c r="L79" s="156">
        <v>12.74</v>
      </c>
      <c r="M79" s="156">
        <v>12.41</v>
      </c>
      <c r="N79" s="156">
        <v>12.06</v>
      </c>
      <c r="O79" s="156">
        <v>13.02</v>
      </c>
      <c r="P79" s="156">
        <v>14.64</v>
      </c>
      <c r="Q79" s="156">
        <v>15.47</v>
      </c>
      <c r="R79" s="156">
        <v>15.16</v>
      </c>
      <c r="S79" s="156">
        <v>14.47</v>
      </c>
      <c r="T79" s="156">
        <v>16.55</v>
      </c>
      <c r="U79" s="156">
        <v>21.12</v>
      </c>
      <c r="V79" s="156">
        <v>26.48</v>
      </c>
      <c r="W79" s="156">
        <f>IF('Relative Weights'!F15=0,0,'Relative Weights'!F15)</f>
        <v>25.57</v>
      </c>
      <c r="X79" s="152"/>
      <c r="Y79" s="155" t="s">
        <v>51</v>
      </c>
      <c r="Z79" s="157">
        <f t="shared" si="55"/>
        <v>-6.9343065693430739E-2</v>
      </c>
      <c r="AA79" s="157">
        <f t="shared" si="56"/>
        <v>1.9607843137255054E-2</v>
      </c>
      <c r="AB79" s="157">
        <f t="shared" si="57"/>
        <v>4.8076923076923128E-2</v>
      </c>
      <c r="AC79" s="157">
        <f t="shared" si="58"/>
        <v>0.13211009174311927</v>
      </c>
      <c r="AD79" s="157">
        <f t="shared" si="59"/>
        <v>2.494182190712535E-2</v>
      </c>
      <c r="AE79" s="157">
        <f t="shared" si="60"/>
        <v>5.1567770018513759E-2</v>
      </c>
      <c r="AF79" s="157">
        <f t="shared" si="61"/>
        <v>0.1278195488721805</v>
      </c>
      <c r="AG79" s="157">
        <f t="shared" si="62"/>
        <v>0.28533333333333344</v>
      </c>
      <c r="AH79" s="157">
        <f t="shared" si="63"/>
        <v>0.23962655601659733</v>
      </c>
      <c r="AI79" s="157">
        <f t="shared" si="64"/>
        <v>6.6108786610878711E-2</v>
      </c>
      <c r="AJ79" s="157">
        <f t="shared" si="65"/>
        <v>-2.590266875981162E-2</v>
      </c>
      <c r="AK79" s="157">
        <f t="shared" si="66"/>
        <v>-2.8203062046736505E-2</v>
      </c>
      <c r="AL79" s="157">
        <f t="shared" si="67"/>
        <v>7.9601990049751103E-2</v>
      </c>
      <c r="AM79" s="157">
        <f t="shared" si="68"/>
        <v>0.12442396313364057</v>
      </c>
      <c r="AN79" s="157">
        <f t="shared" si="69"/>
        <v>5.6693989071038287E-2</v>
      </c>
      <c r="AO79" s="157">
        <f t="shared" si="70"/>
        <v>-2.0038784744667137E-2</v>
      </c>
      <c r="AP79" s="157">
        <f t="shared" si="71"/>
        <v>-4.5514511873350871E-2</v>
      </c>
      <c r="AQ79" s="157">
        <v>0.14374568071872851</v>
      </c>
      <c r="AR79" s="157">
        <v>0.27613293051359511</v>
      </c>
      <c r="AS79" s="157">
        <v>0.25378787878787867</v>
      </c>
      <c r="AT79" s="157">
        <f t="shared" si="72"/>
        <v>-3.4365558912386684E-2</v>
      </c>
    </row>
    <row r="80" spans="1:46">
      <c r="A80" s="155" t="s">
        <v>723</v>
      </c>
      <c r="B80" s="156">
        <v>0</v>
      </c>
      <c r="C80" s="156">
        <v>0</v>
      </c>
      <c r="D80" s="156">
        <v>0</v>
      </c>
      <c r="E80" s="156">
        <v>0</v>
      </c>
      <c r="F80" s="156">
        <v>0</v>
      </c>
      <c r="G80" s="156">
        <v>0</v>
      </c>
      <c r="H80" s="156">
        <v>0</v>
      </c>
      <c r="I80" s="156">
        <v>0</v>
      </c>
      <c r="J80" s="156">
        <v>0</v>
      </c>
      <c r="K80" s="156">
        <v>0</v>
      </c>
      <c r="L80" s="156">
        <v>0</v>
      </c>
      <c r="M80" s="156">
        <v>0</v>
      </c>
      <c r="N80" s="156">
        <v>0</v>
      </c>
      <c r="O80" s="156">
        <v>0</v>
      </c>
      <c r="P80" s="156">
        <v>0</v>
      </c>
      <c r="Q80" s="156">
        <v>0</v>
      </c>
      <c r="R80" s="156">
        <v>0</v>
      </c>
      <c r="S80" s="156">
        <v>0</v>
      </c>
      <c r="T80" s="156">
        <v>0</v>
      </c>
      <c r="U80" s="156">
        <v>0</v>
      </c>
      <c r="V80" s="156">
        <v>0</v>
      </c>
      <c r="W80" s="156">
        <f>IF('Relative Weights'!F16=0,0,'Relative Weights'!F16)</f>
        <v>0</v>
      </c>
      <c r="X80" s="152"/>
      <c r="Y80" s="155" t="s">
        <v>723</v>
      </c>
      <c r="Z80" s="157" t="str">
        <f t="shared" si="55"/>
        <v/>
      </c>
      <c r="AA80" s="157" t="str">
        <f t="shared" si="56"/>
        <v/>
      </c>
      <c r="AB80" s="157" t="str">
        <f t="shared" si="57"/>
        <v/>
      </c>
      <c r="AC80" s="157" t="str">
        <f t="shared" si="58"/>
        <v/>
      </c>
      <c r="AD80" s="157" t="str">
        <f t="shared" si="59"/>
        <v/>
      </c>
      <c r="AE80" s="157" t="str">
        <f t="shared" si="60"/>
        <v/>
      </c>
      <c r="AF80" s="157" t="str">
        <f t="shared" si="61"/>
        <v/>
      </c>
      <c r="AG80" s="157" t="str">
        <f t="shared" si="62"/>
        <v/>
      </c>
      <c r="AH80" s="157" t="str">
        <f t="shared" si="63"/>
        <v/>
      </c>
      <c r="AI80" s="157" t="str">
        <f t="shared" si="64"/>
        <v/>
      </c>
      <c r="AJ80" s="157" t="str">
        <f t="shared" si="65"/>
        <v/>
      </c>
      <c r="AK80" s="157" t="str">
        <f t="shared" si="66"/>
        <v/>
      </c>
      <c r="AL80" s="157" t="str">
        <f t="shared" si="67"/>
        <v/>
      </c>
      <c r="AM80" s="157" t="str">
        <f t="shared" si="68"/>
        <v/>
      </c>
      <c r="AN80" s="157" t="str">
        <f t="shared" si="69"/>
        <v/>
      </c>
      <c r="AO80" s="157" t="str">
        <f t="shared" si="70"/>
        <v/>
      </c>
      <c r="AP80" s="157" t="str">
        <f t="shared" si="71"/>
        <v/>
      </c>
      <c r="AQ80" s="157" t="s">
        <v>829</v>
      </c>
      <c r="AR80" s="157" t="s">
        <v>829</v>
      </c>
      <c r="AS80" s="157" t="s">
        <v>829</v>
      </c>
      <c r="AT80" s="157" t="str">
        <f t="shared" si="72"/>
        <v/>
      </c>
    </row>
    <row r="81" spans="1:46">
      <c r="A81" s="155" t="s">
        <v>53</v>
      </c>
      <c r="B81" s="156">
        <v>0</v>
      </c>
      <c r="C81" s="156">
        <v>0</v>
      </c>
      <c r="D81" s="156">
        <v>0</v>
      </c>
      <c r="E81" s="156">
        <v>0</v>
      </c>
      <c r="F81" s="156">
        <v>0</v>
      </c>
      <c r="G81" s="156">
        <v>0</v>
      </c>
      <c r="H81" s="156">
        <v>0</v>
      </c>
      <c r="I81" s="156">
        <v>0</v>
      </c>
      <c r="J81" s="156">
        <v>0</v>
      </c>
      <c r="K81" s="156">
        <v>0</v>
      </c>
      <c r="L81" s="156">
        <v>0</v>
      </c>
      <c r="M81" s="156">
        <v>0</v>
      </c>
      <c r="N81" s="156">
        <v>0</v>
      </c>
      <c r="O81" s="156">
        <v>0</v>
      </c>
      <c r="P81" s="156">
        <v>0</v>
      </c>
      <c r="Q81" s="156">
        <v>0</v>
      </c>
      <c r="R81" s="156">
        <v>0</v>
      </c>
      <c r="S81" s="156">
        <v>0</v>
      </c>
      <c r="T81" s="156">
        <v>0</v>
      </c>
      <c r="U81" s="156">
        <v>0</v>
      </c>
      <c r="V81" s="156">
        <v>0</v>
      </c>
      <c r="W81" s="156">
        <f>IF('Relative Weights'!F17=0,0,'Relative Weights'!F17)</f>
        <v>0</v>
      </c>
      <c r="X81" s="152"/>
      <c r="Y81" s="155" t="s">
        <v>53</v>
      </c>
      <c r="Z81" s="157" t="str">
        <f t="shared" si="55"/>
        <v/>
      </c>
      <c r="AA81" s="157" t="str">
        <f t="shared" si="56"/>
        <v/>
      </c>
      <c r="AB81" s="157" t="str">
        <f t="shared" si="57"/>
        <v/>
      </c>
      <c r="AC81" s="157" t="str">
        <f t="shared" si="58"/>
        <v/>
      </c>
      <c r="AD81" s="157" t="str">
        <f t="shared" si="59"/>
        <v/>
      </c>
      <c r="AE81" s="157" t="str">
        <f t="shared" si="60"/>
        <v/>
      </c>
      <c r="AF81" s="157" t="str">
        <f t="shared" si="61"/>
        <v/>
      </c>
      <c r="AG81" s="157" t="str">
        <f t="shared" si="62"/>
        <v/>
      </c>
      <c r="AH81" s="157" t="str">
        <f t="shared" si="63"/>
        <v/>
      </c>
      <c r="AI81" s="157" t="str">
        <f t="shared" si="64"/>
        <v/>
      </c>
      <c r="AJ81" s="157" t="str">
        <f t="shared" si="65"/>
        <v/>
      </c>
      <c r="AK81" s="157" t="str">
        <f t="shared" si="66"/>
        <v/>
      </c>
      <c r="AL81" s="157" t="str">
        <f t="shared" si="67"/>
        <v/>
      </c>
      <c r="AM81" s="157" t="str">
        <f t="shared" si="68"/>
        <v/>
      </c>
      <c r="AN81" s="157" t="str">
        <f t="shared" si="69"/>
        <v/>
      </c>
      <c r="AO81" s="157" t="str">
        <f t="shared" si="70"/>
        <v/>
      </c>
      <c r="AP81" s="157" t="str">
        <f t="shared" si="71"/>
        <v/>
      </c>
      <c r="AQ81" s="157" t="s">
        <v>829</v>
      </c>
      <c r="AR81" s="157" t="s">
        <v>829</v>
      </c>
      <c r="AS81" s="157" t="s">
        <v>829</v>
      </c>
      <c r="AT81" s="157" t="str">
        <f t="shared" si="72"/>
        <v/>
      </c>
    </row>
    <row r="82" spans="1:46">
      <c r="A82" s="155" t="s">
        <v>54</v>
      </c>
      <c r="B82" s="156">
        <v>0</v>
      </c>
      <c r="C82" s="156">
        <v>0</v>
      </c>
      <c r="D82" s="156">
        <v>0</v>
      </c>
      <c r="E82" s="156">
        <v>0</v>
      </c>
      <c r="F82" s="156">
        <v>0</v>
      </c>
      <c r="G82" s="156">
        <v>0</v>
      </c>
      <c r="H82" s="156">
        <v>0</v>
      </c>
      <c r="I82" s="156">
        <v>0</v>
      </c>
      <c r="J82" s="156">
        <v>0</v>
      </c>
      <c r="K82" s="156">
        <v>0</v>
      </c>
      <c r="L82" s="156">
        <v>0</v>
      </c>
      <c r="M82" s="156">
        <v>0</v>
      </c>
      <c r="N82" s="156">
        <v>0</v>
      </c>
      <c r="O82" s="156">
        <v>0</v>
      </c>
      <c r="P82" s="156">
        <v>0</v>
      </c>
      <c r="Q82" s="156">
        <v>0</v>
      </c>
      <c r="R82" s="156">
        <v>0</v>
      </c>
      <c r="S82" s="156">
        <v>0</v>
      </c>
      <c r="T82" s="156">
        <v>0</v>
      </c>
      <c r="U82" s="156">
        <v>0</v>
      </c>
      <c r="V82" s="156">
        <v>0</v>
      </c>
      <c r="W82" s="156">
        <f>IF('Relative Weights'!F18=0,0,'Relative Weights'!F18)</f>
        <v>0</v>
      </c>
      <c r="X82" s="152"/>
      <c r="Y82" s="155" t="s">
        <v>54</v>
      </c>
      <c r="Z82" s="157" t="str">
        <f t="shared" si="55"/>
        <v/>
      </c>
      <c r="AA82" s="157" t="str">
        <f t="shared" si="56"/>
        <v/>
      </c>
      <c r="AB82" s="157" t="str">
        <f t="shared" si="57"/>
        <v/>
      </c>
      <c r="AC82" s="157" t="str">
        <f t="shared" si="58"/>
        <v/>
      </c>
      <c r="AD82" s="157" t="str">
        <f t="shared" si="59"/>
        <v/>
      </c>
      <c r="AE82" s="157" t="str">
        <f t="shared" si="60"/>
        <v/>
      </c>
      <c r="AF82" s="157" t="str">
        <f t="shared" si="61"/>
        <v/>
      </c>
      <c r="AG82" s="157" t="str">
        <f t="shared" si="62"/>
        <v/>
      </c>
      <c r="AH82" s="157" t="str">
        <f t="shared" si="63"/>
        <v/>
      </c>
      <c r="AI82" s="157" t="str">
        <f t="shared" si="64"/>
        <v/>
      </c>
      <c r="AJ82" s="157" t="str">
        <f t="shared" si="65"/>
        <v/>
      </c>
      <c r="AK82" s="157" t="str">
        <f t="shared" si="66"/>
        <v/>
      </c>
      <c r="AL82" s="157" t="str">
        <f t="shared" si="67"/>
        <v/>
      </c>
      <c r="AM82" s="157" t="str">
        <f t="shared" si="68"/>
        <v/>
      </c>
      <c r="AN82" s="157" t="str">
        <f t="shared" si="69"/>
        <v/>
      </c>
      <c r="AO82" s="157" t="str">
        <f t="shared" si="70"/>
        <v/>
      </c>
      <c r="AP82" s="157" t="str">
        <f t="shared" si="71"/>
        <v/>
      </c>
      <c r="AQ82" s="157" t="s">
        <v>829</v>
      </c>
      <c r="AR82" s="157" t="s">
        <v>829</v>
      </c>
      <c r="AS82" s="157" t="s">
        <v>829</v>
      </c>
      <c r="AT82" s="157" t="str">
        <f t="shared" si="72"/>
        <v/>
      </c>
    </row>
    <row r="83" spans="1:46">
      <c r="A83" s="155" t="s">
        <v>55</v>
      </c>
      <c r="B83" s="156">
        <v>9.3000000000000007</v>
      </c>
      <c r="C83" s="156">
        <v>9.0500000000000007</v>
      </c>
      <c r="D83" s="156">
        <v>7.95</v>
      </c>
      <c r="E83" s="156">
        <v>7.66</v>
      </c>
      <c r="F83" s="156">
        <v>7.49</v>
      </c>
      <c r="G83" s="156">
        <v>7.9692785412469753</v>
      </c>
      <c r="H83" s="156">
        <v>8.49</v>
      </c>
      <c r="I83" s="156">
        <v>9.14</v>
      </c>
      <c r="J83" s="156">
        <v>9.75</v>
      </c>
      <c r="K83" s="156">
        <v>9.93</v>
      </c>
      <c r="L83" s="156">
        <v>9.75</v>
      </c>
      <c r="M83" s="156">
        <v>9.77</v>
      </c>
      <c r="N83" s="156">
        <v>9.86</v>
      </c>
      <c r="O83" s="156">
        <v>10.11</v>
      </c>
      <c r="P83" s="156">
        <v>10.19</v>
      </c>
      <c r="Q83" s="156">
        <v>10.74</v>
      </c>
      <c r="R83" s="156">
        <v>11.28</v>
      </c>
      <c r="S83" s="156">
        <v>12.15</v>
      </c>
      <c r="T83" s="156">
        <v>11.99</v>
      </c>
      <c r="U83" s="156">
        <v>11.1</v>
      </c>
      <c r="V83" s="156">
        <v>9.1999999999999993</v>
      </c>
      <c r="W83" s="156">
        <f>IF('Relative Weights'!F19=0,0,'Relative Weights'!F19)</f>
        <v>8.1199999999999992</v>
      </c>
      <c r="X83" s="152"/>
      <c r="Y83" s="155" t="s">
        <v>55</v>
      </c>
      <c r="Z83" s="157">
        <f t="shared" si="55"/>
        <v>-2.6881720430107503E-2</v>
      </c>
      <c r="AA83" s="157">
        <f t="shared" si="56"/>
        <v>-0.12154696132596687</v>
      </c>
      <c r="AB83" s="157">
        <f t="shared" si="57"/>
        <v>-3.647798742138364E-2</v>
      </c>
      <c r="AC83" s="157">
        <f t="shared" si="58"/>
        <v>-2.2193211488250597E-2</v>
      </c>
      <c r="AD83" s="157">
        <f t="shared" si="59"/>
        <v>6.3989124332039404E-2</v>
      </c>
      <c r="AE83" s="157">
        <f t="shared" si="60"/>
        <v>6.5341104098432856E-2</v>
      </c>
      <c r="AF83" s="157">
        <f t="shared" si="61"/>
        <v>7.6560659599528957E-2</v>
      </c>
      <c r="AG83" s="157">
        <f t="shared" si="62"/>
        <v>6.6739606126914541E-2</v>
      </c>
      <c r="AH83" s="157">
        <f t="shared" si="63"/>
        <v>1.8461538461538529E-2</v>
      </c>
      <c r="AI83" s="157">
        <f t="shared" si="64"/>
        <v>-1.8126888217522619E-2</v>
      </c>
      <c r="AJ83" s="157">
        <f t="shared" si="65"/>
        <v>2.0512820512819108E-3</v>
      </c>
      <c r="AK83" s="157">
        <f t="shared" si="66"/>
        <v>9.2118730808596894E-3</v>
      </c>
      <c r="AL83" s="157">
        <f t="shared" si="67"/>
        <v>2.535496957403649E-2</v>
      </c>
      <c r="AM83" s="157">
        <f t="shared" si="68"/>
        <v>7.9129574678535874E-3</v>
      </c>
      <c r="AN83" s="157">
        <f t="shared" si="69"/>
        <v>5.3974484789008903E-2</v>
      </c>
      <c r="AO83" s="157">
        <f t="shared" si="70"/>
        <v>5.027932960893855E-2</v>
      </c>
      <c r="AP83" s="157">
        <f t="shared" si="71"/>
        <v>7.7127659574468099E-2</v>
      </c>
      <c r="AQ83" s="157">
        <v>-1.3168724279835398E-2</v>
      </c>
      <c r="AR83" s="157">
        <v>-7.4228523769808263E-2</v>
      </c>
      <c r="AS83" s="157">
        <v>-0.1711711711711712</v>
      </c>
      <c r="AT83" s="157">
        <f t="shared" si="72"/>
        <v>-0.11739130434782608</v>
      </c>
    </row>
    <row r="84" spans="1:46">
      <c r="A84" s="155" t="s">
        <v>56</v>
      </c>
      <c r="B84" s="156">
        <v>24.63</v>
      </c>
      <c r="C84" s="156">
        <v>23.58</v>
      </c>
      <c r="D84" s="156">
        <v>24.39</v>
      </c>
      <c r="E84" s="156">
        <v>25.19</v>
      </c>
      <c r="F84" s="156">
        <v>27.34</v>
      </c>
      <c r="G84" s="156">
        <v>29.367513754009995</v>
      </c>
      <c r="H84" s="156">
        <v>29.55</v>
      </c>
      <c r="I84" s="156">
        <v>30.57</v>
      </c>
      <c r="J84" s="156">
        <v>34.22</v>
      </c>
      <c r="K84" s="156">
        <v>36.07</v>
      </c>
      <c r="L84" s="156">
        <v>38.520000000000003</v>
      </c>
      <c r="M84" s="156">
        <v>37.340000000000003</v>
      </c>
      <c r="N84" s="156">
        <v>35.14</v>
      </c>
      <c r="O84" s="156">
        <v>32.24</v>
      </c>
      <c r="P84" s="156">
        <v>32.17</v>
      </c>
      <c r="Q84" s="156">
        <v>36.549999999999997</v>
      </c>
      <c r="R84" s="156">
        <v>39.21</v>
      </c>
      <c r="S84" s="156">
        <v>43.58</v>
      </c>
      <c r="T84" s="156">
        <v>48.02</v>
      </c>
      <c r="U84" s="156">
        <v>51.68</v>
      </c>
      <c r="V84" s="156">
        <v>52.25</v>
      </c>
      <c r="W84" s="156">
        <f>IF('Relative Weights'!F20=0,0,'Relative Weights'!F20)</f>
        <v>48.77</v>
      </c>
      <c r="X84" s="152"/>
      <c r="Y84" s="155" t="s">
        <v>56</v>
      </c>
      <c r="Z84" s="157">
        <f t="shared" si="55"/>
        <v>-4.2630937880633435E-2</v>
      </c>
      <c r="AA84" s="157">
        <f t="shared" si="56"/>
        <v>3.4351145038167941E-2</v>
      </c>
      <c r="AB84" s="157">
        <f t="shared" si="57"/>
        <v>3.2800328003280033E-2</v>
      </c>
      <c r="AC84" s="157">
        <f t="shared" si="58"/>
        <v>8.5351329892814576E-2</v>
      </c>
      <c r="AD84" s="157">
        <f t="shared" si="59"/>
        <v>7.415924484308678E-2</v>
      </c>
      <c r="AE84" s="157">
        <f t="shared" si="60"/>
        <v>6.2138813492540468E-3</v>
      </c>
      <c r="AF84" s="157">
        <f t="shared" si="61"/>
        <v>3.4517766497461855E-2</v>
      </c>
      <c r="AG84" s="157">
        <f t="shared" si="62"/>
        <v>0.11939810271508011</v>
      </c>
      <c r="AH84" s="157">
        <f t="shared" si="63"/>
        <v>5.4061952074810016E-2</v>
      </c>
      <c r="AI84" s="157">
        <f t="shared" si="64"/>
        <v>6.792348211810384E-2</v>
      </c>
      <c r="AJ84" s="157">
        <f t="shared" si="65"/>
        <v>-3.0633437175493272E-2</v>
      </c>
      <c r="AK84" s="157">
        <f t="shared" si="66"/>
        <v>-5.8918050348152229E-2</v>
      </c>
      <c r="AL84" s="157">
        <f t="shared" si="67"/>
        <v>-8.2527034718269721E-2</v>
      </c>
      <c r="AM84" s="157">
        <f t="shared" si="68"/>
        <v>-2.1712158808933069E-3</v>
      </c>
      <c r="AN84" s="157">
        <f t="shared" si="69"/>
        <v>0.13615169412496098</v>
      </c>
      <c r="AO84" s="157">
        <f t="shared" si="70"/>
        <v>7.2777017783857811E-2</v>
      </c>
      <c r="AP84" s="157">
        <f t="shared" si="71"/>
        <v>0.11145116041826064</v>
      </c>
      <c r="AQ84" s="157">
        <v>0.10188159706287303</v>
      </c>
      <c r="AR84" s="157">
        <v>7.6218242399000324E-2</v>
      </c>
      <c r="AS84" s="157">
        <v>1.1029411764705843E-2</v>
      </c>
      <c r="AT84" s="157">
        <f t="shared" si="72"/>
        <v>-6.6602870813397108E-2</v>
      </c>
    </row>
    <row r="85" spans="1:46">
      <c r="A85" s="168" t="s">
        <v>57</v>
      </c>
      <c r="B85" s="156">
        <v>18.37</v>
      </c>
      <c r="C85" s="156">
        <v>16.14</v>
      </c>
      <c r="D85" s="156">
        <v>16.82</v>
      </c>
      <c r="E85" s="156">
        <v>17.309999999999999</v>
      </c>
      <c r="F85" s="156">
        <v>20.27</v>
      </c>
      <c r="G85" s="156">
        <v>22.72780566345029</v>
      </c>
      <c r="H85" s="156">
        <v>24.27</v>
      </c>
      <c r="I85" s="156">
        <v>24.41</v>
      </c>
      <c r="J85" s="156">
        <v>23.34</v>
      </c>
      <c r="K85" s="156">
        <v>23.05</v>
      </c>
      <c r="L85" s="156">
        <v>23.21</v>
      </c>
      <c r="M85" s="156">
        <v>23.52</v>
      </c>
      <c r="N85" s="156">
        <v>23.92</v>
      </c>
      <c r="O85" s="156">
        <v>24.41</v>
      </c>
      <c r="P85" s="156">
        <v>24.7</v>
      </c>
      <c r="Q85" s="156">
        <v>25.73</v>
      </c>
      <c r="R85" s="156">
        <v>28.23</v>
      </c>
      <c r="S85" s="156">
        <v>32.950000000000003</v>
      </c>
      <c r="T85" s="156">
        <v>35.950000000000003</v>
      </c>
      <c r="U85" s="156">
        <v>38</v>
      </c>
      <c r="V85" s="156">
        <v>38.06</v>
      </c>
      <c r="W85" s="156">
        <f>IF('Relative Weights'!F21=0,0,'Relative Weights'!F21)</f>
        <v>38.130000000000003</v>
      </c>
      <c r="X85" s="152"/>
      <c r="Y85" s="155" t="s">
        <v>57</v>
      </c>
      <c r="Z85" s="157">
        <f t="shared" si="55"/>
        <v>-0.12139357648339688</v>
      </c>
      <c r="AA85" s="157">
        <f t="shared" si="56"/>
        <v>4.2131350681536617E-2</v>
      </c>
      <c r="AB85" s="157">
        <f t="shared" si="57"/>
        <v>2.9131985731272181E-2</v>
      </c>
      <c r="AC85" s="157">
        <f t="shared" si="58"/>
        <v>0.17099942229924903</v>
      </c>
      <c r="AD85" s="157">
        <f t="shared" si="59"/>
        <v>0.12125336277505139</v>
      </c>
      <c r="AE85" s="157">
        <f t="shared" si="60"/>
        <v>6.7854959664222614E-2</v>
      </c>
      <c r="AF85" s="157">
        <f t="shared" si="61"/>
        <v>5.7684384013185763E-3</v>
      </c>
      <c r="AG85" s="157">
        <f t="shared" si="62"/>
        <v>-4.3834494059811546E-2</v>
      </c>
      <c r="AH85" s="157">
        <f t="shared" si="63"/>
        <v>-1.2425021422450722E-2</v>
      </c>
      <c r="AI85" s="157">
        <f t="shared" si="64"/>
        <v>6.94143167028205E-3</v>
      </c>
      <c r="AJ85" s="157">
        <f t="shared" si="65"/>
        <v>1.3356311934511034E-2</v>
      </c>
      <c r="AK85" s="157">
        <f t="shared" si="66"/>
        <v>1.7006802721088565E-2</v>
      </c>
      <c r="AL85" s="157">
        <f t="shared" si="67"/>
        <v>2.0484949832775934E-2</v>
      </c>
      <c r="AM85" s="157">
        <f t="shared" si="68"/>
        <v>1.1880376894715328E-2</v>
      </c>
      <c r="AN85" s="157">
        <f t="shared" si="69"/>
        <v>4.1700404858299622E-2</v>
      </c>
      <c r="AO85" s="157">
        <f t="shared" si="70"/>
        <v>9.7162844928099457E-2</v>
      </c>
      <c r="AP85" s="157">
        <f t="shared" si="71"/>
        <v>0.16719801629472197</v>
      </c>
      <c r="AQ85" s="157">
        <v>9.1047040971168336E-2</v>
      </c>
      <c r="AR85" s="157">
        <v>5.7023643949930314E-2</v>
      </c>
      <c r="AS85" s="157">
        <v>1.5789473684211242E-3</v>
      </c>
      <c r="AT85" s="157">
        <f t="shared" si="72"/>
        <v>1.8392012611665454E-3</v>
      </c>
    </row>
    <row r="86" spans="1:46">
      <c r="A86" s="168" t="s">
        <v>58</v>
      </c>
      <c r="B86" s="156">
        <v>19.12</v>
      </c>
      <c r="C86" s="156">
        <v>19.12</v>
      </c>
      <c r="D86" s="156">
        <v>19.12</v>
      </c>
      <c r="E86" s="156">
        <v>19.12</v>
      </c>
      <c r="F86" s="156">
        <v>19.12</v>
      </c>
      <c r="G86" s="156">
        <v>19.12</v>
      </c>
      <c r="H86" s="156">
        <v>19.12</v>
      </c>
      <c r="I86" s="156">
        <v>19.12</v>
      </c>
      <c r="J86" s="156">
        <v>19.12</v>
      </c>
      <c r="K86" s="156">
        <v>51.63</v>
      </c>
      <c r="L86" s="156">
        <v>50.88</v>
      </c>
      <c r="M86" s="156">
        <v>52.61</v>
      </c>
      <c r="N86" s="156">
        <v>55.92</v>
      </c>
      <c r="O86" s="156">
        <v>0</v>
      </c>
      <c r="P86" s="156">
        <v>0</v>
      </c>
      <c r="Q86" s="156">
        <v>0</v>
      </c>
      <c r="R86" s="156">
        <v>0</v>
      </c>
      <c r="S86" s="156">
        <v>0</v>
      </c>
      <c r="T86" s="156">
        <v>0</v>
      </c>
      <c r="U86" s="156">
        <v>0</v>
      </c>
      <c r="V86" s="156">
        <v>0</v>
      </c>
      <c r="W86" s="156">
        <f>IF('Relative Weights'!F22=0,0,'Relative Weights'!F22)</f>
        <v>0</v>
      </c>
      <c r="X86" s="152"/>
      <c r="Y86" s="155" t="s">
        <v>58</v>
      </c>
      <c r="Z86" s="157">
        <f t="shared" si="55"/>
        <v>0</v>
      </c>
      <c r="AA86" s="157">
        <f t="shared" si="56"/>
        <v>0</v>
      </c>
      <c r="AB86" s="157">
        <f t="shared" si="57"/>
        <v>0</v>
      </c>
      <c r="AC86" s="157">
        <f t="shared" si="58"/>
        <v>0</v>
      </c>
      <c r="AD86" s="157">
        <f t="shared" si="59"/>
        <v>0</v>
      </c>
      <c r="AE86" s="157">
        <f t="shared" si="60"/>
        <v>0</v>
      </c>
      <c r="AF86" s="157">
        <f t="shared" si="61"/>
        <v>0</v>
      </c>
      <c r="AG86" s="157">
        <f t="shared" si="62"/>
        <v>0</v>
      </c>
      <c r="AH86" s="157">
        <f t="shared" si="63"/>
        <v>1.7003138075313808</v>
      </c>
      <c r="AI86" s="157">
        <f t="shared" si="64"/>
        <v>-1.4526438117373641E-2</v>
      </c>
      <c r="AJ86" s="157">
        <f t="shared" si="65"/>
        <v>3.4001572327043927E-2</v>
      </c>
      <c r="AK86" s="157">
        <f t="shared" si="66"/>
        <v>6.2915795476145231E-2</v>
      </c>
      <c r="AL86" s="157" t="str">
        <f t="shared" si="67"/>
        <v>Deleted</v>
      </c>
      <c r="AM86" s="157" t="str">
        <f t="shared" si="68"/>
        <v/>
      </c>
      <c r="AN86" s="157" t="str">
        <f t="shared" si="69"/>
        <v/>
      </c>
      <c r="AO86" s="157" t="str">
        <f t="shared" si="70"/>
        <v/>
      </c>
      <c r="AP86" s="157" t="str">
        <f t="shared" si="71"/>
        <v/>
      </c>
      <c r="AQ86" s="157" t="s">
        <v>829</v>
      </c>
      <c r="AR86" s="157" t="s">
        <v>829</v>
      </c>
      <c r="AS86" s="157" t="s">
        <v>829</v>
      </c>
      <c r="AT86" s="157" t="str">
        <f t="shared" si="72"/>
        <v/>
      </c>
    </row>
    <row r="87" spans="1:46">
      <c r="A87" s="168" t="s">
        <v>59</v>
      </c>
      <c r="B87" s="156">
        <v>0</v>
      </c>
      <c r="C87" s="156">
        <v>0</v>
      </c>
      <c r="D87" s="156">
        <v>0</v>
      </c>
      <c r="E87" s="156">
        <v>0</v>
      </c>
      <c r="F87" s="156">
        <v>0</v>
      </c>
      <c r="G87" s="156">
        <v>0</v>
      </c>
      <c r="H87" s="156">
        <v>0</v>
      </c>
      <c r="I87" s="156">
        <v>0</v>
      </c>
      <c r="J87" s="156">
        <v>0</v>
      </c>
      <c r="K87" s="156">
        <v>0</v>
      </c>
      <c r="L87" s="156">
        <v>0</v>
      </c>
      <c r="M87" s="156">
        <v>0</v>
      </c>
      <c r="N87" s="156">
        <v>0</v>
      </c>
      <c r="O87" s="156">
        <v>0</v>
      </c>
      <c r="P87" s="156">
        <v>0</v>
      </c>
      <c r="Q87" s="156">
        <v>0</v>
      </c>
      <c r="R87" s="156">
        <v>0</v>
      </c>
      <c r="S87" s="156">
        <v>0</v>
      </c>
      <c r="T87" s="156">
        <v>0</v>
      </c>
      <c r="U87" s="156">
        <v>0</v>
      </c>
      <c r="V87" s="156">
        <v>0</v>
      </c>
      <c r="W87" s="156">
        <f>IF('Relative Weights'!F23=0,0,'Relative Weights'!F23)</f>
        <v>0</v>
      </c>
      <c r="X87" s="152"/>
      <c r="Y87" s="155" t="s">
        <v>218</v>
      </c>
      <c r="Z87" s="157" t="str">
        <f t="shared" si="55"/>
        <v/>
      </c>
      <c r="AA87" s="157" t="str">
        <f t="shared" si="56"/>
        <v/>
      </c>
      <c r="AB87" s="157" t="str">
        <f t="shared" si="57"/>
        <v/>
      </c>
      <c r="AC87" s="157" t="str">
        <f t="shared" si="58"/>
        <v/>
      </c>
      <c r="AD87" s="157" t="str">
        <f t="shared" si="59"/>
        <v/>
      </c>
      <c r="AE87" s="157" t="str">
        <f t="shared" si="60"/>
        <v/>
      </c>
      <c r="AF87" s="157" t="str">
        <f t="shared" si="61"/>
        <v/>
      </c>
      <c r="AG87" s="157" t="str">
        <f t="shared" si="62"/>
        <v/>
      </c>
      <c r="AH87" s="157" t="str">
        <f t="shared" si="63"/>
        <v/>
      </c>
      <c r="AI87" s="157" t="str">
        <f t="shared" si="64"/>
        <v/>
      </c>
      <c r="AJ87" s="157" t="str">
        <f t="shared" si="65"/>
        <v/>
      </c>
      <c r="AK87" s="157" t="str">
        <f t="shared" si="66"/>
        <v/>
      </c>
      <c r="AL87" s="157" t="str">
        <f t="shared" si="67"/>
        <v/>
      </c>
      <c r="AM87" s="157" t="str">
        <f t="shared" si="68"/>
        <v/>
      </c>
      <c r="AN87" s="157" t="str">
        <f t="shared" si="69"/>
        <v/>
      </c>
      <c r="AO87" s="157" t="str">
        <f t="shared" si="70"/>
        <v/>
      </c>
      <c r="AP87" s="157" t="str">
        <f t="shared" si="71"/>
        <v/>
      </c>
      <c r="AQ87" s="157" t="s">
        <v>829</v>
      </c>
      <c r="AR87" s="157" t="s">
        <v>829</v>
      </c>
      <c r="AS87" s="157" t="s">
        <v>829</v>
      </c>
      <c r="AT87" s="157" t="str">
        <f t="shared" si="72"/>
        <v/>
      </c>
    </row>
    <row r="88" spans="1:46">
      <c r="A88" s="168" t="s">
        <v>60</v>
      </c>
      <c r="B88" s="171">
        <v>0</v>
      </c>
      <c r="C88" s="171">
        <v>0</v>
      </c>
      <c r="D88" s="171">
        <v>0</v>
      </c>
      <c r="E88" s="171">
        <v>0</v>
      </c>
      <c r="F88" s="171">
        <v>0</v>
      </c>
      <c r="G88" s="171">
        <v>0</v>
      </c>
      <c r="H88" s="171">
        <v>3.37</v>
      </c>
      <c r="I88" s="171">
        <v>2.95</v>
      </c>
      <c r="J88" s="171">
        <v>2.84</v>
      </c>
      <c r="K88" s="156">
        <v>4.1900000000000004</v>
      </c>
      <c r="L88" s="156">
        <v>3.85</v>
      </c>
      <c r="M88" s="156">
        <v>4.53</v>
      </c>
      <c r="N88" s="156">
        <v>5.2</v>
      </c>
      <c r="O88" s="156">
        <v>11.5</v>
      </c>
      <c r="P88" s="156">
        <v>14.79</v>
      </c>
      <c r="Q88" s="156">
        <v>14.25</v>
      </c>
      <c r="R88" s="156">
        <v>11.55</v>
      </c>
      <c r="S88" s="156">
        <v>12.45</v>
      </c>
      <c r="T88" s="156">
        <v>36.15</v>
      </c>
      <c r="U88" s="156">
        <v>20.86</v>
      </c>
      <c r="V88" s="156">
        <v>15.77</v>
      </c>
      <c r="W88" s="156">
        <f>IF('Relative Weights'!F24=0,0,'Relative Weights'!F24)</f>
        <v>8</v>
      </c>
      <c r="X88" s="152"/>
      <c r="Y88" s="155" t="s">
        <v>60</v>
      </c>
      <c r="Z88" s="157" t="str">
        <f t="shared" si="55"/>
        <v/>
      </c>
      <c r="AA88" s="157" t="str">
        <f t="shared" si="56"/>
        <v/>
      </c>
      <c r="AB88" s="157" t="str">
        <f t="shared" si="57"/>
        <v/>
      </c>
      <c r="AC88" s="157" t="str">
        <f t="shared" si="58"/>
        <v/>
      </c>
      <c r="AD88" s="157" t="str">
        <f t="shared" si="59"/>
        <v/>
      </c>
      <c r="AE88" s="157" t="str">
        <f t="shared" si="60"/>
        <v>Added</v>
      </c>
      <c r="AF88" s="157">
        <f t="shared" si="61"/>
        <v>-0.12462908011869434</v>
      </c>
      <c r="AG88" s="157">
        <f t="shared" si="62"/>
        <v>-3.7288135593220417E-2</v>
      </c>
      <c r="AH88" s="157">
        <f t="shared" si="63"/>
        <v>0.47535211267605648</v>
      </c>
      <c r="AI88" s="157">
        <f t="shared" si="64"/>
        <v>-8.1145584725537012E-2</v>
      </c>
      <c r="AJ88" s="157">
        <f t="shared" si="65"/>
        <v>0.17662337662337668</v>
      </c>
      <c r="AK88" s="157">
        <f t="shared" si="66"/>
        <v>0.14790286975717426</v>
      </c>
      <c r="AL88" s="157">
        <f t="shared" si="67"/>
        <v>1.2115384615384617</v>
      </c>
      <c r="AM88" s="157">
        <f t="shared" si="68"/>
        <v>0.28608695652173899</v>
      </c>
      <c r="AN88" s="157">
        <f t="shared" si="69"/>
        <v>-3.6511156186612492E-2</v>
      </c>
      <c r="AO88" s="157">
        <f t="shared" si="70"/>
        <v>-0.18947368421052624</v>
      </c>
      <c r="AP88" s="157">
        <f t="shared" si="71"/>
        <v>7.7922077922077726E-2</v>
      </c>
      <c r="AQ88" s="157">
        <v>1.9036144578313254</v>
      </c>
      <c r="AR88" s="157">
        <v>-0.42295988934993078</v>
      </c>
      <c r="AS88" s="157">
        <v>-0.24400767018216685</v>
      </c>
      <c r="AT88" s="157">
        <f t="shared" si="72"/>
        <v>-0.49270767279644889</v>
      </c>
    </row>
    <row r="89" spans="1:46" ht="14.4" thickBot="1">
      <c r="A89" s="158" t="s">
        <v>0</v>
      </c>
      <c r="B89" s="159">
        <v>11.85</v>
      </c>
      <c r="C89" s="159">
        <v>10.07</v>
      </c>
      <c r="D89" s="159">
        <v>9.9600000000000009</v>
      </c>
      <c r="E89" s="159">
        <v>9.61</v>
      </c>
      <c r="F89" s="159">
        <v>10.29</v>
      </c>
      <c r="G89" s="159">
        <v>10.515097839220619</v>
      </c>
      <c r="H89" s="159">
        <v>10.64</v>
      </c>
      <c r="I89" s="159">
        <v>9.94</v>
      </c>
      <c r="J89" s="159">
        <v>9.25</v>
      </c>
      <c r="K89" s="159">
        <v>8.5500000000000007</v>
      </c>
      <c r="L89" s="159">
        <v>8.6</v>
      </c>
      <c r="M89" s="159">
        <v>8.85</v>
      </c>
      <c r="N89" s="159">
        <v>8.99</v>
      </c>
      <c r="O89" s="159">
        <v>9.3000000000000007</v>
      </c>
      <c r="P89" s="159">
        <v>9.57</v>
      </c>
      <c r="Q89" s="159">
        <v>10.01</v>
      </c>
      <c r="R89" s="159">
        <v>10.29</v>
      </c>
      <c r="S89" s="159">
        <v>10.72</v>
      </c>
      <c r="T89" s="159">
        <v>10.71</v>
      </c>
      <c r="U89" s="159">
        <v>10.01</v>
      </c>
      <c r="V89" s="159">
        <v>9.17</v>
      </c>
      <c r="W89" s="159">
        <f>IF('Relative Weights'!F25=0,0,'Relative Weights'!F25)</f>
        <v>9.33</v>
      </c>
      <c r="X89" s="160"/>
      <c r="Y89" s="158" t="s">
        <v>0</v>
      </c>
      <c r="Z89" s="161">
        <f t="shared" si="55"/>
        <v>-0.15021097046413501</v>
      </c>
      <c r="AA89" s="161">
        <f t="shared" si="56"/>
        <v>-1.0923535253227312E-2</v>
      </c>
      <c r="AB89" s="161">
        <f t="shared" si="57"/>
        <v>-3.5140562248996088E-2</v>
      </c>
      <c r="AC89" s="161">
        <f t="shared" si="58"/>
        <v>7.0759625390218517E-2</v>
      </c>
      <c r="AD89" s="161">
        <f t="shared" si="59"/>
        <v>2.1875397397533636E-2</v>
      </c>
      <c r="AE89" s="161">
        <f t="shared" si="60"/>
        <v>1.1878364109319417E-2</v>
      </c>
      <c r="AF89" s="161">
        <f t="shared" si="61"/>
        <v>-6.578947368421062E-2</v>
      </c>
      <c r="AG89" s="161">
        <f t="shared" si="62"/>
        <v>-6.9416498993963738E-2</v>
      </c>
      <c r="AH89" s="161">
        <f t="shared" si="63"/>
        <v>-7.5675675675675569E-2</v>
      </c>
      <c r="AI89" s="161">
        <f t="shared" si="64"/>
        <v>5.8479532163742132E-3</v>
      </c>
      <c r="AJ89" s="161">
        <f t="shared" si="65"/>
        <v>2.9069767441860517E-2</v>
      </c>
      <c r="AK89" s="157">
        <f t="shared" si="66"/>
        <v>1.5819209039548143E-2</v>
      </c>
      <c r="AL89" s="157">
        <f t="shared" si="67"/>
        <v>3.4482758620689724E-2</v>
      </c>
      <c r="AM89" s="157">
        <f t="shared" si="68"/>
        <v>2.9032258064516148E-2</v>
      </c>
      <c r="AN89" s="157">
        <f t="shared" si="69"/>
        <v>4.5977011494252817E-2</v>
      </c>
      <c r="AO89" s="157">
        <f t="shared" si="70"/>
        <v>2.7972027972027913E-2</v>
      </c>
      <c r="AP89" s="157">
        <f t="shared" si="71"/>
        <v>4.1788143828960234E-2</v>
      </c>
      <c r="AQ89" s="157">
        <v>-9.3283582089553896E-4</v>
      </c>
      <c r="AR89" s="157">
        <v>-6.5359477124183107E-2</v>
      </c>
      <c r="AS89" s="157">
        <v>-8.391608391608385E-2</v>
      </c>
      <c r="AT89" s="157">
        <f t="shared" si="72"/>
        <v>1.7448200654307522E-2</v>
      </c>
    </row>
    <row r="90" spans="1:46" ht="14.4" thickBot="1">
      <c r="A90" s="162"/>
      <c r="B90" s="163"/>
      <c r="C90" s="163"/>
      <c r="D90" s="163"/>
      <c r="E90" s="163"/>
      <c r="F90" s="163"/>
      <c r="G90" s="163"/>
      <c r="H90" s="163"/>
      <c r="I90" s="163"/>
      <c r="J90" s="163"/>
      <c r="K90" s="163"/>
      <c r="L90" s="163"/>
      <c r="M90" s="163"/>
      <c r="N90" s="163"/>
      <c r="O90" s="163"/>
      <c r="P90" s="163"/>
      <c r="Q90" s="163"/>
      <c r="R90" s="163"/>
      <c r="S90" s="163"/>
      <c r="T90" s="163"/>
      <c r="U90" s="163"/>
      <c r="V90" s="163"/>
      <c r="W90" s="163"/>
      <c r="X90" s="160"/>
      <c r="Y90" s="164"/>
      <c r="Z90" s="165"/>
      <c r="AA90" s="165"/>
      <c r="AB90" s="165"/>
      <c r="AC90" s="165"/>
      <c r="AD90" s="165"/>
      <c r="AE90" s="165"/>
      <c r="AF90" s="165"/>
      <c r="AG90" s="165"/>
      <c r="AH90" s="165"/>
      <c r="AI90" s="165"/>
      <c r="AJ90" s="165"/>
      <c r="AK90" s="165"/>
      <c r="AL90" s="165"/>
      <c r="AM90" s="165"/>
      <c r="AN90" s="165"/>
      <c r="AO90" s="165"/>
      <c r="AP90" s="165"/>
      <c r="AQ90" s="165"/>
      <c r="AR90" s="165"/>
      <c r="AS90" s="165"/>
      <c r="AT90" s="165"/>
    </row>
    <row r="91" spans="1:46">
      <c r="A91" s="153" t="s">
        <v>717</v>
      </c>
      <c r="B91" s="154"/>
      <c r="C91" s="154"/>
      <c r="D91" s="154"/>
      <c r="E91" s="154"/>
      <c r="F91" s="154"/>
      <c r="G91" s="154"/>
      <c r="H91" s="154"/>
      <c r="I91" s="154"/>
      <c r="J91" s="154"/>
      <c r="K91" s="154"/>
      <c r="L91" s="154"/>
      <c r="M91" s="154"/>
      <c r="N91" s="154"/>
      <c r="O91" s="154"/>
      <c r="P91" s="154"/>
      <c r="Q91" s="154"/>
      <c r="R91" s="154"/>
      <c r="S91" s="154"/>
      <c r="T91" s="154"/>
      <c r="U91" s="154"/>
      <c r="V91" s="154"/>
      <c r="W91" s="154"/>
      <c r="X91" s="147"/>
      <c r="Y91" s="153" t="s">
        <v>717</v>
      </c>
      <c r="Z91" s="154"/>
      <c r="AA91" s="154"/>
      <c r="AB91" s="154"/>
      <c r="AC91" s="154"/>
      <c r="AD91" s="154"/>
      <c r="AE91" s="154"/>
      <c r="AF91" s="154"/>
      <c r="AG91" s="154"/>
      <c r="AH91" s="154"/>
      <c r="AI91" s="154"/>
      <c r="AJ91" s="154"/>
      <c r="AK91" s="154"/>
      <c r="AL91" s="154"/>
      <c r="AM91" s="154"/>
      <c r="AN91" s="154"/>
      <c r="AO91" s="154"/>
      <c r="AP91" s="154"/>
      <c r="AQ91" s="154"/>
      <c r="AR91" s="154"/>
      <c r="AS91" s="154"/>
      <c r="AT91" s="154"/>
    </row>
    <row r="92" spans="1:46">
      <c r="A92" s="155" t="s">
        <v>42</v>
      </c>
      <c r="B92" s="156">
        <v>0</v>
      </c>
      <c r="C92" s="156">
        <v>0</v>
      </c>
      <c r="D92" s="156">
        <v>0</v>
      </c>
      <c r="E92" s="156">
        <v>0</v>
      </c>
      <c r="F92" s="156">
        <v>0</v>
      </c>
      <c r="G92" s="156">
        <v>0</v>
      </c>
      <c r="H92" s="156">
        <v>0</v>
      </c>
      <c r="I92" s="156">
        <v>0</v>
      </c>
      <c r="J92" s="156">
        <v>0</v>
      </c>
      <c r="K92" s="156">
        <v>0</v>
      </c>
      <c r="L92" s="156">
        <v>0</v>
      </c>
      <c r="M92" s="156">
        <v>0</v>
      </c>
      <c r="N92" s="156">
        <v>0</v>
      </c>
      <c r="O92" s="156">
        <v>0</v>
      </c>
      <c r="P92" s="156">
        <v>0</v>
      </c>
      <c r="Q92" s="156">
        <v>0</v>
      </c>
      <c r="R92" s="156">
        <v>0</v>
      </c>
      <c r="S92" s="156">
        <v>0</v>
      </c>
      <c r="T92" s="156">
        <v>0</v>
      </c>
      <c r="U92" s="156">
        <v>0</v>
      </c>
      <c r="V92" s="156">
        <v>0</v>
      </c>
      <c r="W92" s="156">
        <f>IF('Relative Weights'!G6=0,0,'Relative Weights'!G6)</f>
        <v>0</v>
      </c>
      <c r="X92" s="152"/>
      <c r="Y92" s="155" t="s">
        <v>42</v>
      </c>
      <c r="Z92" s="157" t="str">
        <f t="shared" ref="Z92:Z111" si="73">IF(AND(C92=0,B92=0),"",IF(AND(NOT(C92=0),B92=0),"Added",IF(AND(C92=0,NOT(B92=0)),"Deleted",IFERROR(C92/B92-1,""))))</f>
        <v/>
      </c>
      <c r="AA92" s="157" t="str">
        <f t="shared" ref="AA92:AA111" si="74">IF(AND(D92=0,C92=0),"",IF(AND(NOT(D92=0),C92=0),"Added",IF(AND(D92=0,NOT(C92=0)),"Deleted",IFERROR(D92/C92-1,""))))</f>
        <v/>
      </c>
      <c r="AB92" s="157" t="str">
        <f t="shared" ref="AB92:AB111" si="75">IF(AND(E92=0,D92=0),"",IF(AND(NOT(E92=0),D92=0),"Added",IF(AND(E92=0,NOT(D92=0)),"Deleted",IFERROR(E92/D92-1,""))))</f>
        <v/>
      </c>
      <c r="AC92" s="157" t="str">
        <f t="shared" ref="AC92:AC111" si="76">IF(AND(F92=0,E92=0),"",IF(AND(NOT(F92=0),E92=0),"Added",IF(AND(F92=0,NOT(E92=0)),"Deleted",IFERROR(F92/E92-1,""))))</f>
        <v/>
      </c>
      <c r="AD92" s="157" t="str">
        <f t="shared" ref="AD92:AD111" si="77">IF(AND(G92=0,F92=0),"",IF(AND(NOT(G92=0),F92=0),"Added",IF(AND(G92=0,NOT(F92=0)),"Deleted",IFERROR(G92/F92-1,""))))</f>
        <v/>
      </c>
      <c r="AE92" s="157" t="str">
        <f t="shared" ref="AE92:AE111" si="78">IF(AND(H92=0,G92=0),"",IF(AND(NOT(H92=0),G92=0),"Added",IF(AND(H92=0,NOT(G92=0)),"Deleted",IFERROR(H92/G92-1,""))))</f>
        <v/>
      </c>
      <c r="AF92" s="157" t="str">
        <f t="shared" ref="AF92:AF111" si="79">IF(AND(I92=0,H92=0),"",IF(AND(NOT(I92=0),H92=0),"Added",IF(AND(I92=0,NOT(H92=0)),"Deleted",IFERROR(I92/H92-1,""))))</f>
        <v/>
      </c>
      <c r="AG92" s="157" t="str">
        <f t="shared" ref="AG92:AG111" si="80">IF(AND(J92=0,I92=0),"",IF(AND(NOT(J92=0),I92=0),"Added",IF(AND(J92=0,NOT(I92=0)),"Deleted",IFERROR(J92/I92-1,""))))</f>
        <v/>
      </c>
      <c r="AH92" s="157" t="str">
        <f t="shared" ref="AH92:AH111" si="81">IF(AND(K92=0,J92=0),"",IF(AND(NOT(K92=0),J92=0),"Added",IF(AND(K92=0,NOT(J92=0)),"Deleted",IFERROR(K92/J92-1,""))))</f>
        <v/>
      </c>
      <c r="AI92" s="157" t="str">
        <f t="shared" ref="AI92:AI111" si="82">IF(AND(L92=0,K92=0),"",IF(AND(NOT(L92=0),K92=0),"Added",IF(AND(L92=0,NOT(K92=0)),"Deleted",IFERROR(L92/K92-1,""))))</f>
        <v/>
      </c>
      <c r="AJ92" s="157" t="str">
        <f t="shared" ref="AJ92:AJ111" si="83">IF(AND(M92=0,L92=0),"",IF(AND(NOT(M92=0),L92=0),"Added",IF(AND(M92=0,NOT(L92=0)),"Deleted",IFERROR(M92/L92-1,""))))</f>
        <v/>
      </c>
      <c r="AK92" s="157" t="str">
        <f t="shared" ref="AK92:AK111" si="84">IF(AND(N92=0,M92=0),"",IF(AND(NOT(N92=0),M92=0),"Added",IF(AND(N92=0,NOT(M92=0)),"Deleted",IFERROR(N92/M92-1,""))))</f>
        <v/>
      </c>
      <c r="AL92" s="157" t="str">
        <f t="shared" ref="AL92:AL111" si="85">IF(AND(O92=0,N92=0),"",IF(AND(NOT(O92=0),N92=0),"Added",IF(AND(O92=0,NOT(N92=0)),"Deleted",IFERROR(O92/N92-1,""))))</f>
        <v/>
      </c>
      <c r="AM92" s="157" t="s">
        <v>829</v>
      </c>
      <c r="AN92" s="157" t="str">
        <f t="shared" ref="AN92:AO98" si="86">IF(AND(Q92=0,N92=0),"",IF(AND(NOT(Q92=0),N92=0),"Added",IF(AND(Q92=0,NOT(N92=0)),"Deleted",IFERROR(Q92/N92-1,""))))</f>
        <v/>
      </c>
      <c r="AO92" s="157" t="str">
        <f t="shared" si="86"/>
        <v/>
      </c>
      <c r="AP92" s="157" t="s">
        <v>829</v>
      </c>
      <c r="AQ92" s="157" t="s">
        <v>829</v>
      </c>
      <c r="AR92" s="157" t="s">
        <v>829</v>
      </c>
      <c r="AS92" s="157" t="s">
        <v>829</v>
      </c>
      <c r="AT92" s="157" t="str">
        <f t="shared" ref="AT92:AT111" si="87">IF(AND(W92=0,V92=0),"",IF(AND(NOT(W92=0),V92=0),"Added",IF(AND(W92=0,NOT(V92=0)),"Deleted",IFERROR(W92/V92-1,""))))</f>
        <v/>
      </c>
    </row>
    <row r="93" spans="1:46">
      <c r="A93" s="155" t="s">
        <v>43</v>
      </c>
      <c r="B93" s="156">
        <v>0</v>
      </c>
      <c r="C93" s="156">
        <v>0</v>
      </c>
      <c r="D93" s="156">
        <v>0</v>
      </c>
      <c r="E93" s="156">
        <v>0</v>
      </c>
      <c r="F93" s="156">
        <v>0</v>
      </c>
      <c r="G93" s="156">
        <v>0</v>
      </c>
      <c r="H93" s="156">
        <v>0</v>
      </c>
      <c r="I93" s="156">
        <v>0</v>
      </c>
      <c r="J93" s="156">
        <v>0</v>
      </c>
      <c r="K93" s="156">
        <v>0</v>
      </c>
      <c r="L93" s="156">
        <v>0</v>
      </c>
      <c r="M93" s="156">
        <v>0</v>
      </c>
      <c r="N93" s="156">
        <v>0</v>
      </c>
      <c r="O93" s="156">
        <v>0</v>
      </c>
      <c r="P93" s="156">
        <v>0</v>
      </c>
      <c r="Q93" s="156">
        <v>0</v>
      </c>
      <c r="R93" s="156">
        <v>0</v>
      </c>
      <c r="S93" s="156">
        <v>0</v>
      </c>
      <c r="T93" s="156">
        <v>0</v>
      </c>
      <c r="U93" s="156">
        <v>0</v>
      </c>
      <c r="V93" s="156">
        <v>0</v>
      </c>
      <c r="W93" s="156">
        <f>IF('Relative Weights'!G7=0,0,'Relative Weights'!G7)</f>
        <v>0</v>
      </c>
      <c r="X93" s="152"/>
      <c r="Y93" s="155" t="s">
        <v>43</v>
      </c>
      <c r="Z93" s="157" t="str">
        <f t="shared" si="73"/>
        <v/>
      </c>
      <c r="AA93" s="157" t="str">
        <f t="shared" si="74"/>
        <v/>
      </c>
      <c r="AB93" s="157" t="str">
        <f t="shared" si="75"/>
        <v/>
      </c>
      <c r="AC93" s="157" t="str">
        <f t="shared" si="76"/>
        <v/>
      </c>
      <c r="AD93" s="157" t="str">
        <f t="shared" si="77"/>
        <v/>
      </c>
      <c r="AE93" s="157" t="str">
        <f t="shared" si="78"/>
        <v/>
      </c>
      <c r="AF93" s="157" t="str">
        <f t="shared" si="79"/>
        <v/>
      </c>
      <c r="AG93" s="157" t="str">
        <f t="shared" si="80"/>
        <v/>
      </c>
      <c r="AH93" s="157" t="str">
        <f t="shared" si="81"/>
        <v/>
      </c>
      <c r="AI93" s="157" t="str">
        <f t="shared" si="82"/>
        <v/>
      </c>
      <c r="AJ93" s="157" t="str">
        <f t="shared" si="83"/>
        <v/>
      </c>
      <c r="AK93" s="157" t="str">
        <f t="shared" si="84"/>
        <v/>
      </c>
      <c r="AL93" s="157" t="str">
        <f t="shared" si="85"/>
        <v/>
      </c>
      <c r="AM93" s="157" t="s">
        <v>829</v>
      </c>
      <c r="AN93" s="157" t="str">
        <f t="shared" si="86"/>
        <v/>
      </c>
      <c r="AO93" s="157" t="str">
        <f t="shared" si="86"/>
        <v/>
      </c>
      <c r="AP93" s="157" t="s">
        <v>829</v>
      </c>
      <c r="AQ93" s="157" t="s">
        <v>829</v>
      </c>
      <c r="AR93" s="157" t="s">
        <v>829</v>
      </c>
      <c r="AS93" s="157" t="s">
        <v>829</v>
      </c>
      <c r="AT93" s="157" t="str">
        <f t="shared" si="87"/>
        <v/>
      </c>
    </row>
    <row r="94" spans="1:46">
      <c r="A94" s="155" t="s">
        <v>44</v>
      </c>
      <c r="B94" s="156">
        <v>0</v>
      </c>
      <c r="C94" s="156">
        <v>0</v>
      </c>
      <c r="D94" s="156">
        <v>0</v>
      </c>
      <c r="E94" s="156">
        <v>0</v>
      </c>
      <c r="F94" s="156">
        <v>0</v>
      </c>
      <c r="G94" s="156">
        <v>0</v>
      </c>
      <c r="H94" s="156">
        <v>0</v>
      </c>
      <c r="I94" s="156">
        <v>0</v>
      </c>
      <c r="J94" s="156">
        <v>0</v>
      </c>
      <c r="K94" s="156">
        <v>0</v>
      </c>
      <c r="L94" s="156">
        <v>0</v>
      </c>
      <c r="M94" s="156">
        <v>0</v>
      </c>
      <c r="N94" s="156">
        <v>0</v>
      </c>
      <c r="O94" s="156">
        <v>0</v>
      </c>
      <c r="P94" s="156">
        <v>0</v>
      </c>
      <c r="Q94" s="156">
        <v>0</v>
      </c>
      <c r="R94" s="156">
        <v>0</v>
      </c>
      <c r="S94" s="156">
        <v>0</v>
      </c>
      <c r="T94" s="156">
        <v>0</v>
      </c>
      <c r="U94" s="156">
        <v>0</v>
      </c>
      <c r="V94" s="156">
        <v>0</v>
      </c>
      <c r="W94" s="156">
        <f>IF('Relative Weights'!G8=0,0,'Relative Weights'!G8)</f>
        <v>0</v>
      </c>
      <c r="X94" s="152"/>
      <c r="Y94" s="155" t="s">
        <v>44</v>
      </c>
      <c r="Z94" s="157" t="str">
        <f t="shared" si="73"/>
        <v/>
      </c>
      <c r="AA94" s="157" t="str">
        <f t="shared" si="74"/>
        <v/>
      </c>
      <c r="AB94" s="157" t="str">
        <f t="shared" si="75"/>
        <v/>
      </c>
      <c r="AC94" s="157" t="str">
        <f t="shared" si="76"/>
        <v/>
      </c>
      <c r="AD94" s="157" t="str">
        <f t="shared" si="77"/>
        <v/>
      </c>
      <c r="AE94" s="157" t="str">
        <f t="shared" si="78"/>
        <v/>
      </c>
      <c r="AF94" s="157" t="str">
        <f t="shared" si="79"/>
        <v/>
      </c>
      <c r="AG94" s="157" t="str">
        <f t="shared" si="80"/>
        <v/>
      </c>
      <c r="AH94" s="157" t="str">
        <f t="shared" si="81"/>
        <v/>
      </c>
      <c r="AI94" s="157" t="str">
        <f t="shared" si="82"/>
        <v/>
      </c>
      <c r="AJ94" s="157" t="str">
        <f t="shared" si="83"/>
        <v/>
      </c>
      <c r="AK94" s="157" t="str">
        <f t="shared" si="84"/>
        <v/>
      </c>
      <c r="AL94" s="157" t="str">
        <f t="shared" si="85"/>
        <v/>
      </c>
      <c r="AM94" s="157" t="s">
        <v>829</v>
      </c>
      <c r="AN94" s="157" t="str">
        <f t="shared" si="86"/>
        <v/>
      </c>
      <c r="AO94" s="157" t="str">
        <f t="shared" si="86"/>
        <v/>
      </c>
      <c r="AP94" s="157" t="s">
        <v>829</v>
      </c>
      <c r="AQ94" s="157" t="s">
        <v>829</v>
      </c>
      <c r="AR94" s="157" t="s">
        <v>829</v>
      </c>
      <c r="AS94" s="157" t="s">
        <v>829</v>
      </c>
      <c r="AT94" s="157" t="str">
        <f t="shared" si="87"/>
        <v/>
      </c>
    </row>
    <row r="95" spans="1:46">
      <c r="A95" s="155" t="s">
        <v>45</v>
      </c>
      <c r="B95" s="156">
        <v>0</v>
      </c>
      <c r="C95" s="156">
        <v>0</v>
      </c>
      <c r="D95" s="156">
        <v>0</v>
      </c>
      <c r="E95" s="156">
        <v>0</v>
      </c>
      <c r="F95" s="156">
        <v>0</v>
      </c>
      <c r="G95" s="156">
        <v>0</v>
      </c>
      <c r="H95" s="156">
        <v>0</v>
      </c>
      <c r="I95" s="156">
        <v>0</v>
      </c>
      <c r="J95" s="156">
        <v>0</v>
      </c>
      <c r="K95" s="156">
        <v>0</v>
      </c>
      <c r="L95" s="156">
        <v>0</v>
      </c>
      <c r="M95" s="156">
        <v>0</v>
      </c>
      <c r="N95" s="156">
        <v>0</v>
      </c>
      <c r="O95" s="156">
        <v>0</v>
      </c>
      <c r="P95" s="156">
        <v>0</v>
      </c>
      <c r="Q95" s="156">
        <v>0</v>
      </c>
      <c r="R95" s="156">
        <v>0</v>
      </c>
      <c r="S95" s="156">
        <v>0</v>
      </c>
      <c r="T95" s="156">
        <v>0</v>
      </c>
      <c r="U95" s="156">
        <v>0</v>
      </c>
      <c r="V95" s="156">
        <v>0</v>
      </c>
      <c r="W95" s="156">
        <f>IF('Relative Weights'!G9=0,0,'Relative Weights'!G9)</f>
        <v>0</v>
      </c>
      <c r="X95" s="152"/>
      <c r="Y95" s="155" t="s">
        <v>45</v>
      </c>
      <c r="Z95" s="157" t="str">
        <f t="shared" si="73"/>
        <v/>
      </c>
      <c r="AA95" s="157" t="str">
        <f t="shared" si="74"/>
        <v/>
      </c>
      <c r="AB95" s="157" t="str">
        <f t="shared" si="75"/>
        <v/>
      </c>
      <c r="AC95" s="157" t="str">
        <f t="shared" si="76"/>
        <v/>
      </c>
      <c r="AD95" s="157" t="str">
        <f t="shared" si="77"/>
        <v/>
      </c>
      <c r="AE95" s="157" t="str">
        <f t="shared" si="78"/>
        <v/>
      </c>
      <c r="AF95" s="157" t="str">
        <f t="shared" si="79"/>
        <v/>
      </c>
      <c r="AG95" s="157" t="str">
        <f t="shared" si="80"/>
        <v/>
      </c>
      <c r="AH95" s="157" t="str">
        <f t="shared" si="81"/>
        <v/>
      </c>
      <c r="AI95" s="157" t="str">
        <f t="shared" si="82"/>
        <v/>
      </c>
      <c r="AJ95" s="157" t="str">
        <f t="shared" si="83"/>
        <v/>
      </c>
      <c r="AK95" s="157" t="str">
        <f t="shared" si="84"/>
        <v/>
      </c>
      <c r="AL95" s="157" t="str">
        <f t="shared" si="85"/>
        <v/>
      </c>
      <c r="AM95" s="157" t="s">
        <v>829</v>
      </c>
      <c r="AN95" s="157" t="str">
        <f t="shared" si="86"/>
        <v/>
      </c>
      <c r="AO95" s="157" t="str">
        <f t="shared" si="86"/>
        <v/>
      </c>
      <c r="AP95" s="157" t="s">
        <v>829</v>
      </c>
      <c r="AQ95" s="157" t="s">
        <v>829</v>
      </c>
      <c r="AR95" s="157" t="s">
        <v>829</v>
      </c>
      <c r="AS95" s="157" t="s">
        <v>829</v>
      </c>
      <c r="AT95" s="157" t="str">
        <f t="shared" si="87"/>
        <v/>
      </c>
    </row>
    <row r="96" spans="1:46">
      <c r="A96" s="155" t="s">
        <v>46</v>
      </c>
      <c r="B96" s="156">
        <v>0</v>
      </c>
      <c r="C96" s="156">
        <v>0</v>
      </c>
      <c r="D96" s="156">
        <v>0</v>
      </c>
      <c r="E96" s="156">
        <v>0</v>
      </c>
      <c r="F96" s="156">
        <v>0</v>
      </c>
      <c r="G96" s="156">
        <v>0</v>
      </c>
      <c r="H96" s="156">
        <v>0</v>
      </c>
      <c r="I96" s="156">
        <v>0</v>
      </c>
      <c r="J96" s="156">
        <v>0</v>
      </c>
      <c r="K96" s="156">
        <v>0</v>
      </c>
      <c r="L96" s="156">
        <v>0</v>
      </c>
      <c r="M96" s="156">
        <v>0</v>
      </c>
      <c r="N96" s="156">
        <v>0</v>
      </c>
      <c r="O96" s="156">
        <v>0</v>
      </c>
      <c r="P96" s="156">
        <v>0</v>
      </c>
      <c r="Q96" s="156">
        <v>0</v>
      </c>
      <c r="R96" s="156">
        <v>0</v>
      </c>
      <c r="S96" s="156">
        <v>0</v>
      </c>
      <c r="T96" s="156">
        <v>0</v>
      </c>
      <c r="U96" s="156">
        <v>0</v>
      </c>
      <c r="V96" s="156">
        <v>0</v>
      </c>
      <c r="W96" s="156">
        <f>IF('Relative Weights'!G10=0,0,'Relative Weights'!G10)</f>
        <v>0</v>
      </c>
      <c r="X96" s="152"/>
      <c r="Y96" s="155" t="s">
        <v>46</v>
      </c>
      <c r="Z96" s="157" t="str">
        <f t="shared" si="73"/>
        <v/>
      </c>
      <c r="AA96" s="157" t="str">
        <f t="shared" si="74"/>
        <v/>
      </c>
      <c r="AB96" s="157" t="str">
        <f t="shared" si="75"/>
        <v/>
      </c>
      <c r="AC96" s="157" t="str">
        <f t="shared" si="76"/>
        <v/>
      </c>
      <c r="AD96" s="157" t="str">
        <f t="shared" si="77"/>
        <v/>
      </c>
      <c r="AE96" s="157" t="str">
        <f t="shared" si="78"/>
        <v/>
      </c>
      <c r="AF96" s="157" t="str">
        <f t="shared" si="79"/>
        <v/>
      </c>
      <c r="AG96" s="157" t="str">
        <f t="shared" si="80"/>
        <v/>
      </c>
      <c r="AH96" s="157" t="str">
        <f t="shared" si="81"/>
        <v/>
      </c>
      <c r="AI96" s="157" t="str">
        <f t="shared" si="82"/>
        <v/>
      </c>
      <c r="AJ96" s="157" t="str">
        <f t="shared" si="83"/>
        <v/>
      </c>
      <c r="AK96" s="157" t="str">
        <f t="shared" si="84"/>
        <v/>
      </c>
      <c r="AL96" s="157" t="str">
        <f t="shared" si="85"/>
        <v/>
      </c>
      <c r="AM96" s="157" t="s">
        <v>829</v>
      </c>
      <c r="AN96" s="157" t="str">
        <f t="shared" si="86"/>
        <v/>
      </c>
      <c r="AO96" s="157" t="str">
        <f t="shared" si="86"/>
        <v/>
      </c>
      <c r="AP96" s="157" t="s">
        <v>829</v>
      </c>
      <c r="AQ96" s="157" t="s">
        <v>829</v>
      </c>
      <c r="AR96" s="157" t="s">
        <v>829</v>
      </c>
      <c r="AS96" s="157" t="s">
        <v>829</v>
      </c>
      <c r="AT96" s="157" t="str">
        <f t="shared" si="87"/>
        <v/>
      </c>
    </row>
    <row r="97" spans="1:46">
      <c r="A97" s="155" t="s">
        <v>47</v>
      </c>
      <c r="B97" s="156">
        <v>0</v>
      </c>
      <c r="C97" s="156">
        <v>0</v>
      </c>
      <c r="D97" s="156">
        <v>0</v>
      </c>
      <c r="E97" s="156">
        <v>0</v>
      </c>
      <c r="F97" s="156">
        <v>0</v>
      </c>
      <c r="G97" s="156">
        <v>0</v>
      </c>
      <c r="H97" s="156">
        <v>0</v>
      </c>
      <c r="I97" s="156">
        <v>0</v>
      </c>
      <c r="J97" s="156">
        <v>0</v>
      </c>
      <c r="K97" s="156">
        <v>0</v>
      </c>
      <c r="L97" s="156">
        <v>0</v>
      </c>
      <c r="M97" s="156">
        <v>0</v>
      </c>
      <c r="N97" s="156">
        <v>0</v>
      </c>
      <c r="O97" s="156">
        <v>0</v>
      </c>
      <c r="P97" s="156">
        <v>0</v>
      </c>
      <c r="Q97" s="156">
        <v>0</v>
      </c>
      <c r="R97" s="156">
        <v>0</v>
      </c>
      <c r="S97" s="156">
        <v>0</v>
      </c>
      <c r="T97" s="156">
        <v>0</v>
      </c>
      <c r="U97" s="156">
        <v>0</v>
      </c>
      <c r="V97" s="156">
        <v>0</v>
      </c>
      <c r="W97" s="156">
        <f>IF('Relative Weights'!G11=0,0,'Relative Weights'!G11)</f>
        <v>0</v>
      </c>
      <c r="X97" s="152"/>
      <c r="Y97" s="155" t="s">
        <v>47</v>
      </c>
      <c r="Z97" s="157" t="str">
        <f t="shared" si="73"/>
        <v/>
      </c>
      <c r="AA97" s="157" t="str">
        <f t="shared" si="74"/>
        <v/>
      </c>
      <c r="AB97" s="157" t="str">
        <f t="shared" si="75"/>
        <v/>
      </c>
      <c r="AC97" s="157" t="str">
        <f t="shared" si="76"/>
        <v/>
      </c>
      <c r="AD97" s="157" t="str">
        <f t="shared" si="77"/>
        <v/>
      </c>
      <c r="AE97" s="157" t="str">
        <f t="shared" si="78"/>
        <v/>
      </c>
      <c r="AF97" s="157" t="str">
        <f t="shared" si="79"/>
        <v/>
      </c>
      <c r="AG97" s="157" t="str">
        <f t="shared" si="80"/>
        <v/>
      </c>
      <c r="AH97" s="157" t="str">
        <f t="shared" si="81"/>
        <v/>
      </c>
      <c r="AI97" s="157" t="str">
        <f t="shared" si="82"/>
        <v/>
      </c>
      <c r="AJ97" s="157" t="str">
        <f t="shared" si="83"/>
        <v/>
      </c>
      <c r="AK97" s="157" t="str">
        <f t="shared" si="84"/>
        <v/>
      </c>
      <c r="AL97" s="157" t="str">
        <f t="shared" si="85"/>
        <v/>
      </c>
      <c r="AM97" s="157" t="s">
        <v>829</v>
      </c>
      <c r="AN97" s="157" t="str">
        <f t="shared" si="86"/>
        <v/>
      </c>
      <c r="AO97" s="157" t="str">
        <f t="shared" si="86"/>
        <v/>
      </c>
      <c r="AP97" s="157" t="s">
        <v>829</v>
      </c>
      <c r="AQ97" s="157" t="s">
        <v>829</v>
      </c>
      <c r="AR97" s="157" t="s">
        <v>829</v>
      </c>
      <c r="AS97" s="157" t="s">
        <v>829</v>
      </c>
      <c r="AT97" s="157" t="str">
        <f t="shared" si="87"/>
        <v/>
      </c>
    </row>
    <row r="98" spans="1:46">
      <c r="A98" s="155" t="s">
        <v>48</v>
      </c>
      <c r="B98" s="156">
        <v>0</v>
      </c>
      <c r="C98" s="156">
        <v>0</v>
      </c>
      <c r="D98" s="156">
        <v>0</v>
      </c>
      <c r="E98" s="156">
        <v>0</v>
      </c>
      <c r="F98" s="156">
        <v>0</v>
      </c>
      <c r="G98" s="156">
        <v>0</v>
      </c>
      <c r="H98" s="156">
        <v>0</v>
      </c>
      <c r="I98" s="156">
        <v>0</v>
      </c>
      <c r="J98" s="156">
        <v>0</v>
      </c>
      <c r="K98" s="156">
        <v>0</v>
      </c>
      <c r="L98" s="156">
        <v>0</v>
      </c>
      <c r="M98" s="156">
        <v>0</v>
      </c>
      <c r="N98" s="156">
        <v>0</v>
      </c>
      <c r="O98" s="156">
        <v>0</v>
      </c>
      <c r="P98" s="156">
        <v>0</v>
      </c>
      <c r="Q98" s="156">
        <v>0</v>
      </c>
      <c r="R98" s="156">
        <v>0</v>
      </c>
      <c r="S98" s="156">
        <v>0</v>
      </c>
      <c r="T98" s="156">
        <v>0</v>
      </c>
      <c r="U98" s="156">
        <v>0</v>
      </c>
      <c r="V98" s="156">
        <v>0</v>
      </c>
      <c r="W98" s="156">
        <f>IF('Relative Weights'!G12=0,0,'Relative Weights'!G12)</f>
        <v>0</v>
      </c>
      <c r="X98" s="152"/>
      <c r="Y98" s="155" t="s">
        <v>48</v>
      </c>
      <c r="Z98" s="157" t="str">
        <f t="shared" si="73"/>
        <v/>
      </c>
      <c r="AA98" s="157" t="str">
        <f t="shared" si="74"/>
        <v/>
      </c>
      <c r="AB98" s="157" t="str">
        <f t="shared" si="75"/>
        <v/>
      </c>
      <c r="AC98" s="157" t="str">
        <f t="shared" si="76"/>
        <v/>
      </c>
      <c r="AD98" s="157" t="str">
        <f t="shared" si="77"/>
        <v/>
      </c>
      <c r="AE98" s="157" t="str">
        <f t="shared" si="78"/>
        <v/>
      </c>
      <c r="AF98" s="157" t="str">
        <f t="shared" si="79"/>
        <v/>
      </c>
      <c r="AG98" s="157" t="str">
        <f t="shared" si="80"/>
        <v/>
      </c>
      <c r="AH98" s="157" t="str">
        <f t="shared" si="81"/>
        <v/>
      </c>
      <c r="AI98" s="157" t="str">
        <f t="shared" si="82"/>
        <v/>
      </c>
      <c r="AJ98" s="157" t="str">
        <f t="shared" si="83"/>
        <v/>
      </c>
      <c r="AK98" s="157" t="str">
        <f t="shared" si="84"/>
        <v/>
      </c>
      <c r="AL98" s="157" t="str">
        <f t="shared" si="85"/>
        <v/>
      </c>
      <c r="AM98" s="157" t="s">
        <v>829</v>
      </c>
      <c r="AN98" s="157" t="str">
        <f t="shared" si="86"/>
        <v/>
      </c>
      <c r="AO98" s="157" t="str">
        <f t="shared" si="86"/>
        <v/>
      </c>
      <c r="AP98" s="157" t="s">
        <v>829</v>
      </c>
      <c r="AQ98" s="157" t="s">
        <v>829</v>
      </c>
      <c r="AR98" s="157" t="s">
        <v>829</v>
      </c>
      <c r="AS98" s="157" t="s">
        <v>829</v>
      </c>
      <c r="AT98" s="157" t="str">
        <f t="shared" si="87"/>
        <v/>
      </c>
    </row>
    <row r="99" spans="1:46">
      <c r="A99" s="155" t="s">
        <v>49</v>
      </c>
      <c r="B99" s="156">
        <v>3.52</v>
      </c>
      <c r="C99" s="156">
        <v>3.37</v>
      </c>
      <c r="D99" s="156">
        <v>3.41</v>
      </c>
      <c r="E99" s="156">
        <v>3.44</v>
      </c>
      <c r="F99" s="156">
        <v>3.66</v>
      </c>
      <c r="G99" s="156">
        <v>3.8080752226600403</v>
      </c>
      <c r="H99" s="156">
        <v>3.86</v>
      </c>
      <c r="I99" s="156">
        <v>3.92</v>
      </c>
      <c r="J99" s="156">
        <v>4.1500000000000004</v>
      </c>
      <c r="K99" s="156">
        <v>4.4800000000000004</v>
      </c>
      <c r="L99" s="156">
        <v>4.8099999999999996</v>
      </c>
      <c r="M99" s="156">
        <v>5.08</v>
      </c>
      <c r="N99" s="156">
        <v>5.13</v>
      </c>
      <c r="O99" s="156">
        <v>4.95</v>
      </c>
      <c r="P99" s="156">
        <v>4.7699999999999996</v>
      </c>
      <c r="Q99" s="156">
        <v>4.79</v>
      </c>
      <c r="R99" s="156">
        <v>4.99</v>
      </c>
      <c r="S99" s="156">
        <v>5.29</v>
      </c>
      <c r="T99" s="156">
        <v>5.56</v>
      </c>
      <c r="U99" s="156">
        <v>5.68</v>
      </c>
      <c r="V99" s="156">
        <v>5.5</v>
      </c>
      <c r="W99" s="156">
        <f>IF('Relative Weights'!G13=0,0,'Relative Weights'!G13)</f>
        <v>5.22</v>
      </c>
      <c r="X99" s="152"/>
      <c r="Y99" s="155" t="s">
        <v>49</v>
      </c>
      <c r="Z99" s="157">
        <f t="shared" si="73"/>
        <v>-4.2613636363636354E-2</v>
      </c>
      <c r="AA99" s="157">
        <f t="shared" si="74"/>
        <v>1.1869436201780381E-2</v>
      </c>
      <c r="AB99" s="157">
        <f t="shared" si="75"/>
        <v>8.7976539589442737E-3</v>
      </c>
      <c r="AC99" s="157">
        <f t="shared" si="76"/>
        <v>6.3953488372093137E-2</v>
      </c>
      <c r="AD99" s="157">
        <f t="shared" si="77"/>
        <v>4.045771110930052E-2</v>
      </c>
      <c r="AE99" s="157">
        <f t="shared" si="78"/>
        <v>1.3635438982659842E-2</v>
      </c>
      <c r="AF99" s="157">
        <f t="shared" si="79"/>
        <v>1.5544041450777257E-2</v>
      </c>
      <c r="AG99" s="157">
        <f t="shared" si="80"/>
        <v>5.8673469387755306E-2</v>
      </c>
      <c r="AH99" s="157">
        <f t="shared" si="81"/>
        <v>7.9518072289156638E-2</v>
      </c>
      <c r="AI99" s="157">
        <f t="shared" si="82"/>
        <v>7.3660714285714191E-2</v>
      </c>
      <c r="AJ99" s="157">
        <f t="shared" si="83"/>
        <v>5.6133056133056192E-2</v>
      </c>
      <c r="AK99" s="157">
        <f t="shared" si="84"/>
        <v>9.8425196850393526E-3</v>
      </c>
      <c r="AL99" s="157">
        <f t="shared" si="85"/>
        <v>-3.5087719298245612E-2</v>
      </c>
      <c r="AM99" s="157">
        <f t="shared" ref="AM99:AM109" si="88">IF(AND(P99=0,O99=0),"",IF(AND(NOT(P99=0),O99=0),"Added",IF(AND(P99=0,NOT(O99=0)),"Deleted",IFERROR(P99/O99-1,""))))</f>
        <v>-3.6363636363636487E-2</v>
      </c>
      <c r="AN99" s="157">
        <f t="shared" ref="AN99:AN109" si="89">IF(AND(Q99=0,P99=0),"",IF(AND(NOT(Q99=0),P99=0),"Added",IF(AND(Q99=0,NOT(P99=0)),"Deleted",IFERROR(Q99/P99-1,""))))</f>
        <v>4.1928721174004924E-3</v>
      </c>
      <c r="AO99" s="157">
        <f t="shared" ref="AO99:AO109" si="90">IF(AND(R99=0,Q99=0),"",IF(AND(NOT(R99=0),Q99=0),"Added",IF(AND(R99=0,NOT(Q99=0)),"Deleted",IFERROR(R99/Q99-1,""))))</f>
        <v>4.175365344467652E-2</v>
      </c>
      <c r="AP99" s="157">
        <f t="shared" ref="AP99:AP109" si="91">IF(AND(S99=0,R99=0),"",IF(AND(NOT(S99=0),R99=0),"Added",IF(AND(S99=0,NOT(R99=0)),"Deleted",IFERROR(S99/R99-1,""))))</f>
        <v>6.0120240480961984E-2</v>
      </c>
      <c r="AQ99" s="157">
        <v>5.1039697542532902E-2</v>
      </c>
      <c r="AR99" s="157">
        <v>2.1582733812949728E-2</v>
      </c>
      <c r="AS99" s="157">
        <v>-3.169014084507038E-2</v>
      </c>
      <c r="AT99" s="157">
        <f t="shared" si="87"/>
        <v>-5.0909090909090904E-2</v>
      </c>
    </row>
    <row r="100" spans="1:46">
      <c r="A100" s="155" t="s">
        <v>50</v>
      </c>
      <c r="B100" s="156">
        <v>0</v>
      </c>
      <c r="C100" s="156">
        <v>0</v>
      </c>
      <c r="D100" s="156">
        <v>0</v>
      </c>
      <c r="E100" s="156">
        <v>0</v>
      </c>
      <c r="F100" s="156">
        <v>0</v>
      </c>
      <c r="G100" s="156">
        <v>0</v>
      </c>
      <c r="H100" s="156">
        <v>0</v>
      </c>
      <c r="I100" s="156">
        <v>0</v>
      </c>
      <c r="J100" s="156">
        <v>0</v>
      </c>
      <c r="K100" s="156">
        <v>0</v>
      </c>
      <c r="L100" s="156">
        <v>0</v>
      </c>
      <c r="M100" s="156">
        <v>0</v>
      </c>
      <c r="N100" s="156">
        <v>0</v>
      </c>
      <c r="O100" s="156">
        <v>0</v>
      </c>
      <c r="P100" s="156">
        <v>0</v>
      </c>
      <c r="Q100" s="156">
        <v>0</v>
      </c>
      <c r="R100" s="156">
        <v>0</v>
      </c>
      <c r="S100" s="156">
        <v>0</v>
      </c>
      <c r="T100" s="156">
        <v>0</v>
      </c>
      <c r="U100" s="156">
        <v>0</v>
      </c>
      <c r="V100" s="156">
        <v>0</v>
      </c>
      <c r="W100" s="156">
        <f>IF('Relative Weights'!G14=0,0,'Relative Weights'!G14)</f>
        <v>0</v>
      </c>
      <c r="X100" s="152"/>
      <c r="Y100" s="155" t="s">
        <v>50</v>
      </c>
      <c r="Z100" s="157" t="str">
        <f t="shared" si="73"/>
        <v/>
      </c>
      <c r="AA100" s="157" t="str">
        <f t="shared" si="74"/>
        <v/>
      </c>
      <c r="AB100" s="157" t="str">
        <f t="shared" si="75"/>
        <v/>
      </c>
      <c r="AC100" s="157" t="str">
        <f t="shared" si="76"/>
        <v/>
      </c>
      <c r="AD100" s="157" t="str">
        <f t="shared" si="77"/>
        <v/>
      </c>
      <c r="AE100" s="157" t="str">
        <f t="shared" si="78"/>
        <v/>
      </c>
      <c r="AF100" s="157" t="str">
        <f t="shared" si="79"/>
        <v/>
      </c>
      <c r="AG100" s="157" t="str">
        <f t="shared" si="80"/>
        <v/>
      </c>
      <c r="AH100" s="157" t="str">
        <f t="shared" si="81"/>
        <v/>
      </c>
      <c r="AI100" s="157" t="str">
        <f t="shared" si="82"/>
        <v/>
      </c>
      <c r="AJ100" s="157" t="str">
        <f t="shared" si="83"/>
        <v/>
      </c>
      <c r="AK100" s="157" t="str">
        <f t="shared" si="84"/>
        <v/>
      </c>
      <c r="AL100" s="157" t="str">
        <f t="shared" si="85"/>
        <v/>
      </c>
      <c r="AM100" s="157" t="str">
        <f t="shared" si="88"/>
        <v/>
      </c>
      <c r="AN100" s="157" t="str">
        <f t="shared" si="89"/>
        <v/>
      </c>
      <c r="AO100" s="157" t="str">
        <f t="shared" si="90"/>
        <v/>
      </c>
      <c r="AP100" s="157" t="str">
        <f t="shared" si="91"/>
        <v/>
      </c>
      <c r="AQ100" s="157" t="s">
        <v>829</v>
      </c>
      <c r="AR100" s="157" t="s">
        <v>829</v>
      </c>
      <c r="AS100" s="157" t="s">
        <v>829</v>
      </c>
      <c r="AT100" s="157" t="str">
        <f t="shared" si="87"/>
        <v/>
      </c>
    </row>
    <row r="101" spans="1:46">
      <c r="A101" s="155" t="s">
        <v>51</v>
      </c>
      <c r="B101" s="156">
        <v>0</v>
      </c>
      <c r="C101" s="156">
        <v>0</v>
      </c>
      <c r="D101" s="156">
        <v>0</v>
      </c>
      <c r="E101" s="156">
        <v>0</v>
      </c>
      <c r="F101" s="156">
        <v>0</v>
      </c>
      <c r="G101" s="156">
        <v>0</v>
      </c>
      <c r="H101" s="156">
        <v>0</v>
      </c>
      <c r="I101" s="156">
        <v>0</v>
      </c>
      <c r="J101" s="156">
        <v>0</v>
      </c>
      <c r="K101" s="156">
        <v>0</v>
      </c>
      <c r="L101" s="156">
        <v>0</v>
      </c>
      <c r="M101" s="156">
        <v>0</v>
      </c>
      <c r="N101" s="156">
        <v>0</v>
      </c>
      <c r="O101" s="156">
        <v>0</v>
      </c>
      <c r="P101" s="156">
        <v>0</v>
      </c>
      <c r="Q101" s="156">
        <v>0</v>
      </c>
      <c r="R101" s="156">
        <v>0</v>
      </c>
      <c r="S101" s="156">
        <v>0</v>
      </c>
      <c r="T101" s="156">
        <v>0</v>
      </c>
      <c r="U101" s="156">
        <v>0</v>
      </c>
      <c r="V101" s="156">
        <v>0</v>
      </c>
      <c r="W101" s="156">
        <f>IF('Relative Weights'!G15=0,0,'Relative Weights'!G15)</f>
        <v>0</v>
      </c>
      <c r="X101" s="152"/>
      <c r="Y101" s="155" t="s">
        <v>51</v>
      </c>
      <c r="Z101" s="157" t="str">
        <f t="shared" si="73"/>
        <v/>
      </c>
      <c r="AA101" s="157" t="str">
        <f t="shared" si="74"/>
        <v/>
      </c>
      <c r="AB101" s="157" t="str">
        <f t="shared" si="75"/>
        <v/>
      </c>
      <c r="AC101" s="157" t="str">
        <f t="shared" si="76"/>
        <v/>
      </c>
      <c r="AD101" s="157" t="str">
        <f t="shared" si="77"/>
        <v/>
      </c>
      <c r="AE101" s="157" t="str">
        <f t="shared" si="78"/>
        <v/>
      </c>
      <c r="AF101" s="157" t="str">
        <f t="shared" si="79"/>
        <v/>
      </c>
      <c r="AG101" s="157" t="str">
        <f t="shared" si="80"/>
        <v/>
      </c>
      <c r="AH101" s="157" t="str">
        <f t="shared" si="81"/>
        <v/>
      </c>
      <c r="AI101" s="157" t="str">
        <f t="shared" si="82"/>
        <v/>
      </c>
      <c r="AJ101" s="157" t="str">
        <f t="shared" si="83"/>
        <v/>
      </c>
      <c r="AK101" s="157" t="str">
        <f t="shared" si="84"/>
        <v/>
      </c>
      <c r="AL101" s="157" t="str">
        <f t="shared" si="85"/>
        <v/>
      </c>
      <c r="AM101" s="157" t="str">
        <f t="shared" si="88"/>
        <v/>
      </c>
      <c r="AN101" s="157" t="str">
        <f t="shared" si="89"/>
        <v/>
      </c>
      <c r="AO101" s="157" t="str">
        <f t="shared" si="90"/>
        <v/>
      </c>
      <c r="AP101" s="157" t="str">
        <f t="shared" si="91"/>
        <v/>
      </c>
      <c r="AQ101" s="157" t="s">
        <v>829</v>
      </c>
      <c r="AR101" s="157" t="s">
        <v>829</v>
      </c>
      <c r="AS101" s="157" t="s">
        <v>829</v>
      </c>
      <c r="AT101" s="157" t="str">
        <f t="shared" si="87"/>
        <v/>
      </c>
    </row>
    <row r="102" spans="1:46">
      <c r="A102" s="155" t="s">
        <v>723</v>
      </c>
      <c r="B102" s="156">
        <v>14.35</v>
      </c>
      <c r="C102" s="156">
        <v>12.85</v>
      </c>
      <c r="D102" s="156">
        <v>12.98</v>
      </c>
      <c r="E102" s="156">
        <v>12.62</v>
      </c>
      <c r="F102" s="156">
        <v>13.34</v>
      </c>
      <c r="G102" s="156">
        <v>16.20193744433417</v>
      </c>
      <c r="H102" s="156">
        <v>16.53</v>
      </c>
      <c r="I102" s="156">
        <v>15.05</v>
      </c>
      <c r="J102" s="156">
        <v>20.04</v>
      </c>
      <c r="K102" s="156">
        <v>20.27</v>
      </c>
      <c r="L102" s="156">
        <v>21.15</v>
      </c>
      <c r="M102" s="156">
        <v>21.91</v>
      </c>
      <c r="N102" s="156">
        <v>22.03</v>
      </c>
      <c r="O102" s="156">
        <v>22.84</v>
      </c>
      <c r="P102" s="156">
        <v>23.3</v>
      </c>
      <c r="Q102" s="156">
        <v>24.35</v>
      </c>
      <c r="R102" s="156">
        <v>24.58</v>
      </c>
      <c r="S102" s="156">
        <v>23.76</v>
      </c>
      <c r="T102" s="156">
        <v>22.77</v>
      </c>
      <c r="U102" s="156">
        <v>22.06</v>
      </c>
      <c r="V102" s="156">
        <v>21.71</v>
      </c>
      <c r="W102" s="156">
        <f>IF('Relative Weights'!G16=0,0,'Relative Weights'!G16)</f>
        <v>20.71</v>
      </c>
      <c r="X102" s="152"/>
      <c r="Y102" s="155" t="s">
        <v>723</v>
      </c>
      <c r="Z102" s="157">
        <f t="shared" si="73"/>
        <v>-0.10452961672473871</v>
      </c>
      <c r="AA102" s="157">
        <f t="shared" si="74"/>
        <v>1.0116731517509692E-2</v>
      </c>
      <c r="AB102" s="157">
        <f t="shared" si="75"/>
        <v>-2.7734976887519358E-2</v>
      </c>
      <c r="AC102" s="157">
        <f t="shared" si="76"/>
        <v>5.7052297939778285E-2</v>
      </c>
      <c r="AD102" s="157">
        <f t="shared" si="77"/>
        <v>0.21453803930541016</v>
      </c>
      <c r="AE102" s="157">
        <f t="shared" si="78"/>
        <v>2.0248353432604782E-2</v>
      </c>
      <c r="AF102" s="157">
        <f t="shared" si="79"/>
        <v>-8.9534180278281972E-2</v>
      </c>
      <c r="AG102" s="157">
        <f t="shared" si="80"/>
        <v>0.33156146179401991</v>
      </c>
      <c r="AH102" s="157">
        <f t="shared" si="81"/>
        <v>1.1477045908183658E-2</v>
      </c>
      <c r="AI102" s="157">
        <f t="shared" si="82"/>
        <v>4.3413912185495729E-2</v>
      </c>
      <c r="AJ102" s="157">
        <f t="shared" si="83"/>
        <v>3.5933806146572156E-2</v>
      </c>
      <c r="AK102" s="157">
        <f t="shared" si="84"/>
        <v>5.4769511638521617E-3</v>
      </c>
      <c r="AL102" s="157">
        <f t="shared" si="85"/>
        <v>3.6768043576940412E-2</v>
      </c>
      <c r="AM102" s="157">
        <f t="shared" si="88"/>
        <v>2.0140105078809034E-2</v>
      </c>
      <c r="AN102" s="157">
        <f t="shared" si="89"/>
        <v>4.5064377682403567E-2</v>
      </c>
      <c r="AO102" s="157">
        <f t="shared" si="90"/>
        <v>9.4455852156056785E-3</v>
      </c>
      <c r="AP102" s="157">
        <f t="shared" si="91"/>
        <v>-3.3360455655003896E-2</v>
      </c>
      <c r="AQ102" s="157">
        <v>-4.1666666666666741E-2</v>
      </c>
      <c r="AR102" s="157">
        <v>-3.1181379007465981E-2</v>
      </c>
      <c r="AS102" s="157">
        <v>-1.5865820489573745E-2</v>
      </c>
      <c r="AT102" s="157">
        <f t="shared" si="87"/>
        <v>-4.6061722708429342E-2</v>
      </c>
    </row>
    <row r="103" spans="1:46">
      <c r="A103" s="155" t="s">
        <v>53</v>
      </c>
      <c r="B103" s="156">
        <v>0</v>
      </c>
      <c r="C103" s="156">
        <v>0</v>
      </c>
      <c r="D103" s="156">
        <v>0</v>
      </c>
      <c r="E103" s="156">
        <v>0</v>
      </c>
      <c r="F103" s="156">
        <v>0</v>
      </c>
      <c r="G103" s="156">
        <v>0</v>
      </c>
      <c r="H103" s="156">
        <v>0</v>
      </c>
      <c r="I103" s="156">
        <v>0</v>
      </c>
      <c r="J103" s="156">
        <v>0</v>
      </c>
      <c r="K103" s="156">
        <v>0</v>
      </c>
      <c r="L103" s="156">
        <v>0</v>
      </c>
      <c r="M103" s="156">
        <v>0</v>
      </c>
      <c r="N103" s="156">
        <v>0</v>
      </c>
      <c r="O103" s="156">
        <v>0</v>
      </c>
      <c r="P103" s="156">
        <v>0</v>
      </c>
      <c r="Q103" s="156">
        <v>0</v>
      </c>
      <c r="R103" s="156">
        <v>0</v>
      </c>
      <c r="S103" s="156">
        <v>0</v>
      </c>
      <c r="T103" s="156">
        <v>0</v>
      </c>
      <c r="U103" s="156">
        <v>0</v>
      </c>
      <c r="V103" s="156">
        <v>0</v>
      </c>
      <c r="W103" s="156">
        <f>IF('Relative Weights'!G17=0,0,'Relative Weights'!G17)</f>
        <v>0</v>
      </c>
      <c r="X103" s="152"/>
      <c r="Y103" s="155" t="s">
        <v>53</v>
      </c>
      <c r="Z103" s="157" t="str">
        <f t="shared" si="73"/>
        <v/>
      </c>
      <c r="AA103" s="157" t="str">
        <f t="shared" si="74"/>
        <v/>
      </c>
      <c r="AB103" s="157" t="str">
        <f t="shared" si="75"/>
        <v/>
      </c>
      <c r="AC103" s="157" t="str">
        <f t="shared" si="76"/>
        <v/>
      </c>
      <c r="AD103" s="157" t="str">
        <f t="shared" si="77"/>
        <v/>
      </c>
      <c r="AE103" s="157" t="str">
        <f t="shared" si="78"/>
        <v/>
      </c>
      <c r="AF103" s="157" t="str">
        <f t="shared" si="79"/>
        <v/>
      </c>
      <c r="AG103" s="157" t="str">
        <f t="shared" si="80"/>
        <v/>
      </c>
      <c r="AH103" s="157" t="str">
        <f t="shared" si="81"/>
        <v/>
      </c>
      <c r="AI103" s="157" t="str">
        <f t="shared" si="82"/>
        <v/>
      </c>
      <c r="AJ103" s="157" t="str">
        <f t="shared" si="83"/>
        <v/>
      </c>
      <c r="AK103" s="157" t="str">
        <f t="shared" si="84"/>
        <v/>
      </c>
      <c r="AL103" s="157" t="str">
        <f t="shared" si="85"/>
        <v/>
      </c>
      <c r="AM103" s="157" t="str">
        <f t="shared" si="88"/>
        <v/>
      </c>
      <c r="AN103" s="157" t="str">
        <f t="shared" si="89"/>
        <v/>
      </c>
      <c r="AO103" s="157" t="str">
        <f t="shared" si="90"/>
        <v/>
      </c>
      <c r="AP103" s="157" t="str">
        <f t="shared" si="91"/>
        <v/>
      </c>
      <c r="AQ103" s="157" t="s">
        <v>829</v>
      </c>
      <c r="AR103" s="157" t="s">
        <v>829</v>
      </c>
      <c r="AS103" s="157" t="s">
        <v>829</v>
      </c>
      <c r="AT103" s="157" t="str">
        <f t="shared" si="87"/>
        <v/>
      </c>
    </row>
    <row r="104" spans="1:46">
      <c r="A104" s="155" t="s">
        <v>54</v>
      </c>
      <c r="B104" s="156">
        <v>0</v>
      </c>
      <c r="C104" s="156">
        <v>0</v>
      </c>
      <c r="D104" s="156">
        <v>0</v>
      </c>
      <c r="E104" s="156">
        <v>0</v>
      </c>
      <c r="F104" s="156">
        <v>0</v>
      </c>
      <c r="G104" s="156">
        <v>0</v>
      </c>
      <c r="H104" s="156">
        <v>0</v>
      </c>
      <c r="I104" s="156">
        <v>0</v>
      </c>
      <c r="J104" s="156">
        <v>0</v>
      </c>
      <c r="K104" s="156">
        <v>0</v>
      </c>
      <c r="L104" s="156">
        <v>0</v>
      </c>
      <c r="M104" s="156">
        <v>0</v>
      </c>
      <c r="N104" s="156">
        <v>0</v>
      </c>
      <c r="O104" s="156">
        <v>0</v>
      </c>
      <c r="P104" s="156">
        <v>0</v>
      </c>
      <c r="Q104" s="156">
        <v>0</v>
      </c>
      <c r="R104" s="156">
        <v>0</v>
      </c>
      <c r="S104" s="156">
        <v>0</v>
      </c>
      <c r="T104" s="156">
        <v>0</v>
      </c>
      <c r="U104" s="156">
        <v>0</v>
      </c>
      <c r="V104" s="156">
        <v>0</v>
      </c>
      <c r="W104" s="156">
        <f>IF('Relative Weights'!G18=0,0,'Relative Weights'!G18)</f>
        <v>0</v>
      </c>
      <c r="X104" s="152"/>
      <c r="Y104" s="155" t="s">
        <v>54</v>
      </c>
      <c r="Z104" s="157" t="str">
        <f t="shared" si="73"/>
        <v/>
      </c>
      <c r="AA104" s="157" t="str">
        <f t="shared" si="74"/>
        <v/>
      </c>
      <c r="AB104" s="157" t="str">
        <f t="shared" si="75"/>
        <v/>
      </c>
      <c r="AC104" s="157" t="str">
        <f t="shared" si="76"/>
        <v/>
      </c>
      <c r="AD104" s="157" t="str">
        <f t="shared" si="77"/>
        <v/>
      </c>
      <c r="AE104" s="157" t="str">
        <f t="shared" si="78"/>
        <v/>
      </c>
      <c r="AF104" s="157" t="str">
        <f t="shared" si="79"/>
        <v/>
      </c>
      <c r="AG104" s="157" t="str">
        <f t="shared" si="80"/>
        <v/>
      </c>
      <c r="AH104" s="157" t="str">
        <f t="shared" si="81"/>
        <v/>
      </c>
      <c r="AI104" s="157" t="str">
        <f t="shared" si="82"/>
        <v/>
      </c>
      <c r="AJ104" s="157" t="str">
        <f t="shared" si="83"/>
        <v/>
      </c>
      <c r="AK104" s="157" t="str">
        <f t="shared" si="84"/>
        <v/>
      </c>
      <c r="AL104" s="157" t="str">
        <f t="shared" si="85"/>
        <v/>
      </c>
      <c r="AM104" s="157" t="str">
        <f t="shared" si="88"/>
        <v/>
      </c>
      <c r="AN104" s="157" t="str">
        <f t="shared" si="89"/>
        <v/>
      </c>
      <c r="AO104" s="157" t="str">
        <f t="shared" si="90"/>
        <v/>
      </c>
      <c r="AP104" s="157" t="str">
        <f t="shared" si="91"/>
        <v/>
      </c>
      <c r="AQ104" s="157" t="s">
        <v>829</v>
      </c>
      <c r="AR104" s="157" t="s">
        <v>829</v>
      </c>
      <c r="AS104" s="157" t="s">
        <v>829</v>
      </c>
      <c r="AT104" s="157" t="str">
        <f t="shared" si="87"/>
        <v/>
      </c>
    </row>
    <row r="105" spans="1:46">
      <c r="A105" s="155" t="s">
        <v>55</v>
      </c>
      <c r="B105" s="156">
        <v>0</v>
      </c>
      <c r="C105" s="156">
        <v>0</v>
      </c>
      <c r="D105" s="156">
        <v>0</v>
      </c>
      <c r="E105" s="156">
        <v>0</v>
      </c>
      <c r="F105" s="156">
        <v>0</v>
      </c>
      <c r="G105" s="156">
        <v>0</v>
      </c>
      <c r="H105" s="156">
        <v>0</v>
      </c>
      <c r="I105" s="156">
        <v>2.42</v>
      </c>
      <c r="J105" s="156">
        <v>2.6</v>
      </c>
      <c r="K105" s="156">
        <v>2.67</v>
      </c>
      <c r="L105" s="156">
        <v>2.72</v>
      </c>
      <c r="M105" s="156">
        <v>2.74</v>
      </c>
      <c r="N105" s="156">
        <v>2.64</v>
      </c>
      <c r="O105" s="156">
        <v>2.61</v>
      </c>
      <c r="P105" s="156">
        <v>2.5</v>
      </c>
      <c r="Q105" s="156">
        <v>2.68</v>
      </c>
      <c r="R105" s="156">
        <v>2.8</v>
      </c>
      <c r="S105" s="156">
        <v>3.08</v>
      </c>
      <c r="T105" s="156">
        <v>3.17</v>
      </c>
      <c r="U105" s="156">
        <v>3.26</v>
      </c>
      <c r="V105" s="156">
        <v>3.28</v>
      </c>
      <c r="W105" s="156">
        <f>IF('Relative Weights'!G19=0,0,'Relative Weights'!G19)</f>
        <v>3.31</v>
      </c>
      <c r="X105" s="152"/>
      <c r="Y105" s="155" t="s">
        <v>55</v>
      </c>
      <c r="Z105" s="157" t="str">
        <f t="shared" si="73"/>
        <v/>
      </c>
      <c r="AA105" s="157" t="str">
        <f t="shared" si="74"/>
        <v/>
      </c>
      <c r="AB105" s="157" t="str">
        <f t="shared" si="75"/>
        <v/>
      </c>
      <c r="AC105" s="157" t="str">
        <f t="shared" si="76"/>
        <v/>
      </c>
      <c r="AD105" s="157" t="str">
        <f t="shared" si="77"/>
        <v/>
      </c>
      <c r="AE105" s="157" t="str">
        <f t="shared" si="78"/>
        <v/>
      </c>
      <c r="AF105" s="157" t="str">
        <f t="shared" si="79"/>
        <v>Added</v>
      </c>
      <c r="AG105" s="157">
        <f t="shared" si="80"/>
        <v>7.4380165289256173E-2</v>
      </c>
      <c r="AH105" s="157">
        <f t="shared" si="81"/>
        <v>2.6923076923076827E-2</v>
      </c>
      <c r="AI105" s="157">
        <f t="shared" si="82"/>
        <v>1.8726591760299671E-2</v>
      </c>
      <c r="AJ105" s="157">
        <f t="shared" si="83"/>
        <v>7.3529411764705621E-3</v>
      </c>
      <c r="AK105" s="157">
        <f t="shared" si="84"/>
        <v>-3.649635036496357E-2</v>
      </c>
      <c r="AL105" s="157">
        <f t="shared" si="85"/>
        <v>-1.1363636363636465E-2</v>
      </c>
      <c r="AM105" s="157">
        <f t="shared" si="88"/>
        <v>-4.2145593869731712E-2</v>
      </c>
      <c r="AN105" s="157">
        <f t="shared" si="89"/>
        <v>7.2000000000000064E-2</v>
      </c>
      <c r="AO105" s="157">
        <f t="shared" si="90"/>
        <v>4.4776119402984982E-2</v>
      </c>
      <c r="AP105" s="157">
        <f t="shared" si="91"/>
        <v>0.10000000000000009</v>
      </c>
      <c r="AQ105" s="157">
        <v>2.9220779220779258E-2</v>
      </c>
      <c r="AR105" s="157">
        <v>2.8391167192429068E-2</v>
      </c>
      <c r="AS105" s="157">
        <v>6.1349693251533388E-3</v>
      </c>
      <c r="AT105" s="157">
        <f t="shared" si="87"/>
        <v>9.1463414634147533E-3</v>
      </c>
    </row>
    <row r="106" spans="1:46">
      <c r="A106" s="155" t="s">
        <v>56</v>
      </c>
      <c r="B106" s="156">
        <v>3.64</v>
      </c>
      <c r="C106" s="156">
        <v>3.57</v>
      </c>
      <c r="D106" s="156">
        <v>3.58</v>
      </c>
      <c r="E106" s="156">
        <v>3.69</v>
      </c>
      <c r="F106" s="156">
        <v>3.85</v>
      </c>
      <c r="G106" s="156">
        <v>3.8406596756932068</v>
      </c>
      <c r="H106" s="156">
        <v>3.79</v>
      </c>
      <c r="I106" s="156">
        <v>3.77</v>
      </c>
      <c r="J106" s="156">
        <v>3.97</v>
      </c>
      <c r="K106" s="156">
        <v>4.03</v>
      </c>
      <c r="L106" s="156">
        <v>4.2</v>
      </c>
      <c r="M106" s="156">
        <v>4.25</v>
      </c>
      <c r="N106" s="156">
        <v>4.32</v>
      </c>
      <c r="O106" s="156">
        <v>4.26</v>
      </c>
      <c r="P106" s="156">
        <v>4.2300000000000004</v>
      </c>
      <c r="Q106" s="156">
        <v>4.32</v>
      </c>
      <c r="R106" s="156">
        <v>4.47</v>
      </c>
      <c r="S106" s="156">
        <v>4.63</v>
      </c>
      <c r="T106" s="156">
        <v>4.6900000000000004</v>
      </c>
      <c r="U106" s="156">
        <v>4.66</v>
      </c>
      <c r="V106" s="156">
        <v>4.67</v>
      </c>
      <c r="W106" s="156">
        <f>IF('Relative Weights'!G20=0,0,'Relative Weights'!G20)</f>
        <v>4.66</v>
      </c>
      <c r="X106" s="152"/>
      <c r="Y106" s="155" t="s">
        <v>56</v>
      </c>
      <c r="Z106" s="157">
        <f t="shared" si="73"/>
        <v>-1.9230769230769273E-2</v>
      </c>
      <c r="AA106" s="157">
        <f t="shared" si="74"/>
        <v>2.8011204481792618E-3</v>
      </c>
      <c r="AB106" s="157">
        <f t="shared" si="75"/>
        <v>3.0726256983240274E-2</v>
      </c>
      <c r="AC106" s="157">
        <f t="shared" si="76"/>
        <v>4.3360433604336057E-2</v>
      </c>
      <c r="AD106" s="157">
        <f t="shared" si="77"/>
        <v>-2.426058261504771E-3</v>
      </c>
      <c r="AE106" s="157">
        <f t="shared" si="78"/>
        <v>-1.3190357899665495E-2</v>
      </c>
      <c r="AF106" s="157">
        <f t="shared" si="79"/>
        <v>-5.2770448548812299E-3</v>
      </c>
      <c r="AG106" s="157">
        <f t="shared" si="80"/>
        <v>5.3050397877984157E-2</v>
      </c>
      <c r="AH106" s="157">
        <f t="shared" si="81"/>
        <v>1.5113350125944613E-2</v>
      </c>
      <c r="AI106" s="157">
        <f t="shared" si="82"/>
        <v>4.2183622828784184E-2</v>
      </c>
      <c r="AJ106" s="157">
        <f t="shared" si="83"/>
        <v>1.1904761904761862E-2</v>
      </c>
      <c r="AK106" s="157">
        <f t="shared" si="84"/>
        <v>1.6470588235294237E-2</v>
      </c>
      <c r="AL106" s="157">
        <f t="shared" si="85"/>
        <v>-1.3888888888888951E-2</v>
      </c>
      <c r="AM106" s="157">
        <f t="shared" si="88"/>
        <v>-7.0422535211266402E-3</v>
      </c>
      <c r="AN106" s="157">
        <f t="shared" si="89"/>
        <v>2.1276595744680771E-2</v>
      </c>
      <c r="AO106" s="157">
        <f t="shared" si="90"/>
        <v>3.4722222222222099E-2</v>
      </c>
      <c r="AP106" s="157">
        <f t="shared" si="91"/>
        <v>3.5794183445190253E-2</v>
      </c>
      <c r="AQ106" s="157">
        <v>1.2958963282937441E-2</v>
      </c>
      <c r="AR106" s="157">
        <v>-6.3965884861407751E-3</v>
      </c>
      <c r="AS106" s="157">
        <v>2.1459227467810482E-3</v>
      </c>
      <c r="AT106" s="157">
        <f t="shared" si="87"/>
        <v>-2.1413276231262435E-3</v>
      </c>
    </row>
    <row r="107" spans="1:46">
      <c r="A107" s="168" t="s">
        <v>57</v>
      </c>
      <c r="B107" s="156">
        <v>0</v>
      </c>
      <c r="C107" s="156">
        <v>0</v>
      </c>
      <c r="D107" s="156">
        <v>0</v>
      </c>
      <c r="E107" s="156">
        <v>0</v>
      </c>
      <c r="F107" s="156">
        <v>0</v>
      </c>
      <c r="G107" s="156">
        <v>0</v>
      </c>
      <c r="H107" s="156">
        <v>0</v>
      </c>
      <c r="I107" s="156">
        <v>0</v>
      </c>
      <c r="J107" s="156">
        <v>0</v>
      </c>
      <c r="K107" s="156">
        <v>0</v>
      </c>
      <c r="L107" s="156">
        <v>0</v>
      </c>
      <c r="M107" s="156">
        <v>0</v>
      </c>
      <c r="N107" s="156">
        <v>0</v>
      </c>
      <c r="O107" s="156">
        <v>0</v>
      </c>
      <c r="P107" s="156">
        <v>0</v>
      </c>
      <c r="Q107" s="156">
        <v>0</v>
      </c>
      <c r="R107" s="156">
        <v>0</v>
      </c>
      <c r="S107" s="156">
        <v>0</v>
      </c>
      <c r="T107" s="156">
        <v>0</v>
      </c>
      <c r="U107" s="156">
        <v>0</v>
      </c>
      <c r="V107" s="156">
        <v>0</v>
      </c>
      <c r="W107" s="156">
        <f>IF('Relative Weights'!G21=0,0,'Relative Weights'!G21)</f>
        <v>0</v>
      </c>
      <c r="X107" s="152"/>
      <c r="Y107" s="168" t="s">
        <v>57</v>
      </c>
      <c r="Z107" s="157" t="str">
        <f t="shared" si="73"/>
        <v/>
      </c>
      <c r="AA107" s="157" t="str">
        <f t="shared" si="74"/>
        <v/>
      </c>
      <c r="AB107" s="157" t="str">
        <f t="shared" si="75"/>
        <v/>
      </c>
      <c r="AC107" s="157" t="str">
        <f t="shared" si="76"/>
        <v/>
      </c>
      <c r="AD107" s="157" t="str">
        <f t="shared" si="77"/>
        <v/>
      </c>
      <c r="AE107" s="157" t="str">
        <f t="shared" si="78"/>
        <v/>
      </c>
      <c r="AF107" s="157" t="str">
        <f t="shared" si="79"/>
        <v/>
      </c>
      <c r="AG107" s="157" t="str">
        <f t="shared" si="80"/>
        <v/>
      </c>
      <c r="AH107" s="157" t="str">
        <f t="shared" si="81"/>
        <v/>
      </c>
      <c r="AI107" s="157" t="str">
        <f t="shared" si="82"/>
        <v/>
      </c>
      <c r="AJ107" s="157" t="str">
        <f t="shared" si="83"/>
        <v/>
      </c>
      <c r="AK107" s="157" t="str">
        <f t="shared" si="84"/>
        <v/>
      </c>
      <c r="AL107" s="157" t="str">
        <f t="shared" si="85"/>
        <v/>
      </c>
      <c r="AM107" s="157" t="str">
        <f t="shared" si="88"/>
        <v/>
      </c>
      <c r="AN107" s="157" t="str">
        <f t="shared" si="89"/>
        <v/>
      </c>
      <c r="AO107" s="157" t="str">
        <f t="shared" si="90"/>
        <v/>
      </c>
      <c r="AP107" s="157" t="str">
        <f t="shared" si="91"/>
        <v/>
      </c>
      <c r="AQ107" s="157" t="s">
        <v>829</v>
      </c>
      <c r="AR107" s="157" t="s">
        <v>829</v>
      </c>
      <c r="AS107" s="157" t="s">
        <v>829</v>
      </c>
      <c r="AT107" s="157" t="str">
        <f t="shared" si="87"/>
        <v/>
      </c>
    </row>
    <row r="108" spans="1:46">
      <c r="A108" s="168" t="s">
        <v>58</v>
      </c>
      <c r="B108" s="156">
        <v>7</v>
      </c>
      <c r="C108" s="156">
        <v>7</v>
      </c>
      <c r="D108" s="156">
        <v>7</v>
      </c>
      <c r="E108" s="156">
        <v>7</v>
      </c>
      <c r="F108" s="156">
        <v>7</v>
      </c>
      <c r="G108" s="156">
        <v>7</v>
      </c>
      <c r="H108" s="156">
        <v>7</v>
      </c>
      <c r="I108" s="156">
        <v>7</v>
      </c>
      <c r="J108" s="156">
        <v>7</v>
      </c>
      <c r="K108" s="156">
        <v>5.98</v>
      </c>
      <c r="L108" s="156">
        <v>5.98</v>
      </c>
      <c r="M108" s="156">
        <v>6.71</v>
      </c>
      <c r="N108" s="156">
        <v>7.58</v>
      </c>
      <c r="O108" s="156">
        <v>7.93</v>
      </c>
      <c r="P108" s="156">
        <v>7.65</v>
      </c>
      <c r="Q108" s="156">
        <v>7.54</v>
      </c>
      <c r="R108" s="156">
        <v>7.08</v>
      </c>
      <c r="S108" s="156">
        <v>6.65</v>
      </c>
      <c r="T108" s="156">
        <v>5.76</v>
      </c>
      <c r="U108" s="156">
        <v>5.32</v>
      </c>
      <c r="V108" s="156">
        <v>5.17</v>
      </c>
      <c r="W108" s="156">
        <f>IF('Relative Weights'!G22=0,0,'Relative Weights'!G22)</f>
        <v>5.19</v>
      </c>
      <c r="X108" s="152"/>
      <c r="Y108" s="168" t="s">
        <v>58</v>
      </c>
      <c r="Z108" s="157">
        <f t="shared" si="73"/>
        <v>0</v>
      </c>
      <c r="AA108" s="157">
        <f t="shared" si="74"/>
        <v>0</v>
      </c>
      <c r="AB108" s="157">
        <f t="shared" si="75"/>
        <v>0</v>
      </c>
      <c r="AC108" s="157">
        <f t="shared" si="76"/>
        <v>0</v>
      </c>
      <c r="AD108" s="157">
        <f t="shared" si="77"/>
        <v>0</v>
      </c>
      <c r="AE108" s="157">
        <f t="shared" si="78"/>
        <v>0</v>
      </c>
      <c r="AF108" s="157">
        <f t="shared" si="79"/>
        <v>0</v>
      </c>
      <c r="AG108" s="157">
        <f t="shared" si="80"/>
        <v>0</v>
      </c>
      <c r="AH108" s="157">
        <f t="shared" si="81"/>
        <v>-0.14571428571428569</v>
      </c>
      <c r="AI108" s="157">
        <f t="shared" si="82"/>
        <v>0</v>
      </c>
      <c r="AJ108" s="157">
        <f t="shared" si="83"/>
        <v>0.12207357859531753</v>
      </c>
      <c r="AK108" s="157">
        <f t="shared" si="84"/>
        <v>0.12965722801788382</v>
      </c>
      <c r="AL108" s="157">
        <f t="shared" si="85"/>
        <v>4.6174142480211122E-2</v>
      </c>
      <c r="AM108" s="157">
        <f t="shared" si="88"/>
        <v>-3.5308953341740112E-2</v>
      </c>
      <c r="AN108" s="157">
        <f t="shared" si="89"/>
        <v>-1.4379084967320321E-2</v>
      </c>
      <c r="AO108" s="157">
        <f t="shared" si="90"/>
        <v>-6.1007957559681691E-2</v>
      </c>
      <c r="AP108" s="157">
        <f t="shared" si="91"/>
        <v>-6.073446327683607E-2</v>
      </c>
      <c r="AQ108" s="157">
        <v>-0.13383458646616553</v>
      </c>
      <c r="AR108" s="157">
        <v>-7.638888888888884E-2</v>
      </c>
      <c r="AS108" s="157">
        <v>-2.8195488721804551E-2</v>
      </c>
      <c r="AT108" s="157">
        <f t="shared" si="87"/>
        <v>3.8684719535784229E-3</v>
      </c>
    </row>
    <row r="109" spans="1:46">
      <c r="A109" s="168" t="s">
        <v>59</v>
      </c>
      <c r="B109" s="156">
        <v>0</v>
      </c>
      <c r="C109" s="156">
        <v>0</v>
      </c>
      <c r="D109" s="156">
        <v>0</v>
      </c>
      <c r="E109" s="156">
        <v>0</v>
      </c>
      <c r="F109" s="156">
        <v>0</v>
      </c>
      <c r="G109" s="156">
        <v>0</v>
      </c>
      <c r="H109" s="156">
        <v>0</v>
      </c>
      <c r="I109" s="156">
        <v>0</v>
      </c>
      <c r="J109" s="156">
        <v>0</v>
      </c>
      <c r="K109" s="156">
        <v>0</v>
      </c>
      <c r="L109" s="156">
        <v>0</v>
      </c>
      <c r="M109" s="156">
        <v>0</v>
      </c>
      <c r="N109" s="156">
        <v>0</v>
      </c>
      <c r="O109" s="156">
        <v>0</v>
      </c>
      <c r="P109" s="156">
        <v>0</v>
      </c>
      <c r="Q109" s="156">
        <v>0</v>
      </c>
      <c r="R109" s="156">
        <v>0</v>
      </c>
      <c r="S109" s="156">
        <v>0</v>
      </c>
      <c r="T109" s="156">
        <v>0</v>
      </c>
      <c r="U109" s="156">
        <v>0</v>
      </c>
      <c r="V109" s="156">
        <v>0</v>
      </c>
      <c r="W109" s="156">
        <f>IF('Relative Weights'!G23=0,0,'Relative Weights'!G23)</f>
        <v>0</v>
      </c>
      <c r="X109" s="152"/>
      <c r="Y109" s="168" t="s">
        <v>59</v>
      </c>
      <c r="Z109" s="157" t="str">
        <f t="shared" si="73"/>
        <v/>
      </c>
      <c r="AA109" s="157" t="str">
        <f t="shared" si="74"/>
        <v/>
      </c>
      <c r="AB109" s="157" t="str">
        <f t="shared" si="75"/>
        <v/>
      </c>
      <c r="AC109" s="157" t="str">
        <f t="shared" si="76"/>
        <v/>
      </c>
      <c r="AD109" s="157" t="str">
        <f t="shared" si="77"/>
        <v/>
      </c>
      <c r="AE109" s="157" t="str">
        <f t="shared" si="78"/>
        <v/>
      </c>
      <c r="AF109" s="157" t="str">
        <f t="shared" si="79"/>
        <v/>
      </c>
      <c r="AG109" s="157" t="str">
        <f t="shared" si="80"/>
        <v/>
      </c>
      <c r="AH109" s="157" t="str">
        <f t="shared" si="81"/>
        <v/>
      </c>
      <c r="AI109" s="157" t="str">
        <f t="shared" si="82"/>
        <v/>
      </c>
      <c r="AJ109" s="157" t="str">
        <f t="shared" si="83"/>
        <v/>
      </c>
      <c r="AK109" s="157" t="str">
        <f t="shared" si="84"/>
        <v/>
      </c>
      <c r="AL109" s="157" t="str">
        <f t="shared" si="85"/>
        <v/>
      </c>
      <c r="AM109" s="157" t="str">
        <f t="shared" si="88"/>
        <v/>
      </c>
      <c r="AN109" s="157" t="str">
        <f t="shared" si="89"/>
        <v/>
      </c>
      <c r="AO109" s="157" t="str">
        <f t="shared" si="90"/>
        <v/>
      </c>
      <c r="AP109" s="157" t="str">
        <f t="shared" si="91"/>
        <v/>
      </c>
      <c r="AQ109" s="157" t="s">
        <v>829</v>
      </c>
      <c r="AR109" s="157" t="s">
        <v>829</v>
      </c>
      <c r="AS109" s="157" t="s">
        <v>829</v>
      </c>
      <c r="AT109" s="157" t="str">
        <f t="shared" si="87"/>
        <v/>
      </c>
    </row>
    <row r="110" spans="1:46">
      <c r="A110" s="168" t="s">
        <v>60</v>
      </c>
      <c r="B110" s="156">
        <v>0</v>
      </c>
      <c r="C110" s="156">
        <v>0</v>
      </c>
      <c r="D110" s="156">
        <v>0</v>
      </c>
      <c r="E110" s="156">
        <v>0</v>
      </c>
      <c r="F110" s="156">
        <v>0</v>
      </c>
      <c r="G110" s="156">
        <v>0</v>
      </c>
      <c r="H110" s="156">
        <v>0</v>
      </c>
      <c r="I110" s="156">
        <v>0</v>
      </c>
      <c r="J110" s="156">
        <v>0</v>
      </c>
      <c r="K110" s="156">
        <v>0</v>
      </c>
      <c r="L110" s="156">
        <v>0</v>
      </c>
      <c r="M110" s="156">
        <v>0</v>
      </c>
      <c r="N110" s="156">
        <v>0</v>
      </c>
      <c r="O110" s="156">
        <v>0</v>
      </c>
      <c r="P110" s="156">
        <v>0</v>
      </c>
      <c r="Q110" s="156">
        <v>0</v>
      </c>
      <c r="R110" s="156">
        <v>0</v>
      </c>
      <c r="S110" s="156">
        <v>0</v>
      </c>
      <c r="T110" s="156">
        <v>0</v>
      </c>
      <c r="U110" s="156">
        <v>0</v>
      </c>
      <c r="V110" s="156">
        <v>0</v>
      </c>
      <c r="W110" s="156">
        <f>IF('Relative Weights'!G24=0,0,'Relative Weights'!G24)</f>
        <v>0</v>
      </c>
      <c r="X110" s="152"/>
      <c r="Y110" s="168" t="s">
        <v>60</v>
      </c>
      <c r="Z110" s="157" t="str">
        <f t="shared" si="73"/>
        <v/>
      </c>
      <c r="AA110" s="157" t="str">
        <f t="shared" si="74"/>
        <v/>
      </c>
      <c r="AB110" s="157" t="str">
        <f t="shared" si="75"/>
        <v/>
      </c>
      <c r="AC110" s="157" t="str">
        <f t="shared" si="76"/>
        <v/>
      </c>
      <c r="AD110" s="157" t="str">
        <f t="shared" si="77"/>
        <v/>
      </c>
      <c r="AE110" s="157" t="str">
        <f t="shared" si="78"/>
        <v/>
      </c>
      <c r="AF110" s="157" t="str">
        <f t="shared" si="79"/>
        <v/>
      </c>
      <c r="AG110" s="157" t="str">
        <f t="shared" si="80"/>
        <v/>
      </c>
      <c r="AH110" s="157" t="str">
        <f t="shared" si="81"/>
        <v/>
      </c>
      <c r="AI110" s="157" t="str">
        <f t="shared" si="82"/>
        <v/>
      </c>
      <c r="AJ110" s="157" t="str">
        <f t="shared" si="83"/>
        <v/>
      </c>
      <c r="AK110" s="157" t="str">
        <f t="shared" si="84"/>
        <v/>
      </c>
      <c r="AL110" s="157" t="str">
        <f t="shared" si="85"/>
        <v/>
      </c>
      <c r="AM110" s="157" t="str">
        <f t="shared" ref="AM110:AO111" si="92">IF(AND(P110=0,O110=0),"",IF(AND(NOT(P110=0),O110=0),"Added",IF(AND(P110=0,NOT(O110=0)),"Deleted",IFERROR(P110/O110-1,""))))</f>
        <v/>
      </c>
      <c r="AN110" s="157" t="str">
        <f t="shared" si="92"/>
        <v/>
      </c>
      <c r="AO110" s="157" t="str">
        <f t="shared" si="92"/>
        <v/>
      </c>
      <c r="AP110" s="157" t="s">
        <v>829</v>
      </c>
      <c r="AQ110" s="157" t="s">
        <v>829</v>
      </c>
      <c r="AR110" s="157" t="s">
        <v>829</v>
      </c>
      <c r="AS110" s="157" t="s">
        <v>829</v>
      </c>
      <c r="AT110" s="157" t="str">
        <f t="shared" si="87"/>
        <v/>
      </c>
    </row>
    <row r="111" spans="1:46" ht="14.4" thickBot="1">
      <c r="A111" s="158" t="s">
        <v>0</v>
      </c>
      <c r="B111" s="159">
        <v>0</v>
      </c>
      <c r="C111" s="159">
        <v>0</v>
      </c>
      <c r="D111" s="159">
        <v>0</v>
      </c>
      <c r="E111" s="159">
        <v>0</v>
      </c>
      <c r="F111" s="159">
        <v>0</v>
      </c>
      <c r="G111" s="159">
        <v>0</v>
      </c>
      <c r="H111" s="159">
        <v>0</v>
      </c>
      <c r="I111" s="159">
        <v>0</v>
      </c>
      <c r="J111" s="159">
        <v>0</v>
      </c>
      <c r="K111" s="159">
        <v>0</v>
      </c>
      <c r="L111" s="159">
        <v>0</v>
      </c>
      <c r="M111" s="159">
        <v>0</v>
      </c>
      <c r="N111" s="159">
        <v>0</v>
      </c>
      <c r="O111" s="159">
        <v>0</v>
      </c>
      <c r="P111" s="159">
        <v>0</v>
      </c>
      <c r="Q111" s="159">
        <v>0</v>
      </c>
      <c r="R111" s="159">
        <v>0</v>
      </c>
      <c r="S111" s="159">
        <v>0</v>
      </c>
      <c r="T111" s="159">
        <v>0</v>
      </c>
      <c r="U111" s="159">
        <v>0</v>
      </c>
      <c r="V111" s="159">
        <v>0</v>
      </c>
      <c r="W111" s="159">
        <f>IF('Relative Weights'!G25=0,0,'Relative Weights'!G25)</f>
        <v>0</v>
      </c>
      <c r="X111" s="160"/>
      <c r="Y111" s="158" t="s">
        <v>0</v>
      </c>
      <c r="Z111" s="161" t="str">
        <f t="shared" si="73"/>
        <v/>
      </c>
      <c r="AA111" s="161" t="str">
        <f t="shared" si="74"/>
        <v/>
      </c>
      <c r="AB111" s="161" t="str">
        <f t="shared" si="75"/>
        <v/>
      </c>
      <c r="AC111" s="161" t="str">
        <f t="shared" si="76"/>
        <v/>
      </c>
      <c r="AD111" s="161" t="str">
        <f t="shared" si="77"/>
        <v/>
      </c>
      <c r="AE111" s="161" t="str">
        <f t="shared" si="78"/>
        <v/>
      </c>
      <c r="AF111" s="161" t="str">
        <f t="shared" si="79"/>
        <v/>
      </c>
      <c r="AG111" s="161" t="str">
        <f t="shared" si="80"/>
        <v/>
      </c>
      <c r="AH111" s="161" t="str">
        <f t="shared" si="81"/>
        <v/>
      </c>
      <c r="AI111" s="161" t="str">
        <f t="shared" si="82"/>
        <v/>
      </c>
      <c r="AJ111" s="161" t="str">
        <f t="shared" si="83"/>
        <v/>
      </c>
      <c r="AK111" s="161" t="str">
        <f t="shared" si="84"/>
        <v/>
      </c>
      <c r="AL111" s="161" t="str">
        <f t="shared" si="85"/>
        <v/>
      </c>
      <c r="AM111" s="161" t="str">
        <f t="shared" si="92"/>
        <v/>
      </c>
      <c r="AN111" s="161" t="str">
        <f t="shared" si="92"/>
        <v/>
      </c>
      <c r="AO111" s="161" t="str">
        <f t="shared" si="92"/>
        <v/>
      </c>
      <c r="AP111" s="161" t="s">
        <v>829</v>
      </c>
      <c r="AQ111" s="161" t="s">
        <v>829</v>
      </c>
      <c r="AR111" s="161" t="s">
        <v>829</v>
      </c>
      <c r="AS111" s="161" t="s">
        <v>829</v>
      </c>
      <c r="AT111" s="161" t="str">
        <f t="shared" si="87"/>
        <v/>
      </c>
    </row>
    <row r="112" spans="1:46" ht="14.4" thickBot="1">
      <c r="A112" s="162"/>
      <c r="B112" s="163"/>
      <c r="C112" s="163"/>
      <c r="D112" s="163"/>
      <c r="E112" s="163"/>
      <c r="F112" s="163"/>
      <c r="G112" s="163"/>
      <c r="H112" s="163"/>
      <c r="I112" s="163"/>
      <c r="J112" s="163"/>
      <c r="K112" s="163"/>
      <c r="L112" s="163"/>
      <c r="M112" s="163"/>
      <c r="N112" s="163"/>
      <c r="O112" s="163"/>
      <c r="P112" s="163"/>
      <c r="Q112" s="163"/>
      <c r="R112" s="163"/>
      <c r="S112" s="163"/>
      <c r="T112" s="163"/>
      <c r="U112" s="163"/>
      <c r="V112" s="163"/>
      <c r="W112" s="163"/>
      <c r="X112" s="160"/>
      <c r="Y112" s="164"/>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row>
    <row r="113" spans="1:46" ht="14.4" thickBot="1">
      <c r="A113" s="172"/>
      <c r="B113" s="173">
        <v>2002</v>
      </c>
      <c r="C113" s="174">
        <v>2003</v>
      </c>
      <c r="D113" s="174">
        <v>2004</v>
      </c>
      <c r="E113" s="174">
        <v>2005</v>
      </c>
      <c r="F113" s="174">
        <v>2006</v>
      </c>
      <c r="G113" s="174">
        <v>2007</v>
      </c>
      <c r="H113" s="174">
        <v>2008</v>
      </c>
      <c r="I113" s="174">
        <v>2009</v>
      </c>
      <c r="J113" s="174">
        <v>2010</v>
      </c>
      <c r="K113" s="174">
        <v>2011</v>
      </c>
      <c r="L113" s="174">
        <f>L2</f>
        <v>2012</v>
      </c>
      <c r="M113" s="174">
        <v>2013</v>
      </c>
      <c r="N113" s="174">
        <f>N2</f>
        <v>2014</v>
      </c>
      <c r="O113" s="174">
        <f>O2</f>
        <v>2015</v>
      </c>
      <c r="P113" s="174">
        <f>P2</f>
        <v>2016</v>
      </c>
      <c r="Q113" s="174">
        <v>2017</v>
      </c>
      <c r="R113" s="174">
        <v>2018</v>
      </c>
      <c r="S113" s="174">
        <v>2019</v>
      </c>
      <c r="T113" s="174">
        <v>2020</v>
      </c>
      <c r="U113" s="174">
        <v>2021</v>
      </c>
      <c r="V113" s="174">
        <v>2022</v>
      </c>
      <c r="W113" s="174">
        <f>W2</f>
        <v>2023</v>
      </c>
      <c r="X113" s="147"/>
      <c r="Y113" s="172"/>
      <c r="Z113" s="175">
        <f>Z2</f>
        <v>2003</v>
      </c>
      <c r="AA113" s="176">
        <v>2004</v>
      </c>
      <c r="AB113" s="176">
        <v>2005</v>
      </c>
      <c r="AC113" s="176">
        <f>AC2</f>
        <v>2006</v>
      </c>
      <c r="AD113" s="176">
        <f>AD2</f>
        <v>2007</v>
      </c>
      <c r="AE113" s="176">
        <f>AE2</f>
        <v>2008</v>
      </c>
      <c r="AF113" s="176">
        <f>AF2</f>
        <v>2009</v>
      </c>
      <c r="AG113" s="176">
        <v>2010</v>
      </c>
      <c r="AH113" s="176">
        <v>2011</v>
      </c>
      <c r="AI113" s="176">
        <f t="shared" ref="AI113:AO113" si="93">AI2</f>
        <v>2012</v>
      </c>
      <c r="AJ113" s="176">
        <f t="shared" si="93"/>
        <v>2013</v>
      </c>
      <c r="AK113" s="176">
        <f t="shared" si="93"/>
        <v>2014</v>
      </c>
      <c r="AL113" s="176">
        <f t="shared" si="93"/>
        <v>2015</v>
      </c>
      <c r="AM113" s="177">
        <f t="shared" si="93"/>
        <v>2016</v>
      </c>
      <c r="AN113" s="177">
        <f>AN2</f>
        <v>2017</v>
      </c>
      <c r="AO113" s="177">
        <f t="shared" si="93"/>
        <v>2018</v>
      </c>
      <c r="AP113" s="177">
        <v>2019</v>
      </c>
      <c r="AQ113" s="177">
        <v>2020</v>
      </c>
      <c r="AR113" s="177">
        <v>2021</v>
      </c>
      <c r="AS113" s="177">
        <v>2022</v>
      </c>
      <c r="AT113" s="177">
        <f>AT2</f>
        <v>2023</v>
      </c>
    </row>
    <row r="114" spans="1:46">
      <c r="A114" s="178" t="s">
        <v>1</v>
      </c>
      <c r="B114" s="179">
        <f t="shared" ref="B114:N114" si="94">SUM(B4:B111)</f>
        <v>364.78999999999996</v>
      </c>
      <c r="C114" s="179">
        <f t="shared" si="94"/>
        <v>337.34999999999997</v>
      </c>
      <c r="D114" s="179">
        <f t="shared" si="94"/>
        <v>335.97999999999996</v>
      </c>
      <c r="E114" s="179">
        <f t="shared" si="94"/>
        <v>331.8</v>
      </c>
      <c r="F114" s="179">
        <f t="shared" si="94"/>
        <v>350.09</v>
      </c>
      <c r="G114" s="179">
        <f t="shared" si="94"/>
        <v>363.66295808713988</v>
      </c>
      <c r="H114" s="179">
        <f t="shared" si="94"/>
        <v>371.57</v>
      </c>
      <c r="I114" s="179">
        <f t="shared" si="94"/>
        <v>376.57000000000005</v>
      </c>
      <c r="J114" s="179">
        <f t="shared" si="94"/>
        <v>388.56</v>
      </c>
      <c r="K114" s="179">
        <f t="shared" si="94"/>
        <v>465.31</v>
      </c>
      <c r="L114" s="179">
        <f t="shared" si="94"/>
        <v>466.91999999999996</v>
      </c>
      <c r="M114" s="179">
        <f t="shared" si="94"/>
        <v>481.57</v>
      </c>
      <c r="N114" s="179">
        <f t="shared" si="94"/>
        <v>487.98</v>
      </c>
      <c r="O114" s="179">
        <f t="shared" ref="O114:U114" si="95">SUM(O4:O111)</f>
        <v>399.05</v>
      </c>
      <c r="P114" s="179">
        <f t="shared" si="95"/>
        <v>398.28</v>
      </c>
      <c r="Q114" s="179">
        <f t="shared" si="95"/>
        <v>413.68000000000012</v>
      </c>
      <c r="R114" s="179">
        <f t="shared" si="95"/>
        <v>436.2000000000001</v>
      </c>
      <c r="S114" s="179">
        <f t="shared" si="95"/>
        <v>467.65</v>
      </c>
      <c r="T114" s="179">
        <f t="shared" si="95"/>
        <v>512.4</v>
      </c>
      <c r="U114" s="179">
        <f t="shared" si="95"/>
        <v>532.2399999999999</v>
      </c>
      <c r="V114" s="179">
        <v>503.7</v>
      </c>
      <c r="W114" s="179">
        <f>SUM(W4:W111)</f>
        <v>486.63000000000005</v>
      </c>
      <c r="X114" s="147"/>
      <c r="Y114" s="178" t="s">
        <v>1</v>
      </c>
      <c r="Z114" s="180">
        <f>IF('RW History'!B114&gt;0,'RW History'!C114/'RW History'!B114-1,"N/A")</f>
        <v>-7.5221360234655532E-2</v>
      </c>
      <c r="AA114" s="180">
        <f>IF('RW History'!C114&gt;0,'RW History'!D114/'RW History'!C114-1,"N/A")</f>
        <v>-4.0610641766711808E-3</v>
      </c>
      <c r="AB114" s="180">
        <f>IF('RW History'!D114&gt;0,'RW History'!E114/'RW History'!D114-1,"N/A")</f>
        <v>-1.2441216739091487E-2</v>
      </c>
      <c r="AC114" s="180">
        <f>IF('RW History'!E114&gt;0,'RW History'!F114/'RW History'!E114-1,"N/A")</f>
        <v>5.5123568414707558E-2</v>
      </c>
      <c r="AD114" s="180">
        <f>IF('RW History'!F114&gt;0,'RW History'!G114/'RW History'!F114-1,"N/A")</f>
        <v>3.8769910843325706E-2</v>
      </c>
      <c r="AE114" s="180">
        <f>IF('RW History'!G114&gt;0,'RW History'!H114/'RW History'!G114-1,"N/A")</f>
        <v>2.174277510816891E-2</v>
      </c>
      <c r="AF114" s="180">
        <f>IF('RW History'!H114&gt;0,'RW History'!I114/'RW History'!H114-1,"N/A")</f>
        <v>1.3456414672874617E-2</v>
      </c>
      <c r="AG114" s="181">
        <f>IF('RW History'!I114&gt;0,'RW History'!J114/'RW History'!I114-1,"N/A")</f>
        <v>3.184002974214617E-2</v>
      </c>
      <c r="AH114" s="181">
        <f>IF('RW History'!J114&gt;0,'RW History'!K114/'RW History'!J114-1,"N/A")</f>
        <v>0.19752419188799664</v>
      </c>
      <c r="AI114" s="181">
        <f>IF('RW History'!K114&gt;0,'RW History'!L114/'RW History'!K114-1,"N/A")</f>
        <v>3.460058885474071E-3</v>
      </c>
      <c r="AJ114" s="181">
        <f>IF('RW History'!L114&gt;0,'RW History'!M114/'RW History'!L114-1,"N/A")</f>
        <v>3.1375824552385856E-2</v>
      </c>
      <c r="AK114" s="181">
        <f>IF('RW History'!M114&gt;0,'RW History'!N114/'RW History'!M114-1,"N/A")</f>
        <v>1.3310629814980324E-2</v>
      </c>
      <c r="AL114" s="182">
        <f>IF('RW History'!N114&gt;0,'RW History'!O114/'RW History'!N114-1,"N/A")</f>
        <v>-0.1822410754539121</v>
      </c>
      <c r="AM114" s="183">
        <f>IF('RW History'!O114&gt;0,'RW History'!P114/'RW History'!O114-1,"N/A")</f>
        <v>-1.9295827590528614E-3</v>
      </c>
      <c r="AN114" s="183">
        <f>IF('RW History'!P114&gt;0,'RW History'!Q114/'RW History'!P114-1,"N/A")</f>
        <v>3.8666264939239081E-2</v>
      </c>
      <c r="AO114" s="183">
        <f>IF('RW History'!Q114&gt;0,'RW History'!R114/'RW History'!Q114-1,"N/A")</f>
        <v>5.44382131115837E-2</v>
      </c>
      <c r="AP114" s="183">
        <f>IF('RW History'!R114&gt;0,'RW History'!S114/'RW History'!R114-1,"N/A")</f>
        <v>7.2099954149472456E-2</v>
      </c>
      <c r="AQ114" s="183">
        <f>IF('RW History'!S114&gt;0,'RW History'!T114/'RW History'!S114-1,"N/A")</f>
        <v>9.5691222067785686E-2</v>
      </c>
      <c r="AR114" s="183">
        <f>IF('RW History'!T114&gt;0,'RW History'!U114/'RW History'!T114-1,"N/A")</f>
        <v>3.8719750195159941E-2</v>
      </c>
      <c r="AS114" s="183">
        <v>-5.3622425973244958E-2</v>
      </c>
      <c r="AT114" s="183">
        <f>IF('RW History'!V114&gt;0,'RW History'!W114/'RW History'!V114-1,"N/A")</f>
        <v>-3.388921977367465E-2</v>
      </c>
    </row>
    <row r="115" spans="1:46">
      <c r="A115" s="162" t="s">
        <v>718</v>
      </c>
      <c r="B115" s="184">
        <f t="array" ref="B115">AVERAGE(IF(B4:B111&lt;&gt;0,(B4:B111)))</f>
        <v>5.4446268656716414</v>
      </c>
      <c r="C115" s="184">
        <f t="array" ref="C115">AVERAGE(IF(C4:C111&lt;&gt;0,(C4:C111)))</f>
        <v>5.0350746268656712</v>
      </c>
      <c r="D115" s="184">
        <f t="array" ref="D115">AVERAGE(IF(D4:D111&lt;&gt;0,(D4:D111)))</f>
        <v>5.0146268656716408</v>
      </c>
      <c r="E115" s="184">
        <f t="array" ref="E115">AVERAGE(IF(E4:E111&lt;&gt;0,(E4:E111)))</f>
        <v>4.9522388059701496</v>
      </c>
      <c r="F115" s="184">
        <f t="array" ref="F115">AVERAGE(IF(F4:F111&lt;&gt;0,(F4:F111)))</f>
        <v>5.2252238805970146</v>
      </c>
      <c r="G115" s="184">
        <f t="array" ref="G115">AVERAGE(IF(G4:G111&lt;&gt;0,(G4:G111)))</f>
        <v>5.4278053445841774</v>
      </c>
      <c r="H115" s="184">
        <f t="array" ref="H115">AVERAGE(IF(H4:H111&lt;&gt;0,(H4:H111)))</f>
        <v>5.4642647058823526</v>
      </c>
      <c r="I115" s="184">
        <f t="array" ref="I115">AVERAGE(IF(I4:I111&lt;&gt;0,(I4:I111)))</f>
        <v>5.4575362318840588</v>
      </c>
      <c r="J115" s="184">
        <f t="array" ref="J115">AVERAGE(IF(J4:J111&lt;&gt;0,(J4:J111)))</f>
        <v>5.6313043478260871</v>
      </c>
      <c r="K115" s="184">
        <f t="array" ref="K115">AVERAGE(IF(K4:K111&lt;&gt;0,(K4:K111)))</f>
        <v>6.7436231884057971</v>
      </c>
      <c r="L115" s="184">
        <f t="array" ref="L115">AVERAGE(IF(L4:L111&lt;&gt;0,(L4:L111)))</f>
        <v>6.7669565217391296</v>
      </c>
      <c r="M115" s="184">
        <f t="array" ref="M115">AVERAGE(IF(M4:M111&lt;&gt;0,(M4:M111)))</f>
        <v>6.9792753623188402</v>
      </c>
      <c r="N115" s="184">
        <f t="array" ref="N115">AVERAGE(IF(N4:N111&lt;&gt;0,(N4:N111)))</f>
        <v>7.0721739130434784</v>
      </c>
      <c r="O115" s="184">
        <f t="array" ref="O115">AVERAGE(IF(O4:O111&lt;&gt;0,(O4:O111)))</f>
        <v>5.9559701492537318</v>
      </c>
      <c r="P115" s="184">
        <f t="array" ref="P115">AVERAGE(IF(P4:P111&lt;&gt;0,(P4:P111)))</f>
        <v>5.9444776119402984</v>
      </c>
      <c r="Q115" s="184">
        <f t="array" ref="Q115">AVERAGE(IF(Q4:Q111&lt;&gt;0,(Q4:Q111)))</f>
        <v>6.1743283582089568</v>
      </c>
      <c r="R115" s="184">
        <f t="array" ref="R115">AVERAGE(IF(R4:R111&lt;&gt;0,(R4:R111)))</f>
        <v>6.5104477611940315</v>
      </c>
      <c r="S115" s="184">
        <f t="array" ref="S115">AVERAGE(IF(S4:S111&lt;&gt;0,(S4:S111)))</f>
        <v>6.9798507462686565</v>
      </c>
      <c r="T115" s="184">
        <f t="array" ref="T115">AVERAGE(IF(T4:T111&lt;&gt;0,(T4:T111)))</f>
        <v>7.64776119402985</v>
      </c>
      <c r="U115" s="184">
        <f t="array" ref="U115">AVERAGE(IF(U4:U111&lt;&gt;0,(U4:U111)))</f>
        <v>7.9438805970149238</v>
      </c>
      <c r="V115" s="184">
        <v>7.517910447761194</v>
      </c>
      <c r="W115" s="184">
        <f t="array" ref="W115">AVERAGE(IF(W4:W111&lt;&gt;0,(W4:W111)))</f>
        <v>7.2631343283582099</v>
      </c>
      <c r="X115" s="147"/>
      <c r="Y115" s="162" t="s">
        <v>718</v>
      </c>
      <c r="Z115" s="157">
        <f>IF('RW History'!B115&gt;0,'RW History'!C115/'RW History'!B115-1,"N/A")</f>
        <v>-7.5221360234655532E-2</v>
      </c>
      <c r="AA115" s="157">
        <f>IF('RW History'!C115&gt;0,'RW History'!D115/'RW History'!C115-1,"N/A")</f>
        <v>-4.0610641766711808E-3</v>
      </c>
      <c r="AB115" s="157">
        <f>IF('RW History'!D115&gt;0,'RW History'!E115/'RW History'!D115-1,"N/A")</f>
        <v>-1.2441216739091376E-2</v>
      </c>
      <c r="AC115" s="157">
        <f>IF('RW History'!E115&gt;0,'RW History'!F115/'RW History'!E115-1,"N/A")</f>
        <v>5.5123568414707558E-2</v>
      </c>
      <c r="AD115" s="157">
        <f>IF('RW History'!F115&gt;0,'RW History'!G115/'RW History'!F115-1,"N/A")</f>
        <v>3.8769910843325706E-2</v>
      </c>
      <c r="AE115" s="157">
        <f>IF('RW History'!G115&gt;0,'RW History'!H115/'RW History'!G115-1,"N/A")</f>
        <v>6.7171460624604329E-3</v>
      </c>
      <c r="AF115" s="157">
        <f>IF('RW History'!H115&gt;0,'RW History'!I115/'RW History'!H115-1,"N/A")</f>
        <v>-1.2313594528190475E-3</v>
      </c>
      <c r="AG115" s="185">
        <f>IF('RW History'!I115&gt;0,'RW History'!J115/'RW History'!I115-1,"N/A")</f>
        <v>3.184002974214617E-2</v>
      </c>
      <c r="AH115" s="185">
        <f>IF('RW History'!J115&gt;0,'RW History'!K115/'RW History'!J115-1,"N/A")</f>
        <v>0.19752419188799664</v>
      </c>
      <c r="AI115" s="185">
        <f>IF('RW History'!K115&gt;0,'RW History'!L115/'RW History'!K115-1,"N/A")</f>
        <v>3.460058885474071E-3</v>
      </c>
      <c r="AJ115" s="185">
        <f>IF('RW History'!L115&gt;0,'RW History'!M115/'RW History'!L115-1,"N/A")</f>
        <v>3.1375824552385856E-2</v>
      </c>
      <c r="AK115" s="185">
        <f>IF('RW History'!M115&gt;0,'RW History'!N115/'RW History'!M115-1,"N/A")</f>
        <v>1.3310629814980324E-2</v>
      </c>
      <c r="AL115" s="186">
        <f>IF('RW History'!N115&gt;0,'RW History'!O115/'RW History'!N115-1,"N/A")</f>
        <v>-0.15783036128835715</v>
      </c>
      <c r="AM115" s="185">
        <f>IF('RW History'!O115&gt;0,'RW History'!P115/'RW History'!O115-1,"N/A")</f>
        <v>-1.9295827590528614E-3</v>
      </c>
      <c r="AN115" s="185">
        <f>IF('RW History'!P115&gt;0,'RW History'!Q115/'RW History'!P115-1,"N/A")</f>
        <v>3.8666264939239081E-2</v>
      </c>
      <c r="AO115" s="185">
        <f>IF('RW History'!Q115&gt;0,'RW History'!R115/'RW History'!Q115-1,"N/A")</f>
        <v>5.4438213111583922E-2</v>
      </c>
      <c r="AP115" s="185">
        <f>IF('RW History'!R115&gt;0,'RW History'!S115/'RW History'!R115-1,"N/A")</f>
        <v>7.2099954149472456E-2</v>
      </c>
      <c r="AQ115" s="185">
        <f>IF('RW History'!S115&gt;0,'RW History'!T115/'RW History'!S115-1,"N/A")</f>
        <v>9.5691222067785686E-2</v>
      </c>
      <c r="AR115" s="185">
        <f>IF('RW History'!T115&gt;0,'RW History'!U115/'RW History'!T115-1,"N/A")</f>
        <v>3.8719750195159941E-2</v>
      </c>
      <c r="AS115" s="183">
        <v>-5.3622425973244958E-2</v>
      </c>
      <c r="AT115" s="183">
        <f>IF('RW History'!V115&gt;0,'RW History'!W115/'RW History'!V115-1,"N/A")</f>
        <v>-3.388921977367465E-2</v>
      </c>
    </row>
    <row r="116" spans="1:46" ht="14.4" thickBot="1">
      <c r="A116" s="187" t="s">
        <v>719</v>
      </c>
      <c r="B116" s="188">
        <f t="array" ref="B116">STDEV(IF(B4:B111&lt;&gt;0,(B4:B111)))</f>
        <v>5.4184466991369877</v>
      </c>
      <c r="C116" s="188">
        <f t="array" ref="C116">STDEV(IF(C4:C111&lt;&gt;0,(C4:C111)))</f>
        <v>4.9458588043461456</v>
      </c>
      <c r="D116" s="188">
        <f t="array" ref="D116">STDEV(IF(D4:D111&lt;&gt;0,(D4:D111)))</f>
        <v>5.0730277040376954</v>
      </c>
      <c r="E116" s="188">
        <f t="array" ref="E116">STDEV(IF(E4:E111&lt;&gt;0,(E4:E111)))</f>
        <v>5.0869592098535357</v>
      </c>
      <c r="F116" s="188">
        <f t="array" ref="F116">STDEV(IF(F4:F111&lt;&gt;0,(F4:F111)))</f>
        <v>5.5449893729463318</v>
      </c>
      <c r="G116" s="188">
        <f t="array" ref="G116">STDEV(IF(G4:G111&lt;&gt;0,(G4:G111)))</f>
        <v>5.9289448356339189</v>
      </c>
      <c r="H116" s="188">
        <f t="array" ref="H116">STDEV(IF(H4:H111&lt;&gt;0,(H4:H111)))</f>
        <v>6.0715812974276346</v>
      </c>
      <c r="I116" s="188">
        <f t="array" ref="I116">STDEV(IF(I4:I111&lt;&gt;0,(I4:I111)))</f>
        <v>6.2055142474958371</v>
      </c>
      <c r="J116" s="188">
        <f t="array" ref="J116">STDEV(IF(J4:J111&lt;&gt;0,(J4:J111)))</f>
        <v>6.5623023024660645</v>
      </c>
      <c r="K116" s="188">
        <f t="array" ref="K116">STDEV(IF(K4:K111&lt;&gt;0,(K4:K111)))</f>
        <v>9.5523073854088665</v>
      </c>
      <c r="L116" s="188">
        <f t="array" ref="L116">STDEV(IF(L4:L111&lt;&gt;0,(L4:L111)))</f>
        <v>9.3207395730842233</v>
      </c>
      <c r="M116" s="188">
        <f t="array" ref="M116">STDEV(IF(M4:M111&lt;&gt;0,(M4:M111)))</f>
        <v>9.6562764286850342</v>
      </c>
      <c r="N116" s="188">
        <f t="array" ref="N116">STDEV(IF(N4:N111&lt;&gt;0,(N4:N111)))</f>
        <v>9.8683053061996553</v>
      </c>
      <c r="O116" s="188">
        <f t="array" ref="O116">STDEV(IF(O4:O111&lt;&gt;0,(O4:O111)))</f>
        <v>6.9919126571458294</v>
      </c>
      <c r="P116" s="188">
        <f t="array" ref="P116">STDEV(IF(P4:P111&lt;&gt;0,(P4:P111)))</f>
        <v>7.0690600471525755</v>
      </c>
      <c r="Q116" s="188">
        <f t="array" ref="Q116">STDEV(IF(Q4:Q111&lt;&gt;0,(Q4:Q111)))</f>
        <v>7.6221229492959237</v>
      </c>
      <c r="R116" s="188">
        <f t="array" ref="R116">STDEV(IF(R4:R111&lt;&gt;0,(R4:R111)))</f>
        <v>8.1990608170278048</v>
      </c>
      <c r="S116" s="188">
        <f t="array" ref="S116">STDEV(IF(S4:S111&lt;&gt;0,(S4:S111)))</f>
        <v>9.2472910845083831</v>
      </c>
      <c r="T116" s="188">
        <f t="array" ref="T116">STDEV(IF(T4:T111&lt;&gt;0,(T4:T111)))</f>
        <v>10.580339087894819</v>
      </c>
      <c r="U116" s="188">
        <f t="array" ref="U116">STDEV(IF(U4:U111&lt;&gt;0,(U4:U111)))</f>
        <v>10.963388653760555</v>
      </c>
      <c r="V116" s="188">
        <v>10.372222890433305</v>
      </c>
      <c r="W116" s="188">
        <f t="array" ref="W116">STDEV(IF(W4:W111&lt;&gt;0,(W4:W111)))</f>
        <v>9.8519927547302952</v>
      </c>
      <c r="X116" s="147"/>
      <c r="Y116" s="187" t="s">
        <v>719</v>
      </c>
      <c r="Z116" s="161">
        <f>IF('RW History'!B116&gt;0,'RW History'!C116/'RW History'!B116-1,"N/A")</f>
        <v>-8.7218334152131205E-2</v>
      </c>
      <c r="AA116" s="161">
        <f>IF('RW History'!C116&gt;0,'RW History'!D116/'RW History'!C116-1,"N/A")</f>
        <v>2.5712197764279354E-2</v>
      </c>
      <c r="AB116" s="161">
        <f>IF('RW History'!D116&gt;0,'RW History'!E116/'RW History'!D116-1,"N/A")</f>
        <v>2.7461915504132239E-3</v>
      </c>
      <c r="AC116" s="161">
        <f>IF('RW History'!E116&gt;0,'RW History'!F116/'RW History'!E116-1,"N/A")</f>
        <v>9.0040069950940937E-2</v>
      </c>
      <c r="AD116" s="161">
        <f>IF('RW History'!F116&gt;0,'RW History'!G116/'RW History'!F116-1,"N/A")</f>
        <v>6.9243678727480162E-2</v>
      </c>
      <c r="AE116" s="161">
        <f>IF('RW History'!G116&gt;0,'RW History'!H116/'RW History'!G116-1,"N/A")</f>
        <v>2.4057646975638391E-2</v>
      </c>
      <c r="AF116" s="161">
        <f>IF('RW History'!H116&gt;0,'RW History'!I116/'RW History'!H116-1,"N/A")</f>
        <v>2.2058989826084785E-2</v>
      </c>
      <c r="AG116" s="189">
        <f>IF('RW History'!I116&gt;0,'RW History'!J116/'RW History'!I116-1,"N/A")</f>
        <v>5.7495324438938233E-2</v>
      </c>
      <c r="AH116" s="189">
        <f>IF('RW History'!J116&gt;0,'RW History'!K116/'RW History'!J116-1,"N/A")</f>
        <v>0.45563354827758862</v>
      </c>
      <c r="AI116" s="189">
        <f>IF('RW History'!K116&gt;0,'RW History'!L116/'RW History'!K116-1,"N/A")</f>
        <v>-2.424208130889538E-2</v>
      </c>
      <c r="AJ116" s="189">
        <f>IF('RW History'!L116&gt;0,'RW History'!M116/'RW History'!L116-1,"N/A")</f>
        <v>3.5998951903961629E-2</v>
      </c>
      <c r="AK116" s="189">
        <f>IF('RW History'!M116&gt;0,'RW History'!N116/'RW History'!M116-1,"N/A")</f>
        <v>2.1957623011367611E-2</v>
      </c>
      <c r="AL116" s="190">
        <f>IF('RW History'!N116&gt;0,'RW History'!O116/'RW History'!N116-1,"N/A")</f>
        <v>-0.29147787383987434</v>
      </c>
      <c r="AM116" s="189">
        <f>IF('RW History'!O116&gt;0,'RW History'!P116/'RW History'!O116-1,"N/A")</f>
        <v>1.1033803451177437E-2</v>
      </c>
      <c r="AN116" s="189">
        <f>IF('RW History'!P116&gt;0,'RW History'!Q116/'RW History'!P116-1,"N/A")</f>
        <v>7.8237120416896566E-2</v>
      </c>
      <c r="AO116" s="189">
        <f>IF('RW History'!Q116&gt;0,'RW History'!R116/'RW History'!Q116-1,"N/A")</f>
        <v>7.5692542821704789E-2</v>
      </c>
      <c r="AP116" s="189">
        <f>IF('RW History'!R116&gt;0,'RW History'!S116/'RW History'!R116-1,"N/A")</f>
        <v>0.12784760241119497</v>
      </c>
      <c r="AQ116" s="189">
        <f>IF('RW History'!S116&gt;0,'RW History'!T116/'RW History'!S116-1,"N/A")</f>
        <v>0.14415551443164132</v>
      </c>
      <c r="AR116" s="189">
        <f>IF('RW History'!T116&gt;0,'RW History'!U116/'RW History'!T116-1,"N/A")</f>
        <v>3.6203902604973415E-2</v>
      </c>
      <c r="AS116" s="189">
        <v>-5.3921810308574125E-2</v>
      </c>
      <c r="AT116" s="189">
        <f>IF('RW History'!V116&gt;0,'RW History'!W116/'RW History'!V116-1,"N/A")</f>
        <v>-5.0156089123657099E-2</v>
      </c>
    </row>
    <row r="117" spans="1:46">
      <c r="X117" s="191" t="s">
        <v>721</v>
      </c>
      <c r="Y117" s="191">
        <v>0</v>
      </c>
      <c r="Z117" s="191">
        <v>0</v>
      </c>
      <c r="AA117" s="191">
        <v>0</v>
      </c>
      <c r="AB117" s="191">
        <v>0</v>
      </c>
      <c r="AC117" s="191">
        <v>0</v>
      </c>
      <c r="AD117" s="191">
        <v>0</v>
      </c>
      <c r="AE117" s="191"/>
      <c r="AF117" s="191">
        <v>0</v>
      </c>
      <c r="AG117" s="191">
        <v>0</v>
      </c>
      <c r="AH117" s="191">
        <v>0</v>
      </c>
      <c r="AI117" s="191">
        <v>0</v>
      </c>
      <c r="AJ117" s="191">
        <v>0</v>
      </c>
      <c r="AK117" s="191">
        <v>0</v>
      </c>
      <c r="AL117" s="191">
        <v>0</v>
      </c>
    </row>
    <row r="119" spans="1:46">
      <c r="V119" s="192" t="s">
        <v>885</v>
      </c>
      <c r="W119" s="192" t="s">
        <v>885</v>
      </c>
    </row>
    <row r="120" spans="1:46">
      <c r="V120" s="106" t="s">
        <v>885</v>
      </c>
      <c r="W120" s="106" t="s">
        <v>885</v>
      </c>
    </row>
    <row r="121" spans="1:46">
      <c r="U121" s="193"/>
      <c r="AQ121" s="147" t="s">
        <v>885</v>
      </c>
    </row>
    <row r="122" spans="1:46">
      <c r="AQ122" s="147" t="s">
        <v>885</v>
      </c>
    </row>
    <row r="141" spans="25:38">
      <c r="Y141" s="194"/>
      <c r="Z141" s="194"/>
      <c r="AA141" s="194"/>
      <c r="AB141" s="194"/>
      <c r="AC141" s="194"/>
      <c r="AD141" s="194"/>
      <c r="AE141" s="194"/>
      <c r="AF141" s="194"/>
      <c r="AG141" s="194"/>
      <c r="AH141" s="194"/>
      <c r="AI141" s="194"/>
      <c r="AJ141" s="194"/>
      <c r="AK141" s="194"/>
      <c r="AL141" s="194"/>
    </row>
    <row r="142" spans="25:38">
      <c r="Y142" s="194"/>
      <c r="Z142" s="194"/>
      <c r="AA142" s="194"/>
      <c r="AB142" s="194"/>
      <c r="AC142" s="194"/>
      <c r="AD142" s="194"/>
      <c r="AE142" s="194"/>
      <c r="AF142" s="194"/>
      <c r="AG142" s="194"/>
      <c r="AH142" s="194"/>
      <c r="AI142" s="194"/>
      <c r="AJ142" s="194"/>
      <c r="AK142" s="194"/>
      <c r="AL142" s="194"/>
    </row>
    <row r="145" spans="33:33">
      <c r="AG145" s="195"/>
    </row>
  </sheetData>
  <mergeCells count="1">
    <mergeCell ref="A1:R1"/>
  </mergeCells>
  <pageMargins left="0.28000000000000003" right="0.27" top="0.17" bottom="0.17" header="0.3" footer="0.3"/>
  <pageSetup scale="25" fitToHeight="0" orientation="portrait" r:id="rId1"/>
  <rowBreaks count="1" manualBreakCount="1">
    <brk id="111"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78</v>
      </c>
      <c r="C3" s="119"/>
      <c r="D3" s="119"/>
      <c r="E3" s="119"/>
      <c r="F3" s="119"/>
      <c r="G3" s="119"/>
      <c r="H3" s="119"/>
    </row>
    <row r="4" spans="2:8">
      <c r="B4" s="292" t="s">
        <v>151</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Data!$G25</f>
        <v>20956261</v>
      </c>
    </row>
    <row r="14" spans="2:8">
      <c r="B14" s="478" t="s">
        <v>13</v>
      </c>
      <c r="C14" s="478"/>
      <c r="D14" s="478"/>
      <c r="E14" s="478"/>
      <c r="F14" s="354"/>
      <c r="G14" s="301"/>
      <c r="H14" s="355">
        <f>Data!$H25</f>
        <v>765515</v>
      </c>
    </row>
    <row r="15" spans="2:8">
      <c r="B15" s="478" t="s">
        <v>14</v>
      </c>
      <c r="C15" s="478"/>
      <c r="D15" s="478"/>
      <c r="E15" s="478"/>
      <c r="F15" s="354"/>
      <c r="G15" s="301"/>
      <c r="H15" s="355">
        <f>Data!$I25</f>
        <v>10443683</v>
      </c>
    </row>
    <row r="16" spans="2:8">
      <c r="B16" s="478" t="s">
        <v>18</v>
      </c>
      <c r="C16" s="478"/>
      <c r="D16" s="478"/>
      <c r="E16" s="478"/>
      <c r="F16" s="354"/>
      <c r="G16" s="301"/>
      <c r="H16" s="355">
        <f>Data!$J25</f>
        <v>3858919</v>
      </c>
    </row>
    <row r="17" spans="2:23">
      <c r="B17" s="478" t="s">
        <v>15</v>
      </c>
      <c r="C17" s="478"/>
      <c r="D17" s="478"/>
      <c r="E17" s="478"/>
      <c r="F17" s="354"/>
      <c r="G17" s="301"/>
      <c r="H17" s="355">
        <f>Data!$K25</f>
        <v>6292644</v>
      </c>
    </row>
    <row r="18" spans="2:23">
      <c r="B18" s="478" t="s">
        <v>1</v>
      </c>
      <c r="C18" s="478"/>
      <c r="D18" s="478"/>
      <c r="E18" s="478"/>
      <c r="F18" s="356"/>
      <c r="G18" s="301"/>
      <c r="H18" s="357">
        <f>SUM(H13:H17)</f>
        <v>42317022</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Data!L25</f>
        <v>June Nelson</v>
      </c>
      <c r="E21" s="491"/>
      <c r="F21" s="491"/>
      <c r="G21" s="308" t="str">
        <f>Data!M25</f>
        <v>(361) 570-4873</v>
      </c>
      <c r="H21" s="309" t="str">
        <f>Data!N25</f>
        <v>nelsonj@uhv.edu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Data!O25</f>
        <v>760</v>
      </c>
      <c r="D25" s="316">
        <f>Data!P25</f>
        <v>2155</v>
      </c>
      <c r="E25" s="316">
        <f>Data!Q25</f>
        <v>1147</v>
      </c>
      <c r="F25" s="316">
        <f>Data!R25</f>
        <v>0</v>
      </c>
      <c r="G25" s="316">
        <f>Data!S25</f>
        <v>0</v>
      </c>
      <c r="H25" s="317">
        <f>SUM(C25:G25)</f>
        <v>4062</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Data!T25</f>
        <v>Wortham, Trudy</v>
      </c>
      <c r="E28" s="491"/>
      <c r="F28" s="491"/>
      <c r="G28" s="308" t="str">
        <f>Data!U25</f>
        <v>(361) 570-4121</v>
      </c>
      <c r="H28" s="309" t="str">
        <f>Data!V25</f>
        <v>worthamt@uhv.edu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Data!W25</f>
        <v>14163</v>
      </c>
      <c r="D32" s="140">
        <f>Data!AQ25</f>
        <v>13295</v>
      </c>
      <c r="E32" s="140">
        <f>Data!BK25</f>
        <v>4425</v>
      </c>
      <c r="F32" s="140">
        <f>Data!CE25</f>
        <v>0</v>
      </c>
      <c r="G32" s="140">
        <f>Data!CY25</f>
        <v>0</v>
      </c>
      <c r="H32" s="141">
        <f>SUM(C32:G32)</f>
        <v>31883</v>
      </c>
      <c r="W32" s="144"/>
    </row>
    <row r="33" spans="2:23">
      <c r="B33" s="129" t="s">
        <v>43</v>
      </c>
      <c r="C33" s="140">
        <f>Data!X25</f>
        <v>3943</v>
      </c>
      <c r="D33" s="140">
        <f>Data!AR25</f>
        <v>2260</v>
      </c>
      <c r="E33" s="140">
        <f>Data!BL25</f>
        <v>501</v>
      </c>
      <c r="F33" s="140">
        <f>Data!CF25</f>
        <v>0</v>
      </c>
      <c r="G33" s="140">
        <f>Data!CZ25</f>
        <v>0</v>
      </c>
      <c r="H33" s="141">
        <f t="shared" ref="H33:H52" si="0">SUM(C33:G33)</f>
        <v>6704</v>
      </c>
      <c r="W33" s="144"/>
    </row>
    <row r="34" spans="2:23">
      <c r="B34" s="129" t="s">
        <v>44</v>
      </c>
      <c r="C34" s="140">
        <f>Data!Y25</f>
        <v>774</v>
      </c>
      <c r="D34" s="140">
        <f>Data!AS25</f>
        <v>384</v>
      </c>
      <c r="E34" s="140">
        <f>Data!BM25</f>
        <v>0</v>
      </c>
      <c r="F34" s="140">
        <f>Data!CG25</f>
        <v>0</v>
      </c>
      <c r="G34" s="140">
        <f>Data!DA25</f>
        <v>0</v>
      </c>
      <c r="H34" s="141">
        <f t="shared" si="0"/>
        <v>1158</v>
      </c>
      <c r="W34" s="144"/>
    </row>
    <row r="35" spans="2:23">
      <c r="B35" s="129" t="s">
        <v>45</v>
      </c>
      <c r="C35" s="140">
        <f>Data!Z25</f>
        <v>939</v>
      </c>
      <c r="D35" s="140">
        <f>Data!AT25</f>
        <v>4371</v>
      </c>
      <c r="E35" s="140">
        <f>Data!BN25</f>
        <v>5479</v>
      </c>
      <c r="F35" s="140">
        <f>Data!CH25</f>
        <v>0</v>
      </c>
      <c r="G35" s="140">
        <f>Data!DB25</f>
        <v>0</v>
      </c>
      <c r="H35" s="141">
        <f t="shared" si="0"/>
        <v>10789</v>
      </c>
      <c r="W35" s="144"/>
    </row>
    <row r="36" spans="2:23">
      <c r="B36" s="129" t="s">
        <v>46</v>
      </c>
      <c r="C36" s="140">
        <f>Data!AA25</f>
        <v>0</v>
      </c>
      <c r="D36" s="140">
        <f>Data!AU25</f>
        <v>0</v>
      </c>
      <c r="E36" s="140">
        <f>Data!BO25</f>
        <v>0</v>
      </c>
      <c r="F36" s="140">
        <f>Data!CI25</f>
        <v>0</v>
      </c>
      <c r="G36" s="140">
        <f>Data!DC25</f>
        <v>0</v>
      </c>
      <c r="H36" s="141">
        <f t="shared" si="0"/>
        <v>0</v>
      </c>
      <c r="W36" s="144"/>
    </row>
    <row r="37" spans="2:23">
      <c r="B37" s="129" t="s">
        <v>47</v>
      </c>
      <c r="C37" s="140">
        <f>Data!AB25</f>
        <v>2325</v>
      </c>
      <c r="D37" s="140">
        <f>Data!AV25</f>
        <v>3049</v>
      </c>
      <c r="E37" s="140">
        <f>Data!BP25</f>
        <v>1135</v>
      </c>
      <c r="F37" s="140">
        <f>Data!CJ25</f>
        <v>0</v>
      </c>
      <c r="G37" s="140">
        <f>Data!DD25</f>
        <v>0</v>
      </c>
      <c r="H37" s="141">
        <f t="shared" si="0"/>
        <v>6509</v>
      </c>
      <c r="W37" s="144"/>
    </row>
    <row r="38" spans="2:23">
      <c r="B38" s="129" t="s">
        <v>48</v>
      </c>
      <c r="C38" s="140">
        <f>Data!AC25</f>
        <v>75</v>
      </c>
      <c r="D38" s="140">
        <f>Data!AW25</f>
        <v>612</v>
      </c>
      <c r="E38" s="140">
        <f>Data!BQ25</f>
        <v>0</v>
      </c>
      <c r="F38" s="140">
        <f>Data!CK25</f>
        <v>0</v>
      </c>
      <c r="G38" s="140">
        <f>Data!DE25</f>
        <v>0</v>
      </c>
      <c r="H38" s="141">
        <f t="shared" si="0"/>
        <v>687</v>
      </c>
      <c r="W38" s="144"/>
    </row>
    <row r="39" spans="2:23">
      <c r="B39" s="129" t="s">
        <v>49</v>
      </c>
      <c r="C39" s="140">
        <f>Data!AD25</f>
        <v>0</v>
      </c>
      <c r="D39" s="140">
        <f>Data!AX25</f>
        <v>0</v>
      </c>
      <c r="E39" s="140">
        <f>Data!BR25</f>
        <v>0</v>
      </c>
      <c r="F39" s="140">
        <f>Data!CL25</f>
        <v>0</v>
      </c>
      <c r="G39" s="140">
        <f>Data!DF25</f>
        <v>0</v>
      </c>
      <c r="H39" s="141">
        <f t="shared" si="0"/>
        <v>0</v>
      </c>
      <c r="W39" s="144"/>
    </row>
    <row r="40" spans="2:23">
      <c r="B40" s="129" t="s">
        <v>50</v>
      </c>
      <c r="C40" s="140">
        <f>Data!AE25</f>
        <v>0</v>
      </c>
      <c r="D40" s="140">
        <f>Data!AY25</f>
        <v>0</v>
      </c>
      <c r="E40" s="140">
        <f>Data!BS25</f>
        <v>0</v>
      </c>
      <c r="F40" s="140">
        <f>Data!CM25</f>
        <v>0</v>
      </c>
      <c r="G40" s="140">
        <f>Data!DG25</f>
        <v>0</v>
      </c>
      <c r="H40" s="141">
        <f t="shared" si="0"/>
        <v>0</v>
      </c>
      <c r="W40" s="144"/>
    </row>
    <row r="41" spans="2:23">
      <c r="B41" s="129" t="s">
        <v>51</v>
      </c>
      <c r="C41" s="140">
        <f>Data!AF25</f>
        <v>0</v>
      </c>
      <c r="D41" s="140">
        <f>Data!AZ25</f>
        <v>0</v>
      </c>
      <c r="E41" s="140">
        <f>Data!BT25</f>
        <v>0</v>
      </c>
      <c r="F41" s="140">
        <f>Data!CN25</f>
        <v>0</v>
      </c>
      <c r="G41" s="140">
        <f>Data!DH25</f>
        <v>0</v>
      </c>
      <c r="H41" s="141">
        <f t="shared" si="0"/>
        <v>0</v>
      </c>
      <c r="W41" s="144"/>
    </row>
    <row r="42" spans="2:23">
      <c r="B42" s="129" t="s">
        <v>52</v>
      </c>
      <c r="C42" s="140">
        <f>Data!AG25</f>
        <v>0</v>
      </c>
      <c r="D42" s="140">
        <f>Data!BA25</f>
        <v>0</v>
      </c>
      <c r="E42" s="140">
        <f>Data!BU25</f>
        <v>0</v>
      </c>
      <c r="F42" s="140">
        <f>Data!CO25</f>
        <v>0</v>
      </c>
      <c r="G42" s="140">
        <f>Data!DI25</f>
        <v>0</v>
      </c>
      <c r="H42" s="141">
        <f t="shared" si="0"/>
        <v>0</v>
      </c>
      <c r="W42" s="144"/>
    </row>
    <row r="43" spans="2:23">
      <c r="B43" s="129" t="s">
        <v>53</v>
      </c>
      <c r="C43" s="140">
        <f>Data!AH25</f>
        <v>0</v>
      </c>
      <c r="D43" s="140">
        <f>Data!BB25</f>
        <v>0</v>
      </c>
      <c r="E43" s="140">
        <f>Data!BV25</f>
        <v>0</v>
      </c>
      <c r="F43" s="140">
        <f>Data!CP25</f>
        <v>0</v>
      </c>
      <c r="G43" s="140">
        <f>Data!DJ25</f>
        <v>0</v>
      </c>
      <c r="H43" s="141">
        <f t="shared" si="0"/>
        <v>0</v>
      </c>
      <c r="W43" s="144"/>
    </row>
    <row r="44" spans="2:23">
      <c r="B44" s="129" t="s">
        <v>54</v>
      </c>
      <c r="C44" s="140">
        <f>Data!AI25</f>
        <v>0</v>
      </c>
      <c r="D44" s="140">
        <f>Data!BC25</f>
        <v>0</v>
      </c>
      <c r="E44" s="140">
        <f>Data!BW25</f>
        <v>0</v>
      </c>
      <c r="F44" s="140">
        <f>Data!CQ25</f>
        <v>0</v>
      </c>
      <c r="G44" s="140">
        <f>Data!DK25</f>
        <v>0</v>
      </c>
      <c r="H44" s="141">
        <f t="shared" si="0"/>
        <v>0</v>
      </c>
      <c r="W44" s="144"/>
    </row>
    <row r="45" spans="2:23">
      <c r="B45" s="129" t="s">
        <v>55</v>
      </c>
      <c r="C45" s="140">
        <f>Data!AJ25</f>
        <v>286</v>
      </c>
      <c r="D45" s="140">
        <f>Data!BD25</f>
        <v>1144</v>
      </c>
      <c r="E45" s="140">
        <f>Data!BX25</f>
        <v>153</v>
      </c>
      <c r="F45" s="140">
        <f>Data!CR25</f>
        <v>0</v>
      </c>
      <c r="G45" s="140">
        <f>Data!DL25</f>
        <v>0</v>
      </c>
      <c r="H45" s="141">
        <f t="shared" si="0"/>
        <v>1583</v>
      </c>
      <c r="W45" s="144"/>
    </row>
    <row r="46" spans="2:23">
      <c r="B46" s="129" t="s">
        <v>56</v>
      </c>
      <c r="C46" s="140">
        <f>Data!AK25</f>
        <v>0</v>
      </c>
      <c r="D46" s="140">
        <f>Data!BE25</f>
        <v>0</v>
      </c>
      <c r="E46" s="140">
        <f>Data!BY25</f>
        <v>0</v>
      </c>
      <c r="F46" s="140">
        <f>Data!CS25</f>
        <v>0</v>
      </c>
      <c r="G46" s="140">
        <f>Data!DM25</f>
        <v>0</v>
      </c>
      <c r="H46" s="141">
        <f t="shared" si="0"/>
        <v>0</v>
      </c>
      <c r="W46" s="144"/>
    </row>
    <row r="47" spans="2:23">
      <c r="B47" s="129" t="s">
        <v>57</v>
      </c>
      <c r="C47" s="140">
        <f>Data!AL25</f>
        <v>1578</v>
      </c>
      <c r="D47" s="140">
        <f>Data!BF25</f>
        <v>10881</v>
      </c>
      <c r="E47" s="140">
        <f>Data!BZ25</f>
        <v>8223</v>
      </c>
      <c r="F47" s="140">
        <f>Data!CT25</f>
        <v>0</v>
      </c>
      <c r="G47" s="140">
        <f>Data!DN25</f>
        <v>0</v>
      </c>
      <c r="H47" s="141">
        <f t="shared" si="0"/>
        <v>20682</v>
      </c>
      <c r="W47" s="144"/>
    </row>
    <row r="48" spans="2:23">
      <c r="B48" s="129" t="s">
        <v>58</v>
      </c>
      <c r="C48" s="140">
        <f>Data!AM25</f>
        <v>0</v>
      </c>
      <c r="D48" s="140">
        <f>Data!BG25</f>
        <v>0</v>
      </c>
      <c r="E48" s="140">
        <f>Data!CA25</f>
        <v>0</v>
      </c>
      <c r="F48" s="140">
        <f>Data!CU25</f>
        <v>0</v>
      </c>
      <c r="G48" s="140">
        <f>Data!DO25</f>
        <v>0</v>
      </c>
      <c r="H48" s="141">
        <f t="shared" si="0"/>
        <v>0</v>
      </c>
      <c r="W48" s="144"/>
    </row>
    <row r="49" spans="2:23">
      <c r="B49" s="129" t="s">
        <v>59</v>
      </c>
      <c r="C49" s="140">
        <f>Data!AN25</f>
        <v>0</v>
      </c>
      <c r="D49" s="140">
        <f>Data!BH25</f>
        <v>300</v>
      </c>
      <c r="E49" s="140">
        <f>Data!CB25</f>
        <v>0</v>
      </c>
      <c r="F49" s="140">
        <f>Data!CV25</f>
        <v>0</v>
      </c>
      <c r="G49" s="140">
        <f>Data!DP25</f>
        <v>0</v>
      </c>
      <c r="H49" s="141">
        <f t="shared" si="0"/>
        <v>300</v>
      </c>
      <c r="W49" s="144"/>
    </row>
    <row r="50" spans="2:23">
      <c r="B50" s="129" t="s">
        <v>60</v>
      </c>
      <c r="C50" s="140">
        <f>Data!AO25</f>
        <v>0</v>
      </c>
      <c r="D50" s="140">
        <f>Data!BI25</f>
        <v>159</v>
      </c>
      <c r="E50" s="140">
        <f>Data!CC25</f>
        <v>105</v>
      </c>
      <c r="F50" s="140">
        <f>Data!CW25</f>
        <v>0</v>
      </c>
      <c r="G50" s="140">
        <f>Data!DQ25</f>
        <v>0</v>
      </c>
      <c r="H50" s="141">
        <f t="shared" si="0"/>
        <v>264</v>
      </c>
      <c r="W50" s="144"/>
    </row>
    <row r="51" spans="2:23">
      <c r="B51" s="129" t="s">
        <v>0</v>
      </c>
      <c r="C51" s="140">
        <f>Data!AP25</f>
        <v>0</v>
      </c>
      <c r="D51" s="140">
        <f>Data!BJ25</f>
        <v>728</v>
      </c>
      <c r="E51" s="140">
        <f>Data!CD25</f>
        <v>0</v>
      </c>
      <c r="F51" s="140">
        <f>Data!CX25</f>
        <v>0</v>
      </c>
      <c r="G51" s="140">
        <f>Data!DR25</f>
        <v>0</v>
      </c>
      <c r="H51" s="141">
        <f t="shared" si="0"/>
        <v>728</v>
      </c>
      <c r="W51" s="144"/>
    </row>
    <row r="52" spans="2:23">
      <c r="B52" s="142" t="s">
        <v>33</v>
      </c>
      <c r="C52" s="141">
        <f>SUM(C32:C51)</f>
        <v>24083</v>
      </c>
      <c r="D52" s="141">
        <f>SUM(D32:D51)</f>
        <v>37183</v>
      </c>
      <c r="E52" s="141">
        <f>SUM(E32:E51)</f>
        <v>20021</v>
      </c>
      <c r="F52" s="141">
        <f>SUM(F32:F51)</f>
        <v>0</v>
      </c>
      <c r="G52" s="141">
        <f>SUM(G32:G51)</f>
        <v>0</v>
      </c>
      <c r="H52" s="141">
        <f t="shared" si="0"/>
        <v>81287</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Data!T25</f>
        <v>Wortham, Trudy</v>
      </c>
      <c r="E55" s="491"/>
      <c r="F55" s="491"/>
      <c r="G55" s="308" t="str">
        <f>Data!U25</f>
        <v>(361) 570-4121</v>
      </c>
      <c r="H55" s="309" t="str">
        <f>Data!V25</f>
        <v>worthamt@uhv.edu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Data!DS25</f>
        <v>1257263.1524914554</v>
      </c>
      <c r="D61" s="320">
        <f>Data!EM25</f>
        <v>1399169.6246242253</v>
      </c>
      <c r="E61" s="320">
        <f>Data!FG25</f>
        <v>1012294.6921396358</v>
      </c>
      <c r="F61" s="320">
        <f>Data!GA25</f>
        <v>0</v>
      </c>
      <c r="G61" s="320">
        <f>Data!GU25</f>
        <v>0</v>
      </c>
      <c r="H61" s="321">
        <f>SUM(C61:G61)</f>
        <v>3668727.4692553165</v>
      </c>
    </row>
    <row r="62" spans="2:23">
      <c r="B62" s="127" t="str">
        <f>$B$33</f>
        <v>Science</v>
      </c>
      <c r="C62" s="320">
        <f>Data!DT25</f>
        <v>291769.89143288904</v>
      </c>
      <c r="D62" s="320">
        <f>Data!EN25</f>
        <v>300694.97564184054</v>
      </c>
      <c r="E62" s="320">
        <f>Data!FH25</f>
        <v>187751.86657871006</v>
      </c>
      <c r="F62" s="320">
        <f>Data!GB25</f>
        <v>0</v>
      </c>
      <c r="G62" s="320">
        <f>Data!GV25</f>
        <v>0</v>
      </c>
      <c r="H62" s="141">
        <f t="shared" ref="H62:H81" si="1">SUM(C62:G62)</f>
        <v>780216.73365343967</v>
      </c>
    </row>
    <row r="63" spans="2:23">
      <c r="B63" s="127" t="str">
        <f>$B$34</f>
        <v>Fine Arts</v>
      </c>
      <c r="C63" s="320">
        <f>Data!DU25</f>
        <v>77177.258343102134</v>
      </c>
      <c r="D63" s="320">
        <f>Data!EO25</f>
        <v>52524.836865017591</v>
      </c>
      <c r="E63" s="320">
        <f>Data!FI25</f>
        <v>0</v>
      </c>
      <c r="F63" s="320">
        <f>Data!GC25</f>
        <v>0</v>
      </c>
      <c r="G63" s="320">
        <f>Data!GW25</f>
        <v>0</v>
      </c>
      <c r="H63" s="141">
        <f t="shared" si="1"/>
        <v>129702.09520811972</v>
      </c>
    </row>
    <row r="64" spans="2:23">
      <c r="B64" s="127" t="str">
        <f>$B$35</f>
        <v>Teacher Education</v>
      </c>
      <c r="C64" s="320">
        <f>Data!DV25</f>
        <v>66760.893819643927</v>
      </c>
      <c r="D64" s="320">
        <f>Data!EP25</f>
        <v>679008.4893985251</v>
      </c>
      <c r="E64" s="320">
        <f>Data!FJ25</f>
        <v>1283623.595664788</v>
      </c>
      <c r="F64" s="320">
        <f>Data!GD25</f>
        <v>0</v>
      </c>
      <c r="G64" s="320">
        <f>Data!GX25</f>
        <v>0</v>
      </c>
      <c r="H64" s="141">
        <f t="shared" si="1"/>
        <v>2029392.978882957</v>
      </c>
    </row>
    <row r="65" spans="2:8">
      <c r="B65" s="127" t="str">
        <f>$B$36</f>
        <v>Agriculture</v>
      </c>
      <c r="C65" s="320">
        <f>Data!DW25</f>
        <v>0</v>
      </c>
      <c r="D65" s="320">
        <f>Data!EQ25</f>
        <v>0</v>
      </c>
      <c r="E65" s="320">
        <f>Data!FK25</f>
        <v>0</v>
      </c>
      <c r="F65" s="320">
        <f>Data!GE25</f>
        <v>0</v>
      </c>
      <c r="G65" s="320">
        <f>Data!GY25</f>
        <v>0</v>
      </c>
      <c r="H65" s="141">
        <f t="shared" si="1"/>
        <v>0</v>
      </c>
    </row>
    <row r="66" spans="2:8">
      <c r="B66" s="127" t="str">
        <f>$B$37</f>
        <v>Engineering</v>
      </c>
      <c r="C66" s="320">
        <f>Data!DX25</f>
        <v>50496.361665126526</v>
      </c>
      <c r="D66" s="320">
        <f>Data!ER25</f>
        <v>344346.38433635613</v>
      </c>
      <c r="E66" s="320">
        <f>Data!FL25</f>
        <v>617853.11673977703</v>
      </c>
      <c r="F66" s="320">
        <f>Data!GF25</f>
        <v>0</v>
      </c>
      <c r="G66" s="320">
        <f>Data!GZ25</f>
        <v>0</v>
      </c>
      <c r="H66" s="141">
        <f t="shared" si="1"/>
        <v>1012695.8627412596</v>
      </c>
    </row>
    <row r="67" spans="2:8">
      <c r="B67" s="127" t="str">
        <f>$B$38</f>
        <v>Home Economics</v>
      </c>
      <c r="C67" s="320">
        <f>Data!DY25</f>
        <v>3412.4420494864612</v>
      </c>
      <c r="D67" s="320">
        <f>Data!ES25</f>
        <v>38861.370668283576</v>
      </c>
      <c r="E67" s="320">
        <f>Data!FM25</f>
        <v>0</v>
      </c>
      <c r="F67" s="320">
        <f>Data!GG25</f>
        <v>0</v>
      </c>
      <c r="G67" s="320">
        <f>Data!HA25</f>
        <v>0</v>
      </c>
      <c r="H67" s="141">
        <f t="shared" si="1"/>
        <v>42273.812717770037</v>
      </c>
    </row>
    <row r="68" spans="2:8">
      <c r="B68" s="127" t="str">
        <f>$B$39</f>
        <v>Law</v>
      </c>
      <c r="C68" s="320">
        <f>Data!DZ25</f>
        <v>0</v>
      </c>
      <c r="D68" s="320">
        <f>Data!ET25</f>
        <v>0</v>
      </c>
      <c r="E68" s="320">
        <f>Data!FN25</f>
        <v>0</v>
      </c>
      <c r="F68" s="320">
        <f>Data!GH25</f>
        <v>0</v>
      </c>
      <c r="G68" s="320">
        <f>Data!HB25</f>
        <v>0</v>
      </c>
      <c r="H68" s="141">
        <f t="shared" si="1"/>
        <v>0</v>
      </c>
    </row>
    <row r="69" spans="2:8">
      <c r="B69" s="127" t="str">
        <f>$B$40</f>
        <v>Social Service</v>
      </c>
      <c r="C69" s="320">
        <f>Data!EA25</f>
        <v>0</v>
      </c>
      <c r="D69" s="320">
        <f>Data!EU25</f>
        <v>0</v>
      </c>
      <c r="E69" s="320">
        <f>Data!FO25</f>
        <v>0</v>
      </c>
      <c r="F69" s="320">
        <f>Data!GI25</f>
        <v>0</v>
      </c>
      <c r="G69" s="320">
        <f>Data!HC25</f>
        <v>0</v>
      </c>
      <c r="H69" s="141">
        <f t="shared" si="1"/>
        <v>0</v>
      </c>
    </row>
    <row r="70" spans="2:8">
      <c r="B70" s="127" t="str">
        <f>$B$41</f>
        <v>Library Science</v>
      </c>
      <c r="C70" s="320">
        <f>Data!EB25</f>
        <v>0</v>
      </c>
      <c r="D70" s="320">
        <f>Data!EV25</f>
        <v>0</v>
      </c>
      <c r="E70" s="320">
        <f>Data!FP25</f>
        <v>0</v>
      </c>
      <c r="F70" s="320">
        <f>Data!GJ25</f>
        <v>0</v>
      </c>
      <c r="G70" s="320">
        <f>Data!HD25</f>
        <v>0</v>
      </c>
      <c r="H70" s="141">
        <f t="shared" si="1"/>
        <v>0</v>
      </c>
    </row>
    <row r="71" spans="2:8">
      <c r="B71" s="127" t="str">
        <f>$B$42</f>
        <v>Veterinary Science</v>
      </c>
      <c r="C71" s="320">
        <f>Data!EC25</f>
        <v>0</v>
      </c>
      <c r="D71" s="320">
        <f>Data!EW25</f>
        <v>0</v>
      </c>
      <c r="E71" s="320">
        <f>Data!FQ25</f>
        <v>0</v>
      </c>
      <c r="F71" s="320">
        <f>Data!GK25</f>
        <v>0</v>
      </c>
      <c r="G71" s="320">
        <f>Data!HE25</f>
        <v>0</v>
      </c>
      <c r="H71" s="141">
        <f t="shared" si="1"/>
        <v>0</v>
      </c>
    </row>
    <row r="72" spans="2:8">
      <c r="B72" s="127" t="str">
        <f>$B$43</f>
        <v>Vocational Training</v>
      </c>
      <c r="C72" s="320">
        <f>Data!ED25</f>
        <v>0</v>
      </c>
      <c r="D72" s="320">
        <f>Data!EX25</f>
        <v>0</v>
      </c>
      <c r="E72" s="320">
        <f>Data!FR25</f>
        <v>0</v>
      </c>
      <c r="F72" s="320">
        <f>Data!GL25</f>
        <v>0</v>
      </c>
      <c r="G72" s="320">
        <f>Data!HF25</f>
        <v>0</v>
      </c>
      <c r="H72" s="141">
        <f t="shared" si="1"/>
        <v>0</v>
      </c>
    </row>
    <row r="73" spans="2:8">
      <c r="B73" s="127" t="str">
        <f>$B$44</f>
        <v>Physical Training</v>
      </c>
      <c r="C73" s="320">
        <f>Data!EE25</f>
        <v>0</v>
      </c>
      <c r="D73" s="320">
        <f>Data!EY25</f>
        <v>0</v>
      </c>
      <c r="E73" s="320">
        <f>Data!FS25</f>
        <v>0</v>
      </c>
      <c r="F73" s="320">
        <f>Data!GM25</f>
        <v>0</v>
      </c>
      <c r="G73" s="320">
        <f>Data!HG25</f>
        <v>0</v>
      </c>
      <c r="H73" s="141">
        <f t="shared" si="1"/>
        <v>0</v>
      </c>
    </row>
    <row r="74" spans="2:8">
      <c r="B74" s="127" t="str">
        <f>$B$45</f>
        <v>Health Services</v>
      </c>
      <c r="C74" s="320">
        <f>Data!EF25</f>
        <v>21116.491692458847</v>
      </c>
      <c r="D74" s="320">
        <f>Data!EZ25</f>
        <v>135857.58905141099</v>
      </c>
      <c r="E74" s="320">
        <f>Data!FT25</f>
        <v>24265.012987012986</v>
      </c>
      <c r="F74" s="320">
        <f>Data!GN25</f>
        <v>0</v>
      </c>
      <c r="G74" s="320">
        <f>Data!HH25</f>
        <v>0</v>
      </c>
      <c r="H74" s="141">
        <f t="shared" si="1"/>
        <v>181239.0937308828</v>
      </c>
    </row>
    <row r="75" spans="2:8">
      <c r="B75" s="127" t="str">
        <f>$B$46</f>
        <v>Pharmacy</v>
      </c>
      <c r="C75" s="320">
        <f>Data!EG25</f>
        <v>0</v>
      </c>
      <c r="D75" s="320">
        <f>Data!FA25</f>
        <v>0</v>
      </c>
      <c r="E75" s="320">
        <f>Data!FU25</f>
        <v>0</v>
      </c>
      <c r="F75" s="320">
        <f>Data!GO25</f>
        <v>0</v>
      </c>
      <c r="G75" s="320">
        <f>Data!HI25</f>
        <v>0</v>
      </c>
      <c r="H75" s="141">
        <f t="shared" si="1"/>
        <v>0</v>
      </c>
    </row>
    <row r="76" spans="2:8">
      <c r="B76" s="127" t="str">
        <f>$B$47</f>
        <v>Business Administration</v>
      </c>
      <c r="C76" s="320">
        <f>Data!EH25</f>
        <v>254040.65371824219</v>
      </c>
      <c r="D76" s="320">
        <f>Data!FB25</f>
        <v>1917692.9475115684</v>
      </c>
      <c r="E76" s="320">
        <f>Data!FV25</f>
        <v>2365714.5360250925</v>
      </c>
      <c r="F76" s="320">
        <f>Data!GP25</f>
        <v>0</v>
      </c>
      <c r="G76" s="320">
        <f>Data!HJ25</f>
        <v>0</v>
      </c>
      <c r="H76" s="141">
        <f t="shared" si="1"/>
        <v>4537448.1372549031</v>
      </c>
    </row>
    <row r="77" spans="2:8">
      <c r="B77" s="127" t="str">
        <f>$B$48</f>
        <v>Optometry</v>
      </c>
      <c r="C77" s="320">
        <f>Data!EI25</f>
        <v>0</v>
      </c>
      <c r="D77" s="320">
        <f>Data!FC25</f>
        <v>0</v>
      </c>
      <c r="E77" s="320">
        <f>Data!FW25</f>
        <v>0</v>
      </c>
      <c r="F77" s="320">
        <f>Data!GQ25</f>
        <v>0</v>
      </c>
      <c r="G77" s="320">
        <f>Data!HK25</f>
        <v>0</v>
      </c>
      <c r="H77" s="141">
        <f t="shared" si="1"/>
        <v>0</v>
      </c>
    </row>
    <row r="78" spans="2:8">
      <c r="B78" s="127" t="str">
        <f>$B$49</f>
        <v>Teacher Ed-Practice Teaching</v>
      </c>
      <c r="C78" s="320">
        <f>Data!EJ25</f>
        <v>0</v>
      </c>
      <c r="D78" s="320">
        <f>Data!FD25</f>
        <v>96770.706097071583</v>
      </c>
      <c r="E78" s="320">
        <f>Data!FX25</f>
        <v>0</v>
      </c>
      <c r="F78" s="320">
        <f>Data!GR25</f>
        <v>0</v>
      </c>
      <c r="G78" s="320">
        <f>Data!HL25</f>
        <v>0</v>
      </c>
      <c r="H78" s="141">
        <f t="shared" si="1"/>
        <v>96770.706097071583</v>
      </c>
    </row>
    <row r="79" spans="2:8">
      <c r="B79" s="127" t="str">
        <f>$B$50</f>
        <v>Technology</v>
      </c>
      <c r="C79" s="320">
        <f>Data!EK25</f>
        <v>0</v>
      </c>
      <c r="D79" s="320">
        <f>Data!FE25</f>
        <v>28287.446565723061</v>
      </c>
      <c r="E79" s="320">
        <f>Data!FY25</f>
        <v>60127.986532553026</v>
      </c>
      <c r="F79" s="320">
        <f>Data!GS25</f>
        <v>0</v>
      </c>
      <c r="G79" s="320">
        <f>Data!HM25</f>
        <v>0</v>
      </c>
      <c r="H79" s="141">
        <f t="shared" si="1"/>
        <v>88415.433098276088</v>
      </c>
    </row>
    <row r="80" spans="2:8">
      <c r="B80" s="127" t="str">
        <f>$B$51</f>
        <v>Nursing</v>
      </c>
      <c r="C80" s="320">
        <f>Data!EL25</f>
        <v>0</v>
      </c>
      <c r="D80" s="320">
        <f>Data!FF25</f>
        <v>134883.53886235348</v>
      </c>
      <c r="E80" s="320">
        <f>Data!FZ25</f>
        <v>0</v>
      </c>
      <c r="F80" s="320">
        <f>Data!GT25</f>
        <v>0</v>
      </c>
      <c r="G80" s="320">
        <f>Data!HN25</f>
        <v>0</v>
      </c>
      <c r="H80" s="141">
        <f t="shared" si="1"/>
        <v>134883.53886235348</v>
      </c>
    </row>
    <row r="81" spans="2:8">
      <c r="B81" s="130" t="str">
        <f>$B$52</f>
        <v>Totals</v>
      </c>
      <c r="C81" s="321">
        <f>SUM(C61:C80)</f>
        <v>2022037.1452124047</v>
      </c>
      <c r="D81" s="321">
        <f>SUM(D61:D80)</f>
        <v>5128097.9096223759</v>
      </c>
      <c r="E81" s="321">
        <f>SUM(E61:E80)</f>
        <v>5551630.8066675691</v>
      </c>
      <c r="F81" s="321">
        <f>SUM(F61:F80)</f>
        <v>0</v>
      </c>
      <c r="G81" s="321">
        <f>SUM(G61:G80)</f>
        <v>0</v>
      </c>
      <c r="H81" s="321">
        <f t="shared" si="1"/>
        <v>12701765.861502349</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Data!T25</f>
        <v>Wortham, Trudy</v>
      </c>
      <c r="E84" s="491"/>
      <c r="F84" s="491"/>
      <c r="G84" s="308" t="str">
        <f>Data!U25</f>
        <v>(361) 570-4121</v>
      </c>
      <c r="H84" s="309" t="str">
        <f>Data!V25</f>
        <v>worthamt@uhv.edu</v>
      </c>
    </row>
    <row r="85" spans="2:8" ht="13.5" customHeight="1">
      <c r="B85" s="306"/>
      <c r="C85" s="306"/>
      <c r="D85" s="306"/>
      <c r="E85" s="306"/>
      <c r="F85" s="306"/>
      <c r="G85" s="306"/>
      <c r="H85" s="296"/>
    </row>
    <row r="86" spans="2:8">
      <c r="B86" s="120" t="s">
        <v>32</v>
      </c>
      <c r="C86" s="324"/>
      <c r="D86" s="324"/>
      <c r="E86" s="324"/>
      <c r="F86" s="324"/>
      <c r="G86" s="324"/>
      <c r="H86" s="122">
        <f>H13+H14</f>
        <v>21721776</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Data!HR25</f>
        <v>0</v>
      </c>
      <c r="D91" s="327">
        <f>Data!IL25</f>
        <v>0</v>
      </c>
      <c r="E91" s="327">
        <f>Data!JF25</f>
        <v>0</v>
      </c>
      <c r="F91" s="327">
        <f>Data!JZ25</f>
        <v>0</v>
      </c>
      <c r="G91" s="327">
        <f>Data!KT25</f>
        <v>0</v>
      </c>
      <c r="H91" s="133">
        <f t="shared" ref="H91:H111" si="2">SUM(C91:G91)</f>
        <v>0</v>
      </c>
    </row>
    <row r="92" spans="2:8">
      <c r="B92" s="127" t="str">
        <f>$B$33</f>
        <v>Science</v>
      </c>
      <c r="C92" s="327">
        <f>Data!HS25</f>
        <v>0</v>
      </c>
      <c r="D92" s="327">
        <f>Data!IM25</f>
        <v>0</v>
      </c>
      <c r="E92" s="327">
        <f>Data!JG25</f>
        <v>0</v>
      </c>
      <c r="F92" s="327">
        <f>Data!KA25</f>
        <v>0</v>
      </c>
      <c r="G92" s="327">
        <f>Data!KU25</f>
        <v>0</v>
      </c>
      <c r="H92" s="136">
        <f t="shared" si="2"/>
        <v>0</v>
      </c>
    </row>
    <row r="93" spans="2:8">
      <c r="B93" s="127" t="str">
        <f>$B$34</f>
        <v>Fine Arts</v>
      </c>
      <c r="C93" s="327">
        <f>Data!HT25</f>
        <v>0</v>
      </c>
      <c r="D93" s="327">
        <f>Data!IN25</f>
        <v>0</v>
      </c>
      <c r="E93" s="327">
        <f>Data!JH25</f>
        <v>0</v>
      </c>
      <c r="F93" s="327">
        <f>Data!KB25</f>
        <v>0</v>
      </c>
      <c r="G93" s="327">
        <f>Data!KV25</f>
        <v>0</v>
      </c>
      <c r="H93" s="136">
        <f t="shared" si="2"/>
        <v>0</v>
      </c>
    </row>
    <row r="94" spans="2:8">
      <c r="B94" s="127" t="str">
        <f>$B$35</f>
        <v>Teacher Education</v>
      </c>
      <c r="C94" s="327">
        <f>Data!HU25</f>
        <v>0</v>
      </c>
      <c r="D94" s="327">
        <f>Data!IO25</f>
        <v>0</v>
      </c>
      <c r="E94" s="327">
        <f>Data!JI25</f>
        <v>0</v>
      </c>
      <c r="F94" s="327">
        <f>Data!KC25</f>
        <v>0</v>
      </c>
      <c r="G94" s="327">
        <f>Data!KW25</f>
        <v>0</v>
      </c>
      <c r="H94" s="136">
        <f t="shared" si="2"/>
        <v>0</v>
      </c>
    </row>
    <row r="95" spans="2:8">
      <c r="B95" s="127" t="str">
        <f>$B$36</f>
        <v>Agriculture</v>
      </c>
      <c r="C95" s="327">
        <f>Data!HV25</f>
        <v>0</v>
      </c>
      <c r="D95" s="327">
        <f>Data!IP25</f>
        <v>0</v>
      </c>
      <c r="E95" s="327">
        <f>Data!JJ25</f>
        <v>0</v>
      </c>
      <c r="F95" s="327">
        <f>Data!KD25</f>
        <v>0</v>
      </c>
      <c r="G95" s="327">
        <f>Data!KX25</f>
        <v>0</v>
      </c>
      <c r="H95" s="136">
        <f t="shared" si="2"/>
        <v>0</v>
      </c>
    </row>
    <row r="96" spans="2:8">
      <c r="B96" s="127" t="str">
        <f>$B$37</f>
        <v>Engineering</v>
      </c>
      <c r="C96" s="327">
        <f>Data!HW25</f>
        <v>0</v>
      </c>
      <c r="D96" s="327">
        <f>Data!IQ25</f>
        <v>0</v>
      </c>
      <c r="E96" s="327">
        <f>Data!JK25</f>
        <v>0</v>
      </c>
      <c r="F96" s="327">
        <f>Data!KE25</f>
        <v>0</v>
      </c>
      <c r="G96" s="327">
        <f>Data!KY25</f>
        <v>0</v>
      </c>
      <c r="H96" s="136">
        <f t="shared" si="2"/>
        <v>0</v>
      </c>
    </row>
    <row r="97" spans="2:8">
      <c r="B97" s="127" t="str">
        <f>$B$38</f>
        <v>Home Economics</v>
      </c>
      <c r="C97" s="327">
        <f>Data!HX25</f>
        <v>0</v>
      </c>
      <c r="D97" s="327">
        <f>Data!IR25</f>
        <v>0</v>
      </c>
      <c r="E97" s="327">
        <f>Data!JL25</f>
        <v>0</v>
      </c>
      <c r="F97" s="327">
        <f>Data!KF25</f>
        <v>0</v>
      </c>
      <c r="G97" s="327">
        <f>Data!KZ25</f>
        <v>0</v>
      </c>
      <c r="H97" s="136">
        <f t="shared" si="2"/>
        <v>0</v>
      </c>
    </row>
    <row r="98" spans="2:8">
      <c r="B98" s="127" t="str">
        <f>$B$39</f>
        <v>Law</v>
      </c>
      <c r="C98" s="327">
        <f>Data!HY25</f>
        <v>0</v>
      </c>
      <c r="D98" s="327">
        <f>Data!IS25</f>
        <v>0</v>
      </c>
      <c r="E98" s="327">
        <f>Data!JM25</f>
        <v>0</v>
      </c>
      <c r="F98" s="327">
        <f>Data!KG25</f>
        <v>0</v>
      </c>
      <c r="G98" s="327">
        <f>Data!LA25</f>
        <v>0</v>
      </c>
      <c r="H98" s="136">
        <f t="shared" si="2"/>
        <v>0</v>
      </c>
    </row>
    <row r="99" spans="2:8">
      <c r="B99" s="127" t="str">
        <f>$B$40</f>
        <v>Social Service</v>
      </c>
      <c r="C99" s="327">
        <f>Data!HZ25</f>
        <v>0</v>
      </c>
      <c r="D99" s="327">
        <f>Data!IT25</f>
        <v>0</v>
      </c>
      <c r="E99" s="327">
        <f>Data!JN25</f>
        <v>0</v>
      </c>
      <c r="F99" s="327">
        <f>Data!KH25</f>
        <v>0</v>
      </c>
      <c r="G99" s="327">
        <f>Data!LB25</f>
        <v>0</v>
      </c>
      <c r="H99" s="136">
        <f t="shared" si="2"/>
        <v>0</v>
      </c>
    </row>
    <row r="100" spans="2:8">
      <c r="B100" s="127" t="str">
        <f>$B$41</f>
        <v>Library Science</v>
      </c>
      <c r="C100" s="327">
        <f>Data!IA25</f>
        <v>0</v>
      </c>
      <c r="D100" s="327">
        <f>Data!IU25</f>
        <v>0</v>
      </c>
      <c r="E100" s="327">
        <f>Data!JO25</f>
        <v>0</v>
      </c>
      <c r="F100" s="327">
        <f>Data!KI25</f>
        <v>0</v>
      </c>
      <c r="G100" s="327">
        <f>Data!LC25</f>
        <v>0</v>
      </c>
      <c r="H100" s="136">
        <f t="shared" si="2"/>
        <v>0</v>
      </c>
    </row>
    <row r="101" spans="2:8">
      <c r="B101" s="127" t="str">
        <f>$B$42</f>
        <v>Veterinary Science</v>
      </c>
      <c r="C101" s="327">
        <f>Data!IB25</f>
        <v>0</v>
      </c>
      <c r="D101" s="327">
        <f>Data!IV25</f>
        <v>0</v>
      </c>
      <c r="E101" s="327">
        <f>Data!JP25</f>
        <v>0</v>
      </c>
      <c r="F101" s="327">
        <f>Data!KJ25</f>
        <v>0</v>
      </c>
      <c r="G101" s="327">
        <f>Data!LD25</f>
        <v>0</v>
      </c>
      <c r="H101" s="136">
        <f t="shared" si="2"/>
        <v>0</v>
      </c>
    </row>
    <row r="102" spans="2:8">
      <c r="B102" s="127" t="str">
        <f>$B$43</f>
        <v>Vocational Training</v>
      </c>
      <c r="C102" s="327">
        <f>Data!IC25</f>
        <v>0</v>
      </c>
      <c r="D102" s="327">
        <f>Data!IW25</f>
        <v>0</v>
      </c>
      <c r="E102" s="327">
        <f>Data!JQ25</f>
        <v>0</v>
      </c>
      <c r="F102" s="327">
        <f>Data!KK25</f>
        <v>0</v>
      </c>
      <c r="G102" s="327">
        <f>Data!LE25</f>
        <v>0</v>
      </c>
      <c r="H102" s="136">
        <f t="shared" si="2"/>
        <v>0</v>
      </c>
    </row>
    <row r="103" spans="2:8">
      <c r="B103" s="127" t="str">
        <f>$B$44</f>
        <v>Physical Training</v>
      </c>
      <c r="C103" s="327">
        <f>Data!ID25</f>
        <v>0</v>
      </c>
      <c r="D103" s="327">
        <f>Data!IX25</f>
        <v>0</v>
      </c>
      <c r="E103" s="327">
        <f>Data!JR25</f>
        <v>0</v>
      </c>
      <c r="F103" s="327">
        <f>Data!KL25</f>
        <v>0</v>
      </c>
      <c r="G103" s="327">
        <f>Data!LF25</f>
        <v>0</v>
      </c>
      <c r="H103" s="136">
        <f t="shared" si="2"/>
        <v>0</v>
      </c>
    </row>
    <row r="104" spans="2:8">
      <c r="B104" s="127" t="str">
        <f>$B$45</f>
        <v>Health Services</v>
      </c>
      <c r="C104" s="327">
        <f>Data!IE25</f>
        <v>0</v>
      </c>
      <c r="D104" s="327">
        <f>Data!IY25</f>
        <v>0</v>
      </c>
      <c r="E104" s="327">
        <f>Data!JS25</f>
        <v>0</v>
      </c>
      <c r="F104" s="327">
        <f>Data!KM25</f>
        <v>0</v>
      </c>
      <c r="G104" s="327">
        <f>Data!LG25</f>
        <v>0</v>
      </c>
      <c r="H104" s="136">
        <f t="shared" si="2"/>
        <v>0</v>
      </c>
    </row>
    <row r="105" spans="2:8">
      <c r="B105" s="127" t="str">
        <f>$B$46</f>
        <v>Pharmacy</v>
      </c>
      <c r="C105" s="327">
        <f>Data!IF25</f>
        <v>0</v>
      </c>
      <c r="D105" s="327">
        <f>Data!IZ25</f>
        <v>0</v>
      </c>
      <c r="E105" s="327">
        <f>Data!JT25</f>
        <v>0</v>
      </c>
      <c r="F105" s="327">
        <f>Data!KN25</f>
        <v>0</v>
      </c>
      <c r="G105" s="327">
        <f>Data!LH25</f>
        <v>0</v>
      </c>
      <c r="H105" s="136">
        <f t="shared" si="2"/>
        <v>0</v>
      </c>
    </row>
    <row r="106" spans="2:8">
      <c r="B106" s="127" t="str">
        <f>$B$47</f>
        <v>Business Administration</v>
      </c>
      <c r="C106" s="327">
        <f>Data!IG25</f>
        <v>0</v>
      </c>
      <c r="D106" s="327">
        <f>Data!JA25</f>
        <v>0</v>
      </c>
      <c r="E106" s="327">
        <f>Data!JU25</f>
        <v>0</v>
      </c>
      <c r="F106" s="327">
        <f>Data!KO25</f>
        <v>0</v>
      </c>
      <c r="G106" s="327">
        <f>Data!LI25</f>
        <v>0</v>
      </c>
      <c r="H106" s="136">
        <f t="shared" si="2"/>
        <v>0</v>
      </c>
    </row>
    <row r="107" spans="2:8">
      <c r="B107" s="127" t="str">
        <f>$B$48</f>
        <v>Optometry</v>
      </c>
      <c r="C107" s="327">
        <f>Data!IH25</f>
        <v>0</v>
      </c>
      <c r="D107" s="327">
        <f>Data!JB25</f>
        <v>0</v>
      </c>
      <c r="E107" s="327">
        <f>Data!JV25</f>
        <v>0</v>
      </c>
      <c r="F107" s="327">
        <f>Data!KP25</f>
        <v>0</v>
      </c>
      <c r="G107" s="327">
        <f>Data!LJ25</f>
        <v>0</v>
      </c>
      <c r="H107" s="136">
        <f t="shared" si="2"/>
        <v>0</v>
      </c>
    </row>
    <row r="108" spans="2:8">
      <c r="B108" s="127" t="str">
        <f>$B$49</f>
        <v>Teacher Ed-Practice Teaching</v>
      </c>
      <c r="C108" s="327">
        <f>Data!II25</f>
        <v>0</v>
      </c>
      <c r="D108" s="327">
        <f>Data!JC25</f>
        <v>0</v>
      </c>
      <c r="E108" s="327">
        <f>Data!JW25</f>
        <v>0</v>
      </c>
      <c r="F108" s="327">
        <f>Data!KQ25</f>
        <v>0</v>
      </c>
      <c r="G108" s="327">
        <f>Data!LK25</f>
        <v>0</v>
      </c>
      <c r="H108" s="136">
        <f t="shared" si="2"/>
        <v>0</v>
      </c>
    </row>
    <row r="109" spans="2:8">
      <c r="B109" s="127" t="str">
        <f>$B$50</f>
        <v>Technology</v>
      </c>
      <c r="C109" s="327">
        <f>Data!IJ25</f>
        <v>0</v>
      </c>
      <c r="D109" s="327">
        <f>Data!JD25</f>
        <v>0</v>
      </c>
      <c r="E109" s="327">
        <f>Data!JX25</f>
        <v>0</v>
      </c>
      <c r="F109" s="327">
        <f>Data!KR25</f>
        <v>0</v>
      </c>
      <c r="G109" s="327">
        <f>Data!LL25</f>
        <v>0</v>
      </c>
      <c r="H109" s="136">
        <f t="shared" si="2"/>
        <v>0</v>
      </c>
    </row>
    <row r="110" spans="2:8">
      <c r="B110" s="127" t="str">
        <f>$B$51</f>
        <v>Nursing</v>
      </c>
      <c r="C110" s="327">
        <f>Data!IK25</f>
        <v>0</v>
      </c>
      <c r="D110" s="327">
        <f>Data!JE25</f>
        <v>0</v>
      </c>
      <c r="E110" s="327">
        <f>Data!JY25</f>
        <v>0</v>
      </c>
      <c r="F110" s="327">
        <f>Data!KS25</f>
        <v>0</v>
      </c>
      <c r="G110" s="327">
        <f>Data!HPM25</f>
        <v>0</v>
      </c>
      <c r="H110" s="136">
        <f t="shared" si="2"/>
        <v>0</v>
      </c>
    </row>
    <row r="111" spans="2:8">
      <c r="B111" s="130" t="str">
        <f>$B$52</f>
        <v>Totals</v>
      </c>
      <c r="C111" s="133">
        <f>SUM(C91:C110)</f>
        <v>0</v>
      </c>
      <c r="D111" s="133">
        <f>SUM(D91:D110)</f>
        <v>0</v>
      </c>
      <c r="E111" s="133">
        <f>SUM(E91:E110)</f>
        <v>0</v>
      </c>
      <c r="F111" s="133">
        <f>SUM(F91:F110)</f>
        <v>0</v>
      </c>
      <c r="G111" s="133">
        <f>SUM(G91:G110)</f>
        <v>0</v>
      </c>
      <c r="H111" s="133">
        <f t="shared" si="2"/>
        <v>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1257263.1524914554</v>
      </c>
      <c r="D116" s="321">
        <f t="shared" si="3"/>
        <v>1399169.6246242253</v>
      </c>
      <c r="E116" s="321">
        <f t="shared" si="3"/>
        <v>1012294.6921396358</v>
      </c>
      <c r="F116" s="321">
        <f t="shared" si="3"/>
        <v>0</v>
      </c>
      <c r="G116" s="321">
        <f t="shared" si="3"/>
        <v>0</v>
      </c>
      <c r="H116" s="133">
        <f t="shared" ref="H116:H136" si="4">SUM(C116:G116)</f>
        <v>3668727.4692553165</v>
      </c>
    </row>
    <row r="117" spans="2:8">
      <c r="B117" s="127" t="str">
        <f>$B$33</f>
        <v>Science</v>
      </c>
      <c r="C117" s="141">
        <f t="shared" si="3"/>
        <v>291769.89143288904</v>
      </c>
      <c r="D117" s="141">
        <f t="shared" si="3"/>
        <v>300694.97564184054</v>
      </c>
      <c r="E117" s="141">
        <f t="shared" si="3"/>
        <v>187751.86657871006</v>
      </c>
      <c r="F117" s="141">
        <f t="shared" si="3"/>
        <v>0</v>
      </c>
      <c r="G117" s="141">
        <f t="shared" si="3"/>
        <v>0</v>
      </c>
      <c r="H117" s="136">
        <f t="shared" si="4"/>
        <v>780216.73365343967</v>
      </c>
    </row>
    <row r="118" spans="2:8">
      <c r="B118" s="127" t="str">
        <f>$B$34</f>
        <v>Fine Arts</v>
      </c>
      <c r="C118" s="141">
        <f t="shared" si="3"/>
        <v>77177.258343102134</v>
      </c>
      <c r="D118" s="141">
        <f t="shared" si="3"/>
        <v>52524.836865017591</v>
      </c>
      <c r="E118" s="141">
        <f t="shared" si="3"/>
        <v>0</v>
      </c>
      <c r="F118" s="141">
        <f t="shared" si="3"/>
        <v>0</v>
      </c>
      <c r="G118" s="141">
        <f t="shared" si="3"/>
        <v>0</v>
      </c>
      <c r="H118" s="136">
        <f t="shared" si="4"/>
        <v>129702.09520811972</v>
      </c>
    </row>
    <row r="119" spans="2:8">
      <c r="B119" s="127" t="str">
        <f>$B$35</f>
        <v>Teacher Education</v>
      </c>
      <c r="C119" s="141">
        <f t="shared" si="3"/>
        <v>66760.893819643927</v>
      </c>
      <c r="D119" s="141">
        <f t="shared" si="3"/>
        <v>679008.4893985251</v>
      </c>
      <c r="E119" s="141">
        <f t="shared" si="3"/>
        <v>1283623.595664788</v>
      </c>
      <c r="F119" s="141">
        <f t="shared" si="3"/>
        <v>0</v>
      </c>
      <c r="G119" s="141">
        <f t="shared" si="3"/>
        <v>0</v>
      </c>
      <c r="H119" s="136">
        <f t="shared" si="4"/>
        <v>2029392.978882957</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50496.361665126526</v>
      </c>
      <c r="D121" s="141">
        <f t="shared" si="3"/>
        <v>344346.38433635613</v>
      </c>
      <c r="E121" s="141">
        <f t="shared" si="3"/>
        <v>617853.11673977703</v>
      </c>
      <c r="F121" s="141">
        <f t="shared" si="3"/>
        <v>0</v>
      </c>
      <c r="G121" s="141">
        <f t="shared" si="3"/>
        <v>0</v>
      </c>
      <c r="H121" s="136">
        <f t="shared" si="4"/>
        <v>1012695.8627412596</v>
      </c>
    </row>
    <row r="122" spans="2:8">
      <c r="B122" s="127" t="str">
        <f>$B$38</f>
        <v>Home Economics</v>
      </c>
      <c r="C122" s="141">
        <f t="shared" si="3"/>
        <v>3412.4420494864612</v>
      </c>
      <c r="D122" s="141">
        <f t="shared" si="3"/>
        <v>38861.370668283576</v>
      </c>
      <c r="E122" s="141">
        <f t="shared" si="3"/>
        <v>0</v>
      </c>
      <c r="F122" s="141">
        <f t="shared" si="3"/>
        <v>0</v>
      </c>
      <c r="G122" s="141">
        <f t="shared" si="3"/>
        <v>0</v>
      </c>
      <c r="H122" s="136">
        <f t="shared" si="4"/>
        <v>42273.812717770037</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21116.491692458847</v>
      </c>
      <c r="D129" s="141">
        <f t="shared" si="3"/>
        <v>135857.58905141099</v>
      </c>
      <c r="E129" s="141">
        <f t="shared" si="3"/>
        <v>24265.012987012986</v>
      </c>
      <c r="F129" s="141">
        <f t="shared" si="3"/>
        <v>0</v>
      </c>
      <c r="G129" s="141">
        <f t="shared" si="3"/>
        <v>0</v>
      </c>
      <c r="H129" s="136">
        <f t="shared" si="4"/>
        <v>181239.0937308828</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254040.65371824219</v>
      </c>
      <c r="D131" s="141">
        <f t="shared" si="3"/>
        <v>1917692.9475115684</v>
      </c>
      <c r="E131" s="141">
        <f t="shared" si="3"/>
        <v>2365714.5360250925</v>
      </c>
      <c r="F131" s="141">
        <f t="shared" si="3"/>
        <v>0</v>
      </c>
      <c r="G131" s="141">
        <f t="shared" si="3"/>
        <v>0</v>
      </c>
      <c r="H131" s="136">
        <f t="shared" si="4"/>
        <v>4537448.1372549031</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96770.706097071583</v>
      </c>
      <c r="E133" s="141">
        <f t="shared" si="5"/>
        <v>0</v>
      </c>
      <c r="F133" s="141">
        <f t="shared" si="5"/>
        <v>0</v>
      </c>
      <c r="G133" s="141">
        <f t="shared" si="5"/>
        <v>0</v>
      </c>
      <c r="H133" s="136">
        <f t="shared" si="4"/>
        <v>96770.706097071583</v>
      </c>
    </row>
    <row r="134" spans="2:12">
      <c r="B134" s="127" t="str">
        <f>$B$50</f>
        <v>Technology</v>
      </c>
      <c r="C134" s="141">
        <f t="shared" si="5"/>
        <v>0</v>
      </c>
      <c r="D134" s="141">
        <f t="shared" si="5"/>
        <v>28287.446565723061</v>
      </c>
      <c r="E134" s="141">
        <f t="shared" si="5"/>
        <v>60127.986532553026</v>
      </c>
      <c r="F134" s="141">
        <f t="shared" si="5"/>
        <v>0</v>
      </c>
      <c r="G134" s="141">
        <f t="shared" si="5"/>
        <v>0</v>
      </c>
      <c r="H134" s="136">
        <f t="shared" si="4"/>
        <v>88415.433098276088</v>
      </c>
    </row>
    <row r="135" spans="2:12">
      <c r="B135" s="127" t="str">
        <f>$B$51</f>
        <v>Nursing</v>
      </c>
      <c r="C135" s="141">
        <f t="shared" si="5"/>
        <v>0</v>
      </c>
      <c r="D135" s="141">
        <f t="shared" si="5"/>
        <v>134883.53886235348</v>
      </c>
      <c r="E135" s="141">
        <f t="shared" si="5"/>
        <v>0</v>
      </c>
      <c r="F135" s="141">
        <f t="shared" si="5"/>
        <v>0</v>
      </c>
      <c r="G135" s="141">
        <f t="shared" si="5"/>
        <v>0</v>
      </c>
      <c r="H135" s="136">
        <f t="shared" si="4"/>
        <v>134883.53886235348</v>
      </c>
    </row>
    <row r="136" spans="2:12">
      <c r="B136" s="130" t="str">
        <f>$B$52</f>
        <v>Totals</v>
      </c>
      <c r="C136" s="133">
        <f>SUM(C116:C135)</f>
        <v>2022037.1452124047</v>
      </c>
      <c r="D136" s="133">
        <f>SUM(D116:D135)</f>
        <v>5128097.9096223759</v>
      </c>
      <c r="E136" s="133">
        <f>SUM(E116:E135)</f>
        <v>5551630.8066675691</v>
      </c>
      <c r="F136" s="133">
        <f>SUM(F116:F135)</f>
        <v>0</v>
      </c>
      <c r="G136" s="133">
        <f>SUM(G116:G135)</f>
        <v>0</v>
      </c>
      <c r="H136" s="133">
        <f t="shared" si="4"/>
        <v>12701765.861502349</v>
      </c>
    </row>
    <row r="137" spans="2:12">
      <c r="B137" s="328"/>
      <c r="C137" s="331"/>
      <c r="D137" s="331"/>
      <c r="E137" s="331"/>
      <c r="F137" s="331"/>
      <c r="G137" s="331"/>
      <c r="H137" s="332"/>
    </row>
    <row r="138" spans="2:12">
      <c r="B138" s="120" t="s">
        <v>4</v>
      </c>
      <c r="C138" s="325"/>
      <c r="D138" s="325"/>
      <c r="E138" s="325"/>
      <c r="F138" s="325"/>
      <c r="G138" s="325"/>
      <c r="H138" s="122">
        <f>H86-H81-H111</f>
        <v>9020010.1384976506</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Data!LN25</f>
        <v>0</v>
      </c>
      <c r="D143" s="327">
        <f>Data!MH25</f>
        <v>0</v>
      </c>
      <c r="E143" s="327">
        <f>Data!NB25</f>
        <v>0</v>
      </c>
      <c r="F143" s="327">
        <f>Data!NV25</f>
        <v>0</v>
      </c>
      <c r="G143" s="327">
        <f>Data!OP25</f>
        <v>0</v>
      </c>
      <c r="H143" s="341">
        <f>Data!PJ25</f>
        <v>2605304</v>
      </c>
      <c r="I143" s="342">
        <f t="shared" ref="I143:I162" si="6">SUM(C143:H143)</f>
        <v>2605304</v>
      </c>
    </row>
    <row r="144" spans="2:12">
      <c r="B144" s="127" t="str">
        <f>$B$33</f>
        <v>Science</v>
      </c>
      <c r="C144" s="327">
        <f>Data!LO25</f>
        <v>0</v>
      </c>
      <c r="D144" s="327">
        <f>Data!MI25</f>
        <v>0</v>
      </c>
      <c r="E144" s="327">
        <f>Data!NC25</f>
        <v>0</v>
      </c>
      <c r="F144" s="327">
        <f>Data!NW25</f>
        <v>0</v>
      </c>
      <c r="G144" s="327">
        <f>Data!OQ25</f>
        <v>0</v>
      </c>
      <c r="H144" s="341">
        <f>Data!PK25</f>
        <v>554062</v>
      </c>
      <c r="I144" s="342">
        <f t="shared" si="6"/>
        <v>554062</v>
      </c>
    </row>
    <row r="145" spans="2:9">
      <c r="B145" s="127" t="str">
        <f>$B$34</f>
        <v>Fine Arts</v>
      </c>
      <c r="C145" s="327">
        <f>Data!LP25</f>
        <v>0</v>
      </c>
      <c r="D145" s="327">
        <f>Data!MJ25</f>
        <v>0</v>
      </c>
      <c r="E145" s="327">
        <f>Data!ND25</f>
        <v>0</v>
      </c>
      <c r="F145" s="327">
        <f>Data!NX25</f>
        <v>0</v>
      </c>
      <c r="G145" s="327">
        <f>Data!OR25</f>
        <v>0</v>
      </c>
      <c r="H145" s="341">
        <f>Data!PL25</f>
        <v>92106</v>
      </c>
      <c r="I145" s="342">
        <f t="shared" si="6"/>
        <v>92106</v>
      </c>
    </row>
    <row r="146" spans="2:9">
      <c r="B146" s="127" t="str">
        <f>$B$35</f>
        <v>Teacher Education</v>
      </c>
      <c r="C146" s="327">
        <f>Data!LQ25</f>
        <v>0</v>
      </c>
      <c r="D146" s="327">
        <f>Data!MK25</f>
        <v>0</v>
      </c>
      <c r="E146" s="327">
        <f>Data!NE25</f>
        <v>0</v>
      </c>
      <c r="F146" s="327">
        <f>Data!NY25</f>
        <v>0</v>
      </c>
      <c r="G146" s="327">
        <f>Data!OS25</f>
        <v>0</v>
      </c>
      <c r="H146" s="341">
        <f>Data!PN25</f>
        <v>1441150</v>
      </c>
      <c r="I146" s="342">
        <f t="shared" si="6"/>
        <v>1441150</v>
      </c>
    </row>
    <row r="147" spans="2:9">
      <c r="B147" s="127" t="str">
        <f>$B$36</f>
        <v>Agriculture</v>
      </c>
      <c r="C147" s="327">
        <f>Data!LR25</f>
        <v>0</v>
      </c>
      <c r="D147" s="327">
        <f>Data!ML25</f>
        <v>0</v>
      </c>
      <c r="E147" s="327">
        <f>Data!NF25</f>
        <v>0</v>
      </c>
      <c r="F147" s="327">
        <f>Data!NZ25</f>
        <v>0</v>
      </c>
      <c r="G147" s="327">
        <f>Data!OT25</f>
        <v>0</v>
      </c>
      <c r="H147" s="341">
        <f>Data!PM25</f>
        <v>0</v>
      </c>
      <c r="I147" s="342">
        <f t="shared" si="6"/>
        <v>0</v>
      </c>
    </row>
    <row r="148" spans="2:9">
      <c r="B148" s="127" t="str">
        <f>$B$37</f>
        <v>Engineering</v>
      </c>
      <c r="C148" s="327">
        <f>Data!LS25</f>
        <v>0</v>
      </c>
      <c r="D148" s="327">
        <f>Data!MM25</f>
        <v>0</v>
      </c>
      <c r="E148" s="327">
        <f>Data!NG25</f>
        <v>0</v>
      </c>
      <c r="F148" s="327">
        <f>Data!OA25</f>
        <v>0</v>
      </c>
      <c r="G148" s="327">
        <f>Data!OU25</f>
        <v>0</v>
      </c>
      <c r="H148" s="341">
        <f>Data!PO25</f>
        <v>719153</v>
      </c>
      <c r="I148" s="342">
        <f t="shared" si="6"/>
        <v>719153</v>
      </c>
    </row>
    <row r="149" spans="2:9">
      <c r="B149" s="127" t="str">
        <f>$B$38</f>
        <v>Home Economics</v>
      </c>
      <c r="C149" s="327">
        <f>Data!LT25</f>
        <v>0</v>
      </c>
      <c r="D149" s="327">
        <f>Data!MN25</f>
        <v>0</v>
      </c>
      <c r="E149" s="327">
        <f>Data!NH25</f>
        <v>0</v>
      </c>
      <c r="F149" s="327">
        <f>Data!OB25</f>
        <v>0</v>
      </c>
      <c r="G149" s="327">
        <f>Data!OV25</f>
        <v>0</v>
      </c>
      <c r="H149" s="341">
        <f>Data!PP25</f>
        <v>30020</v>
      </c>
      <c r="I149" s="342">
        <f t="shared" si="6"/>
        <v>30020</v>
      </c>
    </row>
    <row r="150" spans="2:9">
      <c r="B150" s="127" t="str">
        <f>$B$39</f>
        <v>Law</v>
      </c>
      <c r="C150" s="327">
        <f>Data!LU25</f>
        <v>0</v>
      </c>
      <c r="D150" s="327">
        <f>Data!MO25</f>
        <v>0</v>
      </c>
      <c r="E150" s="327">
        <f>Data!NI25</f>
        <v>0</v>
      </c>
      <c r="F150" s="327">
        <f>Data!OC25</f>
        <v>0</v>
      </c>
      <c r="G150" s="327">
        <f>Data!OW25</f>
        <v>0</v>
      </c>
      <c r="H150" s="341">
        <f>Data!PQ25</f>
        <v>0</v>
      </c>
      <c r="I150" s="342">
        <f t="shared" si="6"/>
        <v>0</v>
      </c>
    </row>
    <row r="151" spans="2:9">
      <c r="B151" s="127" t="str">
        <f>$B$40</f>
        <v>Social Service</v>
      </c>
      <c r="C151" s="327">
        <f>Data!LV25</f>
        <v>0</v>
      </c>
      <c r="D151" s="327">
        <f>Data!MP25</f>
        <v>0</v>
      </c>
      <c r="E151" s="327">
        <f>Data!NJ25</f>
        <v>0</v>
      </c>
      <c r="F151" s="327">
        <f>Data!OD25</f>
        <v>0</v>
      </c>
      <c r="G151" s="327">
        <f>Data!OX25</f>
        <v>0</v>
      </c>
      <c r="H151" s="341">
        <f>Data!PR25</f>
        <v>0</v>
      </c>
      <c r="I151" s="342">
        <f t="shared" si="6"/>
        <v>0</v>
      </c>
    </row>
    <row r="152" spans="2:9">
      <c r="B152" s="127" t="str">
        <f>$B$41</f>
        <v>Library Science</v>
      </c>
      <c r="C152" s="327">
        <f>Data!LW25</f>
        <v>0</v>
      </c>
      <c r="D152" s="327">
        <f>Data!MQ25</f>
        <v>0</v>
      </c>
      <c r="E152" s="327">
        <f>Data!NK25</f>
        <v>0</v>
      </c>
      <c r="F152" s="327">
        <f>Data!OE25</f>
        <v>0</v>
      </c>
      <c r="G152" s="327">
        <f>Data!OY25</f>
        <v>0</v>
      </c>
      <c r="H152" s="341">
        <f>Data!PS25</f>
        <v>0</v>
      </c>
      <c r="I152" s="342">
        <f t="shared" si="6"/>
        <v>0</v>
      </c>
    </row>
    <row r="153" spans="2:9">
      <c r="B153" s="127" t="str">
        <f>$B$42</f>
        <v>Veterinary Science</v>
      </c>
      <c r="C153" s="327">
        <f>Data!LX25</f>
        <v>0</v>
      </c>
      <c r="D153" s="327">
        <f>Data!MR25</f>
        <v>0</v>
      </c>
      <c r="E153" s="327">
        <f>Data!NL25</f>
        <v>0</v>
      </c>
      <c r="F153" s="327">
        <f>Data!OF25</f>
        <v>0</v>
      </c>
      <c r="G153" s="327">
        <f>Data!OZ25</f>
        <v>0</v>
      </c>
      <c r="H153" s="341">
        <f>Data!PT25</f>
        <v>0</v>
      </c>
      <c r="I153" s="342">
        <f t="shared" si="6"/>
        <v>0</v>
      </c>
    </row>
    <row r="154" spans="2:9">
      <c r="B154" s="127" t="str">
        <f>$B$43</f>
        <v>Vocational Training</v>
      </c>
      <c r="C154" s="327">
        <f>Data!LY25</f>
        <v>0</v>
      </c>
      <c r="D154" s="327">
        <f>Data!MS25</f>
        <v>0</v>
      </c>
      <c r="E154" s="327">
        <f>Data!NM25</f>
        <v>0</v>
      </c>
      <c r="F154" s="327">
        <f>Data!OG25</f>
        <v>0</v>
      </c>
      <c r="G154" s="327">
        <f>Data!PA25</f>
        <v>0</v>
      </c>
      <c r="H154" s="341">
        <f>Data!PU25</f>
        <v>0</v>
      </c>
      <c r="I154" s="342">
        <f t="shared" si="6"/>
        <v>0</v>
      </c>
    </row>
    <row r="155" spans="2:9">
      <c r="B155" s="127" t="str">
        <f>$B$44</f>
        <v>Physical Training</v>
      </c>
      <c r="C155" s="327">
        <f>Data!LZ25</f>
        <v>0</v>
      </c>
      <c r="D155" s="327">
        <f>Data!MT25</f>
        <v>0</v>
      </c>
      <c r="E155" s="327">
        <f>Data!NN25</f>
        <v>0</v>
      </c>
      <c r="F155" s="327">
        <f>Data!OH25</f>
        <v>0</v>
      </c>
      <c r="G155" s="327">
        <f>Data!PB25</f>
        <v>0</v>
      </c>
      <c r="H155" s="341">
        <f>Data!PV25</f>
        <v>0</v>
      </c>
      <c r="I155" s="342">
        <f t="shared" si="6"/>
        <v>0</v>
      </c>
    </row>
    <row r="156" spans="2:9">
      <c r="B156" s="127" t="str">
        <f>$B$45</f>
        <v>Health Services</v>
      </c>
      <c r="C156" s="327">
        <f>Data!MA25</f>
        <v>0</v>
      </c>
      <c r="D156" s="327">
        <f>Data!MU25</f>
        <v>0</v>
      </c>
      <c r="E156" s="327">
        <f>Data!NO25</f>
        <v>0</v>
      </c>
      <c r="F156" s="327">
        <f>Data!OI25</f>
        <v>0</v>
      </c>
      <c r="G156" s="327">
        <f>Data!PC25</f>
        <v>0</v>
      </c>
      <c r="H156" s="341">
        <f>Data!PW25</f>
        <v>128705</v>
      </c>
      <c r="I156" s="342">
        <f t="shared" si="6"/>
        <v>128705</v>
      </c>
    </row>
    <row r="157" spans="2:9">
      <c r="B157" s="127" t="str">
        <f>$B$46</f>
        <v>Pharmacy</v>
      </c>
      <c r="C157" s="327">
        <f>Data!MB25</f>
        <v>0</v>
      </c>
      <c r="D157" s="327">
        <f>Data!MV25</f>
        <v>0</v>
      </c>
      <c r="E157" s="327">
        <f>Data!NP25</f>
        <v>0</v>
      </c>
      <c r="F157" s="327">
        <f>Data!OJ25</f>
        <v>0</v>
      </c>
      <c r="G157" s="327">
        <f>Data!PD25</f>
        <v>0</v>
      </c>
      <c r="H157" s="341">
        <f>Data!PX25</f>
        <v>0</v>
      </c>
      <c r="I157" s="342">
        <f t="shared" si="6"/>
        <v>0</v>
      </c>
    </row>
    <row r="158" spans="2:9">
      <c r="B158" s="127" t="str">
        <f>$B$47</f>
        <v>Business Administration</v>
      </c>
      <c r="C158" s="327">
        <f>Data!MC25</f>
        <v>0</v>
      </c>
      <c r="D158" s="327">
        <f>Data!MW25</f>
        <v>0</v>
      </c>
      <c r="E158" s="327">
        <f>Data!NQ25</f>
        <v>0</v>
      </c>
      <c r="F158" s="327">
        <f>Data!OK25</f>
        <v>0</v>
      </c>
      <c r="G158" s="327">
        <f>Data!PE25</f>
        <v>0</v>
      </c>
      <c r="H158" s="341">
        <f>Data!PY25</f>
        <v>3222216</v>
      </c>
      <c r="I158" s="342">
        <f t="shared" si="6"/>
        <v>3222216</v>
      </c>
    </row>
    <row r="159" spans="2:9">
      <c r="B159" s="127" t="str">
        <f>$B$48</f>
        <v>Optometry</v>
      </c>
      <c r="C159" s="327">
        <f>Data!MD25</f>
        <v>0</v>
      </c>
      <c r="D159" s="327">
        <f>Data!MX25</f>
        <v>0</v>
      </c>
      <c r="E159" s="327">
        <f>Data!NR25</f>
        <v>0</v>
      </c>
      <c r="F159" s="327">
        <f>Data!OL25</f>
        <v>0</v>
      </c>
      <c r="G159" s="327">
        <f>Data!PF25</f>
        <v>0</v>
      </c>
      <c r="H159" s="341">
        <f>Data!PZ25</f>
        <v>0</v>
      </c>
      <c r="I159" s="342">
        <f t="shared" si="6"/>
        <v>0</v>
      </c>
    </row>
    <row r="160" spans="2:9">
      <c r="B160" s="127" t="str">
        <f>$B$49</f>
        <v>Teacher Ed-Practice Teaching</v>
      </c>
      <c r="C160" s="327">
        <f>Data!ME25</f>
        <v>0</v>
      </c>
      <c r="D160" s="327">
        <f>Data!MY25</f>
        <v>0</v>
      </c>
      <c r="E160" s="327">
        <f>Data!NS25</f>
        <v>0</v>
      </c>
      <c r="F160" s="327">
        <f>Data!OM25</f>
        <v>0</v>
      </c>
      <c r="G160" s="327">
        <f>Data!PG25</f>
        <v>0</v>
      </c>
      <c r="H160" s="341">
        <f>Data!QA25</f>
        <v>68721</v>
      </c>
      <c r="I160" s="342">
        <f t="shared" si="6"/>
        <v>68721</v>
      </c>
    </row>
    <row r="161" spans="2:10">
      <c r="B161" s="127" t="str">
        <f>$B$50</f>
        <v>Technology</v>
      </c>
      <c r="C161" s="327">
        <f>Data!MF25</f>
        <v>0</v>
      </c>
      <c r="D161" s="327">
        <f>Data!MZ25</f>
        <v>0</v>
      </c>
      <c r="E161" s="327">
        <f>Data!NT25</f>
        <v>0</v>
      </c>
      <c r="F161" s="327">
        <f>Data!ON25</f>
        <v>0</v>
      </c>
      <c r="G161" s="327">
        <f>Data!PH25</f>
        <v>0</v>
      </c>
      <c r="H161" s="341">
        <f>Data!QB25</f>
        <v>62787</v>
      </c>
      <c r="I161" s="342">
        <f t="shared" si="6"/>
        <v>62787</v>
      </c>
    </row>
    <row r="162" spans="2:10">
      <c r="B162" s="127" t="str">
        <f>$B$51</f>
        <v>Nursing</v>
      </c>
      <c r="C162" s="327">
        <f>Data!MG25</f>
        <v>0</v>
      </c>
      <c r="D162" s="327">
        <f>Data!NA25</f>
        <v>0</v>
      </c>
      <c r="E162" s="327">
        <f>Data!NU25</f>
        <v>0</v>
      </c>
      <c r="F162" s="327">
        <f>Data!OO25</f>
        <v>0</v>
      </c>
      <c r="G162" s="327">
        <f>Data!PI25</f>
        <v>0</v>
      </c>
      <c r="H162" s="341">
        <f>Data!QC25</f>
        <v>95786</v>
      </c>
      <c r="I162" s="342">
        <f t="shared" si="6"/>
        <v>95786</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9020010</v>
      </c>
      <c r="I163" s="342">
        <f>SUM(I143:I162)</f>
        <v>9020010</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892830.7560832462</v>
      </c>
      <c r="D168" s="321">
        <f t="shared" si="8"/>
        <v>993603.98128779873</v>
      </c>
      <c r="E168" s="321">
        <f t="shared" si="8"/>
        <v>718869.26262895507</v>
      </c>
      <c r="F168" s="321">
        <f t="shared" si="8"/>
        <v>0</v>
      </c>
      <c r="G168" s="321">
        <f t="shared" si="8"/>
        <v>0</v>
      </c>
      <c r="H168" s="133">
        <f t="shared" ref="H168:H188" si="9">SUM(C168:G168)</f>
        <v>2605304</v>
      </c>
      <c r="I168" s="347"/>
      <c r="J168" s="288"/>
    </row>
    <row r="169" spans="2:10">
      <c r="B169" s="127" t="str">
        <f>$B$33</f>
        <v>Science</v>
      </c>
      <c r="C169" s="141">
        <f t="shared" si="8"/>
        <v>207197.05514403339</v>
      </c>
      <c r="D169" s="141">
        <f t="shared" si="8"/>
        <v>213535.10173247868</v>
      </c>
      <c r="E169" s="141">
        <f t="shared" si="8"/>
        <v>133329.8431234879</v>
      </c>
      <c r="F169" s="141">
        <f t="shared" si="8"/>
        <v>0</v>
      </c>
      <c r="G169" s="141">
        <f t="shared" si="8"/>
        <v>0</v>
      </c>
      <c r="H169" s="136">
        <f t="shared" si="9"/>
        <v>554062</v>
      </c>
      <c r="I169" s="347"/>
      <c r="J169" s="288"/>
    </row>
    <row r="170" spans="2:10">
      <c r="B170" s="127" t="str">
        <f>$B$34</f>
        <v>Fine Arts</v>
      </c>
      <c r="C170" s="141">
        <f t="shared" si="8"/>
        <v>54806.27391210218</v>
      </c>
      <c r="D170" s="141">
        <f t="shared" si="8"/>
        <v>37299.726087897827</v>
      </c>
      <c r="E170" s="141">
        <f t="shared" si="8"/>
        <v>0</v>
      </c>
      <c r="F170" s="141">
        <f t="shared" si="8"/>
        <v>0</v>
      </c>
      <c r="G170" s="141">
        <f t="shared" si="8"/>
        <v>0</v>
      </c>
      <c r="H170" s="136">
        <f t="shared" si="9"/>
        <v>92106</v>
      </c>
      <c r="I170" s="347"/>
      <c r="J170" s="288"/>
    </row>
    <row r="171" spans="2:10">
      <c r="B171" s="127" t="str">
        <f>$B$35</f>
        <v>Teacher Education</v>
      </c>
      <c r="C171" s="141">
        <f t="shared" si="8"/>
        <v>47409.478168756781</v>
      </c>
      <c r="D171" s="141">
        <f t="shared" si="8"/>
        <v>482190.0413961772</v>
      </c>
      <c r="E171" s="141">
        <f t="shared" si="8"/>
        <v>911550.48043506604</v>
      </c>
      <c r="F171" s="141">
        <f t="shared" si="8"/>
        <v>0</v>
      </c>
      <c r="G171" s="141">
        <f t="shared" si="8"/>
        <v>0</v>
      </c>
      <c r="H171" s="136">
        <f t="shared" si="9"/>
        <v>1441150</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35859.344662731179</v>
      </c>
      <c r="D173" s="141">
        <f t="shared" si="8"/>
        <v>244533.17570026859</v>
      </c>
      <c r="E173" s="141">
        <f t="shared" si="8"/>
        <v>438760.47963700024</v>
      </c>
      <c r="F173" s="141">
        <f t="shared" si="8"/>
        <v>0</v>
      </c>
      <c r="G173" s="141">
        <f t="shared" si="8"/>
        <v>0</v>
      </c>
      <c r="H173" s="136">
        <f t="shared" si="9"/>
        <v>719153</v>
      </c>
      <c r="I173" s="347"/>
      <c r="J173" s="288"/>
    </row>
    <row r="174" spans="2:10">
      <c r="B174" s="127" t="str">
        <f>$B$38</f>
        <v>Home Economics</v>
      </c>
      <c r="C174" s="141">
        <f t="shared" si="8"/>
        <v>2423.2853329201057</v>
      </c>
      <c r="D174" s="141">
        <f t="shared" si="8"/>
        <v>27596.714667079897</v>
      </c>
      <c r="E174" s="141">
        <f t="shared" si="8"/>
        <v>0</v>
      </c>
      <c r="F174" s="141">
        <f t="shared" si="8"/>
        <v>0</v>
      </c>
      <c r="G174" s="141">
        <f t="shared" si="8"/>
        <v>0</v>
      </c>
      <c r="H174" s="136">
        <f t="shared" si="9"/>
        <v>30020.000000000004</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14995.650261380712</v>
      </c>
      <c r="D181" s="141">
        <f t="shared" si="8"/>
        <v>96477.810823892607</v>
      </c>
      <c r="E181" s="141">
        <f t="shared" si="8"/>
        <v>17231.538914726698</v>
      </c>
      <c r="F181" s="141">
        <f t="shared" si="8"/>
        <v>0</v>
      </c>
      <c r="G181" s="141">
        <f t="shared" si="8"/>
        <v>0</v>
      </c>
      <c r="H181" s="136">
        <f t="shared" si="9"/>
        <v>128705.00000000001</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180404.01439312231</v>
      </c>
      <c r="D183" s="141">
        <f t="shared" si="8"/>
        <v>1361827.3336997926</v>
      </c>
      <c r="E183" s="141">
        <f t="shared" si="8"/>
        <v>1679984.6519070847</v>
      </c>
      <c r="F183" s="141">
        <f t="shared" si="8"/>
        <v>0</v>
      </c>
      <c r="G183" s="141">
        <f t="shared" si="8"/>
        <v>0</v>
      </c>
      <c r="H183" s="136">
        <f t="shared" si="9"/>
        <v>3222216</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68721</v>
      </c>
      <c r="E185" s="141">
        <f t="shared" si="10"/>
        <v>0</v>
      </c>
      <c r="F185" s="141">
        <f t="shared" si="10"/>
        <v>0</v>
      </c>
      <c r="G185" s="141">
        <f t="shared" si="10"/>
        <v>0</v>
      </c>
      <c r="H185" s="136">
        <f t="shared" si="9"/>
        <v>68721</v>
      </c>
      <c r="I185" s="347"/>
      <c r="J185" s="288"/>
    </row>
    <row r="186" spans="2:10">
      <c r="B186" s="127" t="str">
        <f>$B$50</f>
        <v>Technology</v>
      </c>
      <c r="C186" s="141">
        <f t="shared" si="10"/>
        <v>0</v>
      </c>
      <c r="D186" s="141">
        <f t="shared" si="10"/>
        <v>20087.939913701375</v>
      </c>
      <c r="E186" s="141">
        <f t="shared" si="10"/>
        <v>42699.060086298625</v>
      </c>
      <c r="F186" s="141">
        <f t="shared" si="10"/>
        <v>0</v>
      </c>
      <c r="G186" s="141">
        <f t="shared" si="10"/>
        <v>0</v>
      </c>
      <c r="H186" s="136">
        <f t="shared" si="9"/>
        <v>62787</v>
      </c>
      <c r="I186" s="347"/>
      <c r="J186" s="288"/>
    </row>
    <row r="187" spans="2:10">
      <c r="B187" s="127" t="str">
        <f>$B$51</f>
        <v>Nursing</v>
      </c>
      <c r="C187" s="141">
        <f t="shared" si="10"/>
        <v>0</v>
      </c>
      <c r="D187" s="141">
        <f t="shared" si="10"/>
        <v>95786</v>
      </c>
      <c r="E187" s="141">
        <f t="shared" si="10"/>
        <v>0</v>
      </c>
      <c r="F187" s="141">
        <f t="shared" si="10"/>
        <v>0</v>
      </c>
      <c r="G187" s="141">
        <f t="shared" si="10"/>
        <v>0</v>
      </c>
      <c r="H187" s="136">
        <f t="shared" si="9"/>
        <v>95786</v>
      </c>
      <c r="I187" s="347"/>
      <c r="J187" s="288"/>
    </row>
    <row r="188" spans="2:10">
      <c r="B188" s="130" t="str">
        <f>$B$52</f>
        <v>Totals</v>
      </c>
      <c r="C188" s="133">
        <f>SUM(C168:C187)</f>
        <v>1435925.8579582931</v>
      </c>
      <c r="D188" s="133">
        <f>SUM(D168:D187)</f>
        <v>3641658.8253090875</v>
      </c>
      <c r="E188" s="133">
        <f>SUM(E168:E187)</f>
        <v>3942425.316732619</v>
      </c>
      <c r="F188" s="133">
        <f>SUM(F168:F187)</f>
        <v>0</v>
      </c>
      <c r="G188" s="133">
        <f>SUM(G168:G187)</f>
        <v>0</v>
      </c>
      <c r="H188" s="133">
        <f t="shared" si="9"/>
        <v>9020010</v>
      </c>
      <c r="I188" s="347"/>
      <c r="J188" s="288"/>
    </row>
    <row r="189" spans="2:10">
      <c r="B189" s="328"/>
      <c r="C189" s="329"/>
      <c r="D189" s="329"/>
      <c r="E189" s="329"/>
      <c r="F189" s="329"/>
      <c r="G189" s="329"/>
      <c r="H189" s="344"/>
    </row>
    <row r="190" spans="2:10">
      <c r="B190" s="489" t="s">
        <v>34</v>
      </c>
      <c r="C190" s="489"/>
      <c r="D190" s="489"/>
      <c r="E190" s="489"/>
      <c r="F190" s="489"/>
      <c r="G190" s="489"/>
      <c r="H190" s="122">
        <f>H15</f>
        <v>10443683</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1033750.5788859162</v>
      </c>
      <c r="D193" s="135">
        <f t="shared" si="11"/>
        <v>1150429.3325932915</v>
      </c>
      <c r="E193" s="135">
        <f t="shared" si="11"/>
        <v>832331.89641227538</v>
      </c>
      <c r="F193" s="135">
        <f t="shared" si="11"/>
        <v>0</v>
      </c>
      <c r="G193" s="135">
        <f t="shared" si="11"/>
        <v>0</v>
      </c>
      <c r="H193" s="135">
        <f>SUM(C193:G193)</f>
        <v>3016511.807891483</v>
      </c>
    </row>
    <row r="194" spans="2:8">
      <c r="B194" s="127" t="str">
        <f>$B$33</f>
        <v>Science</v>
      </c>
      <c r="C194" s="138">
        <f t="shared" si="11"/>
        <v>239899.89173907632</v>
      </c>
      <c r="D194" s="138">
        <f t="shared" si="11"/>
        <v>247238.30052750363</v>
      </c>
      <c r="E194" s="138">
        <f t="shared" si="11"/>
        <v>154373.88774023732</v>
      </c>
      <c r="F194" s="138">
        <f t="shared" si="11"/>
        <v>0</v>
      </c>
      <c r="G194" s="138">
        <f t="shared" si="11"/>
        <v>0</v>
      </c>
      <c r="H194" s="138">
        <f t="shared" ref="H194:H213" si="12">SUM(C194:G194)</f>
        <v>641512.08000681724</v>
      </c>
    </row>
    <row r="195" spans="2:8">
      <c r="B195" s="127" t="str">
        <f>$B$34</f>
        <v>Fine Arts</v>
      </c>
      <c r="C195" s="138">
        <f t="shared" si="11"/>
        <v>63456.910616452617</v>
      </c>
      <c r="D195" s="138">
        <f t="shared" si="11"/>
        <v>43187.124674338418</v>
      </c>
      <c r="E195" s="138">
        <f t="shared" si="11"/>
        <v>0</v>
      </c>
      <c r="F195" s="138">
        <f t="shared" si="11"/>
        <v>0</v>
      </c>
      <c r="G195" s="138">
        <f t="shared" si="11"/>
        <v>0</v>
      </c>
      <c r="H195" s="138">
        <f t="shared" si="12"/>
        <v>106644.03529079104</v>
      </c>
    </row>
    <row r="196" spans="2:8">
      <c r="B196" s="127" t="str">
        <f>$B$35</f>
        <v>Teacher Education</v>
      </c>
      <c r="C196" s="138">
        <f t="shared" si="11"/>
        <v>54892.33697514818</v>
      </c>
      <c r="D196" s="138">
        <f t="shared" si="11"/>
        <v>558296.34201336955</v>
      </c>
      <c r="E196" s="138">
        <f t="shared" si="11"/>
        <v>1055424.7394115957</v>
      </c>
      <c r="F196" s="138">
        <f t="shared" si="11"/>
        <v>0</v>
      </c>
      <c r="G196" s="138">
        <f t="shared" si="11"/>
        <v>0</v>
      </c>
      <c r="H196" s="138">
        <f t="shared" si="12"/>
        <v>1668613.4184001135</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41519.26587485979</v>
      </c>
      <c r="D198" s="138">
        <f t="shared" si="11"/>
        <v>283129.48919212003</v>
      </c>
      <c r="E198" s="138">
        <f t="shared" si="11"/>
        <v>508012.99300828174</v>
      </c>
      <c r="F198" s="138">
        <f t="shared" si="11"/>
        <v>0</v>
      </c>
      <c r="G198" s="138">
        <f t="shared" si="11"/>
        <v>0</v>
      </c>
      <c r="H198" s="138">
        <f t="shared" si="12"/>
        <v>832661.74807526148</v>
      </c>
    </row>
    <row r="199" spans="2:8">
      <c r="B199" s="127" t="str">
        <f>$B$38</f>
        <v>Home Economics</v>
      </c>
      <c r="C199" s="138">
        <f t="shared" si="11"/>
        <v>2805.7880620145238</v>
      </c>
      <c r="D199" s="138">
        <f t="shared" si="11"/>
        <v>31952.709617735596</v>
      </c>
      <c r="E199" s="138">
        <f t="shared" si="11"/>
        <v>0</v>
      </c>
      <c r="F199" s="138">
        <f t="shared" si="11"/>
        <v>0</v>
      </c>
      <c r="G199" s="138">
        <f t="shared" si="11"/>
        <v>0</v>
      </c>
      <c r="H199" s="138">
        <f t="shared" si="12"/>
        <v>34758.497679750122</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17362.463433260706</v>
      </c>
      <c r="D206" s="138">
        <f t="shared" si="11"/>
        <v>111705.22340500668</v>
      </c>
      <c r="E206" s="138">
        <f t="shared" si="11"/>
        <v>19951.249801834481</v>
      </c>
      <c r="F206" s="138">
        <f t="shared" si="11"/>
        <v>0</v>
      </c>
      <c r="G206" s="138">
        <f t="shared" si="11"/>
        <v>0</v>
      </c>
      <c r="H206" s="138">
        <f t="shared" si="12"/>
        <v>149018.93664010186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208878.04778289978</v>
      </c>
      <c r="D208" s="138">
        <f t="shared" si="11"/>
        <v>1576771.0925807916</v>
      </c>
      <c r="E208" s="138">
        <f t="shared" si="11"/>
        <v>1945144.7107540888</v>
      </c>
      <c r="F208" s="138">
        <f t="shared" si="11"/>
        <v>0</v>
      </c>
      <c r="G208" s="138">
        <f t="shared" si="11"/>
        <v>0</v>
      </c>
      <c r="H208" s="138">
        <f t="shared" si="12"/>
        <v>3730793.8511177804</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79567.092417214924</v>
      </c>
      <c r="E210" s="138">
        <f t="shared" si="13"/>
        <v>0</v>
      </c>
      <c r="F210" s="138">
        <f t="shared" si="13"/>
        <v>0</v>
      </c>
      <c r="G210" s="138">
        <f t="shared" si="13"/>
        <v>0</v>
      </c>
      <c r="H210" s="138">
        <f t="shared" si="12"/>
        <v>79567.092417214924</v>
      </c>
    </row>
    <row r="211" spans="2:8">
      <c r="B211" s="127" t="str">
        <f>$B$50</f>
        <v>Technology</v>
      </c>
      <c r="C211" s="138">
        <f t="shared" si="13"/>
        <v>0</v>
      </c>
      <c r="D211" s="138">
        <f t="shared" si="13"/>
        <v>23258.586879423696</v>
      </c>
      <c r="E211" s="138">
        <f t="shared" si="13"/>
        <v>49438.608585718248</v>
      </c>
      <c r="F211" s="138">
        <f t="shared" si="13"/>
        <v>0</v>
      </c>
      <c r="G211" s="138">
        <f t="shared" si="13"/>
        <v>0</v>
      </c>
      <c r="H211" s="138">
        <f t="shared" si="12"/>
        <v>72697.195465141936</v>
      </c>
    </row>
    <row r="212" spans="2:8">
      <c r="B212" s="127" t="str">
        <f>$B$51</f>
        <v>Nursing</v>
      </c>
      <c r="C212" s="138">
        <f t="shared" si="13"/>
        <v>0</v>
      </c>
      <c r="D212" s="138">
        <f t="shared" si="13"/>
        <v>110904.33701554497</v>
      </c>
      <c r="E212" s="138">
        <f t="shared" si="13"/>
        <v>0</v>
      </c>
      <c r="F212" s="138">
        <f t="shared" si="13"/>
        <v>0</v>
      </c>
      <c r="G212" s="138">
        <f t="shared" si="13"/>
        <v>0</v>
      </c>
      <c r="H212" s="138">
        <f t="shared" si="12"/>
        <v>110904.33701554497</v>
      </c>
    </row>
    <row r="213" spans="2:8">
      <c r="B213" s="130" t="str">
        <f>$B$52</f>
        <v>Totals</v>
      </c>
      <c r="C213" s="135">
        <f>SUM(C193:C212)</f>
        <v>1662565.2833696282</v>
      </c>
      <c r="D213" s="135">
        <f>SUM(D193:D212)</f>
        <v>4216439.6309163412</v>
      </c>
      <c r="E213" s="135">
        <f>SUM(E193:E212)</f>
        <v>4564678.0857140319</v>
      </c>
      <c r="F213" s="135">
        <f>SUM(F193:F212)</f>
        <v>0</v>
      </c>
      <c r="G213" s="135">
        <f>SUM(G193:G212)</f>
        <v>0</v>
      </c>
      <c r="H213" s="135">
        <f t="shared" si="12"/>
        <v>10443683</v>
      </c>
    </row>
    <row r="214" spans="2:8">
      <c r="B214" s="143"/>
      <c r="C214" s="144"/>
      <c r="D214" s="144"/>
      <c r="E214" s="144"/>
      <c r="F214" s="144"/>
      <c r="G214" s="144"/>
      <c r="H214" s="144"/>
    </row>
    <row r="215" spans="2:8">
      <c r="B215" s="489" t="s">
        <v>35</v>
      </c>
      <c r="C215" s="489"/>
      <c r="D215" s="489"/>
      <c r="E215" s="489"/>
      <c r="F215" s="489"/>
      <c r="G215" s="489"/>
      <c r="H215" s="122">
        <f>H17</f>
        <v>6292644</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692391.14551099157</v>
      </c>
      <c r="D218" s="135">
        <f t="shared" si="14"/>
        <v>1193670.4235182998</v>
      </c>
      <c r="E218" s="135">
        <f t="shared" si="14"/>
        <v>392721.04155112762</v>
      </c>
      <c r="F218" s="135">
        <f t="shared" si="14"/>
        <v>0</v>
      </c>
      <c r="G218" s="135">
        <f t="shared" si="14"/>
        <v>0</v>
      </c>
      <c r="H218" s="135">
        <f>SUM(C218:G218)</f>
        <v>2278782.6105804192</v>
      </c>
    </row>
    <row r="219" spans="2:8">
      <c r="B219" s="127" t="str">
        <f>$B$33</f>
        <v>Science</v>
      </c>
      <c r="C219" s="138">
        <f t="shared" si="14"/>
        <v>192762.71176656359</v>
      </c>
      <c r="D219" s="138">
        <f t="shared" si="14"/>
        <v>202910.50448675122</v>
      </c>
      <c r="E219" s="138">
        <f t="shared" si="14"/>
        <v>44464.009450195474</v>
      </c>
      <c r="F219" s="138">
        <f t="shared" si="14"/>
        <v>0</v>
      </c>
      <c r="G219" s="138">
        <f t="shared" si="14"/>
        <v>0</v>
      </c>
      <c r="H219" s="138">
        <f t="shared" ref="H219:H238" si="15">SUM(C219:G219)</f>
        <v>440137.22570351028</v>
      </c>
    </row>
    <row r="220" spans="2:8">
      <c r="B220" s="127" t="str">
        <f>$B$34</f>
        <v>Fine Arts</v>
      </c>
      <c r="C220" s="138">
        <f t="shared" si="14"/>
        <v>37838.787447963528</v>
      </c>
      <c r="D220" s="138">
        <f t="shared" si="14"/>
        <v>34476.829080934724</v>
      </c>
      <c r="E220" s="138">
        <f t="shared" si="14"/>
        <v>0</v>
      </c>
      <c r="F220" s="138">
        <f t="shared" si="14"/>
        <v>0</v>
      </c>
      <c r="G220" s="138">
        <f t="shared" si="14"/>
        <v>0</v>
      </c>
      <c r="H220" s="138">
        <f t="shared" si="15"/>
        <v>72315.616528898245</v>
      </c>
    </row>
    <row r="221" spans="2:8">
      <c r="B221" s="127" t="str">
        <f>$B$35</f>
        <v>Teacher Education</v>
      </c>
      <c r="C221" s="138">
        <f t="shared" si="14"/>
        <v>45905.195624854976</v>
      </c>
      <c r="D221" s="138">
        <f t="shared" si="14"/>
        <v>392443.28102282726</v>
      </c>
      <c r="E221" s="138">
        <f t="shared" si="14"/>
        <v>486264.08738048101</v>
      </c>
      <c r="F221" s="138">
        <f t="shared" si="14"/>
        <v>0</v>
      </c>
      <c r="G221" s="138">
        <f t="shared" si="14"/>
        <v>0</v>
      </c>
      <c r="H221" s="138">
        <f t="shared" si="15"/>
        <v>924612.56402816321</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113663.02431074317</v>
      </c>
      <c r="D223" s="138">
        <f t="shared" si="14"/>
        <v>273749.6142389843</v>
      </c>
      <c r="E223" s="138">
        <f t="shared" si="14"/>
        <v>100731.83777639092</v>
      </c>
      <c r="F223" s="138">
        <f t="shared" si="14"/>
        <v>0</v>
      </c>
      <c r="G223" s="138">
        <f t="shared" si="14"/>
        <v>0</v>
      </c>
      <c r="H223" s="138">
        <f t="shared" si="15"/>
        <v>488144.47632611846</v>
      </c>
    </row>
    <row r="224" spans="2:8">
      <c r="B224" s="127" t="str">
        <f>$B$38</f>
        <v>Home Economics</v>
      </c>
      <c r="C224" s="138">
        <f t="shared" si="14"/>
        <v>3666.5491713142956</v>
      </c>
      <c r="D224" s="138">
        <f t="shared" si="14"/>
        <v>54947.446347739715</v>
      </c>
      <c r="E224" s="138">
        <f t="shared" si="14"/>
        <v>0</v>
      </c>
      <c r="F224" s="138">
        <f t="shared" si="14"/>
        <v>0</v>
      </c>
      <c r="G224" s="138">
        <f t="shared" si="14"/>
        <v>0</v>
      </c>
      <c r="H224" s="138">
        <f t="shared" si="15"/>
        <v>58613.995519054013</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0</v>
      </c>
      <c r="D226" s="138">
        <f t="shared" si="14"/>
        <v>0</v>
      </c>
      <c r="E226" s="138">
        <f t="shared" si="14"/>
        <v>0</v>
      </c>
      <c r="F226" s="138">
        <f t="shared" si="14"/>
        <v>0</v>
      </c>
      <c r="G226" s="138">
        <f t="shared" si="14"/>
        <v>0</v>
      </c>
      <c r="H226" s="138">
        <f t="shared" si="15"/>
        <v>0</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13981.774173278514</v>
      </c>
      <c r="D231" s="138">
        <f t="shared" si="14"/>
        <v>102712.21997028468</v>
      </c>
      <c r="E231" s="138">
        <f t="shared" si="14"/>
        <v>13578.829233293227</v>
      </c>
      <c r="F231" s="138">
        <f t="shared" si="14"/>
        <v>0</v>
      </c>
      <c r="G231" s="138">
        <f t="shared" si="14"/>
        <v>0</v>
      </c>
      <c r="H231" s="138">
        <f t="shared" si="15"/>
        <v>130272.82337685644</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77144.194564452788</v>
      </c>
      <c r="D233" s="138">
        <f t="shared" si="14"/>
        <v>976933.27403554867</v>
      </c>
      <c r="E233" s="138">
        <f t="shared" si="14"/>
        <v>729795.5084011124</v>
      </c>
      <c r="F233" s="138">
        <f t="shared" si="14"/>
        <v>0</v>
      </c>
      <c r="G233" s="138">
        <f t="shared" si="14"/>
        <v>0</v>
      </c>
      <c r="H233" s="138">
        <f t="shared" si="15"/>
        <v>1783872.9770011138</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26935.022719480254</v>
      </c>
      <c r="E235" s="138">
        <f t="shared" si="16"/>
        <v>0</v>
      </c>
      <c r="F235" s="138">
        <f t="shared" si="16"/>
        <v>0</v>
      </c>
      <c r="G235" s="138">
        <f t="shared" si="16"/>
        <v>0</v>
      </c>
      <c r="H235" s="138">
        <f t="shared" si="15"/>
        <v>26935.022719480254</v>
      </c>
    </row>
    <row r="236" spans="2:10">
      <c r="B236" s="127" t="str">
        <f>$B$50</f>
        <v>Technology</v>
      </c>
      <c r="C236" s="138">
        <f t="shared" si="16"/>
        <v>0</v>
      </c>
      <c r="D236" s="138">
        <f t="shared" si="16"/>
        <v>14275.562041324532</v>
      </c>
      <c r="E236" s="138">
        <f t="shared" si="16"/>
        <v>9318.8043757894684</v>
      </c>
      <c r="F236" s="138">
        <f t="shared" si="16"/>
        <v>0</v>
      </c>
      <c r="G236" s="138">
        <f t="shared" si="16"/>
        <v>0</v>
      </c>
      <c r="H236" s="138">
        <f t="shared" si="15"/>
        <v>23594.366417114001</v>
      </c>
    </row>
    <row r="237" spans="2:10">
      <c r="B237" s="127" t="str">
        <f>$B$51</f>
        <v>Nursing</v>
      </c>
      <c r="C237" s="138">
        <f t="shared" si="16"/>
        <v>0</v>
      </c>
      <c r="D237" s="138">
        <f t="shared" si="16"/>
        <v>65362.321799272075</v>
      </c>
      <c r="E237" s="138">
        <f t="shared" si="16"/>
        <v>0</v>
      </c>
      <c r="F237" s="138">
        <f t="shared" si="16"/>
        <v>0</v>
      </c>
      <c r="G237" s="138">
        <f t="shared" si="16"/>
        <v>0</v>
      </c>
      <c r="H237" s="138">
        <f t="shared" si="15"/>
        <v>65362.321799272075</v>
      </c>
    </row>
    <row r="238" spans="2:10">
      <c r="B238" s="130" t="str">
        <f>$B$52</f>
        <v>Totals</v>
      </c>
      <c r="C238" s="135">
        <f>SUM(C218:C237)</f>
        <v>1177353.3825701626</v>
      </c>
      <c r="D238" s="135">
        <f>SUM(D218:D237)</f>
        <v>3338416.4992614472</v>
      </c>
      <c r="E238" s="135">
        <f>SUM(E218:E237)</f>
        <v>1776874.1181683901</v>
      </c>
      <c r="F238" s="135">
        <f>SUM(F218:F237)</f>
        <v>0</v>
      </c>
      <c r="G238" s="135">
        <f>SUM(G218:G237)</f>
        <v>0</v>
      </c>
      <c r="H238" s="135">
        <f t="shared" si="15"/>
        <v>6292644</v>
      </c>
    </row>
    <row r="239" spans="2:10">
      <c r="B239" s="328"/>
      <c r="C239" s="348"/>
      <c r="D239" s="348"/>
      <c r="E239" s="348"/>
      <c r="F239" s="348"/>
      <c r="G239" s="348"/>
      <c r="H239" s="348"/>
    </row>
    <row r="240" spans="2:10">
      <c r="B240" s="120" t="s">
        <v>11</v>
      </c>
      <c r="C240" s="121"/>
      <c r="D240" s="121"/>
      <c r="E240" s="121"/>
      <c r="F240" s="121"/>
      <c r="G240" s="121"/>
      <c r="H240" s="122">
        <f>H16</f>
        <v>3858919</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424603.9259243221</v>
      </c>
      <c r="D243" s="135">
        <f t="shared" si="17"/>
        <v>732009.86374770512</v>
      </c>
      <c r="E243" s="135">
        <f t="shared" si="17"/>
        <v>240833.37448319592</v>
      </c>
      <c r="F243" s="135">
        <f t="shared" si="17"/>
        <v>0</v>
      </c>
      <c r="G243" s="135">
        <f t="shared" si="17"/>
        <v>0</v>
      </c>
      <c r="H243" s="135">
        <f>SUM(C243:G243)</f>
        <v>1397447.1641552232</v>
      </c>
    </row>
    <row r="244" spans="2:8">
      <c r="B244" s="127" t="str">
        <f>$B$33</f>
        <v>Science</v>
      </c>
      <c r="C244" s="138">
        <f t="shared" si="17"/>
        <v>118210.35655719849</v>
      </c>
      <c r="D244" s="138">
        <f t="shared" si="17"/>
        <v>124433.41798193406</v>
      </c>
      <c r="E244" s="138">
        <f t="shared" si="17"/>
        <v>27267.236297419473</v>
      </c>
      <c r="F244" s="138">
        <f t="shared" si="17"/>
        <v>0</v>
      </c>
      <c r="G244" s="138">
        <f t="shared" si="17"/>
        <v>0</v>
      </c>
      <c r="H244" s="138">
        <f t="shared" ref="H244:H263" si="18">SUM(C244:G244)</f>
        <v>269911.01083655201</v>
      </c>
    </row>
    <row r="245" spans="2:8">
      <c r="B245" s="127" t="str">
        <f>$B$34</f>
        <v>Fine Arts</v>
      </c>
      <c r="C245" s="138">
        <f t="shared" si="17"/>
        <v>23204.366212343808</v>
      </c>
      <c r="D245" s="138">
        <f t="shared" si="17"/>
        <v>21142.669250027735</v>
      </c>
      <c r="E245" s="138">
        <f t="shared" si="17"/>
        <v>0</v>
      </c>
      <c r="F245" s="138">
        <f t="shared" si="17"/>
        <v>0</v>
      </c>
      <c r="G245" s="138">
        <f t="shared" si="17"/>
        <v>0</v>
      </c>
      <c r="H245" s="138">
        <f t="shared" si="18"/>
        <v>44347.035462371539</v>
      </c>
    </row>
    <row r="246" spans="2:8">
      <c r="B246" s="127" t="str">
        <f>$B$35</f>
        <v>Teacher Education</v>
      </c>
      <c r="C246" s="138">
        <f t="shared" si="17"/>
        <v>28151.033428153532</v>
      </c>
      <c r="D246" s="138">
        <f t="shared" si="17"/>
        <v>240663.03982258134</v>
      </c>
      <c r="E246" s="138">
        <f t="shared" si="17"/>
        <v>298197.97938834585</v>
      </c>
      <c r="F246" s="138">
        <f t="shared" si="17"/>
        <v>0</v>
      </c>
      <c r="G246" s="138">
        <f t="shared" si="17"/>
        <v>0</v>
      </c>
      <c r="H246" s="138">
        <f t="shared" si="18"/>
        <v>567012.05263908068</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69703.038040955231</v>
      </c>
      <c r="D248" s="138">
        <f t="shared" si="17"/>
        <v>167874.99620660045</v>
      </c>
      <c r="E248" s="138">
        <f t="shared" si="17"/>
        <v>61773.080234672845</v>
      </c>
      <c r="F248" s="138">
        <f t="shared" si="17"/>
        <v>0</v>
      </c>
      <c r="G248" s="138">
        <f t="shared" si="17"/>
        <v>0</v>
      </c>
      <c r="H248" s="138">
        <f t="shared" si="18"/>
        <v>299351.11448222853</v>
      </c>
    </row>
    <row r="249" spans="2:8">
      <c r="B249" s="127" t="str">
        <f>$B$38</f>
        <v>Home Economics</v>
      </c>
      <c r="C249" s="138">
        <f t="shared" si="17"/>
        <v>2248.4850980953302</v>
      </c>
      <c r="D249" s="138">
        <f t="shared" si="17"/>
        <v>33696.129117231707</v>
      </c>
      <c r="E249" s="138">
        <f t="shared" si="17"/>
        <v>0</v>
      </c>
      <c r="F249" s="138">
        <f t="shared" si="17"/>
        <v>0</v>
      </c>
      <c r="G249" s="138">
        <f t="shared" si="17"/>
        <v>0</v>
      </c>
      <c r="H249" s="138">
        <f t="shared" si="18"/>
        <v>35944.614215327034</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8574.2231740701918</v>
      </c>
      <c r="D256" s="138">
        <f t="shared" si="17"/>
        <v>62987.53547404096</v>
      </c>
      <c r="E256" s="138">
        <f t="shared" si="17"/>
        <v>8327.1200668766051</v>
      </c>
      <c r="F256" s="138">
        <f t="shared" si="17"/>
        <v>0</v>
      </c>
      <c r="G256" s="138">
        <f t="shared" si="17"/>
        <v>0</v>
      </c>
      <c r="H256" s="138">
        <f t="shared" si="18"/>
        <v>79888.878714987761</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47308.12646392575</v>
      </c>
      <c r="D258" s="138">
        <f t="shared" si="17"/>
        <v>599097.35445195774</v>
      </c>
      <c r="E258" s="138">
        <f t="shared" si="17"/>
        <v>447541.88437860337</v>
      </c>
      <c r="F258" s="138">
        <f t="shared" si="17"/>
        <v>0</v>
      </c>
      <c r="G258" s="138">
        <f t="shared" si="17"/>
        <v>0</v>
      </c>
      <c r="H258" s="138">
        <f t="shared" si="18"/>
        <v>1093947.3652944867</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16517.71035158417</v>
      </c>
      <c r="E260" s="138">
        <f t="shared" si="19"/>
        <v>0</v>
      </c>
      <c r="F260" s="138">
        <f t="shared" si="19"/>
        <v>0</v>
      </c>
      <c r="G260" s="138">
        <f t="shared" si="19"/>
        <v>0</v>
      </c>
      <c r="H260" s="138">
        <f t="shared" si="18"/>
        <v>16517.71035158417</v>
      </c>
    </row>
    <row r="261" spans="2:10">
      <c r="B261" s="127" t="str">
        <f>$B$50</f>
        <v>Technology</v>
      </c>
      <c r="C261" s="138">
        <f t="shared" si="19"/>
        <v>0</v>
      </c>
      <c r="D261" s="138">
        <f t="shared" si="19"/>
        <v>8754.3864863396102</v>
      </c>
      <c r="E261" s="138">
        <f t="shared" si="19"/>
        <v>5714.69024197414</v>
      </c>
      <c r="F261" s="138">
        <f t="shared" si="19"/>
        <v>0</v>
      </c>
      <c r="G261" s="138">
        <f t="shared" si="19"/>
        <v>0</v>
      </c>
      <c r="H261" s="138">
        <f t="shared" si="18"/>
        <v>14469.07672831375</v>
      </c>
    </row>
    <row r="262" spans="2:10">
      <c r="B262" s="127" t="str">
        <f>$B$51</f>
        <v>Nursing</v>
      </c>
      <c r="C262" s="138">
        <f t="shared" si="19"/>
        <v>0</v>
      </c>
      <c r="D262" s="138">
        <f t="shared" si="19"/>
        <v>40082.977119844247</v>
      </c>
      <c r="E262" s="138">
        <f t="shared" si="19"/>
        <v>0</v>
      </c>
      <c r="F262" s="138">
        <f t="shared" si="19"/>
        <v>0</v>
      </c>
      <c r="G262" s="138">
        <f t="shared" si="19"/>
        <v>0</v>
      </c>
      <c r="H262" s="138">
        <f t="shared" si="18"/>
        <v>40082.977119844247</v>
      </c>
    </row>
    <row r="263" spans="2:10">
      <c r="B263" s="130" t="str">
        <f>$B$52</f>
        <v>Totals</v>
      </c>
      <c r="C263" s="135">
        <f>SUM(C243:C262)</f>
        <v>722003.55489906436</v>
      </c>
      <c r="D263" s="135">
        <f>SUM(D243:D262)</f>
        <v>2047260.0800098472</v>
      </c>
      <c r="E263" s="135">
        <f>SUM(E243:E262)</f>
        <v>1089655.3650910882</v>
      </c>
      <c r="F263" s="135">
        <f>SUM(F243:F262)</f>
        <v>0</v>
      </c>
      <c r="G263" s="135">
        <f>SUM(G243:G262)</f>
        <v>0</v>
      </c>
      <c r="H263" s="135">
        <f t="shared" si="18"/>
        <v>3858919</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4300839.5588959316</v>
      </c>
      <c r="D268" s="135">
        <f t="shared" si="20"/>
        <v>5468883.225771321</v>
      </c>
      <c r="E268" s="135">
        <f t="shared" si="20"/>
        <v>3197050.2672151895</v>
      </c>
      <c r="F268" s="135">
        <f t="shared" si="20"/>
        <v>0</v>
      </c>
      <c r="G268" s="135">
        <f t="shared" si="20"/>
        <v>0</v>
      </c>
      <c r="H268" s="135">
        <f>SUM(C268:G268)</f>
        <v>12966773.051882442</v>
      </c>
    </row>
    <row r="269" spans="2:10">
      <c r="B269" s="127" t="str">
        <f>$B$33</f>
        <v>Science</v>
      </c>
      <c r="C269" s="138">
        <f t="shared" si="20"/>
        <v>1049839.9066397608</v>
      </c>
      <c r="D269" s="138">
        <f t="shared" si="20"/>
        <v>1088812.3003705081</v>
      </c>
      <c r="E269" s="138">
        <f t="shared" si="20"/>
        <v>547186.84319005022</v>
      </c>
      <c r="F269" s="138">
        <f t="shared" si="20"/>
        <v>0</v>
      </c>
      <c r="G269" s="138">
        <f t="shared" si="20"/>
        <v>0</v>
      </c>
      <c r="H269" s="138">
        <f t="shared" ref="H269:H288" si="21">SUM(C269:G269)</f>
        <v>2685839.0502003194</v>
      </c>
    </row>
    <row r="270" spans="2:10">
      <c r="B270" s="127" t="str">
        <f>$B$34</f>
        <v>Fine Arts</v>
      </c>
      <c r="C270" s="138">
        <f t="shared" si="20"/>
        <v>256483.59653196426</v>
      </c>
      <c r="D270" s="138">
        <f t="shared" si="20"/>
        <v>188631.18595821632</v>
      </c>
      <c r="E270" s="138">
        <f t="shared" si="20"/>
        <v>0</v>
      </c>
      <c r="F270" s="138">
        <f t="shared" si="20"/>
        <v>0</v>
      </c>
      <c r="G270" s="138">
        <f t="shared" si="20"/>
        <v>0</v>
      </c>
      <c r="H270" s="138">
        <f t="shared" si="21"/>
        <v>445114.78249018057</v>
      </c>
    </row>
    <row r="271" spans="2:10">
      <c r="B271" s="127" t="str">
        <f>$B$35</f>
        <v>Teacher Education</v>
      </c>
      <c r="C271" s="138">
        <f t="shared" si="20"/>
        <v>243118.93801655743</v>
      </c>
      <c r="D271" s="138">
        <f t="shared" si="20"/>
        <v>2352601.1936534801</v>
      </c>
      <c r="E271" s="138">
        <f t="shared" si="20"/>
        <v>4035060.8822802766</v>
      </c>
      <c r="F271" s="138">
        <f t="shared" si="20"/>
        <v>0</v>
      </c>
      <c r="G271" s="138">
        <f t="shared" si="20"/>
        <v>0</v>
      </c>
      <c r="H271" s="138">
        <f t="shared" si="21"/>
        <v>6630781.0139503144</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311241.03455441591</v>
      </c>
      <c r="D273" s="138">
        <f t="shared" si="20"/>
        <v>1313633.6596743295</v>
      </c>
      <c r="E273" s="138">
        <f t="shared" si="20"/>
        <v>1727131.5073961229</v>
      </c>
      <c r="F273" s="138">
        <f t="shared" si="20"/>
        <v>0</v>
      </c>
      <c r="G273" s="138">
        <f t="shared" si="20"/>
        <v>0</v>
      </c>
      <c r="H273" s="138">
        <f t="shared" si="21"/>
        <v>3352006.2016248684</v>
      </c>
    </row>
    <row r="274" spans="2:10">
      <c r="B274" s="127" t="str">
        <f>$B$38</f>
        <v>Home Economics</v>
      </c>
      <c r="C274" s="138">
        <f t="shared" si="20"/>
        <v>14556.549713830716</v>
      </c>
      <c r="D274" s="138">
        <f t="shared" si="20"/>
        <v>187054.3704180705</v>
      </c>
      <c r="E274" s="138">
        <f t="shared" si="20"/>
        <v>0</v>
      </c>
      <c r="F274" s="138">
        <f t="shared" si="20"/>
        <v>0</v>
      </c>
      <c r="G274" s="138">
        <f t="shared" si="20"/>
        <v>0</v>
      </c>
      <c r="H274" s="138">
        <f t="shared" si="21"/>
        <v>201610.92013190122</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0</v>
      </c>
      <c r="D276" s="138">
        <f t="shared" si="20"/>
        <v>0</v>
      </c>
      <c r="E276" s="138">
        <f t="shared" si="20"/>
        <v>0</v>
      </c>
      <c r="F276" s="138">
        <f t="shared" si="20"/>
        <v>0</v>
      </c>
      <c r="G276" s="138">
        <f t="shared" si="20"/>
        <v>0</v>
      </c>
      <c r="H276" s="138">
        <f t="shared" si="21"/>
        <v>0</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76030.60273444897</v>
      </c>
      <c r="D281" s="138">
        <f t="shared" si="20"/>
        <v>509740.37872463593</v>
      </c>
      <c r="E281" s="138">
        <f t="shared" si="20"/>
        <v>83353.751003743993</v>
      </c>
      <c r="F281" s="138">
        <f t="shared" si="20"/>
        <v>0</v>
      </c>
      <c r="G281" s="138">
        <f t="shared" si="20"/>
        <v>0</v>
      </c>
      <c r="H281" s="138">
        <f t="shared" si="21"/>
        <v>669124.73246282886</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767775.03692264284</v>
      </c>
      <c r="D283" s="138">
        <f t="shared" si="20"/>
        <v>6432322.0022796597</v>
      </c>
      <c r="E283" s="138">
        <f t="shared" si="20"/>
        <v>7168181.2914659809</v>
      </c>
      <c r="F283" s="138">
        <f t="shared" si="20"/>
        <v>0</v>
      </c>
      <c r="G283" s="138">
        <f t="shared" si="20"/>
        <v>0</v>
      </c>
      <c r="H283" s="138">
        <f t="shared" si="21"/>
        <v>14368278.330668284</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288511.53158535092</v>
      </c>
      <c r="E285" s="138">
        <f t="shared" si="22"/>
        <v>0</v>
      </c>
      <c r="F285" s="138">
        <f t="shared" si="22"/>
        <v>0</v>
      </c>
      <c r="G285" s="138">
        <f t="shared" si="22"/>
        <v>0</v>
      </c>
      <c r="H285" s="138">
        <f t="shared" si="21"/>
        <v>288511.53158535092</v>
      </c>
    </row>
    <row r="286" spans="2:10">
      <c r="B286" s="127" t="str">
        <f>$B$50</f>
        <v>Technology</v>
      </c>
      <c r="C286" s="138">
        <f t="shared" si="22"/>
        <v>0</v>
      </c>
      <c r="D286" s="138">
        <f t="shared" si="22"/>
        <v>94663.921886512268</v>
      </c>
      <c r="E286" s="138">
        <f t="shared" si="22"/>
        <v>167299.14982233351</v>
      </c>
      <c r="F286" s="138">
        <f t="shared" si="22"/>
        <v>0</v>
      </c>
      <c r="G286" s="138">
        <f t="shared" si="22"/>
        <v>0</v>
      </c>
      <c r="H286" s="138">
        <f t="shared" si="21"/>
        <v>261963.07170884579</v>
      </c>
    </row>
    <row r="287" spans="2:10">
      <c r="B287" s="127" t="str">
        <f>$B$51</f>
        <v>Nursing</v>
      </c>
      <c r="C287" s="138">
        <f t="shared" si="22"/>
        <v>0</v>
      </c>
      <c r="D287" s="138">
        <f t="shared" si="22"/>
        <v>447019.17479701474</v>
      </c>
      <c r="E287" s="138">
        <f t="shared" si="22"/>
        <v>0</v>
      </c>
      <c r="F287" s="138">
        <f t="shared" si="22"/>
        <v>0</v>
      </c>
      <c r="G287" s="138">
        <f t="shared" si="22"/>
        <v>0</v>
      </c>
      <c r="H287" s="138">
        <f t="shared" si="21"/>
        <v>447019.17479701474</v>
      </c>
    </row>
    <row r="288" spans="2:10">
      <c r="B288" s="130" t="str">
        <f>$B$52</f>
        <v>Totals</v>
      </c>
      <c r="C288" s="135">
        <f>SUM(C268:C287)</f>
        <v>7019885.224009553</v>
      </c>
      <c r="D288" s="135">
        <f>SUM(D268:D287)</f>
        <v>18371872.945119098</v>
      </c>
      <c r="E288" s="135">
        <f>SUM(E268:E287)</f>
        <v>16925263.692373697</v>
      </c>
      <c r="F288" s="135">
        <f>SUM(F268:F287)</f>
        <v>0</v>
      </c>
      <c r="G288" s="135">
        <f>SUM(G268:G287)</f>
        <v>0</v>
      </c>
      <c r="H288" s="135">
        <f t="shared" si="21"/>
        <v>42317021.861502349</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303.66727098043714</v>
      </c>
      <c r="D293" s="133">
        <f t="shared" si="23"/>
        <v>411.34886993390904</v>
      </c>
      <c r="E293" s="133">
        <f t="shared" si="23"/>
        <v>722.49723552885644</v>
      </c>
      <c r="F293" s="133">
        <f t="shared" si="23"/>
        <v>0</v>
      </c>
      <c r="G293" s="134">
        <f t="shared" si="23"/>
        <v>0</v>
      </c>
      <c r="H293" s="135">
        <f t="shared" si="23"/>
        <v>406.69864980969299</v>
      </c>
    </row>
    <row r="294" spans="2:10">
      <c r="B294" s="127" t="str">
        <f>$B$33</f>
        <v>Science</v>
      </c>
      <c r="C294" s="136">
        <f t="shared" si="23"/>
        <v>266.25409755002812</v>
      </c>
      <c r="D294" s="136">
        <f t="shared" si="23"/>
        <v>481.77535414624253</v>
      </c>
      <c r="E294" s="136">
        <f t="shared" si="23"/>
        <v>1092.1893077645714</v>
      </c>
      <c r="F294" s="136">
        <f t="shared" si="23"/>
        <v>0</v>
      </c>
      <c r="G294" s="137">
        <f t="shared" si="23"/>
        <v>0</v>
      </c>
      <c r="H294" s="138">
        <f t="shared" si="23"/>
        <v>400.63231655732687</v>
      </c>
    </row>
    <row r="295" spans="2:10">
      <c r="B295" s="127" t="str">
        <f>$B$34</f>
        <v>Fine Arts</v>
      </c>
      <c r="C295" s="136">
        <f t="shared" si="23"/>
        <v>331.37415572605204</v>
      </c>
      <c r="D295" s="136">
        <f t="shared" si="23"/>
        <v>491.22704676618832</v>
      </c>
      <c r="E295" s="136">
        <f t="shared" si="23"/>
        <v>0</v>
      </c>
      <c r="F295" s="136">
        <f t="shared" si="23"/>
        <v>0</v>
      </c>
      <c r="G295" s="137">
        <f t="shared" si="23"/>
        <v>0</v>
      </c>
      <c r="H295" s="138">
        <f t="shared" si="23"/>
        <v>384.38236829894697</v>
      </c>
    </row>
    <row r="296" spans="2:10">
      <c r="B296" s="127" t="str">
        <f>$B$35</f>
        <v>Teacher Education</v>
      </c>
      <c r="C296" s="136">
        <f t="shared" si="23"/>
        <v>258.91260704638705</v>
      </c>
      <c r="D296" s="136">
        <f t="shared" si="23"/>
        <v>538.22951124536269</v>
      </c>
      <c r="E296" s="136">
        <f t="shared" si="23"/>
        <v>736.45936891408587</v>
      </c>
      <c r="F296" s="136">
        <f t="shared" si="23"/>
        <v>0</v>
      </c>
      <c r="G296" s="137">
        <f t="shared" si="23"/>
        <v>0</v>
      </c>
      <c r="H296" s="138">
        <f t="shared" si="23"/>
        <v>614.58717341276429</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133.86711163630792</v>
      </c>
      <c r="D298" s="136">
        <f t="shared" si="23"/>
        <v>430.840819834152</v>
      </c>
      <c r="E298" s="136">
        <f t="shared" si="23"/>
        <v>1521.7017686309453</v>
      </c>
      <c r="F298" s="136">
        <f t="shared" si="23"/>
        <v>0</v>
      </c>
      <c r="G298" s="137">
        <f t="shared" si="23"/>
        <v>0</v>
      </c>
      <c r="H298" s="138">
        <f t="shared" si="23"/>
        <v>514.98021226376841</v>
      </c>
    </row>
    <row r="299" spans="2:10">
      <c r="B299" s="127" t="str">
        <f>$B$38</f>
        <v>Home Economics</v>
      </c>
      <c r="C299" s="136">
        <f t="shared" si="23"/>
        <v>194.08732951774289</v>
      </c>
      <c r="D299" s="136">
        <f t="shared" si="23"/>
        <v>305.6443961079583</v>
      </c>
      <c r="E299" s="136">
        <f t="shared" si="23"/>
        <v>0</v>
      </c>
      <c r="F299" s="136">
        <f t="shared" si="23"/>
        <v>0</v>
      </c>
      <c r="G299" s="137">
        <f t="shared" si="23"/>
        <v>0</v>
      </c>
      <c r="H299" s="138">
        <f t="shared" si="23"/>
        <v>293.46567704789118</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0</v>
      </c>
      <c r="D301" s="136">
        <f t="shared" si="23"/>
        <v>0</v>
      </c>
      <c r="E301" s="136">
        <f t="shared" si="23"/>
        <v>0</v>
      </c>
      <c r="F301" s="136">
        <f t="shared" si="23"/>
        <v>0</v>
      </c>
      <c r="G301" s="137">
        <f t="shared" si="23"/>
        <v>0</v>
      </c>
      <c r="H301" s="138">
        <f t="shared" si="23"/>
        <v>0</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265.8412683022691</v>
      </c>
      <c r="D306" s="136">
        <f t="shared" si="23"/>
        <v>445.57725412992653</v>
      </c>
      <c r="E306" s="136">
        <f t="shared" si="23"/>
        <v>544.79575819440515</v>
      </c>
      <c r="F306" s="136">
        <f t="shared" si="23"/>
        <v>0</v>
      </c>
      <c r="G306" s="137">
        <f t="shared" si="23"/>
        <v>0</v>
      </c>
      <c r="H306" s="138">
        <f t="shared" si="23"/>
        <v>422.69408241492664</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486.54945305617417</v>
      </c>
      <c r="D308" s="136">
        <f t="shared" si="23"/>
        <v>591.15173258704715</v>
      </c>
      <c r="E308" s="136">
        <f t="shared" si="23"/>
        <v>871.72337242684921</v>
      </c>
      <c r="F308" s="136">
        <f t="shared" si="23"/>
        <v>0</v>
      </c>
      <c r="G308" s="137">
        <f t="shared" si="23"/>
        <v>0</v>
      </c>
      <c r="H308" s="138">
        <f t="shared" si="23"/>
        <v>694.72383380080669</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961.70510528450313</v>
      </c>
      <c r="E310" s="136">
        <f t="shared" si="24"/>
        <v>0</v>
      </c>
      <c r="F310" s="136">
        <f t="shared" si="24"/>
        <v>0</v>
      </c>
      <c r="G310" s="137">
        <f t="shared" si="24"/>
        <v>0</v>
      </c>
      <c r="H310" s="138">
        <f t="shared" si="24"/>
        <v>961.70510528450313</v>
      </c>
    </row>
    <row r="311" spans="2:10">
      <c r="B311" s="127" t="str">
        <f>$B$50</f>
        <v>Technology</v>
      </c>
      <c r="C311" s="136">
        <f t="shared" si="24"/>
        <v>0</v>
      </c>
      <c r="D311" s="136">
        <f t="shared" si="24"/>
        <v>595.37057790259291</v>
      </c>
      <c r="E311" s="136">
        <f t="shared" si="24"/>
        <v>1593.3252364031762</v>
      </c>
      <c r="F311" s="136">
        <f t="shared" si="24"/>
        <v>0</v>
      </c>
      <c r="G311" s="137">
        <f t="shared" si="24"/>
        <v>0</v>
      </c>
      <c r="H311" s="138">
        <f t="shared" si="24"/>
        <v>992.28436253350674</v>
      </c>
    </row>
    <row r="312" spans="2:10">
      <c r="B312" s="127" t="str">
        <f>$B$51</f>
        <v>Nursing</v>
      </c>
      <c r="C312" s="136">
        <f t="shared" si="24"/>
        <v>0</v>
      </c>
      <c r="D312" s="136">
        <f t="shared" si="24"/>
        <v>614.03732801787737</v>
      </c>
      <c r="E312" s="136">
        <f t="shared" si="24"/>
        <v>0</v>
      </c>
      <c r="F312" s="136">
        <f t="shared" si="24"/>
        <v>0</v>
      </c>
      <c r="G312" s="137">
        <f t="shared" si="24"/>
        <v>0</v>
      </c>
      <c r="H312" s="138">
        <f t="shared" si="24"/>
        <v>614.03732801787737</v>
      </c>
    </row>
    <row r="313" spans="2:10">
      <c r="B313" s="130" t="str">
        <f>$B$52</f>
        <v>Totals</v>
      </c>
      <c r="C313" s="135">
        <f t="shared" si="24"/>
        <v>291.48715791261691</v>
      </c>
      <c r="D313" s="135">
        <f t="shared" si="24"/>
        <v>494.09334763518535</v>
      </c>
      <c r="E313" s="135">
        <f t="shared" si="24"/>
        <v>845.37554030136835</v>
      </c>
      <c r="F313" s="135">
        <f t="shared" si="24"/>
        <v>0</v>
      </c>
      <c r="G313" s="135">
        <f t="shared" si="24"/>
        <v>0</v>
      </c>
      <c r="H313" s="135">
        <f t="shared" si="24"/>
        <v>520.58781676654758</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1.3546039011902899</v>
      </c>
      <c r="E318" s="128">
        <f t="shared" si="25"/>
        <v>2.3792397290500271</v>
      </c>
      <c r="F318" s="128">
        <f t="shared" si="25"/>
        <v>0</v>
      </c>
      <c r="G318" s="128">
        <f t="shared" si="25"/>
        <v>0</v>
      </c>
      <c r="H318" s="128">
        <f t="shared" si="25"/>
        <v>1.3392903637478053</v>
      </c>
    </row>
    <row r="319" spans="2:10">
      <c r="B319" s="127" t="str">
        <f>$B$33</f>
        <v>Science</v>
      </c>
      <c r="C319" s="128">
        <f t="shared" ref="C319:H334" si="26">IF($C$293=0,"",C294/$C$293)</f>
        <v>0.87679550282249796</v>
      </c>
      <c r="D319" s="128">
        <f t="shared" si="26"/>
        <v>1.5865238047905383</v>
      </c>
      <c r="E319" s="128">
        <f t="shared" si="26"/>
        <v>3.5966645474774674</v>
      </c>
      <c r="F319" s="128">
        <f t="shared" si="26"/>
        <v>0</v>
      </c>
      <c r="G319" s="128">
        <f t="shared" si="26"/>
        <v>0</v>
      </c>
      <c r="H319" s="128">
        <f t="shared" si="26"/>
        <v>1.3193134553612675</v>
      </c>
    </row>
    <row r="320" spans="2:10">
      <c r="B320" s="127" t="str">
        <f>$B$34</f>
        <v>Fine Arts</v>
      </c>
      <c r="C320" s="128">
        <f t="shared" si="26"/>
        <v>1.0912409317479586</v>
      </c>
      <c r="D320" s="128">
        <f t="shared" si="26"/>
        <v>1.6176489655279123</v>
      </c>
      <c r="E320" s="128">
        <f t="shared" si="26"/>
        <v>0</v>
      </c>
      <c r="F320" s="128">
        <f t="shared" si="26"/>
        <v>0</v>
      </c>
      <c r="G320" s="128">
        <f t="shared" si="26"/>
        <v>0</v>
      </c>
      <c r="H320" s="128">
        <f t="shared" si="26"/>
        <v>1.2658011087527101</v>
      </c>
    </row>
    <row r="321" spans="2:8">
      <c r="B321" s="127" t="str">
        <f>$B$35</f>
        <v>Teacher Education</v>
      </c>
      <c r="C321" s="128">
        <f t="shared" si="26"/>
        <v>0.85261940218465859</v>
      </c>
      <c r="D321" s="128">
        <f t="shared" si="26"/>
        <v>1.7724317457973155</v>
      </c>
      <c r="E321" s="128">
        <f t="shared" si="26"/>
        <v>2.4252181229024514</v>
      </c>
      <c r="F321" s="128">
        <f t="shared" si="26"/>
        <v>0</v>
      </c>
      <c r="G321" s="128">
        <f t="shared" si="26"/>
        <v>0</v>
      </c>
      <c r="H321" s="128">
        <f t="shared" si="26"/>
        <v>2.0238834808521635</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0.44083483611551905</v>
      </c>
      <c r="D323" s="128">
        <f t="shared" si="26"/>
        <v>1.418792411981427</v>
      </c>
      <c r="E323" s="128">
        <f t="shared" si="26"/>
        <v>5.0110825698070585</v>
      </c>
      <c r="F323" s="128">
        <f t="shared" si="26"/>
        <v>0</v>
      </c>
      <c r="G323" s="128">
        <f t="shared" si="26"/>
        <v>0</v>
      </c>
      <c r="H323" s="128">
        <f t="shared" si="26"/>
        <v>1.6958699915241919</v>
      </c>
    </row>
    <row r="324" spans="2:8">
      <c r="B324" s="127" t="str">
        <f>$B$38</f>
        <v>Home Economics</v>
      </c>
      <c r="C324" s="128">
        <f t="shared" si="26"/>
        <v>0.63914470891479902</v>
      </c>
      <c r="D324" s="128">
        <f t="shared" si="26"/>
        <v>1.0065108271995784</v>
      </c>
      <c r="E324" s="128">
        <f t="shared" si="26"/>
        <v>0</v>
      </c>
      <c r="F324" s="128">
        <f t="shared" si="26"/>
        <v>0</v>
      </c>
      <c r="G324" s="128">
        <f t="shared" si="26"/>
        <v>0</v>
      </c>
      <c r="H324" s="128">
        <f t="shared" si="26"/>
        <v>0.9664053557711092</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v>
      </c>
      <c r="D326" s="128">
        <f t="shared" si="26"/>
        <v>0</v>
      </c>
      <c r="E326" s="128">
        <f t="shared" si="26"/>
        <v>0</v>
      </c>
      <c r="F326" s="128">
        <f t="shared" si="26"/>
        <v>0</v>
      </c>
      <c r="G326" s="128">
        <f t="shared" si="26"/>
        <v>0</v>
      </c>
      <c r="H326" s="128">
        <f t="shared" si="26"/>
        <v>0</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0.87543602392170583</v>
      </c>
      <c r="D331" s="128">
        <f t="shared" si="26"/>
        <v>1.4673206391038154</v>
      </c>
      <c r="E331" s="128">
        <f t="shared" si="26"/>
        <v>1.7940549089648254</v>
      </c>
      <c r="F331" s="128">
        <f t="shared" si="26"/>
        <v>0</v>
      </c>
      <c r="G331" s="128">
        <f t="shared" si="26"/>
        <v>0</v>
      </c>
      <c r="H331" s="128">
        <f t="shared" si="26"/>
        <v>1.3919645704661976</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1.6022452847331008</v>
      </c>
      <c r="D333" s="128">
        <f t="shared" si="26"/>
        <v>1.9467087469730326</v>
      </c>
      <c r="E333" s="128">
        <f t="shared" si="26"/>
        <v>2.8706530328815298</v>
      </c>
      <c r="F333" s="128">
        <f t="shared" si="26"/>
        <v>0</v>
      </c>
      <c r="G333" s="128">
        <f t="shared" si="26"/>
        <v>0</v>
      </c>
      <c r="H333" s="128">
        <f t="shared" si="26"/>
        <v>2.2877797516926419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3.1669698949758009</v>
      </c>
      <c r="E335" s="128">
        <f t="shared" si="27"/>
        <v>0</v>
      </c>
      <c r="F335" s="128">
        <f t="shared" si="27"/>
        <v>0</v>
      </c>
      <c r="G335" s="128">
        <f t="shared" si="27"/>
        <v>0</v>
      </c>
      <c r="H335" s="128">
        <f t="shared" si="27"/>
        <v>3.1669698949758009</v>
      </c>
    </row>
    <row r="336" spans="2:8">
      <c r="B336" s="127" t="str">
        <f>$B$50</f>
        <v>Technology</v>
      </c>
      <c r="C336" s="128">
        <f t="shared" si="27"/>
        <v>0</v>
      </c>
      <c r="D336" s="128">
        <f t="shared" si="27"/>
        <v>1.9606017335366639</v>
      </c>
      <c r="E336" s="128">
        <f t="shared" si="27"/>
        <v>5.2469442335977705</v>
      </c>
      <c r="F336" s="128">
        <f t="shared" si="27"/>
        <v>0</v>
      </c>
      <c r="G336" s="128">
        <f t="shared" si="27"/>
        <v>0</v>
      </c>
      <c r="H336" s="128">
        <f t="shared" si="27"/>
        <v>3.267669773333695</v>
      </c>
    </row>
    <row r="337" spans="2:10">
      <c r="B337" s="127" t="str">
        <f>$B$51</f>
        <v>Nursing</v>
      </c>
      <c r="C337" s="128">
        <f t="shared" si="27"/>
        <v>0</v>
      </c>
      <c r="D337" s="128">
        <f t="shared" si="27"/>
        <v>2.0220727970958547</v>
      </c>
      <c r="E337" s="128">
        <f t="shared" si="27"/>
        <v>0</v>
      </c>
      <c r="F337" s="128">
        <f t="shared" si="27"/>
        <v>0</v>
      </c>
      <c r="G337" s="128">
        <f t="shared" si="27"/>
        <v>0</v>
      </c>
      <c r="H337" s="128">
        <f t="shared" si="27"/>
        <v>2.0220727970958547</v>
      </c>
    </row>
    <row r="338" spans="2:10">
      <c r="B338" s="130" t="str">
        <f>$B$52</f>
        <v>Totals</v>
      </c>
      <c r="C338" s="128">
        <f t="shared" si="27"/>
        <v>0.95988993799531031</v>
      </c>
      <c r="D338" s="128">
        <f t="shared" si="27"/>
        <v>1.6270879177723958</v>
      </c>
      <c r="E338" s="128">
        <f t="shared" si="27"/>
        <v>2.7838875673757713</v>
      </c>
      <c r="F338" s="128">
        <f t="shared" si="27"/>
        <v>0</v>
      </c>
      <c r="G338" s="128">
        <f t="shared" si="27"/>
        <v>0</v>
      </c>
      <c r="H338" s="128">
        <f t="shared" si="27"/>
        <v>1.7143362703716756</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9110.0181294131144</v>
      </c>
      <c r="D343" s="135">
        <f t="shared" si="28"/>
        <v>12340.466098017272</v>
      </c>
      <c r="E343" s="135">
        <f>E293*24</f>
        <v>17339.933652692554</v>
      </c>
      <c r="F343" s="135">
        <f>F293*18</f>
        <v>0</v>
      </c>
      <c r="G343" s="135">
        <f>G293*24</f>
        <v>0</v>
      </c>
      <c r="H343" s="135">
        <f>IF((C32/30+D32/30+E32/24+F32/18+G32/24)=0,0,H268/(C32/30+D32/30+E32/24+F32/18+G32/24))</f>
        <v>11791.816775357829</v>
      </c>
    </row>
    <row r="344" spans="2:10">
      <c r="B344" s="127" t="str">
        <f>$B$33</f>
        <v>Science</v>
      </c>
      <c r="C344" s="138">
        <f t="shared" si="28"/>
        <v>7987.6229265008433</v>
      </c>
      <c r="D344" s="138">
        <f t="shared" si="28"/>
        <v>14453.260624387276</v>
      </c>
      <c r="E344" s="138">
        <f>E294*24</f>
        <v>26212.543386349713</v>
      </c>
      <c r="F344" s="138">
        <f>F294*18</f>
        <v>0</v>
      </c>
      <c r="G344" s="138">
        <f>G294*24</f>
        <v>0</v>
      </c>
      <c r="H344" s="138">
        <f t="shared" ref="H344:H363" si="29">IF((C33/30+D33/30+E33/24+F33/18+G33/24)=0,0,H269/(C33/30+D33/30+E33/24+F33/18+G33/24))</f>
        <v>11798.538859466205</v>
      </c>
    </row>
    <row r="345" spans="2:10">
      <c r="B345" s="127" t="str">
        <f>$B$34</f>
        <v>Fine Arts</v>
      </c>
      <c r="C345" s="138">
        <f t="shared" si="28"/>
        <v>9941.2246717815615</v>
      </c>
      <c r="D345" s="138">
        <f t="shared" si="28"/>
        <v>14736.81140298565</v>
      </c>
      <c r="E345" s="138">
        <f t="shared" ref="E345:E363" si="30">E295*24</f>
        <v>0</v>
      </c>
      <c r="F345" s="138">
        <f t="shared" ref="F345:F363" si="31">F295*18</f>
        <v>0</v>
      </c>
      <c r="G345" s="138">
        <f t="shared" ref="G345:G363" si="32">G295*24</f>
        <v>0</v>
      </c>
      <c r="H345" s="138">
        <f t="shared" si="29"/>
        <v>11531.471048968408</v>
      </c>
    </row>
    <row r="346" spans="2:10">
      <c r="B346" s="127" t="str">
        <f>$B$35</f>
        <v>Teacher Education</v>
      </c>
      <c r="C346" s="138">
        <f t="shared" si="28"/>
        <v>7767.3782113916113</v>
      </c>
      <c r="D346" s="138">
        <f t="shared" si="28"/>
        <v>16146.88533736088</v>
      </c>
      <c r="E346" s="138">
        <f t="shared" si="30"/>
        <v>17675.024853938063</v>
      </c>
      <c r="F346" s="138">
        <f t="shared" si="31"/>
        <v>0</v>
      </c>
      <c r="G346" s="138">
        <f t="shared" si="32"/>
        <v>0</v>
      </c>
      <c r="H346" s="138">
        <f t="shared" si="29"/>
        <v>16360.516534883063</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4016.0133490892376</v>
      </c>
      <c r="D348" s="138">
        <f t="shared" si="28"/>
        <v>12925.22459502456</v>
      </c>
      <c r="E348" s="138">
        <f t="shared" si="30"/>
        <v>36520.842447142684</v>
      </c>
      <c r="F348" s="138">
        <f t="shared" si="31"/>
        <v>0</v>
      </c>
      <c r="G348" s="138">
        <f t="shared" si="32"/>
        <v>0</v>
      </c>
      <c r="H348" s="138">
        <f t="shared" si="29"/>
        <v>14804.046380147372</v>
      </c>
    </row>
    <row r="349" spans="2:10">
      <c r="B349" s="127" t="str">
        <f>$B$38</f>
        <v>Home Economics</v>
      </c>
      <c r="C349" s="138">
        <f t="shared" si="28"/>
        <v>5822.6198855322864</v>
      </c>
      <c r="D349" s="138">
        <f t="shared" si="28"/>
        <v>9169.3318832387486</v>
      </c>
      <c r="E349" s="138">
        <f t="shared" si="30"/>
        <v>0</v>
      </c>
      <c r="F349" s="138">
        <f t="shared" si="31"/>
        <v>0</v>
      </c>
      <c r="G349" s="138">
        <f t="shared" si="32"/>
        <v>0</v>
      </c>
      <c r="H349" s="138">
        <f t="shared" si="29"/>
        <v>8803.9703114367348</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0</v>
      </c>
      <c r="D351" s="138">
        <f t="shared" si="28"/>
        <v>0</v>
      </c>
      <c r="E351" s="138">
        <f t="shared" si="30"/>
        <v>0</v>
      </c>
      <c r="F351" s="138">
        <f t="shared" si="31"/>
        <v>0</v>
      </c>
      <c r="G351" s="138">
        <f t="shared" si="32"/>
        <v>0</v>
      </c>
      <c r="H351" s="138">
        <f t="shared" si="29"/>
        <v>0</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7975.2380490680735</v>
      </c>
      <c r="D356" s="138">
        <f t="shared" si="28"/>
        <v>13367.317623897796</v>
      </c>
      <c r="E356" s="138">
        <f t="shared" si="30"/>
        <v>13075.098196665724</v>
      </c>
      <c r="F356" s="138">
        <f t="shared" si="31"/>
        <v>0</v>
      </c>
      <c r="G356" s="138">
        <f t="shared" si="32"/>
        <v>0</v>
      </c>
      <c r="H356" s="138">
        <f t="shared" si="29"/>
        <v>12381.645010877328</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14596.483591685224</v>
      </c>
      <c r="D358" s="138">
        <f t="shared" si="28"/>
        <v>17734.551977611416</v>
      </c>
      <c r="E358" s="138">
        <f t="shared" si="30"/>
        <v>20921.360938244383</v>
      </c>
      <c r="F358" s="138">
        <f t="shared" si="31"/>
        <v>0</v>
      </c>
      <c r="G358" s="138">
        <f t="shared" si="32"/>
        <v>0</v>
      </c>
      <c r="H358" s="138">
        <f t="shared" si="29"/>
        <v>18957.388040595422</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28851.153158535093</v>
      </c>
      <c r="E360" s="138">
        <f t="shared" si="30"/>
        <v>0</v>
      </c>
      <c r="F360" s="138">
        <f t="shared" si="31"/>
        <v>0</v>
      </c>
      <c r="G360" s="138">
        <f t="shared" si="32"/>
        <v>0</v>
      </c>
      <c r="H360" s="138">
        <f t="shared" si="29"/>
        <v>28851.153158535093</v>
      </c>
    </row>
    <row r="361" spans="2:9">
      <c r="B361" s="127" t="str">
        <f>$B$50</f>
        <v>Technology</v>
      </c>
      <c r="C361" s="138">
        <f t="shared" si="33"/>
        <v>0</v>
      </c>
      <c r="D361" s="138">
        <f t="shared" si="33"/>
        <v>17861.117337077787</v>
      </c>
      <c r="E361" s="138">
        <f t="shared" si="30"/>
        <v>38239.80567367623</v>
      </c>
      <c r="F361" s="138">
        <f t="shared" si="31"/>
        <v>0</v>
      </c>
      <c r="G361" s="138">
        <f t="shared" si="32"/>
        <v>0</v>
      </c>
      <c r="H361" s="138">
        <f t="shared" si="29"/>
        <v>27076.286481534447</v>
      </c>
    </row>
    <row r="362" spans="2:9">
      <c r="B362" s="127" t="str">
        <f>$B$51</f>
        <v>Nursing</v>
      </c>
      <c r="C362" s="138">
        <f t="shared" si="33"/>
        <v>0</v>
      </c>
      <c r="D362" s="138">
        <f t="shared" si="33"/>
        <v>18421.119840536321</v>
      </c>
      <c r="E362" s="138">
        <f t="shared" si="30"/>
        <v>0</v>
      </c>
      <c r="F362" s="138">
        <f t="shared" si="31"/>
        <v>0</v>
      </c>
      <c r="G362" s="138">
        <f t="shared" si="32"/>
        <v>0</v>
      </c>
      <c r="H362" s="138">
        <f t="shared" si="29"/>
        <v>18421.119840536321</v>
      </c>
    </row>
    <row r="363" spans="2:9">
      <c r="B363" s="130" t="str">
        <f>$B$52</f>
        <v>Totals</v>
      </c>
      <c r="C363" s="135">
        <f t="shared" si="33"/>
        <v>8744.6147373785079</v>
      </c>
      <c r="D363" s="135">
        <f t="shared" si="33"/>
        <v>14822.80042905556</v>
      </c>
      <c r="E363" s="135">
        <f t="shared" si="30"/>
        <v>20289.01296723284</v>
      </c>
      <c r="F363" s="135">
        <f t="shared" si="31"/>
        <v>0</v>
      </c>
      <c r="G363" s="135">
        <f t="shared" si="32"/>
        <v>0</v>
      </c>
      <c r="H363" s="135">
        <f t="shared" si="29"/>
        <v>14711.75749670533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22" priority="6" stopIfTrue="1">
      <formula>C32=0</formula>
    </cfRule>
  </conditionalFormatting>
  <conditionalFormatting sqref="C91:G110">
    <cfRule type="expression" dxfId="121" priority="5" stopIfTrue="1">
      <formula>C32=0</formula>
    </cfRule>
  </conditionalFormatting>
  <conditionalFormatting sqref="C143:H162">
    <cfRule type="expression" dxfId="120" priority="3" stopIfTrue="1">
      <formula>C32=0</formula>
    </cfRule>
  </conditionalFormatting>
  <conditionalFormatting sqref="H143:H162">
    <cfRule type="expression" dxfId="119" priority="1" stopIfTrue="1">
      <formula>OR(AND(#REF!&gt;0,H143&gt;0,H61=0),AND(#REF!&gt;0,H143&gt;0,H32=0))</formula>
    </cfRule>
    <cfRule type="expression" dxfId="118" priority="2" stopIfTrue="1">
      <formula>OR(AND(#REF!&gt;0,H143&gt;0,H61=0),AND(#REF!&gt;0,H143&gt;0,H32=0))</formula>
    </cfRule>
    <cfRule type="expression" dxfId="117"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90</v>
      </c>
      <c r="C3" s="119"/>
      <c r="D3" s="119"/>
      <c r="E3" s="119"/>
      <c r="F3" s="119"/>
      <c r="G3" s="119"/>
      <c r="H3" s="119"/>
    </row>
    <row r="4" spans="2:8">
      <c r="B4" s="292" t="s">
        <v>152</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Data!$G26</f>
        <v>34047397</v>
      </c>
    </row>
    <row r="14" spans="2:8">
      <c r="B14" s="478" t="s">
        <v>13</v>
      </c>
      <c r="C14" s="478"/>
      <c r="D14" s="478"/>
      <c r="E14" s="478"/>
      <c r="F14" s="354"/>
      <c r="G14" s="301"/>
      <c r="H14" s="355">
        <f>Data!$H26</f>
        <v>870118</v>
      </c>
    </row>
    <row r="15" spans="2:8">
      <c r="B15" s="478" t="s">
        <v>14</v>
      </c>
      <c r="C15" s="478"/>
      <c r="D15" s="478"/>
      <c r="E15" s="478"/>
      <c r="F15" s="354"/>
      <c r="G15" s="301"/>
      <c r="H15" s="355">
        <f>Data!$I26</f>
        <v>9805911</v>
      </c>
    </row>
    <row r="16" spans="2:8">
      <c r="B16" s="478" t="s">
        <v>18</v>
      </c>
      <c r="C16" s="478"/>
      <c r="D16" s="478"/>
      <c r="E16" s="478"/>
      <c r="F16" s="354"/>
      <c r="G16" s="301"/>
      <c r="H16" s="355">
        <f>Data!$J26</f>
        <v>13774097</v>
      </c>
    </row>
    <row r="17" spans="2:23">
      <c r="B17" s="478" t="s">
        <v>15</v>
      </c>
      <c r="C17" s="478"/>
      <c r="D17" s="478"/>
      <c r="E17" s="478"/>
      <c r="F17" s="354"/>
      <c r="G17" s="301"/>
      <c r="H17" s="355">
        <f>Data!$K26</f>
        <v>8226631</v>
      </c>
    </row>
    <row r="18" spans="2:23">
      <c r="B18" s="478" t="s">
        <v>1</v>
      </c>
      <c r="C18" s="478"/>
      <c r="D18" s="478"/>
      <c r="E18" s="478"/>
      <c r="F18" s="356"/>
      <c r="G18" s="301"/>
      <c r="H18" s="357">
        <f>SUM(H13:H17)</f>
        <v>66724154</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tr">
        <f>Data!T26</f>
        <v>O'Brien, Cassie</v>
      </c>
      <c r="E21" s="491"/>
      <c r="F21" s="491"/>
      <c r="G21" s="308" t="str">
        <f>Data!M26</f>
        <v>(940) 397-4273</v>
      </c>
      <c r="H21" s="309" t="str">
        <f>Data!N26</f>
        <v>chris.stovall@mwsu.edu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Data!O26</f>
        <v>2127</v>
      </c>
      <c r="D25" s="316">
        <f>Data!P26</f>
        <v>2545</v>
      </c>
      <c r="E25" s="316">
        <f>Data!Q26</f>
        <v>726</v>
      </c>
      <c r="F25" s="316">
        <f>Data!R26</f>
        <v>24</v>
      </c>
      <c r="G25" s="316">
        <f>Data!S26</f>
        <v>0</v>
      </c>
      <c r="H25" s="317">
        <f>SUM(C25:G25)</f>
        <v>5422</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Data!T26</f>
        <v>O'Brien, Cassie</v>
      </c>
      <c r="E28" s="491"/>
      <c r="F28" s="491"/>
      <c r="G28" s="308" t="str">
        <f>Data!U26</f>
        <v>(940) 397-6217</v>
      </c>
      <c r="H28" s="309" t="str">
        <f>Data!V26</f>
        <v>cassandra.obrien@msutexas.edu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Data!W26</f>
        <v>34628</v>
      </c>
      <c r="D32" s="140">
        <f>Data!AQ26</f>
        <v>8232</v>
      </c>
      <c r="E32" s="140">
        <f>Data!BK26</f>
        <v>3282</v>
      </c>
      <c r="F32" s="140">
        <f>Data!CE26</f>
        <v>0</v>
      </c>
      <c r="G32" s="140">
        <f>Data!CY26</f>
        <v>0</v>
      </c>
      <c r="H32" s="141">
        <f>SUM(C32:G32)</f>
        <v>46142</v>
      </c>
      <c r="W32" s="144"/>
    </row>
    <row r="33" spans="2:23">
      <c r="B33" s="129" t="s">
        <v>43</v>
      </c>
      <c r="C33" s="140">
        <f>Data!X26</f>
        <v>10517</v>
      </c>
      <c r="D33" s="140">
        <f>Data!AR26</f>
        <v>3964</v>
      </c>
      <c r="E33" s="140">
        <f>Data!BL26</f>
        <v>983</v>
      </c>
      <c r="F33" s="140">
        <f>Data!CF26</f>
        <v>0</v>
      </c>
      <c r="G33" s="140">
        <f>Data!CZ26</f>
        <v>0</v>
      </c>
      <c r="H33" s="141">
        <f t="shared" ref="H33:H52" si="0">SUM(C33:G33)</f>
        <v>15464</v>
      </c>
      <c r="W33" s="144"/>
    </row>
    <row r="34" spans="2:23">
      <c r="B34" s="129" t="s">
        <v>44</v>
      </c>
      <c r="C34" s="140">
        <f>Data!Y26</f>
        <v>4467</v>
      </c>
      <c r="D34" s="140">
        <f>Data!AS26</f>
        <v>1165</v>
      </c>
      <c r="E34" s="140">
        <f>Data!BM26</f>
        <v>0</v>
      </c>
      <c r="F34" s="140">
        <f>Data!CG26</f>
        <v>0</v>
      </c>
      <c r="G34" s="140">
        <f>Data!DA26</f>
        <v>0</v>
      </c>
      <c r="H34" s="141">
        <f t="shared" si="0"/>
        <v>5632</v>
      </c>
      <c r="W34" s="144"/>
    </row>
    <row r="35" spans="2:23">
      <c r="B35" s="129" t="s">
        <v>45</v>
      </c>
      <c r="C35" s="140">
        <f>Data!Z26</f>
        <v>1407</v>
      </c>
      <c r="D35" s="140">
        <f>Data!AT26</f>
        <v>3438</v>
      </c>
      <c r="E35" s="140">
        <f>Data!BN26</f>
        <v>4262</v>
      </c>
      <c r="F35" s="140">
        <f>Data!CH26</f>
        <v>390</v>
      </c>
      <c r="G35" s="140">
        <f>Data!DB26</f>
        <v>0</v>
      </c>
      <c r="H35" s="141">
        <f t="shared" si="0"/>
        <v>9497</v>
      </c>
      <c r="W35" s="144"/>
    </row>
    <row r="36" spans="2:23">
      <c r="B36" s="129" t="s">
        <v>46</v>
      </c>
      <c r="C36" s="140">
        <f>Data!AA26</f>
        <v>0</v>
      </c>
      <c r="D36" s="140">
        <f>Data!AU26</f>
        <v>102</v>
      </c>
      <c r="E36" s="140">
        <f>Data!BO26</f>
        <v>0</v>
      </c>
      <c r="F36" s="140">
        <f>Data!CI26</f>
        <v>0</v>
      </c>
      <c r="G36" s="140">
        <f>Data!DC26</f>
        <v>0</v>
      </c>
      <c r="H36" s="141">
        <f t="shared" si="0"/>
        <v>102</v>
      </c>
      <c r="W36" s="144"/>
    </row>
    <row r="37" spans="2:23">
      <c r="B37" s="129" t="s">
        <v>47</v>
      </c>
      <c r="C37" s="140">
        <f>Data!AB26</f>
        <v>2146</v>
      </c>
      <c r="D37" s="140">
        <f>Data!AV26</f>
        <v>1693</v>
      </c>
      <c r="E37" s="140">
        <f>Data!BP26</f>
        <v>459</v>
      </c>
      <c r="F37" s="140">
        <f>Data!CJ26</f>
        <v>0</v>
      </c>
      <c r="G37" s="140">
        <f>Data!DD26</f>
        <v>0</v>
      </c>
      <c r="H37" s="141">
        <f t="shared" si="0"/>
        <v>4298</v>
      </c>
      <c r="W37" s="144"/>
    </row>
    <row r="38" spans="2:23">
      <c r="B38" s="129" t="s">
        <v>48</v>
      </c>
      <c r="C38" s="140">
        <f>Data!AC26</f>
        <v>528</v>
      </c>
      <c r="D38" s="140">
        <f>Data!AW26</f>
        <v>288</v>
      </c>
      <c r="E38" s="140">
        <f>Data!BQ26</f>
        <v>117</v>
      </c>
      <c r="F38" s="140">
        <f>Data!CK26</f>
        <v>0</v>
      </c>
      <c r="G38" s="140">
        <f>Data!DE26</f>
        <v>0</v>
      </c>
      <c r="H38" s="141">
        <f t="shared" si="0"/>
        <v>933</v>
      </c>
      <c r="W38" s="144"/>
    </row>
    <row r="39" spans="2:23">
      <c r="B39" s="129" t="s">
        <v>49</v>
      </c>
      <c r="C39" s="140">
        <f>Data!AD26</f>
        <v>0</v>
      </c>
      <c r="D39" s="140">
        <f>Data!AX26</f>
        <v>0</v>
      </c>
      <c r="E39" s="140">
        <f>Data!BR26</f>
        <v>0</v>
      </c>
      <c r="F39" s="140">
        <f>Data!CL26</f>
        <v>0</v>
      </c>
      <c r="G39" s="140">
        <f>Data!DF26</f>
        <v>0</v>
      </c>
      <c r="H39" s="141">
        <f t="shared" si="0"/>
        <v>0</v>
      </c>
      <c r="W39" s="144"/>
    </row>
    <row r="40" spans="2:23">
      <c r="B40" s="129" t="s">
        <v>50</v>
      </c>
      <c r="C40" s="140">
        <f>Data!AE26</f>
        <v>100</v>
      </c>
      <c r="D40" s="140">
        <f>Data!AY26</f>
        <v>1274</v>
      </c>
      <c r="E40" s="140">
        <f>Data!BS26</f>
        <v>0</v>
      </c>
      <c r="F40" s="140">
        <f>Data!CM26</f>
        <v>0</v>
      </c>
      <c r="G40" s="140">
        <f>Data!DG26</f>
        <v>0</v>
      </c>
      <c r="H40" s="141">
        <f t="shared" si="0"/>
        <v>1374</v>
      </c>
      <c r="W40" s="144"/>
    </row>
    <row r="41" spans="2:23">
      <c r="B41" s="129" t="s">
        <v>51</v>
      </c>
      <c r="C41" s="140">
        <f>Data!AF26</f>
        <v>0</v>
      </c>
      <c r="D41" s="140">
        <f>Data!AZ26</f>
        <v>0</v>
      </c>
      <c r="E41" s="140">
        <f>Data!BT26</f>
        <v>0</v>
      </c>
      <c r="F41" s="140">
        <f>Data!CN26</f>
        <v>0</v>
      </c>
      <c r="G41" s="140">
        <f>Data!DH26</f>
        <v>0</v>
      </c>
      <c r="H41" s="141">
        <f t="shared" si="0"/>
        <v>0</v>
      </c>
      <c r="W41" s="144"/>
    </row>
    <row r="42" spans="2:23">
      <c r="B42" s="129" t="s">
        <v>52</v>
      </c>
      <c r="C42" s="140">
        <f>Data!AG26</f>
        <v>0</v>
      </c>
      <c r="D42" s="140">
        <f>Data!BA26</f>
        <v>0</v>
      </c>
      <c r="E42" s="140">
        <f>Data!BU26</f>
        <v>0</v>
      </c>
      <c r="F42" s="140">
        <f>Data!CO26</f>
        <v>0</v>
      </c>
      <c r="G42" s="140">
        <f>Data!DI26</f>
        <v>0</v>
      </c>
      <c r="H42" s="141">
        <f t="shared" si="0"/>
        <v>0</v>
      </c>
      <c r="W42" s="144"/>
    </row>
    <row r="43" spans="2:23">
      <c r="B43" s="129" t="s">
        <v>53</v>
      </c>
      <c r="C43" s="140">
        <f>Data!AH26</f>
        <v>132</v>
      </c>
      <c r="D43" s="140">
        <f>Data!BB26</f>
        <v>0</v>
      </c>
      <c r="E43" s="140">
        <f>Data!BV26</f>
        <v>0</v>
      </c>
      <c r="F43" s="140">
        <f>Data!CP26</f>
        <v>0</v>
      </c>
      <c r="G43" s="140">
        <f>Data!DJ26</f>
        <v>0</v>
      </c>
      <c r="H43" s="141">
        <f t="shared" si="0"/>
        <v>132</v>
      </c>
      <c r="W43" s="144"/>
    </row>
    <row r="44" spans="2:23">
      <c r="B44" s="129" t="s">
        <v>54</v>
      </c>
      <c r="C44" s="140">
        <f>Data!AI26</f>
        <v>0</v>
      </c>
      <c r="D44" s="140">
        <f>Data!BC26</f>
        <v>0</v>
      </c>
      <c r="E44" s="140">
        <f>Data!BW26</f>
        <v>0</v>
      </c>
      <c r="F44" s="140">
        <f>Data!CQ26</f>
        <v>0</v>
      </c>
      <c r="G44" s="140">
        <f>Data!DK26</f>
        <v>0</v>
      </c>
      <c r="H44" s="141">
        <f t="shared" si="0"/>
        <v>0</v>
      </c>
      <c r="W44" s="144"/>
    </row>
    <row r="45" spans="2:23">
      <c r="B45" s="129" t="s">
        <v>55</v>
      </c>
      <c r="C45" s="140">
        <f>Data!AJ26</f>
        <v>2929</v>
      </c>
      <c r="D45" s="140">
        <f>Data!BD26</f>
        <v>8615.9999999999982</v>
      </c>
      <c r="E45" s="140">
        <f>Data!BX26</f>
        <v>1403</v>
      </c>
      <c r="F45" s="140">
        <f>Data!CR26</f>
        <v>0</v>
      </c>
      <c r="G45" s="140">
        <f>Data!DL26</f>
        <v>0</v>
      </c>
      <c r="H45" s="141">
        <f t="shared" si="0"/>
        <v>12947.999999999998</v>
      </c>
      <c r="W45" s="144"/>
    </row>
    <row r="46" spans="2:23">
      <c r="B46" s="129" t="s">
        <v>56</v>
      </c>
      <c r="C46" s="140">
        <f>Data!AK26</f>
        <v>0</v>
      </c>
      <c r="D46" s="140">
        <f>Data!BE26</f>
        <v>0</v>
      </c>
      <c r="E46" s="140">
        <f>Data!BY26</f>
        <v>0</v>
      </c>
      <c r="F46" s="140">
        <f>Data!CS26</f>
        <v>0</v>
      </c>
      <c r="G46" s="140">
        <f>Data!DM26</f>
        <v>0</v>
      </c>
      <c r="H46" s="141">
        <f t="shared" si="0"/>
        <v>0</v>
      </c>
      <c r="W46" s="144"/>
    </row>
    <row r="47" spans="2:23">
      <c r="B47" s="129" t="s">
        <v>57</v>
      </c>
      <c r="C47" s="140">
        <f>Data!AL26</f>
        <v>2844</v>
      </c>
      <c r="D47" s="140">
        <f>Data!BF26</f>
        <v>6801</v>
      </c>
      <c r="E47" s="140">
        <f>Data!BZ26</f>
        <v>2667</v>
      </c>
      <c r="F47" s="140">
        <f>Data!CT26</f>
        <v>0</v>
      </c>
      <c r="G47" s="140">
        <f>Data!DN26</f>
        <v>0</v>
      </c>
      <c r="H47" s="141">
        <f t="shared" si="0"/>
        <v>12312</v>
      </c>
      <c r="W47" s="144"/>
    </row>
    <row r="48" spans="2:23">
      <c r="B48" s="129" t="s">
        <v>58</v>
      </c>
      <c r="C48" s="140">
        <f>Data!AM26</f>
        <v>0</v>
      </c>
      <c r="D48" s="140">
        <f>Data!BG26</f>
        <v>0</v>
      </c>
      <c r="E48" s="140">
        <f>Data!CA26</f>
        <v>0</v>
      </c>
      <c r="F48" s="140">
        <f>Data!CU26</f>
        <v>0</v>
      </c>
      <c r="G48" s="140">
        <f>Data!DO26</f>
        <v>0</v>
      </c>
      <c r="H48" s="141">
        <f t="shared" si="0"/>
        <v>0</v>
      </c>
      <c r="W48" s="144"/>
    </row>
    <row r="49" spans="2:23">
      <c r="B49" s="129" t="s">
        <v>59</v>
      </c>
      <c r="C49" s="140">
        <f>Data!AN26</f>
        <v>0</v>
      </c>
      <c r="D49" s="140">
        <f>Data!BH26</f>
        <v>438</v>
      </c>
      <c r="E49" s="140">
        <f>Data!CB26</f>
        <v>0</v>
      </c>
      <c r="F49" s="140">
        <f>Data!CV26</f>
        <v>0</v>
      </c>
      <c r="G49" s="140">
        <f>Data!DP26</f>
        <v>0</v>
      </c>
      <c r="H49" s="141">
        <f t="shared" si="0"/>
        <v>438</v>
      </c>
      <c r="W49" s="144"/>
    </row>
    <row r="50" spans="2:23">
      <c r="B50" s="129" t="s">
        <v>60</v>
      </c>
      <c r="C50" s="140">
        <f>Data!AO26</f>
        <v>364</v>
      </c>
      <c r="D50" s="140">
        <f>Data!BI26</f>
        <v>888</v>
      </c>
      <c r="E50" s="140">
        <f>Data!CC26</f>
        <v>36</v>
      </c>
      <c r="F50" s="140">
        <f>Data!CW26</f>
        <v>0</v>
      </c>
      <c r="G50" s="140">
        <f>Data!DQ26</f>
        <v>0</v>
      </c>
      <c r="H50" s="141">
        <f t="shared" si="0"/>
        <v>1288</v>
      </c>
      <c r="W50" s="144"/>
    </row>
    <row r="51" spans="2:23">
      <c r="B51" s="129" t="s">
        <v>0</v>
      </c>
      <c r="C51" s="140">
        <f>Data!AP26</f>
        <v>473</v>
      </c>
      <c r="D51" s="140">
        <f>Data!BJ26</f>
        <v>7904</v>
      </c>
      <c r="E51" s="140">
        <f>Data!CD26</f>
        <v>1035</v>
      </c>
      <c r="F51" s="140">
        <f>Data!CX26</f>
        <v>0</v>
      </c>
      <c r="G51" s="140">
        <f>Data!DR26</f>
        <v>0</v>
      </c>
      <c r="H51" s="141">
        <f t="shared" si="0"/>
        <v>9412</v>
      </c>
      <c r="W51" s="144"/>
    </row>
    <row r="52" spans="2:23">
      <c r="B52" s="142" t="s">
        <v>33</v>
      </c>
      <c r="C52" s="141">
        <f>SUM(C32:C51)</f>
        <v>60535</v>
      </c>
      <c r="D52" s="141">
        <f>SUM(D32:D51)</f>
        <v>44803</v>
      </c>
      <c r="E52" s="141">
        <f>SUM(E32:E51)</f>
        <v>14244</v>
      </c>
      <c r="F52" s="141">
        <f>SUM(F32:F51)</f>
        <v>390</v>
      </c>
      <c r="G52" s="141">
        <f>SUM(G32:G51)</f>
        <v>0</v>
      </c>
      <c r="H52" s="141">
        <f t="shared" si="0"/>
        <v>119972</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Data!T26</f>
        <v>O'Brien, Cassie</v>
      </c>
      <c r="E55" s="491"/>
      <c r="F55" s="491"/>
      <c r="G55" s="308" t="str">
        <f>Data!U26</f>
        <v>(940) 397-6217</v>
      </c>
      <c r="H55" s="309" t="str">
        <f>Data!V26</f>
        <v>cassandra.obrien@msutexas.edu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Data!DS26</f>
        <v>3751082.5672804895</v>
      </c>
      <c r="D61" s="320">
        <f>Data!EM26</f>
        <v>1581084.6786624794</v>
      </c>
      <c r="E61" s="320">
        <f>Data!FG26</f>
        <v>972564.13441244548</v>
      </c>
      <c r="F61" s="320">
        <f>Data!GA26</f>
        <v>0</v>
      </c>
      <c r="G61" s="320">
        <f>Data!GU26</f>
        <v>0</v>
      </c>
      <c r="H61" s="321">
        <f>SUM(C61:G61)</f>
        <v>6304731.380355414</v>
      </c>
    </row>
    <row r="62" spans="2:23">
      <c r="B62" s="127" t="str">
        <f>$B$33</f>
        <v>Science</v>
      </c>
      <c r="C62" s="320">
        <f>Data!DT26</f>
        <v>1136462.1319796098</v>
      </c>
      <c r="D62" s="320">
        <f>Data!EN26</f>
        <v>940340.55988781701</v>
      </c>
      <c r="E62" s="320">
        <f>Data!FH26</f>
        <v>479491.31190061331</v>
      </c>
      <c r="F62" s="320">
        <f>Data!GB26</f>
        <v>0</v>
      </c>
      <c r="G62" s="320">
        <f>Data!GV26</f>
        <v>0</v>
      </c>
      <c r="H62" s="141">
        <f t="shared" ref="H62:H81" si="1">SUM(C62:G62)</f>
        <v>2556294.0037680403</v>
      </c>
    </row>
    <row r="63" spans="2:23">
      <c r="B63" s="127" t="str">
        <f>$B$34</f>
        <v>Fine Arts</v>
      </c>
      <c r="C63" s="320">
        <f>Data!DU26</f>
        <v>792905.3177286844</v>
      </c>
      <c r="D63" s="320">
        <f>Data!EO26</f>
        <v>608161.27630253148</v>
      </c>
      <c r="E63" s="320">
        <f>Data!FI26</f>
        <v>0</v>
      </c>
      <c r="F63" s="320">
        <f>Data!GC26</f>
        <v>0</v>
      </c>
      <c r="G63" s="320">
        <f>Data!GW26</f>
        <v>0</v>
      </c>
      <c r="H63" s="141">
        <f t="shared" si="1"/>
        <v>1401066.5940312159</v>
      </c>
    </row>
    <row r="64" spans="2:23">
      <c r="B64" s="127" t="str">
        <f>$B$35</f>
        <v>Teacher Education</v>
      </c>
      <c r="C64" s="320">
        <f>Data!DV26</f>
        <v>83812.411320035782</v>
      </c>
      <c r="D64" s="320">
        <f>Data!EP26</f>
        <v>359959.74977720005</v>
      </c>
      <c r="E64" s="320">
        <f>Data!FJ26</f>
        <v>467156.86563105718</v>
      </c>
      <c r="F64" s="320">
        <f>Data!GD26</f>
        <v>157448.26984126985</v>
      </c>
      <c r="G64" s="320">
        <f>Data!GX26</f>
        <v>0</v>
      </c>
      <c r="H64" s="141">
        <f t="shared" si="1"/>
        <v>1068377.296569563</v>
      </c>
    </row>
    <row r="65" spans="2:8">
      <c r="B65" s="127" t="str">
        <f>$B$36</f>
        <v>Agriculture</v>
      </c>
      <c r="C65" s="320">
        <f>Data!DW26</f>
        <v>0</v>
      </c>
      <c r="D65" s="320">
        <f>Data!EQ26</f>
        <v>52208.75</v>
      </c>
      <c r="E65" s="320">
        <f>Data!FK26</f>
        <v>0</v>
      </c>
      <c r="F65" s="320">
        <f>Data!GE26</f>
        <v>0</v>
      </c>
      <c r="G65" s="320">
        <f>Data!GY26</f>
        <v>0</v>
      </c>
      <c r="H65" s="141">
        <f t="shared" si="1"/>
        <v>52208.75</v>
      </c>
    </row>
    <row r="66" spans="2:8">
      <c r="B66" s="127" t="str">
        <f>$B$37</f>
        <v>Engineering</v>
      </c>
      <c r="C66" s="320">
        <f>Data!DX26</f>
        <v>530604.83809221932</v>
      </c>
      <c r="D66" s="320">
        <f>Data!ER26</f>
        <v>615326.18527928996</v>
      </c>
      <c r="E66" s="320">
        <f>Data!FL26</f>
        <v>208611.33913565427</v>
      </c>
      <c r="F66" s="320">
        <f>Data!GF26</f>
        <v>0</v>
      </c>
      <c r="G66" s="320">
        <f>Data!GZ26</f>
        <v>0</v>
      </c>
      <c r="H66" s="141">
        <f t="shared" si="1"/>
        <v>1354542.3625071635</v>
      </c>
    </row>
    <row r="67" spans="2:8">
      <c r="B67" s="127" t="str">
        <f>$B$38</f>
        <v>Home Economics</v>
      </c>
      <c r="C67" s="320">
        <f>Data!DY26</f>
        <v>39382.983116883115</v>
      </c>
      <c r="D67" s="320">
        <f>Data!ES26</f>
        <v>43656.380966770987</v>
      </c>
      <c r="E67" s="320">
        <f>Data!FM26</f>
        <v>15905.528571428573</v>
      </c>
      <c r="F67" s="320">
        <f>Data!GG26</f>
        <v>0</v>
      </c>
      <c r="G67" s="320">
        <f>Data!HA26</f>
        <v>0</v>
      </c>
      <c r="H67" s="141">
        <f t="shared" si="1"/>
        <v>98944.892655082673</v>
      </c>
    </row>
    <row r="68" spans="2:8">
      <c r="B68" s="127" t="str">
        <f>$B$39</f>
        <v>Law</v>
      </c>
      <c r="C68" s="320">
        <f>Data!DZ26</f>
        <v>0</v>
      </c>
      <c r="D68" s="320">
        <f>Data!ET26</f>
        <v>0</v>
      </c>
      <c r="E68" s="320">
        <f>Data!FN26</f>
        <v>0</v>
      </c>
      <c r="F68" s="320">
        <f>Data!GH26</f>
        <v>0</v>
      </c>
      <c r="G68" s="320">
        <f>Data!HB26</f>
        <v>0</v>
      </c>
      <c r="H68" s="141">
        <f t="shared" si="1"/>
        <v>0</v>
      </c>
    </row>
    <row r="69" spans="2:8">
      <c r="B69" s="127" t="str">
        <f>$B$40</f>
        <v>Social Service</v>
      </c>
      <c r="C69" s="320">
        <f>Data!EA26</f>
        <v>9661.2523449344135</v>
      </c>
      <c r="D69" s="320">
        <f>Data!EU26</f>
        <v>185478.24742422526</v>
      </c>
      <c r="E69" s="320">
        <f>Data!FO26</f>
        <v>0</v>
      </c>
      <c r="F69" s="320">
        <f>Data!GI26</f>
        <v>0</v>
      </c>
      <c r="G69" s="320">
        <f>Data!HC26</f>
        <v>0</v>
      </c>
      <c r="H69" s="141">
        <f t="shared" si="1"/>
        <v>195139.49976915968</v>
      </c>
    </row>
    <row r="70" spans="2:8">
      <c r="B70" s="127" t="str">
        <f>$B$41</f>
        <v>Library Science</v>
      </c>
      <c r="C70" s="320">
        <f>Data!EB26</f>
        <v>0</v>
      </c>
      <c r="D70" s="320">
        <f>Data!EV26</f>
        <v>0</v>
      </c>
      <c r="E70" s="320">
        <f>Data!FP26</f>
        <v>0</v>
      </c>
      <c r="F70" s="320">
        <f>Data!GJ26</f>
        <v>0</v>
      </c>
      <c r="G70" s="320">
        <f>Data!HD26</f>
        <v>0</v>
      </c>
      <c r="H70" s="141">
        <f t="shared" si="1"/>
        <v>0</v>
      </c>
    </row>
    <row r="71" spans="2:8">
      <c r="B71" s="127" t="str">
        <f>$B$42</f>
        <v>Veterinary Science</v>
      </c>
      <c r="C71" s="320">
        <f>Data!EC26</f>
        <v>0</v>
      </c>
      <c r="D71" s="320">
        <f>Data!EW26</f>
        <v>0</v>
      </c>
      <c r="E71" s="320">
        <f>Data!FQ26</f>
        <v>0</v>
      </c>
      <c r="F71" s="320">
        <f>Data!GK26</f>
        <v>0</v>
      </c>
      <c r="G71" s="320">
        <f>Data!HE26</f>
        <v>0</v>
      </c>
      <c r="H71" s="141">
        <f t="shared" si="1"/>
        <v>0</v>
      </c>
    </row>
    <row r="72" spans="2:8">
      <c r="B72" s="127" t="str">
        <f>$B$43</f>
        <v>Vocational Training</v>
      </c>
      <c r="C72" s="320">
        <f>Data!ED26</f>
        <v>11034.83479865442</v>
      </c>
      <c r="D72" s="320">
        <f>Data!EX26</f>
        <v>0</v>
      </c>
      <c r="E72" s="320">
        <f>Data!FR26</f>
        <v>0</v>
      </c>
      <c r="F72" s="320">
        <f>Data!GL26</f>
        <v>0</v>
      </c>
      <c r="G72" s="320">
        <f>Data!HF26</f>
        <v>0</v>
      </c>
      <c r="H72" s="141">
        <f t="shared" si="1"/>
        <v>11034.83479865442</v>
      </c>
    </row>
    <row r="73" spans="2:8">
      <c r="B73" s="127" t="str">
        <f>$B$44</f>
        <v>Physical Training</v>
      </c>
      <c r="C73" s="320">
        <f>Data!EE26</f>
        <v>0</v>
      </c>
      <c r="D73" s="320">
        <f>Data!EY26</f>
        <v>0</v>
      </c>
      <c r="E73" s="320">
        <f>Data!FS26</f>
        <v>0</v>
      </c>
      <c r="F73" s="320">
        <f>Data!GM26</f>
        <v>0</v>
      </c>
      <c r="G73" s="320">
        <f>Data!HG26</f>
        <v>0</v>
      </c>
      <c r="H73" s="141">
        <f t="shared" si="1"/>
        <v>0</v>
      </c>
    </row>
    <row r="74" spans="2:8">
      <c r="B74" s="127" t="str">
        <f>$B$45</f>
        <v>Health Services</v>
      </c>
      <c r="C74" s="320">
        <f>Data!EF26</f>
        <v>325229.00132352271</v>
      </c>
      <c r="D74" s="320">
        <f>Data!EZ26</f>
        <v>1183957.1925689308</v>
      </c>
      <c r="E74" s="320">
        <f>Data!FT26</f>
        <v>395186.11103727453</v>
      </c>
      <c r="F74" s="320">
        <f>Data!GN26</f>
        <v>0</v>
      </c>
      <c r="G74" s="320">
        <f>Data!HH26</f>
        <v>0</v>
      </c>
      <c r="H74" s="141">
        <f t="shared" si="1"/>
        <v>1904372.3049297282</v>
      </c>
    </row>
    <row r="75" spans="2:8">
      <c r="B75" s="127" t="str">
        <f>$B$46</f>
        <v>Pharmacy</v>
      </c>
      <c r="C75" s="320">
        <f>Data!EG26</f>
        <v>0</v>
      </c>
      <c r="D75" s="320">
        <f>Data!FA26</f>
        <v>0</v>
      </c>
      <c r="E75" s="320">
        <f>Data!FU26</f>
        <v>0</v>
      </c>
      <c r="F75" s="320">
        <f>Data!GO26</f>
        <v>0</v>
      </c>
      <c r="G75" s="320">
        <f>Data!HI26</f>
        <v>0</v>
      </c>
      <c r="H75" s="141">
        <f t="shared" si="1"/>
        <v>0</v>
      </c>
    </row>
    <row r="76" spans="2:8">
      <c r="B76" s="127" t="str">
        <f>$B$47</f>
        <v>Business Administration</v>
      </c>
      <c r="C76" s="320">
        <f>Data!EH26</f>
        <v>493109.87910744967</v>
      </c>
      <c r="D76" s="320">
        <f>Data!FB26</f>
        <v>1720793.6598073351</v>
      </c>
      <c r="E76" s="320">
        <f>Data!FV26</f>
        <v>508633.76775188133</v>
      </c>
      <c r="F76" s="320">
        <f>Data!GP26</f>
        <v>0</v>
      </c>
      <c r="G76" s="320">
        <f>Data!HJ26</f>
        <v>0</v>
      </c>
      <c r="H76" s="141">
        <f t="shared" si="1"/>
        <v>2722537.3066666662</v>
      </c>
    </row>
    <row r="77" spans="2:8">
      <c r="B77" s="127" t="str">
        <f>$B$48</f>
        <v>Optometry</v>
      </c>
      <c r="C77" s="320">
        <f>Data!EI26</f>
        <v>0</v>
      </c>
      <c r="D77" s="320">
        <f>Data!FC26</f>
        <v>0</v>
      </c>
      <c r="E77" s="320">
        <f>Data!FW26</f>
        <v>0</v>
      </c>
      <c r="F77" s="320">
        <f>Data!GQ26</f>
        <v>0</v>
      </c>
      <c r="G77" s="320">
        <f>Data!HK26</f>
        <v>0</v>
      </c>
      <c r="H77" s="141">
        <f t="shared" si="1"/>
        <v>0</v>
      </c>
    </row>
    <row r="78" spans="2:8">
      <c r="B78" s="127" t="str">
        <f>$B$49</f>
        <v>Teacher Ed-Practice Teaching</v>
      </c>
      <c r="C78" s="320">
        <f>Data!EJ26</f>
        <v>0</v>
      </c>
      <c r="D78" s="320">
        <f>Data!FD26</f>
        <v>122876.04099234098</v>
      </c>
      <c r="E78" s="320">
        <f>Data!FX26</f>
        <v>0</v>
      </c>
      <c r="F78" s="320">
        <f>Data!GR26</f>
        <v>0</v>
      </c>
      <c r="G78" s="320">
        <f>Data!HL26</f>
        <v>0</v>
      </c>
      <c r="H78" s="141">
        <f t="shared" si="1"/>
        <v>122876.04099234098</v>
      </c>
    </row>
    <row r="79" spans="2:8">
      <c r="B79" s="127" t="str">
        <f>$B$50</f>
        <v>Technology</v>
      </c>
      <c r="C79" s="320">
        <f>Data!EK26</f>
        <v>106650.06183321499</v>
      </c>
      <c r="D79" s="320">
        <f>Data!FE26</f>
        <v>198189.43444631423</v>
      </c>
      <c r="E79" s="320">
        <f>Data!FY26</f>
        <v>10148</v>
      </c>
      <c r="F79" s="320">
        <f>Data!GS26</f>
        <v>0</v>
      </c>
      <c r="G79" s="320">
        <f>Data!HM26</f>
        <v>0</v>
      </c>
      <c r="H79" s="141">
        <f t="shared" si="1"/>
        <v>314987.49627952924</v>
      </c>
    </row>
    <row r="80" spans="2:8">
      <c r="B80" s="127" t="str">
        <f>$B$51</f>
        <v>Nursing</v>
      </c>
      <c r="C80" s="320">
        <f>Data!EL26</f>
        <v>37596.47885149881</v>
      </c>
      <c r="D80" s="320">
        <f>Data!FF26</f>
        <v>1321245.5841009826</v>
      </c>
      <c r="E80" s="320">
        <f>Data!FZ26</f>
        <v>488160</v>
      </c>
      <c r="F80" s="320">
        <f>Data!GT26</f>
        <v>0</v>
      </c>
      <c r="G80" s="320">
        <f>Data!HN26</f>
        <v>0</v>
      </c>
      <c r="H80" s="141">
        <f t="shared" si="1"/>
        <v>1847002.0629524814</v>
      </c>
    </row>
    <row r="81" spans="2:8">
      <c r="B81" s="130" t="str">
        <f>$B$52</f>
        <v>Totals</v>
      </c>
      <c r="C81" s="321">
        <f>SUM(C61:C80)</f>
        <v>7317531.7577771964</v>
      </c>
      <c r="D81" s="321">
        <f>SUM(D61:D80)</f>
        <v>8933277.7402162198</v>
      </c>
      <c r="E81" s="321">
        <f>SUM(E61:E80)</f>
        <v>3545857.0584403547</v>
      </c>
      <c r="F81" s="321">
        <f>SUM(F61:F80)</f>
        <v>157448.26984126985</v>
      </c>
      <c r="G81" s="321">
        <f>SUM(G61:G80)</f>
        <v>0</v>
      </c>
      <c r="H81" s="321">
        <f t="shared" si="1"/>
        <v>19954114.826275039</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Data!T26</f>
        <v>O'Brien, Cassie</v>
      </c>
      <c r="E84" s="491"/>
      <c r="F84" s="491"/>
      <c r="G84" s="308" t="str">
        <f>Data!U26</f>
        <v>(940) 397-6217</v>
      </c>
      <c r="H84" s="309" t="str">
        <f>Data!V26</f>
        <v>cassandra.obrien@msutexas.edu</v>
      </c>
    </row>
    <row r="85" spans="2:8" ht="13.5" customHeight="1">
      <c r="B85" s="306"/>
      <c r="C85" s="306"/>
      <c r="D85" s="306"/>
      <c r="E85" s="306"/>
      <c r="F85" s="306"/>
      <c r="G85" s="306"/>
      <c r="H85" s="296"/>
    </row>
    <row r="86" spans="2:8">
      <c r="B86" s="120" t="s">
        <v>32</v>
      </c>
      <c r="C86" s="324"/>
      <c r="D86" s="324"/>
      <c r="E86" s="324"/>
      <c r="F86" s="324"/>
      <c r="G86" s="324"/>
      <c r="H86" s="122">
        <f>H13+H14</f>
        <v>34917515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Data!HR26</f>
        <v>17000</v>
      </c>
      <c r="D91" s="327">
        <f>Data!IL26</f>
        <v>0</v>
      </c>
      <c r="E91" s="327">
        <f>Data!JF26</f>
        <v>0</v>
      </c>
      <c r="F91" s="327">
        <f>Data!JZ26</f>
        <v>0</v>
      </c>
      <c r="G91" s="327">
        <f>Data!KT26</f>
        <v>0</v>
      </c>
      <c r="H91" s="133">
        <f t="shared" ref="H91:H111" si="2">SUM(C91:G91)</f>
        <v>17000</v>
      </c>
    </row>
    <row r="92" spans="2:8">
      <c r="B92" s="127" t="str">
        <f>$B$33</f>
        <v>Science</v>
      </c>
      <c r="C92" s="327">
        <f>Data!HS26</f>
        <v>0</v>
      </c>
      <c r="D92" s="327">
        <f>Data!IM26</f>
        <v>0</v>
      </c>
      <c r="E92" s="327">
        <f>Data!JG26</f>
        <v>0</v>
      </c>
      <c r="F92" s="327">
        <f>Data!KA26</f>
        <v>0</v>
      </c>
      <c r="G92" s="327">
        <f>Data!KU26</f>
        <v>0</v>
      </c>
      <c r="H92" s="136">
        <f t="shared" si="2"/>
        <v>0</v>
      </c>
    </row>
    <row r="93" spans="2:8">
      <c r="B93" s="127" t="str">
        <f>$B$34</f>
        <v>Fine Arts</v>
      </c>
      <c r="C93" s="327">
        <f>Data!HT26</f>
        <v>0</v>
      </c>
      <c r="D93" s="327">
        <f>Data!IN26</f>
        <v>0</v>
      </c>
      <c r="E93" s="327">
        <f>Data!JH26</f>
        <v>0</v>
      </c>
      <c r="F93" s="327">
        <f>Data!KB26</f>
        <v>0</v>
      </c>
      <c r="G93" s="327">
        <f>Data!KV26</f>
        <v>0</v>
      </c>
      <c r="H93" s="136">
        <f t="shared" si="2"/>
        <v>0</v>
      </c>
    </row>
    <row r="94" spans="2:8">
      <c r="B94" s="127" t="str">
        <f>$B$35</f>
        <v>Teacher Education</v>
      </c>
      <c r="C94" s="327">
        <f>Data!HU26</f>
        <v>0</v>
      </c>
      <c r="D94" s="327">
        <f>Data!IO26</f>
        <v>0</v>
      </c>
      <c r="E94" s="327">
        <f>Data!JI26</f>
        <v>0</v>
      </c>
      <c r="F94" s="327">
        <f>Data!KC26</f>
        <v>0</v>
      </c>
      <c r="G94" s="327">
        <f>Data!KW26</f>
        <v>0</v>
      </c>
      <c r="H94" s="136">
        <f t="shared" si="2"/>
        <v>0</v>
      </c>
    </row>
    <row r="95" spans="2:8">
      <c r="B95" s="127" t="str">
        <f>$B$36</f>
        <v>Agriculture</v>
      </c>
      <c r="C95" s="327">
        <f>Data!HV26</f>
        <v>0</v>
      </c>
      <c r="D95" s="327">
        <f>Data!IP26</f>
        <v>0</v>
      </c>
      <c r="E95" s="327">
        <f>Data!JJ26</f>
        <v>0</v>
      </c>
      <c r="F95" s="327">
        <f>Data!KD26</f>
        <v>0</v>
      </c>
      <c r="G95" s="327">
        <f>Data!KX26</f>
        <v>0</v>
      </c>
      <c r="H95" s="136">
        <f t="shared" si="2"/>
        <v>0</v>
      </c>
    </row>
    <row r="96" spans="2:8">
      <c r="B96" s="127" t="str">
        <f>$B$37</f>
        <v>Engineering</v>
      </c>
      <c r="C96" s="327">
        <f>Data!HW26</f>
        <v>0</v>
      </c>
      <c r="D96" s="327">
        <f>Data!IQ26</f>
        <v>0</v>
      </c>
      <c r="E96" s="327">
        <f>Data!JK26</f>
        <v>0</v>
      </c>
      <c r="F96" s="327">
        <f>Data!KE26</f>
        <v>0</v>
      </c>
      <c r="G96" s="327">
        <f>Data!KY26</f>
        <v>0</v>
      </c>
      <c r="H96" s="136">
        <f t="shared" si="2"/>
        <v>0</v>
      </c>
    </row>
    <row r="97" spans="2:8">
      <c r="B97" s="127" t="str">
        <f>$B$38</f>
        <v>Home Economics</v>
      </c>
      <c r="C97" s="327">
        <f>Data!HX26</f>
        <v>0</v>
      </c>
      <c r="D97" s="327">
        <f>Data!IR26</f>
        <v>0</v>
      </c>
      <c r="E97" s="327">
        <f>Data!JL26</f>
        <v>0</v>
      </c>
      <c r="F97" s="327">
        <f>Data!KF26</f>
        <v>0</v>
      </c>
      <c r="G97" s="327">
        <f>Data!KZ26</f>
        <v>0</v>
      </c>
      <c r="H97" s="136">
        <f t="shared" si="2"/>
        <v>0</v>
      </c>
    </row>
    <row r="98" spans="2:8">
      <c r="B98" s="127" t="str">
        <f>$B$39</f>
        <v>Law</v>
      </c>
      <c r="C98" s="327">
        <f>Data!HY26</f>
        <v>0</v>
      </c>
      <c r="D98" s="327">
        <f>Data!IS26</f>
        <v>0</v>
      </c>
      <c r="E98" s="327">
        <f>Data!JM26</f>
        <v>0</v>
      </c>
      <c r="F98" s="327">
        <f>Data!KG26</f>
        <v>0</v>
      </c>
      <c r="G98" s="327">
        <f>Data!LA26</f>
        <v>0</v>
      </c>
      <c r="H98" s="136">
        <f t="shared" si="2"/>
        <v>0</v>
      </c>
    </row>
    <row r="99" spans="2:8">
      <c r="B99" s="127" t="str">
        <f>$B$40</f>
        <v>Social Service</v>
      </c>
      <c r="C99" s="327">
        <f>Data!HZ26</f>
        <v>0</v>
      </c>
      <c r="D99" s="327">
        <f>Data!IT26</f>
        <v>0</v>
      </c>
      <c r="E99" s="327">
        <f>Data!JN26</f>
        <v>0</v>
      </c>
      <c r="F99" s="327">
        <f>Data!KH26</f>
        <v>0</v>
      </c>
      <c r="G99" s="327">
        <f>Data!LB26</f>
        <v>0</v>
      </c>
      <c r="H99" s="136">
        <f t="shared" si="2"/>
        <v>0</v>
      </c>
    </row>
    <row r="100" spans="2:8">
      <c r="B100" s="127" t="str">
        <f>$B$41</f>
        <v>Library Science</v>
      </c>
      <c r="C100" s="327">
        <f>Data!IA26</f>
        <v>0</v>
      </c>
      <c r="D100" s="327">
        <f>Data!IU26</f>
        <v>0</v>
      </c>
      <c r="E100" s="327">
        <f>Data!JO26</f>
        <v>0</v>
      </c>
      <c r="F100" s="327">
        <f>Data!KI26</f>
        <v>0</v>
      </c>
      <c r="G100" s="327">
        <f>Data!LC26</f>
        <v>0</v>
      </c>
      <c r="H100" s="136">
        <f t="shared" si="2"/>
        <v>0</v>
      </c>
    </row>
    <row r="101" spans="2:8">
      <c r="B101" s="127" t="str">
        <f>$B$42</f>
        <v>Veterinary Science</v>
      </c>
      <c r="C101" s="327">
        <f>Data!IB26</f>
        <v>0</v>
      </c>
      <c r="D101" s="327">
        <f>Data!IV26</f>
        <v>0</v>
      </c>
      <c r="E101" s="327">
        <f>Data!JP26</f>
        <v>0</v>
      </c>
      <c r="F101" s="327">
        <f>Data!KJ26</f>
        <v>0</v>
      </c>
      <c r="G101" s="327">
        <f>Data!LD26</f>
        <v>0</v>
      </c>
      <c r="H101" s="136">
        <f t="shared" si="2"/>
        <v>0</v>
      </c>
    </row>
    <row r="102" spans="2:8">
      <c r="B102" s="127" t="str">
        <f>$B$43</f>
        <v>Vocational Training</v>
      </c>
      <c r="C102" s="327">
        <f>Data!IC26</f>
        <v>0</v>
      </c>
      <c r="D102" s="327">
        <f>Data!IW26</f>
        <v>0</v>
      </c>
      <c r="E102" s="327">
        <f>Data!JQ26</f>
        <v>0</v>
      </c>
      <c r="F102" s="327">
        <f>Data!KK26</f>
        <v>0</v>
      </c>
      <c r="G102" s="327">
        <f>Data!LE26</f>
        <v>0</v>
      </c>
      <c r="H102" s="136">
        <f t="shared" si="2"/>
        <v>0</v>
      </c>
    </row>
    <row r="103" spans="2:8">
      <c r="B103" s="127" t="str">
        <f>$B$44</f>
        <v>Physical Training</v>
      </c>
      <c r="C103" s="327">
        <f>Data!ID26</f>
        <v>0</v>
      </c>
      <c r="D103" s="327">
        <f>Data!IX26</f>
        <v>0</v>
      </c>
      <c r="E103" s="327">
        <f>Data!JR26</f>
        <v>0</v>
      </c>
      <c r="F103" s="327">
        <f>Data!KL26</f>
        <v>0</v>
      </c>
      <c r="G103" s="327">
        <f>Data!LF26</f>
        <v>0</v>
      </c>
      <c r="H103" s="136">
        <f t="shared" si="2"/>
        <v>0</v>
      </c>
    </row>
    <row r="104" spans="2:8">
      <c r="B104" s="127" t="str">
        <f>$B$45</f>
        <v>Health Services</v>
      </c>
      <c r="C104" s="327">
        <f>Data!IE26</f>
        <v>0</v>
      </c>
      <c r="D104" s="327">
        <f>Data!IY26</f>
        <v>0</v>
      </c>
      <c r="E104" s="327">
        <f>Data!JS26</f>
        <v>0</v>
      </c>
      <c r="F104" s="327">
        <f>Data!KM26</f>
        <v>0</v>
      </c>
      <c r="G104" s="327">
        <f>Data!LG26</f>
        <v>0</v>
      </c>
      <c r="H104" s="136">
        <f t="shared" si="2"/>
        <v>0</v>
      </c>
    </row>
    <row r="105" spans="2:8">
      <c r="B105" s="127" t="str">
        <f>$B$46</f>
        <v>Pharmacy</v>
      </c>
      <c r="C105" s="327">
        <f>Data!IF26</f>
        <v>0</v>
      </c>
      <c r="D105" s="327">
        <f>Data!IZ26</f>
        <v>0</v>
      </c>
      <c r="E105" s="327">
        <f>Data!JT26</f>
        <v>0</v>
      </c>
      <c r="F105" s="327">
        <f>Data!KN26</f>
        <v>0</v>
      </c>
      <c r="G105" s="327">
        <f>Data!LH26</f>
        <v>0</v>
      </c>
      <c r="H105" s="136">
        <f t="shared" si="2"/>
        <v>0</v>
      </c>
    </row>
    <row r="106" spans="2:8">
      <c r="B106" s="127" t="str">
        <f>$B$47</f>
        <v>Business Administration</v>
      </c>
      <c r="C106" s="327">
        <f>Data!IG26</f>
        <v>0</v>
      </c>
      <c r="D106" s="327">
        <f>Data!JA26</f>
        <v>0</v>
      </c>
      <c r="E106" s="327">
        <f>Data!JU26</f>
        <v>0</v>
      </c>
      <c r="F106" s="327">
        <f>Data!KO26</f>
        <v>0</v>
      </c>
      <c r="G106" s="327">
        <f>Data!LI26</f>
        <v>0</v>
      </c>
      <c r="H106" s="136">
        <f t="shared" si="2"/>
        <v>0</v>
      </c>
    </row>
    <row r="107" spans="2:8">
      <c r="B107" s="127" t="str">
        <f>$B$48</f>
        <v>Optometry</v>
      </c>
      <c r="C107" s="327">
        <f>Data!IH26</f>
        <v>0</v>
      </c>
      <c r="D107" s="327">
        <f>Data!JB26</f>
        <v>0</v>
      </c>
      <c r="E107" s="327">
        <f>Data!JV26</f>
        <v>0</v>
      </c>
      <c r="F107" s="327">
        <f>Data!KP26</f>
        <v>0</v>
      </c>
      <c r="G107" s="327">
        <f>Data!LJ26</f>
        <v>0</v>
      </c>
      <c r="H107" s="136">
        <f t="shared" si="2"/>
        <v>0</v>
      </c>
    </row>
    <row r="108" spans="2:8">
      <c r="B108" s="127" t="str">
        <f>$B$49</f>
        <v>Teacher Ed-Practice Teaching</v>
      </c>
      <c r="C108" s="327">
        <f>Data!II26</f>
        <v>0</v>
      </c>
      <c r="D108" s="327">
        <f>Data!JC26</f>
        <v>0</v>
      </c>
      <c r="E108" s="327">
        <f>Data!JW26</f>
        <v>0</v>
      </c>
      <c r="F108" s="327">
        <f>Data!KQ26</f>
        <v>0</v>
      </c>
      <c r="G108" s="327">
        <f>Data!LK26</f>
        <v>0</v>
      </c>
      <c r="H108" s="136">
        <f t="shared" si="2"/>
        <v>0</v>
      </c>
    </row>
    <row r="109" spans="2:8">
      <c r="B109" s="127" t="str">
        <f>$B$50</f>
        <v>Technology</v>
      </c>
      <c r="C109" s="327">
        <f>Data!IJ26</f>
        <v>0</v>
      </c>
      <c r="D109" s="327">
        <f>Data!JD26</f>
        <v>0</v>
      </c>
      <c r="E109" s="327">
        <f>Data!JX26</f>
        <v>0</v>
      </c>
      <c r="F109" s="327">
        <f>Data!KR26</f>
        <v>0</v>
      </c>
      <c r="G109" s="327">
        <f>Data!LL26</f>
        <v>0</v>
      </c>
      <c r="H109" s="136">
        <f t="shared" si="2"/>
        <v>0</v>
      </c>
    </row>
    <row r="110" spans="2:8">
      <c r="B110" s="127" t="str">
        <f>$B$51</f>
        <v>Nursing</v>
      </c>
      <c r="C110" s="327">
        <f>Data!IK26</f>
        <v>0</v>
      </c>
      <c r="D110" s="327">
        <f>Data!JE26</f>
        <v>0</v>
      </c>
      <c r="E110" s="327">
        <f>Data!JY26</f>
        <v>0</v>
      </c>
      <c r="F110" s="327">
        <f>Data!KS26</f>
        <v>0</v>
      </c>
      <c r="G110" s="327">
        <f>Data!HPM26</f>
        <v>0</v>
      </c>
      <c r="H110" s="136">
        <f t="shared" si="2"/>
        <v>0</v>
      </c>
    </row>
    <row r="111" spans="2:8">
      <c r="B111" s="130" t="str">
        <f>$B$52</f>
        <v>Totals</v>
      </c>
      <c r="C111" s="133">
        <f>SUM(C91:C110)</f>
        <v>17000</v>
      </c>
      <c r="D111" s="133">
        <f>SUM(D91:D110)</f>
        <v>0</v>
      </c>
      <c r="E111" s="133">
        <f>SUM(E91:E110)</f>
        <v>0</v>
      </c>
      <c r="F111" s="133">
        <f>SUM(F91:F110)</f>
        <v>0</v>
      </c>
      <c r="G111" s="133">
        <f>SUM(G91:G110)</f>
        <v>0</v>
      </c>
      <c r="H111" s="133">
        <f t="shared" si="2"/>
        <v>17000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3768082.5672804895</v>
      </c>
      <c r="D116" s="321">
        <f t="shared" si="3"/>
        <v>1581084.6786624794</v>
      </c>
      <c r="E116" s="321">
        <f t="shared" si="3"/>
        <v>972564.13441244548</v>
      </c>
      <c r="F116" s="321">
        <f t="shared" si="3"/>
        <v>0</v>
      </c>
      <c r="G116" s="321">
        <f t="shared" si="3"/>
        <v>0</v>
      </c>
      <c r="H116" s="133">
        <f t="shared" ref="H116:H136" si="4">SUM(C116:G116)</f>
        <v>6321731.380355414</v>
      </c>
    </row>
    <row r="117" spans="2:8">
      <c r="B117" s="127" t="str">
        <f>$B$33</f>
        <v>Science</v>
      </c>
      <c r="C117" s="141">
        <f t="shared" si="3"/>
        <v>1136462.1319796098</v>
      </c>
      <c r="D117" s="141">
        <f t="shared" si="3"/>
        <v>940340.55988781701</v>
      </c>
      <c r="E117" s="141">
        <f t="shared" si="3"/>
        <v>479491.31190061331</v>
      </c>
      <c r="F117" s="141">
        <f t="shared" si="3"/>
        <v>0</v>
      </c>
      <c r="G117" s="141">
        <f t="shared" si="3"/>
        <v>0</v>
      </c>
      <c r="H117" s="136">
        <f t="shared" si="4"/>
        <v>2556294.0037680403</v>
      </c>
    </row>
    <row r="118" spans="2:8">
      <c r="B118" s="127" t="str">
        <f>$B$34</f>
        <v>Fine Arts</v>
      </c>
      <c r="C118" s="141">
        <f t="shared" si="3"/>
        <v>792905.3177286844</v>
      </c>
      <c r="D118" s="141">
        <f t="shared" si="3"/>
        <v>608161.27630253148</v>
      </c>
      <c r="E118" s="141">
        <f t="shared" si="3"/>
        <v>0</v>
      </c>
      <c r="F118" s="141">
        <f t="shared" si="3"/>
        <v>0</v>
      </c>
      <c r="G118" s="141">
        <f t="shared" si="3"/>
        <v>0</v>
      </c>
      <c r="H118" s="136">
        <f t="shared" si="4"/>
        <v>1401066.5940312159</v>
      </c>
    </row>
    <row r="119" spans="2:8">
      <c r="B119" s="127" t="str">
        <f>$B$35</f>
        <v>Teacher Education</v>
      </c>
      <c r="C119" s="141">
        <f t="shared" si="3"/>
        <v>83812.411320035782</v>
      </c>
      <c r="D119" s="141">
        <f t="shared" si="3"/>
        <v>359959.74977720005</v>
      </c>
      <c r="E119" s="141">
        <f t="shared" si="3"/>
        <v>467156.86563105718</v>
      </c>
      <c r="F119" s="141">
        <f t="shared" si="3"/>
        <v>157448.26984126985</v>
      </c>
      <c r="G119" s="141">
        <f t="shared" si="3"/>
        <v>0</v>
      </c>
      <c r="H119" s="136">
        <f t="shared" si="4"/>
        <v>1068377.296569563</v>
      </c>
    </row>
    <row r="120" spans="2:8">
      <c r="B120" s="127" t="str">
        <f>$B$36</f>
        <v>Agriculture</v>
      </c>
      <c r="C120" s="141">
        <f t="shared" si="3"/>
        <v>0</v>
      </c>
      <c r="D120" s="141">
        <f t="shared" si="3"/>
        <v>52208.75</v>
      </c>
      <c r="E120" s="141">
        <f t="shared" si="3"/>
        <v>0</v>
      </c>
      <c r="F120" s="141">
        <f t="shared" si="3"/>
        <v>0</v>
      </c>
      <c r="G120" s="141">
        <f t="shared" si="3"/>
        <v>0</v>
      </c>
      <c r="H120" s="136">
        <f t="shared" si="4"/>
        <v>52208.75</v>
      </c>
    </row>
    <row r="121" spans="2:8">
      <c r="B121" s="127" t="str">
        <f>$B$37</f>
        <v>Engineering</v>
      </c>
      <c r="C121" s="141">
        <f t="shared" si="3"/>
        <v>530604.83809221932</v>
      </c>
      <c r="D121" s="141">
        <f t="shared" si="3"/>
        <v>615326.18527928996</v>
      </c>
      <c r="E121" s="141">
        <f t="shared" si="3"/>
        <v>208611.33913565427</v>
      </c>
      <c r="F121" s="141">
        <f t="shared" si="3"/>
        <v>0</v>
      </c>
      <c r="G121" s="141">
        <f t="shared" si="3"/>
        <v>0</v>
      </c>
      <c r="H121" s="136">
        <f t="shared" si="4"/>
        <v>1354542.3625071635</v>
      </c>
    </row>
    <row r="122" spans="2:8">
      <c r="B122" s="127" t="str">
        <f>$B$38</f>
        <v>Home Economics</v>
      </c>
      <c r="C122" s="141">
        <f t="shared" si="3"/>
        <v>39382.983116883115</v>
      </c>
      <c r="D122" s="141">
        <f t="shared" si="3"/>
        <v>43656.380966770987</v>
      </c>
      <c r="E122" s="141">
        <f t="shared" si="3"/>
        <v>15905.528571428573</v>
      </c>
      <c r="F122" s="141">
        <f t="shared" si="3"/>
        <v>0</v>
      </c>
      <c r="G122" s="141">
        <f t="shared" si="3"/>
        <v>0</v>
      </c>
      <c r="H122" s="136">
        <f t="shared" si="4"/>
        <v>98944.892655082673</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9661.2523449344135</v>
      </c>
      <c r="D124" s="141">
        <f t="shared" si="3"/>
        <v>185478.24742422526</v>
      </c>
      <c r="E124" s="141">
        <f t="shared" si="3"/>
        <v>0</v>
      </c>
      <c r="F124" s="141">
        <f t="shared" si="3"/>
        <v>0</v>
      </c>
      <c r="G124" s="141">
        <f t="shared" si="3"/>
        <v>0</v>
      </c>
      <c r="H124" s="136">
        <f t="shared" si="4"/>
        <v>195139.49976915968</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11034.83479865442</v>
      </c>
      <c r="D127" s="141">
        <f t="shared" si="3"/>
        <v>0</v>
      </c>
      <c r="E127" s="141">
        <f t="shared" si="3"/>
        <v>0</v>
      </c>
      <c r="F127" s="141">
        <f t="shared" si="3"/>
        <v>0</v>
      </c>
      <c r="G127" s="141">
        <f t="shared" si="3"/>
        <v>0</v>
      </c>
      <c r="H127" s="136">
        <f t="shared" si="4"/>
        <v>11034.83479865442</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325229.00132352271</v>
      </c>
      <c r="D129" s="141">
        <f t="shared" si="3"/>
        <v>1183957.1925689308</v>
      </c>
      <c r="E129" s="141">
        <f t="shared" si="3"/>
        <v>395186.11103727453</v>
      </c>
      <c r="F129" s="141">
        <f t="shared" si="3"/>
        <v>0</v>
      </c>
      <c r="G129" s="141">
        <f t="shared" si="3"/>
        <v>0</v>
      </c>
      <c r="H129" s="136">
        <f t="shared" si="4"/>
        <v>1904372.3049297282</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493109.87910744967</v>
      </c>
      <c r="D131" s="141">
        <f t="shared" si="3"/>
        <v>1720793.6598073351</v>
      </c>
      <c r="E131" s="141">
        <f t="shared" si="3"/>
        <v>508633.76775188133</v>
      </c>
      <c r="F131" s="141">
        <f t="shared" si="3"/>
        <v>0</v>
      </c>
      <c r="G131" s="141">
        <f t="shared" si="3"/>
        <v>0</v>
      </c>
      <c r="H131" s="136">
        <f t="shared" si="4"/>
        <v>2722537.3066666662</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122876.04099234098</v>
      </c>
      <c r="E133" s="141">
        <f t="shared" si="5"/>
        <v>0</v>
      </c>
      <c r="F133" s="141">
        <f t="shared" si="5"/>
        <v>0</v>
      </c>
      <c r="G133" s="141">
        <f t="shared" si="5"/>
        <v>0</v>
      </c>
      <c r="H133" s="136">
        <f t="shared" si="4"/>
        <v>122876.04099234098</v>
      </c>
    </row>
    <row r="134" spans="2:12">
      <c r="B134" s="127" t="str">
        <f>$B$50</f>
        <v>Technology</v>
      </c>
      <c r="C134" s="141">
        <f t="shared" si="5"/>
        <v>106650.06183321499</v>
      </c>
      <c r="D134" s="141">
        <f t="shared" si="5"/>
        <v>198189.43444631423</v>
      </c>
      <c r="E134" s="141">
        <f t="shared" si="5"/>
        <v>10148</v>
      </c>
      <c r="F134" s="141">
        <f t="shared" si="5"/>
        <v>0</v>
      </c>
      <c r="G134" s="141">
        <f t="shared" si="5"/>
        <v>0</v>
      </c>
      <c r="H134" s="136">
        <f t="shared" si="4"/>
        <v>314987.49627952924</v>
      </c>
    </row>
    <row r="135" spans="2:12">
      <c r="B135" s="127" t="str">
        <f>$B$51</f>
        <v>Nursing</v>
      </c>
      <c r="C135" s="141">
        <f t="shared" si="5"/>
        <v>37596.47885149881</v>
      </c>
      <c r="D135" s="141">
        <f t="shared" si="5"/>
        <v>1321245.5841009826</v>
      </c>
      <c r="E135" s="141">
        <f t="shared" si="5"/>
        <v>488160</v>
      </c>
      <c r="F135" s="141">
        <f t="shared" si="5"/>
        <v>0</v>
      </c>
      <c r="G135" s="141">
        <f t="shared" si="5"/>
        <v>0</v>
      </c>
      <c r="H135" s="136">
        <f t="shared" si="4"/>
        <v>1847002.0629524814</v>
      </c>
    </row>
    <row r="136" spans="2:12">
      <c r="B136" s="130" t="str">
        <f>$B$52</f>
        <v>Totals</v>
      </c>
      <c r="C136" s="133">
        <f>SUM(C116:C135)</f>
        <v>7334531.7577771964</v>
      </c>
      <c r="D136" s="133">
        <f>SUM(D116:D135)</f>
        <v>8933277.7402162198</v>
      </c>
      <c r="E136" s="133">
        <f>SUM(E116:E135)</f>
        <v>3545857.0584403547</v>
      </c>
      <c r="F136" s="133">
        <f>SUM(F116:F135)</f>
        <v>157448.26984126985</v>
      </c>
      <c r="G136" s="133">
        <f>SUM(G116:G135)</f>
        <v>0</v>
      </c>
      <c r="H136" s="133">
        <f t="shared" si="4"/>
        <v>19971114.826275039</v>
      </c>
    </row>
    <row r="137" spans="2:12">
      <c r="B137" s="328"/>
      <c r="C137" s="331"/>
      <c r="D137" s="331"/>
      <c r="E137" s="331"/>
      <c r="F137" s="331"/>
      <c r="G137" s="331"/>
      <c r="H137" s="332"/>
    </row>
    <row r="138" spans="2:12">
      <c r="B138" s="120" t="s">
        <v>4</v>
      </c>
      <c r="C138" s="325"/>
      <c r="D138" s="325"/>
      <c r="E138" s="325"/>
      <c r="F138" s="325"/>
      <c r="G138" s="325"/>
      <c r="H138" s="122">
        <f>H86-H81-H111</f>
        <v>14946400.173724961</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Data!LN26</f>
        <v>0</v>
      </c>
      <c r="D143" s="327">
        <f>Data!MH26</f>
        <v>0</v>
      </c>
      <c r="E143" s="327">
        <f>Data!NB26</f>
        <v>0</v>
      </c>
      <c r="F143" s="327">
        <f>Data!NV26</f>
        <v>0</v>
      </c>
      <c r="G143" s="327">
        <f>Data!OP26</f>
        <v>0</v>
      </c>
      <c r="H143" s="341">
        <f>Data!PJ26</f>
        <v>4722486</v>
      </c>
      <c r="I143" s="342">
        <f t="shared" ref="I143:I162" si="6">SUM(C143:H143)</f>
        <v>4722486</v>
      </c>
    </row>
    <row r="144" spans="2:12">
      <c r="B144" s="127" t="str">
        <f>$B$33</f>
        <v>Science</v>
      </c>
      <c r="C144" s="327">
        <f>Data!LO26</f>
        <v>0</v>
      </c>
      <c r="D144" s="327">
        <f>Data!MI26</f>
        <v>0</v>
      </c>
      <c r="E144" s="327">
        <f>Data!NC26</f>
        <v>0</v>
      </c>
      <c r="F144" s="327">
        <f>Data!NW26</f>
        <v>0</v>
      </c>
      <c r="G144" s="327">
        <f>Data!OQ26</f>
        <v>0</v>
      </c>
      <c r="H144" s="341">
        <f>Data!PK26</f>
        <v>1914763</v>
      </c>
      <c r="I144" s="342">
        <f t="shared" si="6"/>
        <v>1914763</v>
      </c>
    </row>
    <row r="145" spans="2:9">
      <c r="B145" s="127" t="str">
        <f>$B$34</f>
        <v>Fine Arts</v>
      </c>
      <c r="C145" s="327">
        <f>Data!LP26</f>
        <v>0</v>
      </c>
      <c r="D145" s="327">
        <f>Data!MJ26</f>
        <v>0</v>
      </c>
      <c r="E145" s="327">
        <f>Data!ND26</f>
        <v>0</v>
      </c>
      <c r="F145" s="327">
        <f>Data!NX26</f>
        <v>0</v>
      </c>
      <c r="G145" s="327">
        <f>Data!OR26</f>
        <v>0</v>
      </c>
      <c r="H145" s="341">
        <f>Data!PL26</f>
        <v>1049453</v>
      </c>
      <c r="I145" s="342">
        <f t="shared" si="6"/>
        <v>1049453</v>
      </c>
    </row>
    <row r="146" spans="2:9">
      <c r="B146" s="127" t="str">
        <f>$B$35</f>
        <v>Teacher Education</v>
      </c>
      <c r="C146" s="327">
        <f>Data!LQ26</f>
        <v>0</v>
      </c>
      <c r="D146" s="327">
        <f>Data!MK26</f>
        <v>0</v>
      </c>
      <c r="E146" s="327">
        <f>Data!NE26</f>
        <v>0</v>
      </c>
      <c r="F146" s="327">
        <f>Data!NY26</f>
        <v>0</v>
      </c>
      <c r="G146" s="327">
        <f>Data!OS26</f>
        <v>0</v>
      </c>
      <c r="H146" s="341">
        <f>Data!PN26</f>
        <v>800255</v>
      </c>
      <c r="I146" s="342">
        <f t="shared" si="6"/>
        <v>800255</v>
      </c>
    </row>
    <row r="147" spans="2:9">
      <c r="B147" s="127" t="str">
        <f>$B$36</f>
        <v>Agriculture</v>
      </c>
      <c r="C147" s="327">
        <f>Data!LR26</f>
        <v>0</v>
      </c>
      <c r="D147" s="327">
        <f>Data!ML26</f>
        <v>0</v>
      </c>
      <c r="E147" s="327">
        <f>Data!NF26</f>
        <v>0</v>
      </c>
      <c r="F147" s="327">
        <f>Data!NZ26</f>
        <v>0</v>
      </c>
      <c r="G147" s="327">
        <f>Data!OT26</f>
        <v>0</v>
      </c>
      <c r="H147" s="341">
        <f>Data!PM26</f>
        <v>39106</v>
      </c>
      <c r="I147" s="342">
        <f t="shared" si="6"/>
        <v>39106</v>
      </c>
    </row>
    <row r="148" spans="2:9">
      <c r="B148" s="127" t="str">
        <f>$B$37</f>
        <v>Engineering</v>
      </c>
      <c r="C148" s="327">
        <f>Data!LS26</f>
        <v>0</v>
      </c>
      <c r="D148" s="327">
        <f>Data!MM26</f>
        <v>0</v>
      </c>
      <c r="E148" s="327">
        <f>Data!NG26</f>
        <v>0</v>
      </c>
      <c r="F148" s="327">
        <f>Data!OA26</f>
        <v>0</v>
      </c>
      <c r="G148" s="327">
        <f>Data!OU26</f>
        <v>0</v>
      </c>
      <c r="H148" s="341">
        <f>Data!PO26</f>
        <v>1014604</v>
      </c>
      <c r="I148" s="342">
        <f t="shared" si="6"/>
        <v>1014604</v>
      </c>
    </row>
    <row r="149" spans="2:9">
      <c r="B149" s="127" t="str">
        <f>$B$38</f>
        <v>Home Economics</v>
      </c>
      <c r="C149" s="327">
        <f>Data!LT26</f>
        <v>0</v>
      </c>
      <c r="D149" s="327">
        <f>Data!MN26</f>
        <v>0</v>
      </c>
      <c r="E149" s="327">
        <f>Data!NH26</f>
        <v>0</v>
      </c>
      <c r="F149" s="327">
        <f>Data!OB26</f>
        <v>0</v>
      </c>
      <c r="G149" s="327">
        <f>Data!OV26</f>
        <v>0</v>
      </c>
      <c r="H149" s="341">
        <f>Data!PP26</f>
        <v>74114</v>
      </c>
      <c r="I149" s="342">
        <f t="shared" si="6"/>
        <v>74114</v>
      </c>
    </row>
    <row r="150" spans="2:9">
      <c r="B150" s="127" t="str">
        <f>$B$39</f>
        <v>Law</v>
      </c>
      <c r="C150" s="327">
        <f>Data!LU26</f>
        <v>0</v>
      </c>
      <c r="D150" s="327">
        <f>Data!MO26</f>
        <v>0</v>
      </c>
      <c r="E150" s="327">
        <f>Data!NI26</f>
        <v>0</v>
      </c>
      <c r="F150" s="327">
        <f>Data!OC26</f>
        <v>0</v>
      </c>
      <c r="G150" s="327">
        <f>Data!OW26</f>
        <v>0</v>
      </c>
      <c r="H150" s="341">
        <f>Data!PQ26</f>
        <v>0</v>
      </c>
      <c r="I150" s="342">
        <f t="shared" si="6"/>
        <v>0</v>
      </c>
    </row>
    <row r="151" spans="2:9">
      <c r="B151" s="127" t="str">
        <f>$B$40</f>
        <v>Social Service</v>
      </c>
      <c r="C151" s="327">
        <f>Data!LV26</f>
        <v>0</v>
      </c>
      <c r="D151" s="327">
        <f>Data!MP26</f>
        <v>0</v>
      </c>
      <c r="E151" s="327">
        <f>Data!NJ26</f>
        <v>0</v>
      </c>
      <c r="F151" s="327">
        <f>Data!OD26</f>
        <v>0</v>
      </c>
      <c r="G151" s="327">
        <f>Data!OX26</f>
        <v>0</v>
      </c>
      <c r="H151" s="341">
        <f>Data!PR26</f>
        <v>146167</v>
      </c>
      <c r="I151" s="342">
        <f t="shared" si="6"/>
        <v>146167</v>
      </c>
    </row>
    <row r="152" spans="2:9">
      <c r="B152" s="127" t="str">
        <f>$B$41</f>
        <v>Library Science</v>
      </c>
      <c r="C152" s="327">
        <f>Data!LW26</f>
        <v>0</v>
      </c>
      <c r="D152" s="327">
        <f>Data!MQ26</f>
        <v>0</v>
      </c>
      <c r="E152" s="327">
        <f>Data!NK26</f>
        <v>0</v>
      </c>
      <c r="F152" s="327">
        <f>Data!OE26</f>
        <v>0</v>
      </c>
      <c r="G152" s="327">
        <f>Data!OY26</f>
        <v>0</v>
      </c>
      <c r="H152" s="341">
        <f>Data!PS26</f>
        <v>0</v>
      </c>
      <c r="I152" s="342">
        <f t="shared" si="6"/>
        <v>0</v>
      </c>
    </row>
    <row r="153" spans="2:9">
      <c r="B153" s="127" t="str">
        <f>$B$42</f>
        <v>Veterinary Science</v>
      </c>
      <c r="C153" s="327">
        <f>Data!LX26</f>
        <v>0</v>
      </c>
      <c r="D153" s="327">
        <f>Data!MR26</f>
        <v>0</v>
      </c>
      <c r="E153" s="327">
        <f>Data!NL26</f>
        <v>0</v>
      </c>
      <c r="F153" s="327">
        <f>Data!OF26</f>
        <v>0</v>
      </c>
      <c r="G153" s="327">
        <f>Data!OZ26</f>
        <v>0</v>
      </c>
      <c r="H153" s="341">
        <f>Data!PT26</f>
        <v>0</v>
      </c>
      <c r="I153" s="342">
        <f t="shared" si="6"/>
        <v>0</v>
      </c>
    </row>
    <row r="154" spans="2:9">
      <c r="B154" s="127" t="str">
        <f>$B$43</f>
        <v>Vocational Training</v>
      </c>
      <c r="C154" s="327">
        <f>Data!LY26</f>
        <v>0</v>
      </c>
      <c r="D154" s="327">
        <f>Data!MS26</f>
        <v>0</v>
      </c>
      <c r="E154" s="327">
        <f>Data!NM26</f>
        <v>0</v>
      </c>
      <c r="F154" s="327">
        <f>Data!OG26</f>
        <v>0</v>
      </c>
      <c r="G154" s="327">
        <f>Data!PA26</f>
        <v>0</v>
      </c>
      <c r="H154" s="341">
        <f>Data!PU26</f>
        <v>8266</v>
      </c>
      <c r="I154" s="342">
        <f t="shared" si="6"/>
        <v>8266</v>
      </c>
    </row>
    <row r="155" spans="2:9">
      <c r="B155" s="127" t="str">
        <f>$B$44</f>
        <v>Physical Training</v>
      </c>
      <c r="C155" s="327">
        <f>Data!LZ26</f>
        <v>0</v>
      </c>
      <c r="D155" s="327">
        <f>Data!MT26</f>
        <v>0</v>
      </c>
      <c r="E155" s="327">
        <f>Data!NN26</f>
        <v>0</v>
      </c>
      <c r="F155" s="327">
        <f>Data!OH26</f>
        <v>0</v>
      </c>
      <c r="G155" s="327">
        <f>Data!PB26</f>
        <v>0</v>
      </c>
      <c r="H155" s="341">
        <f>Data!PV26</f>
        <v>0</v>
      </c>
      <c r="I155" s="342">
        <f t="shared" si="6"/>
        <v>0</v>
      </c>
    </row>
    <row r="156" spans="2:9">
      <c r="B156" s="127" t="str">
        <f>$B$45</f>
        <v>Health Services</v>
      </c>
      <c r="C156" s="327">
        <f>Data!MA26</f>
        <v>0</v>
      </c>
      <c r="D156" s="327">
        <f>Data!MU26</f>
        <v>0</v>
      </c>
      <c r="E156" s="327">
        <f>Data!NO26</f>
        <v>0</v>
      </c>
      <c r="F156" s="327">
        <f>Data!OI26</f>
        <v>0</v>
      </c>
      <c r="G156" s="327">
        <f>Data!PC26</f>
        <v>0</v>
      </c>
      <c r="H156" s="341">
        <f>Data!PW26</f>
        <v>1426448</v>
      </c>
      <c r="I156" s="342">
        <f t="shared" si="6"/>
        <v>1426448</v>
      </c>
    </row>
    <row r="157" spans="2:9">
      <c r="B157" s="127" t="str">
        <f>$B$46</f>
        <v>Pharmacy</v>
      </c>
      <c r="C157" s="327">
        <f>Data!MB26</f>
        <v>0</v>
      </c>
      <c r="D157" s="327">
        <f>Data!MV26</f>
        <v>0</v>
      </c>
      <c r="E157" s="327">
        <f>Data!NP26</f>
        <v>0</v>
      </c>
      <c r="F157" s="327">
        <f>Data!OJ26</f>
        <v>0</v>
      </c>
      <c r="G157" s="327">
        <f>Data!PD26</f>
        <v>0</v>
      </c>
      <c r="H157" s="341">
        <f>Data!PX26</f>
        <v>0</v>
      </c>
      <c r="I157" s="342">
        <f t="shared" si="6"/>
        <v>0</v>
      </c>
    </row>
    <row r="158" spans="2:9">
      <c r="B158" s="127" t="str">
        <f>$B$47</f>
        <v>Business Administration</v>
      </c>
      <c r="C158" s="327">
        <f>Data!MC26</f>
        <v>0</v>
      </c>
      <c r="D158" s="327">
        <f>Data!MW26</f>
        <v>0</v>
      </c>
      <c r="E158" s="327">
        <f>Data!NQ26</f>
        <v>0</v>
      </c>
      <c r="F158" s="327">
        <f>Data!OK26</f>
        <v>0</v>
      </c>
      <c r="G158" s="327">
        <f>Data!PE26</f>
        <v>0</v>
      </c>
      <c r="H158" s="341">
        <f>Data!PY26</f>
        <v>2039286</v>
      </c>
      <c r="I158" s="342">
        <f t="shared" si="6"/>
        <v>2039286</v>
      </c>
    </row>
    <row r="159" spans="2:9">
      <c r="B159" s="127" t="str">
        <f>$B$48</f>
        <v>Optometry</v>
      </c>
      <c r="C159" s="327">
        <f>Data!MD26</f>
        <v>0</v>
      </c>
      <c r="D159" s="327">
        <f>Data!MX26</f>
        <v>0</v>
      </c>
      <c r="E159" s="327">
        <f>Data!NR26</f>
        <v>0</v>
      </c>
      <c r="F159" s="327">
        <f>Data!OL26</f>
        <v>0</v>
      </c>
      <c r="G159" s="327">
        <f>Data!PF26</f>
        <v>0</v>
      </c>
      <c r="H159" s="341">
        <f>Data!PZ26</f>
        <v>0</v>
      </c>
      <c r="I159" s="342">
        <f t="shared" si="6"/>
        <v>0</v>
      </c>
    </row>
    <row r="160" spans="2:9">
      <c r="B160" s="127" t="str">
        <f>$B$49</f>
        <v>Teacher Ed-Practice Teaching</v>
      </c>
      <c r="C160" s="327">
        <f>Data!ME26</f>
        <v>0</v>
      </c>
      <c r="D160" s="327">
        <f>Data!MY26</f>
        <v>0</v>
      </c>
      <c r="E160" s="327">
        <f>Data!NS26</f>
        <v>0</v>
      </c>
      <c r="F160" s="327">
        <f>Data!OM26</f>
        <v>0</v>
      </c>
      <c r="G160" s="327">
        <f>Data!PG26</f>
        <v>0</v>
      </c>
      <c r="H160" s="341">
        <f>Data!QA26</f>
        <v>92039</v>
      </c>
      <c r="I160" s="342">
        <f t="shared" si="6"/>
        <v>92039</v>
      </c>
    </row>
    <row r="161" spans="2:10">
      <c r="B161" s="127" t="str">
        <f>$B$50</f>
        <v>Technology</v>
      </c>
      <c r="C161" s="327">
        <f>Data!MF26</f>
        <v>0</v>
      </c>
      <c r="D161" s="327">
        <f>Data!MZ26</f>
        <v>0</v>
      </c>
      <c r="E161" s="327">
        <f>Data!NT26</f>
        <v>0</v>
      </c>
      <c r="F161" s="327">
        <f>Data!ON26</f>
        <v>0</v>
      </c>
      <c r="G161" s="327">
        <f>Data!PH26</f>
        <v>0</v>
      </c>
      <c r="H161" s="341">
        <f>Data!QB26</f>
        <v>235937</v>
      </c>
      <c r="I161" s="342">
        <f t="shared" si="6"/>
        <v>235937</v>
      </c>
    </row>
    <row r="162" spans="2:10">
      <c r="B162" s="127" t="str">
        <f>$B$51</f>
        <v>Nursing</v>
      </c>
      <c r="C162" s="327">
        <f>Data!MG26</f>
        <v>0</v>
      </c>
      <c r="D162" s="327">
        <f>Data!NA26</f>
        <v>0</v>
      </c>
      <c r="E162" s="327">
        <f>Data!NU26</f>
        <v>0</v>
      </c>
      <c r="F162" s="327">
        <f>Data!OO26</f>
        <v>0</v>
      </c>
      <c r="G162" s="327">
        <f>Data!PI26</f>
        <v>0</v>
      </c>
      <c r="H162" s="341">
        <f>Data!QC26</f>
        <v>1383476</v>
      </c>
      <c r="I162" s="342">
        <f t="shared" si="6"/>
        <v>1383476</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14946400</v>
      </c>
      <c r="I163" s="342">
        <f>SUM(I143:I162)</f>
        <v>14946400</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2814848.6704327087</v>
      </c>
      <c r="D168" s="321">
        <f t="shared" si="8"/>
        <v>1181108.4354201516</v>
      </c>
      <c r="E168" s="321">
        <f t="shared" si="8"/>
        <v>726528.89414713997</v>
      </c>
      <c r="F168" s="321">
        <f t="shared" si="8"/>
        <v>0</v>
      </c>
      <c r="G168" s="321">
        <f t="shared" si="8"/>
        <v>0</v>
      </c>
      <c r="H168" s="133">
        <f t="shared" ref="H168:H188" si="9">SUM(C168:G168)</f>
        <v>4722486</v>
      </c>
      <c r="I168" s="347"/>
      <c r="J168" s="288"/>
    </row>
    <row r="169" spans="2:10">
      <c r="B169" s="127" t="str">
        <f>$B$33</f>
        <v>Science</v>
      </c>
      <c r="C169" s="141">
        <f t="shared" si="8"/>
        <v>851254.05685266014</v>
      </c>
      <c r="D169" s="141">
        <f t="shared" si="8"/>
        <v>704351.41999255621</v>
      </c>
      <c r="E169" s="141">
        <f t="shared" si="8"/>
        <v>359157.52315478347</v>
      </c>
      <c r="F169" s="141">
        <f t="shared" si="8"/>
        <v>0</v>
      </c>
      <c r="G169" s="141">
        <f t="shared" si="8"/>
        <v>0</v>
      </c>
      <c r="H169" s="136">
        <f t="shared" si="9"/>
        <v>1914763</v>
      </c>
      <c r="I169" s="347"/>
      <c r="J169" s="288"/>
    </row>
    <row r="170" spans="2:10">
      <c r="B170" s="127" t="str">
        <f>$B$34</f>
        <v>Fine Arts</v>
      </c>
      <c r="C170" s="141">
        <f t="shared" si="8"/>
        <v>593916.71170469816</v>
      </c>
      <c r="D170" s="141">
        <f t="shared" si="8"/>
        <v>455536.28829530178</v>
      </c>
      <c r="E170" s="141">
        <f t="shared" si="8"/>
        <v>0</v>
      </c>
      <c r="F170" s="141">
        <f t="shared" si="8"/>
        <v>0</v>
      </c>
      <c r="G170" s="141">
        <f t="shared" si="8"/>
        <v>0</v>
      </c>
      <c r="H170" s="136">
        <f t="shared" si="9"/>
        <v>1049453</v>
      </c>
      <c r="I170" s="347"/>
      <c r="J170" s="288"/>
    </row>
    <row r="171" spans="2:10">
      <c r="B171" s="127" t="str">
        <f>$B$35</f>
        <v>Teacher Education</v>
      </c>
      <c r="C171" s="141">
        <f t="shared" si="8"/>
        <v>62778.665773106091</v>
      </c>
      <c r="D171" s="141">
        <f t="shared" si="8"/>
        <v>269623.46587004384</v>
      </c>
      <c r="E171" s="141">
        <f t="shared" si="8"/>
        <v>349918.1597231183</v>
      </c>
      <c r="F171" s="141">
        <f t="shared" si="8"/>
        <v>117934.70863373173</v>
      </c>
      <c r="G171" s="141">
        <f t="shared" si="8"/>
        <v>0</v>
      </c>
      <c r="H171" s="136">
        <f t="shared" si="9"/>
        <v>800254.99999999988</v>
      </c>
      <c r="I171" s="347"/>
      <c r="J171" s="288"/>
    </row>
    <row r="172" spans="2:10">
      <c r="B172" s="127" t="str">
        <f>$B$36</f>
        <v>Agriculture</v>
      </c>
      <c r="C172" s="141">
        <f t="shared" si="8"/>
        <v>0</v>
      </c>
      <c r="D172" s="141">
        <f t="shared" si="8"/>
        <v>39106</v>
      </c>
      <c r="E172" s="141">
        <f t="shared" si="8"/>
        <v>0</v>
      </c>
      <c r="F172" s="141">
        <f t="shared" si="8"/>
        <v>0</v>
      </c>
      <c r="G172" s="141">
        <f t="shared" si="8"/>
        <v>0</v>
      </c>
      <c r="H172" s="136">
        <f t="shared" si="9"/>
        <v>39106</v>
      </c>
      <c r="I172" s="347"/>
      <c r="J172" s="288"/>
    </row>
    <row r="173" spans="2:10">
      <c r="B173" s="127" t="str">
        <f>$B$37</f>
        <v>Engineering</v>
      </c>
      <c r="C173" s="141">
        <f t="shared" si="8"/>
        <v>397443.30339825084</v>
      </c>
      <c r="D173" s="141">
        <f t="shared" si="8"/>
        <v>460902.8304833154</v>
      </c>
      <c r="E173" s="141">
        <f t="shared" si="8"/>
        <v>156257.86611843377</v>
      </c>
      <c r="F173" s="141">
        <f t="shared" si="8"/>
        <v>0</v>
      </c>
      <c r="G173" s="141">
        <f t="shared" si="8"/>
        <v>0</v>
      </c>
      <c r="H173" s="136">
        <f t="shared" si="9"/>
        <v>1014604</v>
      </c>
      <c r="I173" s="347"/>
      <c r="J173" s="288"/>
    </row>
    <row r="174" spans="2:10">
      <c r="B174" s="127" t="str">
        <f>$B$38</f>
        <v>Home Economics</v>
      </c>
      <c r="C174" s="141">
        <f t="shared" si="8"/>
        <v>29499.556090273232</v>
      </c>
      <c r="D174" s="141">
        <f t="shared" si="8"/>
        <v>32700.515733037777</v>
      </c>
      <c r="E174" s="141">
        <f t="shared" si="8"/>
        <v>11913.928176688993</v>
      </c>
      <c r="F174" s="141">
        <f t="shared" si="8"/>
        <v>0</v>
      </c>
      <c r="G174" s="141">
        <f t="shared" si="8"/>
        <v>0</v>
      </c>
      <c r="H174" s="136">
        <f t="shared" si="9"/>
        <v>74114</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7236.6500537950496</v>
      </c>
      <c r="D176" s="141">
        <f t="shared" si="8"/>
        <v>138930.34994620495</v>
      </c>
      <c r="E176" s="141">
        <f t="shared" si="8"/>
        <v>0</v>
      </c>
      <c r="F176" s="141">
        <f t="shared" si="8"/>
        <v>0</v>
      </c>
      <c r="G176" s="141">
        <f t="shared" si="8"/>
        <v>0</v>
      </c>
      <c r="H176" s="136">
        <f t="shared" si="9"/>
        <v>146167</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8266</v>
      </c>
      <c r="D179" s="141">
        <f t="shared" si="8"/>
        <v>0</v>
      </c>
      <c r="E179" s="141">
        <f t="shared" si="8"/>
        <v>0</v>
      </c>
      <c r="F179" s="141">
        <f t="shared" si="8"/>
        <v>0</v>
      </c>
      <c r="G179" s="141">
        <f t="shared" si="8"/>
        <v>0</v>
      </c>
      <c r="H179" s="136">
        <f t="shared" si="9"/>
        <v>8266</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243609.01346811763</v>
      </c>
      <c r="D181" s="141">
        <f t="shared" si="8"/>
        <v>886829.41095800349</v>
      </c>
      <c r="E181" s="141">
        <f t="shared" si="8"/>
        <v>296009.57557387883</v>
      </c>
      <c r="F181" s="141">
        <f t="shared" si="8"/>
        <v>0</v>
      </c>
      <c r="G181" s="141">
        <f t="shared" si="8"/>
        <v>0</v>
      </c>
      <c r="H181" s="136">
        <f t="shared" si="9"/>
        <v>1426448</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369358.4181429306</v>
      </c>
      <c r="D183" s="141">
        <f t="shared" si="8"/>
        <v>1288941.1692324365</v>
      </c>
      <c r="E183" s="141">
        <f t="shared" si="8"/>
        <v>380986.41262463288</v>
      </c>
      <c r="F183" s="141">
        <f t="shared" si="8"/>
        <v>0</v>
      </c>
      <c r="G183" s="141">
        <f t="shared" si="8"/>
        <v>0</v>
      </c>
      <c r="H183" s="136">
        <f t="shared" si="9"/>
        <v>2039286</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92039</v>
      </c>
      <c r="E185" s="141">
        <f t="shared" si="10"/>
        <v>0</v>
      </c>
      <c r="F185" s="141">
        <f t="shared" si="10"/>
        <v>0</v>
      </c>
      <c r="G185" s="141">
        <f t="shared" si="10"/>
        <v>0</v>
      </c>
      <c r="H185" s="136">
        <f t="shared" si="9"/>
        <v>92039</v>
      </c>
      <c r="I185" s="347"/>
      <c r="J185" s="288"/>
    </row>
    <row r="186" spans="2:10">
      <c r="B186" s="127" t="str">
        <f>$B$50</f>
        <v>Technology</v>
      </c>
      <c r="C186" s="141">
        <f t="shared" si="10"/>
        <v>79884.744429388782</v>
      </c>
      <c r="D186" s="141">
        <f t="shared" si="10"/>
        <v>148451.03741344588</v>
      </c>
      <c r="E186" s="141">
        <f t="shared" si="10"/>
        <v>7601.2181571653155</v>
      </c>
      <c r="F186" s="141">
        <f t="shared" si="10"/>
        <v>0</v>
      </c>
      <c r="G186" s="141">
        <f t="shared" si="10"/>
        <v>0</v>
      </c>
      <c r="H186" s="136">
        <f t="shared" si="9"/>
        <v>235936.99999999997</v>
      </c>
      <c r="I186" s="347"/>
      <c r="J186" s="288"/>
    </row>
    <row r="187" spans="2:10">
      <c r="B187" s="127" t="str">
        <f>$B$51</f>
        <v>Nursing</v>
      </c>
      <c r="C187" s="141">
        <f t="shared" si="10"/>
        <v>28161.217152302848</v>
      </c>
      <c r="D187" s="141">
        <f t="shared" si="10"/>
        <v>989664.05743355071</v>
      </c>
      <c r="E187" s="141">
        <f t="shared" si="10"/>
        <v>365650.72541414655</v>
      </c>
      <c r="F187" s="141">
        <f t="shared" si="10"/>
        <v>0</v>
      </c>
      <c r="G187" s="141">
        <f t="shared" si="10"/>
        <v>0</v>
      </c>
      <c r="H187" s="136">
        <f t="shared" si="9"/>
        <v>1383476</v>
      </c>
      <c r="I187" s="347"/>
      <c r="J187" s="288"/>
    </row>
    <row r="188" spans="2:10">
      <c r="B188" s="130" t="str">
        <f>$B$52</f>
        <v>Totals</v>
      </c>
      <c r="C188" s="133">
        <f>SUM(C168:C187)</f>
        <v>5486257.0074982317</v>
      </c>
      <c r="D188" s="133">
        <f>SUM(D168:D187)</f>
        <v>6688183.9807780478</v>
      </c>
      <c r="E188" s="133">
        <f>SUM(E168:E187)</f>
        <v>2654024.3030899884</v>
      </c>
      <c r="F188" s="133">
        <f>SUM(F168:F187)</f>
        <v>117934.70863373173</v>
      </c>
      <c r="G188" s="133">
        <f>SUM(G168:G187)</f>
        <v>0</v>
      </c>
      <c r="H188" s="133">
        <f t="shared" si="9"/>
        <v>14946400</v>
      </c>
      <c r="I188" s="347"/>
      <c r="J188" s="288"/>
    </row>
    <row r="189" spans="2:10">
      <c r="B189" s="328"/>
      <c r="C189" s="329"/>
      <c r="D189" s="329"/>
      <c r="E189" s="329"/>
      <c r="F189" s="329"/>
      <c r="G189" s="329"/>
      <c r="H189" s="344"/>
    </row>
    <row r="190" spans="2:10">
      <c r="B190" s="489" t="s">
        <v>34</v>
      </c>
      <c r="C190" s="489"/>
      <c r="D190" s="489"/>
      <c r="E190" s="489"/>
      <c r="F190" s="489"/>
      <c r="G190" s="489"/>
      <c r="H190" s="122">
        <f>H15</f>
        <v>9805911</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1850146.2044968728</v>
      </c>
      <c r="D193" s="135">
        <f t="shared" si="11"/>
        <v>776319.9890088276</v>
      </c>
      <c r="E193" s="135">
        <f t="shared" si="11"/>
        <v>477533.54916838516</v>
      </c>
      <c r="F193" s="135">
        <f t="shared" si="11"/>
        <v>0</v>
      </c>
      <c r="G193" s="135">
        <f t="shared" si="11"/>
        <v>0</v>
      </c>
      <c r="H193" s="135">
        <f>SUM(C193:G193)</f>
        <v>3103999.7426740858</v>
      </c>
    </row>
    <row r="194" spans="2:8">
      <c r="B194" s="127" t="str">
        <f>$B$33</f>
        <v>Science</v>
      </c>
      <c r="C194" s="138">
        <f t="shared" si="11"/>
        <v>558008.23429249029</v>
      </c>
      <c r="D194" s="138">
        <f t="shared" si="11"/>
        <v>461711.62301959289</v>
      </c>
      <c r="E194" s="138">
        <f t="shared" si="11"/>
        <v>235432.48189553531</v>
      </c>
      <c r="F194" s="138">
        <f t="shared" si="11"/>
        <v>0</v>
      </c>
      <c r="G194" s="138">
        <f t="shared" si="11"/>
        <v>0</v>
      </c>
      <c r="H194" s="138">
        <f t="shared" ref="H194:H213" si="12">SUM(C194:G194)</f>
        <v>1255152.3392076185</v>
      </c>
    </row>
    <row r="195" spans="2:8">
      <c r="B195" s="127" t="str">
        <f>$B$34</f>
        <v>Fine Arts</v>
      </c>
      <c r="C195" s="138">
        <f t="shared" si="11"/>
        <v>389320.22797469457</v>
      </c>
      <c r="D195" s="138">
        <f t="shared" si="11"/>
        <v>298610.03759404772</v>
      </c>
      <c r="E195" s="138">
        <f t="shared" si="11"/>
        <v>0</v>
      </c>
      <c r="F195" s="138">
        <f t="shared" si="11"/>
        <v>0</v>
      </c>
      <c r="G195" s="138">
        <f t="shared" si="11"/>
        <v>0</v>
      </c>
      <c r="H195" s="138">
        <f t="shared" si="12"/>
        <v>687930.2655687423</v>
      </c>
    </row>
    <row r="196" spans="2:8">
      <c r="B196" s="127" t="str">
        <f>$B$35</f>
        <v>Teacher Education</v>
      </c>
      <c r="C196" s="138">
        <f t="shared" si="11"/>
        <v>41152.286852729194</v>
      </c>
      <c r="D196" s="138">
        <f t="shared" si="11"/>
        <v>176741.92455463691</v>
      </c>
      <c r="E196" s="138">
        <f t="shared" si="11"/>
        <v>229376.21095594706</v>
      </c>
      <c r="F196" s="138">
        <f t="shared" si="11"/>
        <v>77307.838575751899</v>
      </c>
      <c r="G196" s="138">
        <f t="shared" si="11"/>
        <v>0</v>
      </c>
      <c r="H196" s="138">
        <f t="shared" si="12"/>
        <v>524578.26093906502</v>
      </c>
    </row>
    <row r="197" spans="2:8">
      <c r="B197" s="127" t="str">
        <f>$B$36</f>
        <v>Agriculture</v>
      </c>
      <c r="C197" s="138">
        <f t="shared" si="11"/>
        <v>0</v>
      </c>
      <c r="D197" s="138">
        <f t="shared" si="11"/>
        <v>25634.740993411953</v>
      </c>
      <c r="E197" s="138">
        <f t="shared" si="11"/>
        <v>0</v>
      </c>
      <c r="F197" s="138">
        <f t="shared" si="11"/>
        <v>0</v>
      </c>
      <c r="G197" s="138">
        <f t="shared" si="11"/>
        <v>0</v>
      </c>
      <c r="H197" s="138">
        <f t="shared" si="12"/>
        <v>25634.740993411953</v>
      </c>
    </row>
    <row r="198" spans="2:8">
      <c r="B198" s="127" t="str">
        <f>$B$37</f>
        <v>Engineering</v>
      </c>
      <c r="C198" s="138">
        <f t="shared" si="11"/>
        <v>260529.4628648517</v>
      </c>
      <c r="D198" s="138">
        <f t="shared" si="11"/>
        <v>302128.04148919124</v>
      </c>
      <c r="E198" s="138">
        <f t="shared" si="11"/>
        <v>102429.14544077995</v>
      </c>
      <c r="F198" s="138">
        <f t="shared" si="11"/>
        <v>0</v>
      </c>
      <c r="G198" s="138">
        <f t="shared" si="11"/>
        <v>0</v>
      </c>
      <c r="H198" s="138">
        <f t="shared" si="12"/>
        <v>665086.64979482291</v>
      </c>
    </row>
    <row r="199" spans="2:8">
      <c r="B199" s="127" t="str">
        <f>$B$38</f>
        <v>Home Economics</v>
      </c>
      <c r="C199" s="138">
        <f t="shared" si="11"/>
        <v>19337.229329359816</v>
      </c>
      <c r="D199" s="138">
        <f t="shared" si="11"/>
        <v>21435.48770642648</v>
      </c>
      <c r="E199" s="138">
        <f t="shared" si="11"/>
        <v>7809.6890902748119</v>
      </c>
      <c r="F199" s="138">
        <f t="shared" si="11"/>
        <v>0</v>
      </c>
      <c r="G199" s="138">
        <f t="shared" si="11"/>
        <v>0</v>
      </c>
      <c r="H199" s="138">
        <f t="shared" si="12"/>
        <v>48582.406126061105</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4743.7201912397359</v>
      </c>
      <c r="D201" s="138">
        <f t="shared" si="11"/>
        <v>91070.688967500508</v>
      </c>
      <c r="E201" s="138">
        <f t="shared" si="11"/>
        <v>0</v>
      </c>
      <c r="F201" s="138">
        <f t="shared" si="11"/>
        <v>0</v>
      </c>
      <c r="G201" s="138">
        <f t="shared" si="11"/>
        <v>0</v>
      </c>
      <c r="H201" s="138">
        <f t="shared" si="12"/>
        <v>95814.409158740251</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5418.1556150759252</v>
      </c>
      <c r="D204" s="138">
        <f t="shared" si="11"/>
        <v>0</v>
      </c>
      <c r="E204" s="138">
        <f t="shared" si="11"/>
        <v>0</v>
      </c>
      <c r="F204" s="138">
        <f t="shared" si="11"/>
        <v>0</v>
      </c>
      <c r="G204" s="138">
        <f t="shared" si="11"/>
        <v>0</v>
      </c>
      <c r="H204" s="138">
        <f t="shared" si="12"/>
        <v>5418.1556150759252</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159688.96425358849</v>
      </c>
      <c r="D206" s="138">
        <f t="shared" si="11"/>
        <v>581328.53168849472</v>
      </c>
      <c r="E206" s="138">
        <f t="shared" si="11"/>
        <v>194038.23306695276</v>
      </c>
      <c r="F206" s="138">
        <f t="shared" si="11"/>
        <v>0</v>
      </c>
      <c r="G206" s="138">
        <f t="shared" si="11"/>
        <v>0</v>
      </c>
      <c r="H206" s="138">
        <f t="shared" si="12"/>
        <v>935055.72900903597</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242119.26223501144</v>
      </c>
      <c r="D208" s="138">
        <f t="shared" si="11"/>
        <v>844917.75367666292</v>
      </c>
      <c r="E208" s="138">
        <f t="shared" si="11"/>
        <v>249741.56433208473</v>
      </c>
      <c r="F208" s="138">
        <f t="shared" si="11"/>
        <v>0</v>
      </c>
      <c r="G208" s="138">
        <f t="shared" si="11"/>
        <v>0</v>
      </c>
      <c r="H208" s="138">
        <f t="shared" si="12"/>
        <v>1336778.5802437591</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60332.712143740864</v>
      </c>
      <c r="E210" s="138">
        <f t="shared" si="13"/>
        <v>0</v>
      </c>
      <c r="F210" s="138">
        <f t="shared" si="13"/>
        <v>0</v>
      </c>
      <c r="G210" s="138">
        <f t="shared" si="13"/>
        <v>0</v>
      </c>
      <c r="H210" s="138">
        <f t="shared" si="12"/>
        <v>60332.712143740864</v>
      </c>
    </row>
    <row r="211" spans="2:8">
      <c r="B211" s="127" t="str">
        <f>$B$50</f>
        <v>Technology</v>
      </c>
      <c r="C211" s="138">
        <f t="shared" si="13"/>
        <v>52365.680312703065</v>
      </c>
      <c r="D211" s="138">
        <f t="shared" si="13"/>
        <v>97311.94138266216</v>
      </c>
      <c r="E211" s="138">
        <f t="shared" si="13"/>
        <v>4982.7155716454517</v>
      </c>
      <c r="F211" s="138">
        <f t="shared" si="13"/>
        <v>0</v>
      </c>
      <c r="G211" s="138">
        <f t="shared" si="13"/>
        <v>0</v>
      </c>
      <c r="H211" s="138">
        <f t="shared" si="12"/>
        <v>154660.33726701068</v>
      </c>
    </row>
    <row r="212" spans="2:8">
      <c r="B212" s="127" t="str">
        <f>$B$51</f>
        <v>Nursing</v>
      </c>
      <c r="C212" s="138">
        <f t="shared" si="13"/>
        <v>18460.047360307653</v>
      </c>
      <c r="D212" s="138">
        <f t="shared" si="13"/>
        <v>648737.77550923906</v>
      </c>
      <c r="E212" s="138">
        <f t="shared" si="13"/>
        <v>239688.84838928303</v>
      </c>
      <c r="F212" s="138">
        <f t="shared" si="13"/>
        <v>0</v>
      </c>
      <c r="G212" s="138">
        <f t="shared" si="13"/>
        <v>0</v>
      </c>
      <c r="H212" s="138">
        <f t="shared" si="12"/>
        <v>906886.67125882977</v>
      </c>
    </row>
    <row r="213" spans="2:8">
      <c r="B213" s="130" t="str">
        <f>$B$52</f>
        <v>Totals</v>
      </c>
      <c r="C213" s="135">
        <f>SUM(C193:C212)</f>
        <v>3601289.4757789243</v>
      </c>
      <c r="D213" s="135">
        <f>SUM(D193:D212)</f>
        <v>4386281.2477344349</v>
      </c>
      <c r="E213" s="135">
        <f>SUM(E193:E212)</f>
        <v>1741032.4379108883</v>
      </c>
      <c r="F213" s="135">
        <f>SUM(F193:F212)</f>
        <v>77307.838575751899</v>
      </c>
      <c r="G213" s="135">
        <f>SUM(G193:G212)</f>
        <v>0</v>
      </c>
      <c r="H213" s="135">
        <f t="shared" si="12"/>
        <v>9805911</v>
      </c>
    </row>
    <row r="214" spans="2:8">
      <c r="B214" s="143"/>
      <c r="C214" s="144"/>
      <c r="D214" s="144"/>
      <c r="E214" s="144"/>
      <c r="F214" s="144"/>
      <c r="G214" s="144"/>
      <c r="H214" s="144"/>
    </row>
    <row r="215" spans="2:8">
      <c r="B215" s="489" t="s">
        <v>35</v>
      </c>
      <c r="C215" s="489"/>
      <c r="D215" s="489"/>
      <c r="E215" s="489"/>
      <c r="F215" s="489"/>
      <c r="G215" s="489"/>
      <c r="H215" s="122">
        <f>H17</f>
        <v>8226631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1846081.442000261</v>
      </c>
      <c r="D218" s="135">
        <f t="shared" si="14"/>
        <v>709493.72325190355</v>
      </c>
      <c r="E218" s="135">
        <f t="shared" si="14"/>
        <v>253808.25132079137</v>
      </c>
      <c r="F218" s="135">
        <f t="shared" si="14"/>
        <v>0</v>
      </c>
      <c r="G218" s="135">
        <f t="shared" si="14"/>
        <v>0</v>
      </c>
      <c r="H218" s="135">
        <f>SUM(C218:G218)</f>
        <v>2809383.4165729559</v>
      </c>
    </row>
    <row r="219" spans="2:8">
      <c r="B219" s="127" t="str">
        <f>$B$33</f>
        <v>Science</v>
      </c>
      <c r="C219" s="138">
        <f t="shared" si="14"/>
        <v>560680.3316829371</v>
      </c>
      <c r="D219" s="138">
        <f t="shared" si="14"/>
        <v>341646.39443276799</v>
      </c>
      <c r="E219" s="138">
        <f t="shared" si="14"/>
        <v>76018.74194038329</v>
      </c>
      <c r="F219" s="138">
        <f t="shared" si="14"/>
        <v>0</v>
      </c>
      <c r="G219" s="138">
        <f t="shared" si="14"/>
        <v>0</v>
      </c>
      <c r="H219" s="138">
        <f t="shared" ref="H219:H238" si="15">SUM(C219:G219)</f>
        <v>978345.46805608843</v>
      </c>
    </row>
    <row r="220" spans="2:8">
      <c r="B220" s="127" t="str">
        <f>$B$34</f>
        <v>Fine Arts</v>
      </c>
      <c r="C220" s="138">
        <f t="shared" si="14"/>
        <v>238143.86627628416</v>
      </c>
      <c r="D220" s="138">
        <f t="shared" si="14"/>
        <v>100408.18605302085</v>
      </c>
      <c r="E220" s="138">
        <f t="shared" si="14"/>
        <v>0</v>
      </c>
      <c r="F220" s="138">
        <f t="shared" si="14"/>
        <v>0</v>
      </c>
      <c r="G220" s="138">
        <f t="shared" si="14"/>
        <v>0</v>
      </c>
      <c r="H220" s="138">
        <f t="shared" si="15"/>
        <v>338552.05232930498</v>
      </c>
    </row>
    <row r="221" spans="2:8">
      <c r="B221" s="127" t="str">
        <f>$B$35</f>
        <v>Teacher Education</v>
      </c>
      <c r="C221" s="138">
        <f t="shared" si="14"/>
        <v>75009.720136720789</v>
      </c>
      <c r="D221" s="138">
        <f t="shared" si="14"/>
        <v>296311.8829616186</v>
      </c>
      <c r="E221" s="138">
        <f t="shared" si="14"/>
        <v>329594.99303144822</v>
      </c>
      <c r="F221" s="138">
        <f t="shared" si="14"/>
        <v>36414.449280708221</v>
      </c>
      <c r="G221" s="138">
        <f t="shared" si="14"/>
        <v>0</v>
      </c>
      <c r="H221" s="138">
        <f t="shared" si="15"/>
        <v>737331.04541049583</v>
      </c>
    </row>
    <row r="222" spans="2:8">
      <c r="B222" s="127" t="str">
        <f>$B$36</f>
        <v>Agriculture</v>
      </c>
      <c r="C222" s="138">
        <f t="shared" si="14"/>
        <v>0</v>
      </c>
      <c r="D222" s="138">
        <f t="shared" si="14"/>
        <v>8791.1029848996786</v>
      </c>
      <c r="E222" s="138">
        <f t="shared" si="14"/>
        <v>0</v>
      </c>
      <c r="F222" s="138">
        <f t="shared" si="14"/>
        <v>0</v>
      </c>
      <c r="G222" s="138">
        <f t="shared" si="14"/>
        <v>0</v>
      </c>
      <c r="H222" s="138">
        <f t="shared" si="15"/>
        <v>8791.1029848996786</v>
      </c>
    </row>
    <row r="223" spans="2:8">
      <c r="B223" s="127" t="str">
        <f>$B$37</f>
        <v>Engineering</v>
      </c>
      <c r="C223" s="138">
        <f t="shared" si="14"/>
        <v>114407.14954754998</v>
      </c>
      <c r="D223" s="138">
        <f t="shared" si="14"/>
        <v>145915.07209250156</v>
      </c>
      <c r="E223" s="138">
        <f t="shared" si="14"/>
        <v>35496.035148154551</v>
      </c>
      <c r="F223" s="138">
        <f t="shared" si="14"/>
        <v>0</v>
      </c>
      <c r="G223" s="138">
        <f t="shared" si="14"/>
        <v>0</v>
      </c>
      <c r="H223" s="138">
        <f t="shared" si="15"/>
        <v>295818.25678820611</v>
      </c>
    </row>
    <row r="224" spans="2:8">
      <c r="B224" s="127" t="str">
        <f>$B$38</f>
        <v>Home Economics</v>
      </c>
      <c r="C224" s="138">
        <f t="shared" si="14"/>
        <v>28148.636980944259</v>
      </c>
      <c r="D224" s="138">
        <f t="shared" si="14"/>
        <v>24821.937839716746</v>
      </c>
      <c r="E224" s="138">
        <f t="shared" si="14"/>
        <v>9048.0089593335124</v>
      </c>
      <c r="F224" s="138">
        <f t="shared" si="14"/>
        <v>0</v>
      </c>
      <c r="G224" s="138">
        <f t="shared" si="14"/>
        <v>0</v>
      </c>
      <c r="H224" s="138">
        <f t="shared" si="15"/>
        <v>62018.583779994515</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5331.1812463909591</v>
      </c>
      <c r="D226" s="138">
        <f t="shared" si="14"/>
        <v>109802.60002708032</v>
      </c>
      <c r="E226" s="138">
        <f t="shared" si="14"/>
        <v>0</v>
      </c>
      <c r="F226" s="138">
        <f t="shared" si="14"/>
        <v>0</v>
      </c>
      <c r="G226" s="138">
        <f t="shared" si="14"/>
        <v>0</v>
      </c>
      <c r="H226" s="138">
        <f t="shared" si="15"/>
        <v>115133.78127347128</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7037.1592452360646</v>
      </c>
      <c r="D229" s="138">
        <f t="shared" si="14"/>
        <v>0</v>
      </c>
      <c r="E229" s="138">
        <f t="shared" si="14"/>
        <v>0</v>
      </c>
      <c r="F229" s="138">
        <f t="shared" si="14"/>
        <v>0</v>
      </c>
      <c r="G229" s="138">
        <f t="shared" si="14"/>
        <v>0</v>
      </c>
      <c r="H229" s="138">
        <f t="shared" si="15"/>
        <v>7037.1592452360646</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156150.29870679119</v>
      </c>
      <c r="D231" s="138">
        <f t="shared" si="14"/>
        <v>742589.64037152566</v>
      </c>
      <c r="E231" s="138">
        <f t="shared" si="14"/>
        <v>108498.77410209333</v>
      </c>
      <c r="F231" s="138">
        <f t="shared" si="14"/>
        <v>0</v>
      </c>
      <c r="G231" s="138">
        <f t="shared" si="14"/>
        <v>0</v>
      </c>
      <c r="H231" s="138">
        <f t="shared" si="15"/>
        <v>1007238.7131804101</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151618.79464735888</v>
      </c>
      <c r="D233" s="138">
        <f t="shared" si="14"/>
        <v>586159.71961081109</v>
      </c>
      <c r="E233" s="138">
        <f t="shared" si="14"/>
        <v>206248.20422685883</v>
      </c>
      <c r="F233" s="138">
        <f t="shared" si="14"/>
        <v>0</v>
      </c>
      <c r="G233" s="138">
        <f t="shared" si="14"/>
        <v>0</v>
      </c>
      <c r="H233" s="138">
        <f t="shared" si="15"/>
        <v>944026.71848502883</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37750.030464569216</v>
      </c>
      <c r="E235" s="138">
        <f t="shared" si="16"/>
        <v>0</v>
      </c>
      <c r="F235" s="138">
        <f t="shared" si="16"/>
        <v>0</v>
      </c>
      <c r="G235" s="138">
        <f t="shared" si="16"/>
        <v>0</v>
      </c>
      <c r="H235" s="138">
        <f t="shared" si="15"/>
        <v>37750.030464569216</v>
      </c>
    </row>
    <row r="236" spans="2:10">
      <c r="B236" s="127" t="str">
        <f>$B$50</f>
        <v>Technology</v>
      </c>
      <c r="C236" s="138">
        <f t="shared" si="16"/>
        <v>19405.49973686309</v>
      </c>
      <c r="D236" s="138">
        <f t="shared" si="16"/>
        <v>76534.308339126626</v>
      </c>
      <c r="E236" s="138">
        <f t="shared" si="16"/>
        <v>2784.0027567180041</v>
      </c>
      <c r="F236" s="138">
        <f t="shared" si="16"/>
        <v>0</v>
      </c>
      <c r="G236" s="138">
        <f t="shared" si="16"/>
        <v>0</v>
      </c>
      <c r="H236" s="138">
        <f t="shared" si="15"/>
        <v>98723.810832707721</v>
      </c>
    </row>
    <row r="237" spans="2:10">
      <c r="B237" s="127" t="str">
        <f>$B$51</f>
        <v>Nursing</v>
      </c>
      <c r="C237" s="138">
        <f t="shared" si="16"/>
        <v>25216.487295429233</v>
      </c>
      <c r="D237" s="138">
        <f t="shared" si="16"/>
        <v>681224.2940455596</v>
      </c>
      <c r="E237" s="138">
        <f t="shared" si="16"/>
        <v>80040.079255642617</v>
      </c>
      <c r="F237" s="138">
        <f t="shared" si="16"/>
        <v>0</v>
      </c>
      <c r="G237" s="138">
        <f t="shared" si="16"/>
        <v>0</v>
      </c>
      <c r="H237" s="138">
        <f t="shared" si="15"/>
        <v>786480.86059663142</v>
      </c>
    </row>
    <row r="238" spans="2:10">
      <c r="B238" s="130" t="str">
        <f>$B$52</f>
        <v>Totals</v>
      </c>
      <c r="C238" s="135">
        <f>SUM(C218:C237)</f>
        <v>3227230.5675027668</v>
      </c>
      <c r="D238" s="135">
        <f>SUM(D218:D237)</f>
        <v>3861448.8924751016</v>
      </c>
      <c r="E238" s="135">
        <f>SUM(E218:E237)</f>
        <v>1101537.0907414237</v>
      </c>
      <c r="F238" s="135">
        <f>SUM(F218:F237)</f>
        <v>36414.449280708221</v>
      </c>
      <c r="G238" s="135">
        <f>SUM(G218:G237)</f>
        <v>0</v>
      </c>
      <c r="H238" s="135">
        <f t="shared" si="15"/>
        <v>8226631.0000000009</v>
      </c>
    </row>
    <row r="239" spans="2:10">
      <c r="B239" s="328"/>
      <c r="C239" s="348"/>
      <c r="D239" s="348"/>
      <c r="E239" s="348"/>
      <c r="F239" s="348"/>
      <c r="G239" s="348"/>
      <c r="H239" s="348"/>
    </row>
    <row r="240" spans="2:10">
      <c r="B240" s="120" t="s">
        <v>11</v>
      </c>
      <c r="C240" s="121"/>
      <c r="D240" s="121"/>
      <c r="E240" s="121"/>
      <c r="F240" s="121"/>
      <c r="G240" s="121"/>
      <c r="H240" s="122">
        <f>H16</f>
        <v>13774097</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3090949.971137817</v>
      </c>
      <c r="D243" s="135">
        <f t="shared" si="17"/>
        <v>1187926.7910476201</v>
      </c>
      <c r="E243" s="135">
        <f t="shared" si="17"/>
        <v>424958.82860103471</v>
      </c>
      <c r="F243" s="135">
        <f t="shared" si="17"/>
        <v>0</v>
      </c>
      <c r="G243" s="135">
        <f t="shared" si="17"/>
        <v>0</v>
      </c>
      <c r="H243" s="135">
        <f>SUM(C243:G243)</f>
        <v>4703835.590786472</v>
      </c>
    </row>
    <row r="244" spans="2:8">
      <c r="B244" s="127" t="str">
        <f>$B$33</f>
        <v>Science</v>
      </c>
      <c r="C244" s="138">
        <f t="shared" si="17"/>
        <v>938764.03045097669</v>
      </c>
      <c r="D244" s="138">
        <f t="shared" si="17"/>
        <v>572028.88723430107</v>
      </c>
      <c r="E244" s="138">
        <f t="shared" si="17"/>
        <v>127280.47791432576</v>
      </c>
      <c r="F244" s="138">
        <f t="shared" si="17"/>
        <v>0</v>
      </c>
      <c r="G244" s="138">
        <f t="shared" si="17"/>
        <v>0</v>
      </c>
      <c r="H244" s="138">
        <f t="shared" ref="H244:H263" si="18">SUM(C244:G244)</f>
        <v>1638073.3955996034</v>
      </c>
    </row>
    <row r="245" spans="2:8">
      <c r="B245" s="127" t="str">
        <f>$B$34</f>
        <v>Fine Arts</v>
      </c>
      <c r="C245" s="138">
        <f t="shared" si="17"/>
        <v>398731.47513782576</v>
      </c>
      <c r="D245" s="138">
        <f t="shared" si="17"/>
        <v>168116.46156103953</v>
      </c>
      <c r="E245" s="138">
        <f t="shared" si="17"/>
        <v>0</v>
      </c>
      <c r="F245" s="138">
        <f t="shared" si="17"/>
        <v>0</v>
      </c>
      <c r="G245" s="138">
        <f t="shared" si="17"/>
        <v>0</v>
      </c>
      <c r="H245" s="138">
        <f t="shared" si="18"/>
        <v>566847.93669886526</v>
      </c>
    </row>
    <row r="246" spans="2:8">
      <c r="B246" s="127" t="str">
        <f>$B$35</f>
        <v>Teacher Education</v>
      </c>
      <c r="C246" s="138">
        <f t="shared" si="17"/>
        <v>125591.04220257909</v>
      </c>
      <c r="D246" s="138">
        <f t="shared" si="17"/>
        <v>496123.94407455268</v>
      </c>
      <c r="E246" s="138">
        <f t="shared" si="17"/>
        <v>551850.86151663924</v>
      </c>
      <c r="F246" s="138">
        <f t="shared" si="17"/>
        <v>60969.81335300627</v>
      </c>
      <c r="G246" s="138">
        <f t="shared" si="17"/>
        <v>0</v>
      </c>
      <c r="H246" s="138">
        <f t="shared" si="18"/>
        <v>1234535.6611467772</v>
      </c>
    </row>
    <row r="247" spans="2:8">
      <c r="B247" s="127" t="str">
        <f>$B$36</f>
        <v>Agriculture</v>
      </c>
      <c r="C247" s="138">
        <f t="shared" si="17"/>
        <v>0</v>
      </c>
      <c r="D247" s="138">
        <f t="shared" si="17"/>
        <v>14719.209510065262</v>
      </c>
      <c r="E247" s="138">
        <f t="shared" si="17"/>
        <v>0</v>
      </c>
      <c r="F247" s="138">
        <f t="shared" si="17"/>
        <v>0</v>
      </c>
      <c r="G247" s="138">
        <f t="shared" si="17"/>
        <v>0</v>
      </c>
      <c r="H247" s="138">
        <f t="shared" si="18"/>
        <v>14719.209510065262</v>
      </c>
    </row>
    <row r="248" spans="2:8">
      <c r="B248" s="127" t="str">
        <f>$B$37</f>
        <v>Engineering</v>
      </c>
      <c r="C248" s="138">
        <f t="shared" si="17"/>
        <v>191555.34937223507</v>
      </c>
      <c r="D248" s="138">
        <f t="shared" si="17"/>
        <v>244310.01667196563</v>
      </c>
      <c r="E248" s="138">
        <f t="shared" si="17"/>
        <v>59432.084804349455</v>
      </c>
      <c r="F248" s="138">
        <f t="shared" si="17"/>
        <v>0</v>
      </c>
      <c r="G248" s="138">
        <f t="shared" si="17"/>
        <v>0</v>
      </c>
      <c r="H248" s="138">
        <f t="shared" si="18"/>
        <v>495297.45084855019</v>
      </c>
    </row>
    <row r="249" spans="2:8">
      <c r="B249" s="127" t="str">
        <f>$B$38</f>
        <v>Home Economics</v>
      </c>
      <c r="C249" s="138">
        <f t="shared" si="17"/>
        <v>47130.113918238632</v>
      </c>
      <c r="D249" s="138">
        <f t="shared" si="17"/>
        <v>41560.120969596042</v>
      </c>
      <c r="E249" s="138">
        <f t="shared" si="17"/>
        <v>15149.354950128292</v>
      </c>
      <c r="F249" s="138">
        <f t="shared" si="17"/>
        <v>0</v>
      </c>
      <c r="G249" s="138">
        <f t="shared" si="17"/>
        <v>0</v>
      </c>
      <c r="H249" s="138">
        <f t="shared" si="18"/>
        <v>103839.58983796297</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8926.1579390603474</v>
      </c>
      <c r="D251" s="138">
        <f t="shared" si="17"/>
        <v>183845.81290022694</v>
      </c>
      <c r="E251" s="138">
        <f t="shared" si="17"/>
        <v>0</v>
      </c>
      <c r="F251" s="138">
        <f t="shared" si="17"/>
        <v>0</v>
      </c>
      <c r="G251" s="138">
        <f t="shared" si="17"/>
        <v>0</v>
      </c>
      <c r="H251" s="138">
        <f t="shared" si="18"/>
        <v>192771.9708392873</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11782.528479559658</v>
      </c>
      <c r="D254" s="138">
        <f t="shared" si="17"/>
        <v>0</v>
      </c>
      <c r="E254" s="138">
        <f t="shared" si="17"/>
        <v>0</v>
      </c>
      <c r="F254" s="138">
        <f t="shared" si="17"/>
        <v>0</v>
      </c>
      <c r="G254" s="138">
        <f t="shared" si="17"/>
        <v>0</v>
      </c>
      <c r="H254" s="138">
        <f t="shared" si="18"/>
        <v>11782.528479559658</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261447.16603507759</v>
      </c>
      <c r="D256" s="138">
        <f t="shared" si="17"/>
        <v>1243340.2856737478</v>
      </c>
      <c r="E256" s="138">
        <f t="shared" si="17"/>
        <v>181662.77773529911</v>
      </c>
      <c r="F256" s="138">
        <f t="shared" si="17"/>
        <v>0</v>
      </c>
      <c r="G256" s="138">
        <f t="shared" si="17"/>
        <v>0</v>
      </c>
      <c r="H256" s="138">
        <f t="shared" si="18"/>
        <v>1686450.2294441245</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253859.93178687629</v>
      </c>
      <c r="D258" s="138">
        <f t="shared" si="17"/>
        <v>981424.93997993995</v>
      </c>
      <c r="E258" s="138">
        <f t="shared" si="17"/>
        <v>345327.60386318091</v>
      </c>
      <c r="F258" s="138">
        <f t="shared" si="17"/>
        <v>0</v>
      </c>
      <c r="G258" s="138">
        <f t="shared" si="17"/>
        <v>0</v>
      </c>
      <c r="H258" s="138">
        <f t="shared" si="18"/>
        <v>1580612.4756299972</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63206.017307927308</v>
      </c>
      <c r="E260" s="138">
        <f t="shared" si="19"/>
        <v>0</v>
      </c>
      <c r="F260" s="138">
        <f t="shared" si="19"/>
        <v>0</v>
      </c>
      <c r="G260" s="138">
        <f t="shared" si="19"/>
        <v>0</v>
      </c>
      <c r="H260" s="138">
        <f t="shared" si="18"/>
        <v>63206.017307927308</v>
      </c>
    </row>
    <row r="261" spans="2:10">
      <c r="B261" s="127" t="str">
        <f>$B$50</f>
        <v>Technology</v>
      </c>
      <c r="C261" s="138">
        <f t="shared" si="19"/>
        <v>32491.214898179664</v>
      </c>
      <c r="D261" s="138">
        <f t="shared" si="19"/>
        <v>128143.70632292112</v>
      </c>
      <c r="E261" s="138">
        <f t="shared" si="19"/>
        <v>4661.33998465486</v>
      </c>
      <c r="F261" s="138">
        <f t="shared" si="19"/>
        <v>0</v>
      </c>
      <c r="G261" s="138">
        <f t="shared" si="19"/>
        <v>0</v>
      </c>
      <c r="H261" s="138">
        <f t="shared" si="18"/>
        <v>165296.26120575564</v>
      </c>
    </row>
    <row r="262" spans="2:10">
      <c r="B262" s="127" t="str">
        <f>$B$51</f>
        <v>Nursing</v>
      </c>
      <c r="C262" s="138">
        <f t="shared" si="19"/>
        <v>42220.727051755443</v>
      </c>
      <c r="D262" s="138">
        <f t="shared" si="19"/>
        <v>1140594.4310544692</v>
      </c>
      <c r="E262" s="138">
        <f t="shared" si="19"/>
        <v>134013.52455882722</v>
      </c>
      <c r="F262" s="138">
        <f t="shared" si="19"/>
        <v>0</v>
      </c>
      <c r="G262" s="138">
        <f t="shared" si="19"/>
        <v>0</v>
      </c>
      <c r="H262" s="138">
        <f t="shared" si="18"/>
        <v>1316828.6826650519</v>
      </c>
    </row>
    <row r="263" spans="2:10">
      <c r="B263" s="130" t="str">
        <f>$B$52</f>
        <v>Totals</v>
      </c>
      <c r="C263" s="135">
        <f>SUM(C243:C262)</f>
        <v>5403449.7084101802</v>
      </c>
      <c r="D263" s="135">
        <f>SUM(D243:D262)</f>
        <v>6465340.6243083728</v>
      </c>
      <c r="E263" s="135">
        <f>SUM(E243:E262)</f>
        <v>1844336.8539284398</v>
      </c>
      <c r="F263" s="135">
        <f>SUM(F243:F262)</f>
        <v>60969.81335300627</v>
      </c>
      <c r="G263" s="135">
        <f>SUM(G243:G262)</f>
        <v>0</v>
      </c>
      <c r="H263" s="135">
        <f t="shared" si="18"/>
        <v>13774096.999999998</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13370108.855348149</v>
      </c>
      <c r="D268" s="135">
        <f t="shared" si="20"/>
        <v>5435933.6173909828</v>
      </c>
      <c r="E268" s="135">
        <f t="shared" si="20"/>
        <v>2855393.6576497965</v>
      </c>
      <c r="F268" s="135">
        <f t="shared" si="20"/>
        <v>0</v>
      </c>
      <c r="G268" s="135">
        <f t="shared" si="20"/>
        <v>0</v>
      </c>
      <c r="H268" s="135">
        <f>SUM(C268:G268)</f>
        <v>21661436.130388927</v>
      </c>
    </row>
    <row r="269" spans="2:10">
      <c r="B269" s="127" t="str">
        <f>$B$33</f>
        <v>Science</v>
      </c>
      <c r="C269" s="138">
        <f t="shared" si="20"/>
        <v>4045168.7852586741</v>
      </c>
      <c r="D269" s="138">
        <f t="shared" si="20"/>
        <v>3020078.8845670354</v>
      </c>
      <c r="E269" s="138">
        <f t="shared" si="20"/>
        <v>1277380.5368056411</v>
      </c>
      <c r="F269" s="138">
        <f t="shared" si="20"/>
        <v>0</v>
      </c>
      <c r="G269" s="138">
        <f t="shared" si="20"/>
        <v>0</v>
      </c>
      <c r="H269" s="138">
        <f t="shared" ref="H269:H288" si="21">SUM(C269:G269)</f>
        <v>8342628.2066313503</v>
      </c>
    </row>
    <row r="270" spans="2:10">
      <c r="B270" s="127" t="str">
        <f>$B$34</f>
        <v>Fine Arts</v>
      </c>
      <c r="C270" s="138">
        <f t="shared" si="20"/>
        <v>2413017.5988221872</v>
      </c>
      <c r="D270" s="138">
        <f t="shared" si="20"/>
        <v>1630832.2498059412</v>
      </c>
      <c r="E270" s="138">
        <f t="shared" si="20"/>
        <v>0</v>
      </c>
      <c r="F270" s="138">
        <f t="shared" si="20"/>
        <v>0</v>
      </c>
      <c r="G270" s="138">
        <f t="shared" si="20"/>
        <v>0</v>
      </c>
      <c r="H270" s="138">
        <f t="shared" si="21"/>
        <v>4043849.8486281284</v>
      </c>
    </row>
    <row r="271" spans="2:10">
      <c r="B271" s="127" t="str">
        <f>$B$35</f>
        <v>Teacher Education</v>
      </c>
      <c r="C271" s="138">
        <f t="shared" si="20"/>
        <v>388344.1262851709</v>
      </c>
      <c r="D271" s="138">
        <f t="shared" si="20"/>
        <v>1598760.9672380523</v>
      </c>
      <c r="E271" s="138">
        <f t="shared" si="20"/>
        <v>1927897.0908582101</v>
      </c>
      <c r="F271" s="138">
        <f t="shared" si="20"/>
        <v>450075.07968446799</v>
      </c>
      <c r="G271" s="138">
        <f t="shared" si="20"/>
        <v>0</v>
      </c>
      <c r="H271" s="138">
        <f t="shared" si="21"/>
        <v>4365077.2640659008</v>
      </c>
    </row>
    <row r="272" spans="2:10">
      <c r="B272" s="127" t="str">
        <f>$B$36</f>
        <v>Agriculture</v>
      </c>
      <c r="C272" s="138">
        <f t="shared" si="20"/>
        <v>0</v>
      </c>
      <c r="D272" s="138">
        <f t="shared" si="20"/>
        <v>140459.8034883769</v>
      </c>
      <c r="E272" s="138">
        <f t="shared" si="20"/>
        <v>0</v>
      </c>
      <c r="F272" s="138">
        <f t="shared" si="20"/>
        <v>0</v>
      </c>
      <c r="G272" s="138">
        <f t="shared" si="20"/>
        <v>0</v>
      </c>
      <c r="H272" s="138">
        <f t="shared" si="21"/>
        <v>140459.8034883769</v>
      </c>
    </row>
    <row r="273" spans="2:10">
      <c r="B273" s="127" t="str">
        <f>$B$37</f>
        <v>Engineering</v>
      </c>
      <c r="C273" s="138">
        <f t="shared" si="20"/>
        <v>1494540.1032751068</v>
      </c>
      <c r="D273" s="138">
        <f t="shared" si="20"/>
        <v>1768582.1460162636</v>
      </c>
      <c r="E273" s="138">
        <f t="shared" si="20"/>
        <v>562226.47064737196</v>
      </c>
      <c r="F273" s="138">
        <f t="shared" si="20"/>
        <v>0</v>
      </c>
      <c r="G273" s="138">
        <f t="shared" si="20"/>
        <v>0</v>
      </c>
      <c r="H273" s="138">
        <f t="shared" si="21"/>
        <v>3825348.7199387425</v>
      </c>
    </row>
    <row r="274" spans="2:10">
      <c r="B274" s="127" t="str">
        <f>$B$38</f>
        <v>Home Economics</v>
      </c>
      <c r="C274" s="138">
        <f t="shared" si="20"/>
        <v>163498.51943569907</v>
      </c>
      <c r="D274" s="138">
        <f t="shared" si="20"/>
        <v>164174.44321554803</v>
      </c>
      <c r="E274" s="138">
        <f t="shared" si="20"/>
        <v>59826.509747854179</v>
      </c>
      <c r="F274" s="138">
        <f t="shared" si="20"/>
        <v>0</v>
      </c>
      <c r="G274" s="138">
        <f t="shared" si="20"/>
        <v>0</v>
      </c>
      <c r="H274" s="138">
        <f t="shared" si="21"/>
        <v>387499.4723991013</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35898.961775420503</v>
      </c>
      <c r="D276" s="138">
        <f t="shared" si="20"/>
        <v>709127.6992652379</v>
      </c>
      <c r="E276" s="138">
        <f t="shared" si="20"/>
        <v>0</v>
      </c>
      <c r="F276" s="138">
        <f t="shared" si="20"/>
        <v>0</v>
      </c>
      <c r="G276" s="138">
        <f t="shared" si="20"/>
        <v>0</v>
      </c>
      <c r="H276" s="138">
        <f t="shared" si="21"/>
        <v>745026.66104065836</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43538.678138526069</v>
      </c>
      <c r="D279" s="138">
        <f t="shared" si="20"/>
        <v>0</v>
      </c>
      <c r="E279" s="138">
        <f t="shared" si="20"/>
        <v>0</v>
      </c>
      <c r="F279" s="138">
        <f t="shared" si="20"/>
        <v>0</v>
      </c>
      <c r="G279" s="138">
        <f t="shared" si="20"/>
        <v>0</v>
      </c>
      <c r="H279" s="138">
        <f t="shared" si="21"/>
        <v>43538.678138526069</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1146124.4437870977</v>
      </c>
      <c r="D281" s="138">
        <f t="shared" si="20"/>
        <v>4638045.0612607021</v>
      </c>
      <c r="E281" s="138">
        <f t="shared" si="20"/>
        <v>1175395.4715154986</v>
      </c>
      <c r="F281" s="138">
        <f t="shared" si="20"/>
        <v>0</v>
      </c>
      <c r="G281" s="138">
        <f t="shared" si="20"/>
        <v>0</v>
      </c>
      <c r="H281" s="138">
        <f t="shared" si="21"/>
        <v>6959564.9765632991</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1510066.2859196269</v>
      </c>
      <c r="D283" s="138">
        <f t="shared" si="20"/>
        <v>5422237.2423071861</v>
      </c>
      <c r="E283" s="138">
        <f t="shared" si="20"/>
        <v>1690937.5527986388</v>
      </c>
      <c r="F283" s="138">
        <f t="shared" si="20"/>
        <v>0</v>
      </c>
      <c r="G283" s="138">
        <f t="shared" si="20"/>
        <v>0</v>
      </c>
      <c r="H283" s="138">
        <f t="shared" si="21"/>
        <v>8623241.0810254514</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376203.80090857833</v>
      </c>
      <c r="E285" s="138">
        <f t="shared" si="22"/>
        <v>0</v>
      </c>
      <c r="F285" s="138">
        <f t="shared" si="22"/>
        <v>0</v>
      </c>
      <c r="G285" s="138">
        <f t="shared" si="22"/>
        <v>0</v>
      </c>
      <c r="H285" s="138">
        <f t="shared" si="21"/>
        <v>376203.80090857833</v>
      </c>
    </row>
    <row r="286" spans="2:10">
      <c r="B286" s="127" t="str">
        <f>$B$50</f>
        <v>Technology</v>
      </c>
      <c r="C286" s="138">
        <f t="shared" si="22"/>
        <v>290797.20121034957</v>
      </c>
      <c r="D286" s="138">
        <f t="shared" si="22"/>
        <v>648630.42790447001</v>
      </c>
      <c r="E286" s="138">
        <f t="shared" si="22"/>
        <v>30177.276470183631</v>
      </c>
      <c r="F286" s="138">
        <f t="shared" si="22"/>
        <v>0</v>
      </c>
      <c r="G286" s="138">
        <f t="shared" si="22"/>
        <v>0</v>
      </c>
      <c r="H286" s="138">
        <f t="shared" si="21"/>
        <v>969604.9055850032</v>
      </c>
    </row>
    <row r="287" spans="2:10">
      <c r="B287" s="127" t="str">
        <f>$B$51</f>
        <v>Nursing</v>
      </c>
      <c r="C287" s="138">
        <f t="shared" si="22"/>
        <v>151654.957711294</v>
      </c>
      <c r="D287" s="138">
        <f t="shared" si="22"/>
        <v>4781466.1421438009</v>
      </c>
      <c r="E287" s="138">
        <f t="shared" si="22"/>
        <v>1307553.1776178994</v>
      </c>
      <c r="F287" s="138">
        <f t="shared" si="22"/>
        <v>0</v>
      </c>
      <c r="G287" s="138">
        <f t="shared" si="22"/>
        <v>0</v>
      </c>
      <c r="H287" s="138">
        <f t="shared" si="21"/>
        <v>6240674.2774729943</v>
      </c>
    </row>
    <row r="288" spans="2:10">
      <c r="B288" s="130" t="str">
        <f>$B$52</f>
        <v>Totals</v>
      </c>
      <c r="C288" s="135">
        <f>SUM(C268:C287)</f>
        <v>25052758.5169673</v>
      </c>
      <c r="D288" s="135">
        <f>SUM(D268:D287)</f>
        <v>30334532.485512175</v>
      </c>
      <c r="E288" s="135">
        <f>SUM(E268:E287)</f>
        <v>10886787.744111095</v>
      </c>
      <c r="F288" s="135">
        <f>SUM(F268:F287)</f>
        <v>450075.07968446799</v>
      </c>
      <c r="G288" s="135">
        <f>SUM(G268:G287)</f>
        <v>0</v>
      </c>
      <c r="H288" s="135">
        <f t="shared" si="21"/>
        <v>66724153.826275036</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386.10687464907443</v>
      </c>
      <c r="D293" s="133">
        <f t="shared" si="23"/>
        <v>660.34179025643618</v>
      </c>
      <c r="E293" s="133">
        <f t="shared" si="23"/>
        <v>870.01634907062657</v>
      </c>
      <c r="F293" s="133">
        <f t="shared" si="23"/>
        <v>0</v>
      </c>
      <c r="G293" s="134">
        <f t="shared" si="23"/>
        <v>0</v>
      </c>
      <c r="H293" s="135">
        <f t="shared" si="23"/>
        <v>469.45160873800285</v>
      </c>
    </row>
    <row r="294" spans="2:10">
      <c r="B294" s="127" t="str">
        <f>$B$33</f>
        <v>Science</v>
      </c>
      <c r="C294" s="136">
        <f t="shared" si="23"/>
        <v>384.63143341814907</v>
      </c>
      <c r="D294" s="136">
        <f t="shared" si="23"/>
        <v>761.87661063749636</v>
      </c>
      <c r="E294" s="136">
        <f t="shared" si="23"/>
        <v>1299.4715532102148</v>
      </c>
      <c r="F294" s="136">
        <f t="shared" si="23"/>
        <v>0</v>
      </c>
      <c r="G294" s="137">
        <f t="shared" si="23"/>
        <v>0</v>
      </c>
      <c r="H294" s="138">
        <f t="shared" si="23"/>
        <v>539.4870800977335</v>
      </c>
    </row>
    <row r="295" spans="2:10">
      <c r="B295" s="127" t="str">
        <f>$B$34</f>
        <v>Fine Arts</v>
      </c>
      <c r="C295" s="136">
        <f t="shared" si="23"/>
        <v>540.1875081312262</v>
      </c>
      <c r="D295" s="136">
        <f t="shared" si="23"/>
        <v>1399.856008417117</v>
      </c>
      <c r="E295" s="136">
        <f t="shared" si="23"/>
        <v>0</v>
      </c>
      <c r="F295" s="136">
        <f t="shared" si="23"/>
        <v>0</v>
      </c>
      <c r="G295" s="137">
        <f t="shared" si="23"/>
        <v>0</v>
      </c>
      <c r="H295" s="138">
        <f t="shared" si="23"/>
        <v>718.01311232743763</v>
      </c>
    </row>
    <row r="296" spans="2:10">
      <c r="B296" s="127" t="str">
        <f>$B$35</f>
        <v>Teacher Education</v>
      </c>
      <c r="C296" s="136">
        <f t="shared" si="23"/>
        <v>276.00861853956712</v>
      </c>
      <c r="D296" s="136">
        <f t="shared" si="23"/>
        <v>465.02645934789189</v>
      </c>
      <c r="E296" s="136">
        <f t="shared" si="23"/>
        <v>452.34563370675977</v>
      </c>
      <c r="F296" s="136">
        <f t="shared" si="23"/>
        <v>1154.0386658576101</v>
      </c>
      <c r="G296" s="137">
        <f t="shared" si="23"/>
        <v>0</v>
      </c>
      <c r="H296" s="138">
        <f t="shared" si="23"/>
        <v>459.62696262671381</v>
      </c>
    </row>
    <row r="297" spans="2:10">
      <c r="B297" s="127" t="str">
        <f>$B$36</f>
        <v>Agriculture</v>
      </c>
      <c r="C297" s="136">
        <f t="shared" si="23"/>
        <v>0</v>
      </c>
      <c r="D297" s="136">
        <f t="shared" si="23"/>
        <v>1377.0568969448716</v>
      </c>
      <c r="E297" s="136">
        <f t="shared" si="23"/>
        <v>0</v>
      </c>
      <c r="F297" s="136">
        <f t="shared" si="23"/>
        <v>0</v>
      </c>
      <c r="G297" s="137">
        <f t="shared" si="23"/>
        <v>0</v>
      </c>
      <c r="H297" s="138">
        <f t="shared" si="23"/>
        <v>1377.0568969448716</v>
      </c>
    </row>
    <row r="298" spans="2:10">
      <c r="B298" s="127" t="str">
        <f>$B$37</f>
        <v>Engineering</v>
      </c>
      <c r="C298" s="136">
        <f t="shared" si="23"/>
        <v>696.43061662400123</v>
      </c>
      <c r="D298" s="136">
        <f t="shared" si="23"/>
        <v>1044.6439137721582</v>
      </c>
      <c r="E298" s="136">
        <f t="shared" si="23"/>
        <v>1224.8942715629018</v>
      </c>
      <c r="F298" s="136">
        <f t="shared" si="23"/>
        <v>0</v>
      </c>
      <c r="G298" s="137">
        <f t="shared" si="23"/>
        <v>0</v>
      </c>
      <c r="H298" s="138">
        <f t="shared" si="23"/>
        <v>890.029948799149</v>
      </c>
    </row>
    <row r="299" spans="2:10">
      <c r="B299" s="127" t="str">
        <f>$B$38</f>
        <v>Home Economics</v>
      </c>
      <c r="C299" s="136">
        <f t="shared" si="23"/>
        <v>309.65628681003614</v>
      </c>
      <c r="D299" s="136">
        <f t="shared" si="23"/>
        <v>570.05015005398627</v>
      </c>
      <c r="E299" s="136">
        <f t="shared" si="23"/>
        <v>511.33769015259981</v>
      </c>
      <c r="F299" s="136">
        <f t="shared" si="23"/>
        <v>0</v>
      </c>
      <c r="G299" s="137">
        <f t="shared" si="23"/>
        <v>0</v>
      </c>
      <c r="H299" s="138">
        <f t="shared" si="23"/>
        <v>415.32633697652875</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358.98961775420503</v>
      </c>
      <c r="D301" s="136">
        <f t="shared" si="23"/>
        <v>556.61514855984137</v>
      </c>
      <c r="E301" s="136">
        <f t="shared" si="23"/>
        <v>0</v>
      </c>
      <c r="F301" s="136">
        <f t="shared" si="23"/>
        <v>0</v>
      </c>
      <c r="G301" s="137">
        <f t="shared" si="23"/>
        <v>0</v>
      </c>
      <c r="H301" s="138">
        <f t="shared" si="23"/>
        <v>542.2319221547732</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329.8384707464096</v>
      </c>
      <c r="D304" s="136">
        <f t="shared" si="23"/>
        <v>0</v>
      </c>
      <c r="E304" s="136">
        <f t="shared" si="23"/>
        <v>0</v>
      </c>
      <c r="F304" s="136">
        <f t="shared" si="23"/>
        <v>0</v>
      </c>
      <c r="G304" s="137">
        <f t="shared" si="23"/>
        <v>0</v>
      </c>
      <c r="H304" s="138">
        <f t="shared" si="23"/>
        <v>329.8384707464096</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391.30230241963051</v>
      </c>
      <c r="D306" s="136">
        <f t="shared" si="23"/>
        <v>538.30606560593117</v>
      </c>
      <c r="E306" s="136">
        <f t="shared" si="23"/>
        <v>837.77296615502394</v>
      </c>
      <c r="F306" s="136">
        <f t="shared" si="23"/>
        <v>0</v>
      </c>
      <c r="G306" s="137">
        <f t="shared" si="23"/>
        <v>0</v>
      </c>
      <c r="H306" s="138">
        <f t="shared" si="23"/>
        <v>537.5011566700108</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530.96564202518528</v>
      </c>
      <c r="D308" s="136">
        <f t="shared" si="23"/>
        <v>797.27058407692778</v>
      </c>
      <c r="E308" s="136">
        <f t="shared" si="23"/>
        <v>634.02232950830103</v>
      </c>
      <c r="F308" s="136">
        <f t="shared" si="23"/>
        <v>0</v>
      </c>
      <c r="G308" s="137">
        <f t="shared" si="23"/>
        <v>0</v>
      </c>
      <c r="H308" s="138">
        <f t="shared" si="23"/>
        <v>700.39320021324329</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858.91278746250759</v>
      </c>
      <c r="E310" s="136">
        <f t="shared" si="24"/>
        <v>0</v>
      </c>
      <c r="F310" s="136">
        <f t="shared" si="24"/>
        <v>0</v>
      </c>
      <c r="G310" s="137">
        <f t="shared" si="24"/>
        <v>0</v>
      </c>
      <c r="H310" s="138">
        <f t="shared" si="24"/>
        <v>858.91278746250759</v>
      </c>
    </row>
    <row r="311" spans="2:10">
      <c r="B311" s="127" t="str">
        <f>$B$50</f>
        <v>Technology</v>
      </c>
      <c r="C311" s="136">
        <f t="shared" si="24"/>
        <v>798.89340991854272</v>
      </c>
      <c r="D311" s="136">
        <f t="shared" si="24"/>
        <v>730.4396710635923</v>
      </c>
      <c r="E311" s="136">
        <f t="shared" si="24"/>
        <v>838.25767972732308</v>
      </c>
      <c r="F311" s="136">
        <f t="shared" si="24"/>
        <v>0</v>
      </c>
      <c r="G311" s="137">
        <f t="shared" si="24"/>
        <v>0</v>
      </c>
      <c r="H311" s="138">
        <f t="shared" si="24"/>
        <v>752.79883973990934</v>
      </c>
    </row>
    <row r="312" spans="2:10">
      <c r="B312" s="127" t="str">
        <f>$B$51</f>
        <v>Nursing</v>
      </c>
      <c r="C312" s="136">
        <f t="shared" si="24"/>
        <v>320.62358924163635</v>
      </c>
      <c r="D312" s="136">
        <f t="shared" si="24"/>
        <v>604.94257871252546</v>
      </c>
      <c r="E312" s="136">
        <f t="shared" si="24"/>
        <v>1263.336403495555</v>
      </c>
      <c r="F312" s="136">
        <f t="shared" si="24"/>
        <v>0</v>
      </c>
      <c r="G312" s="137">
        <f t="shared" si="24"/>
        <v>0</v>
      </c>
      <c r="H312" s="138">
        <f t="shared" si="24"/>
        <v>663.05506560486549</v>
      </c>
    </row>
    <row r="313" spans="2:10">
      <c r="B313" s="130" t="str">
        <f>$B$52</f>
        <v>Totals</v>
      </c>
      <c r="C313" s="135">
        <f t="shared" si="24"/>
        <v>413.85576141021392</v>
      </c>
      <c r="D313" s="135">
        <f t="shared" si="24"/>
        <v>677.0647609649393</v>
      </c>
      <c r="E313" s="135">
        <f t="shared" si="24"/>
        <v>764.306918289181</v>
      </c>
      <c r="F313" s="135">
        <f t="shared" si="24"/>
        <v>1154.0386658576101</v>
      </c>
      <c r="G313" s="135">
        <f t="shared" si="24"/>
        <v>0</v>
      </c>
      <c r="H313" s="135">
        <f t="shared" si="24"/>
        <v>556.16438690923746</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1.7102564953203927</v>
      </c>
      <c r="E318" s="128">
        <f t="shared" si="25"/>
        <v>2.2533044765425863</v>
      </c>
      <c r="F318" s="128">
        <f t="shared" si="25"/>
        <v>0</v>
      </c>
      <c r="G318" s="128">
        <f t="shared" si="25"/>
        <v>0</v>
      </c>
      <c r="H318" s="128">
        <f t="shared" si="25"/>
        <v>1.215859233702272</v>
      </c>
    </row>
    <row r="319" spans="2:10">
      <c r="B319" s="127" t="str">
        <f>$B$33</f>
        <v>Science</v>
      </c>
      <c r="C319" s="128">
        <f t="shared" ref="C319:H334" si="26">IF($C$293=0,"",C294/$C$293)</f>
        <v>0.99617867143063343</v>
      </c>
      <c r="D319" s="128">
        <f t="shared" si="26"/>
        <v>1.9732272607939247</v>
      </c>
      <c r="E319" s="128">
        <f t="shared" si="26"/>
        <v>3.3655747631825541</v>
      </c>
      <c r="F319" s="128">
        <f t="shared" si="26"/>
        <v>0</v>
      </c>
      <c r="G319" s="128">
        <f t="shared" si="26"/>
        <v>0</v>
      </c>
      <c r="H319" s="128">
        <f t="shared" si="26"/>
        <v>1.3972480562229397</v>
      </c>
    </row>
    <row r="320" spans="2:10">
      <c r="B320" s="127" t="str">
        <f>$B$34</f>
        <v>Fine Arts</v>
      </c>
      <c r="C320" s="128">
        <f t="shared" si="26"/>
        <v>1.3990621343434841</v>
      </c>
      <c r="D320" s="128">
        <f t="shared" si="26"/>
        <v>3.6255661329247784</v>
      </c>
      <c r="E320" s="128">
        <f t="shared" si="26"/>
        <v>0</v>
      </c>
      <c r="F320" s="128">
        <f t="shared" si="26"/>
        <v>0</v>
      </c>
      <c r="G320" s="128">
        <f t="shared" si="26"/>
        <v>0</v>
      </c>
      <c r="H320" s="128">
        <f t="shared" si="26"/>
        <v>1.8596227093341107</v>
      </c>
    </row>
    <row r="321" spans="2:8">
      <c r="B321" s="127" t="str">
        <f>$B$35</f>
        <v>Teacher Education</v>
      </c>
      <c r="C321" s="128">
        <f t="shared" si="26"/>
        <v>0.71485030871420352</v>
      </c>
      <c r="D321" s="128">
        <f t="shared" si="26"/>
        <v>1.2043982893869631</v>
      </c>
      <c r="E321" s="128">
        <f t="shared" si="26"/>
        <v>1.1715555029106606</v>
      </c>
      <c r="F321" s="128">
        <f t="shared" si="26"/>
        <v>2.9889099149205647</v>
      </c>
      <c r="G321" s="128">
        <f t="shared" si="26"/>
        <v>0</v>
      </c>
      <c r="H321" s="128">
        <f t="shared" si="26"/>
        <v>1.1904138278927576</v>
      </c>
    </row>
    <row r="322" spans="2:8">
      <c r="B322" s="127" t="str">
        <f>$B$36</f>
        <v>Agriculture</v>
      </c>
      <c r="C322" s="128">
        <f t="shared" si="26"/>
        <v>0</v>
      </c>
      <c r="D322" s="128">
        <f t="shared" si="26"/>
        <v>3.5665174265453152</v>
      </c>
      <c r="E322" s="128">
        <f t="shared" si="26"/>
        <v>0</v>
      </c>
      <c r="F322" s="128">
        <f t="shared" si="26"/>
        <v>0</v>
      </c>
      <c r="G322" s="128">
        <f t="shared" si="26"/>
        <v>0</v>
      </c>
      <c r="H322" s="128">
        <f t="shared" si="26"/>
        <v>3.5665174265453152</v>
      </c>
    </row>
    <row r="323" spans="2:8">
      <c r="B323" s="127" t="str">
        <f>$B$37</f>
        <v>Engineering</v>
      </c>
      <c r="C323" s="128">
        <f t="shared" si="26"/>
        <v>1.8037249848425374</v>
      </c>
      <c r="D323" s="128">
        <f t="shared" si="26"/>
        <v>2.705582268436987</v>
      </c>
      <c r="E323" s="128">
        <f t="shared" si="26"/>
        <v>3.1724228496998044</v>
      </c>
      <c r="F323" s="128">
        <f t="shared" si="26"/>
        <v>0</v>
      </c>
      <c r="G323" s="128">
        <f t="shared" si="26"/>
        <v>0</v>
      </c>
      <c r="H323" s="128">
        <f t="shared" si="26"/>
        <v>2.3051388287454895</v>
      </c>
    </row>
    <row r="324" spans="2:8">
      <c r="B324" s="127" t="str">
        <f>$B$38</f>
        <v>Home Economics</v>
      </c>
      <c r="C324" s="128">
        <f t="shared" si="26"/>
        <v>0.80199630501652464</v>
      </c>
      <c r="D324" s="128">
        <f t="shared" si="26"/>
        <v>1.476405077148897</v>
      </c>
      <c r="E324" s="128">
        <f t="shared" si="26"/>
        <v>1.3243423614701122</v>
      </c>
      <c r="F324" s="128">
        <f t="shared" si="26"/>
        <v>0</v>
      </c>
      <c r="G324" s="128">
        <f t="shared" si="26"/>
        <v>0</v>
      </c>
      <c r="H324" s="128">
        <f t="shared" si="26"/>
        <v>1.0756771356480284</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0.92976748492366057</v>
      </c>
      <c r="D326" s="128">
        <f t="shared" si="26"/>
        <v>1.4416090080388722</v>
      </c>
      <c r="E326" s="128">
        <f t="shared" si="26"/>
        <v>0</v>
      </c>
      <c r="F326" s="128">
        <f t="shared" si="26"/>
        <v>0</v>
      </c>
      <c r="G326" s="128">
        <f t="shared" si="26"/>
        <v>0</v>
      </c>
      <c r="H326" s="128">
        <f t="shared" si="26"/>
        <v>1.404357077681142</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0.85426728298011745</v>
      </c>
      <c r="D329" s="128">
        <f t="shared" si="26"/>
        <v>0</v>
      </c>
      <c r="E329" s="128">
        <f t="shared" si="26"/>
        <v>0</v>
      </c>
      <c r="F329" s="128">
        <f t="shared" si="26"/>
        <v>0</v>
      </c>
      <c r="G329" s="128">
        <f t="shared" si="26"/>
        <v>0</v>
      </c>
      <c r="H329" s="128">
        <f t="shared" si="26"/>
        <v>0.85426728298011745</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1.0134559317942167</v>
      </c>
      <c r="D331" s="128">
        <f t="shared" si="26"/>
        <v>1.3941892800929478</v>
      </c>
      <c r="E331" s="128">
        <f t="shared" si="26"/>
        <v>2.1697955181877058</v>
      </c>
      <c r="F331" s="128">
        <f t="shared" si="26"/>
        <v>0</v>
      </c>
      <c r="G331" s="128">
        <f t="shared" si="26"/>
        <v>0</v>
      </c>
      <c r="H331" s="128">
        <f t="shared" si="26"/>
        <v>1.3921046009826576</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1.3751779025115012</v>
      </c>
      <c r="D333" s="128">
        <f t="shared" si="26"/>
        <v>2.0648961114757478</v>
      </c>
      <c r="E333" s="128">
        <f t="shared" si="26"/>
        <v>1.6420902375399362</v>
      </c>
      <c r="F333" s="128">
        <f t="shared" si="26"/>
        <v>0</v>
      </c>
      <c r="G333" s="128">
        <f t="shared" si="26"/>
        <v>0</v>
      </c>
      <c r="H333" s="128">
        <f t="shared" si="26"/>
        <v>1.8139879038668194</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2.2245467352612094</v>
      </c>
      <c r="E335" s="128">
        <f t="shared" si="27"/>
        <v>0</v>
      </c>
      <c r="F335" s="128">
        <f t="shared" si="27"/>
        <v>0</v>
      </c>
      <c r="G335" s="128">
        <f t="shared" si="27"/>
        <v>0</v>
      </c>
      <c r="H335" s="128">
        <f t="shared" si="27"/>
        <v>2.2245467352612094</v>
      </c>
    </row>
    <row r="336" spans="2:8">
      <c r="B336" s="127" t="str">
        <f>$B$50</f>
        <v>Technology</v>
      </c>
      <c r="C336" s="128">
        <f t="shared" si="27"/>
        <v>2.0690991597718704</v>
      </c>
      <c r="D336" s="128">
        <f t="shared" si="27"/>
        <v>1.8918069555935146</v>
      </c>
      <c r="E336" s="128">
        <f t="shared" si="27"/>
        <v>2.1710509052427529</v>
      </c>
      <c r="F336" s="128">
        <f t="shared" si="27"/>
        <v>0</v>
      </c>
      <c r="G336" s="128">
        <f t="shared" si="27"/>
        <v>0</v>
      </c>
      <c r="H336" s="128">
        <f t="shared" si="27"/>
        <v>1.9497162292800785</v>
      </c>
    </row>
    <row r="337" spans="2:10">
      <c r="B337" s="127" t="str">
        <f>$B$51</f>
        <v>Nursing</v>
      </c>
      <c r="C337" s="128">
        <f t="shared" si="27"/>
        <v>0.83040114096141215</v>
      </c>
      <c r="D337" s="128">
        <f t="shared" si="27"/>
        <v>1.5667749486779972</v>
      </c>
      <c r="E337" s="128">
        <f t="shared" si="27"/>
        <v>3.2719862982076626</v>
      </c>
      <c r="F337" s="128">
        <f t="shared" si="27"/>
        <v>0</v>
      </c>
      <c r="G337" s="128">
        <f t="shared" si="27"/>
        <v>0</v>
      </c>
      <c r="H337" s="128">
        <f t="shared" si="27"/>
        <v>1.7172837603772382</v>
      </c>
    </row>
    <row r="338" spans="2:10">
      <c r="B338" s="130" t="str">
        <f>$B$52</f>
        <v>Totals</v>
      </c>
      <c r="C338" s="128">
        <f t="shared" si="27"/>
        <v>1.0718684089382247</v>
      </c>
      <c r="D338" s="128">
        <f t="shared" si="27"/>
        <v>1.7535682615864099</v>
      </c>
      <c r="E338" s="128">
        <f t="shared" si="27"/>
        <v>1.9795216518323995</v>
      </c>
      <c r="F338" s="128">
        <f t="shared" si="27"/>
        <v>2.9889099149205647</v>
      </c>
      <c r="G338" s="128">
        <f t="shared" si="27"/>
        <v>0</v>
      </c>
      <c r="H338" s="128">
        <f t="shared" si="27"/>
        <v>1.440441554983255</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11583.206239472232</v>
      </c>
      <c r="D343" s="135">
        <f t="shared" si="28"/>
        <v>19810.253707693086</v>
      </c>
      <c r="E343" s="135">
        <f>E293*24</f>
        <v>20880.39237769504</v>
      </c>
      <c r="F343" s="135">
        <f>F293*18</f>
        <v>0</v>
      </c>
      <c r="G343" s="135">
        <f>G293*24</f>
        <v>0</v>
      </c>
      <c r="H343" s="135">
        <f>IF((C32/30+D32/30+E32/24+F32/18+G32/24)=0,0,H268/(C32/30+D32/30+E32/24+F32/18+G32/24))</f>
        <v>13837.489143713981</v>
      </c>
    </row>
    <row r="344" spans="2:10">
      <c r="B344" s="127" t="str">
        <f>$B$33</f>
        <v>Science</v>
      </c>
      <c r="C344" s="138">
        <f t="shared" si="28"/>
        <v>11538.943002544473</v>
      </c>
      <c r="D344" s="138">
        <f t="shared" si="28"/>
        <v>22856.29831912489</v>
      </c>
      <c r="E344" s="138">
        <f>E294*24</f>
        <v>31187.317277045157</v>
      </c>
      <c r="F344" s="138">
        <f>F294*18</f>
        <v>0</v>
      </c>
      <c r="G344" s="138">
        <f>G294*24</f>
        <v>0</v>
      </c>
      <c r="H344" s="138">
        <f t="shared" ref="H344:H363" si="29">IF((C33/30+D33/30+E33/24+F33/18+G33/24)=0,0,H269/(C33/30+D33/30+E33/24+F33/18+G33/24))</f>
        <v>15931.434058399434</v>
      </c>
    </row>
    <row r="345" spans="2:10">
      <c r="B345" s="127" t="str">
        <f>$B$34</f>
        <v>Fine Arts</v>
      </c>
      <c r="C345" s="138">
        <f t="shared" si="28"/>
        <v>16205.625243936785</v>
      </c>
      <c r="D345" s="138">
        <f t="shared" si="28"/>
        <v>41995.680252513506</v>
      </c>
      <c r="E345" s="138">
        <f t="shared" ref="E345:E363" si="30">E295*24</f>
        <v>0</v>
      </c>
      <c r="F345" s="138">
        <f t="shared" ref="F345:F363" si="31">F295*18</f>
        <v>0</v>
      </c>
      <c r="G345" s="138">
        <f t="shared" ref="G345:G363" si="32">G295*24</f>
        <v>0</v>
      </c>
      <c r="H345" s="138">
        <f t="shared" si="29"/>
        <v>21540.393369823127</v>
      </c>
    </row>
    <row r="346" spans="2:10">
      <c r="B346" s="127" t="str">
        <f>$B$35</f>
        <v>Teacher Education</v>
      </c>
      <c r="C346" s="138">
        <f t="shared" si="28"/>
        <v>8280.2585561870146</v>
      </c>
      <c r="D346" s="138">
        <f t="shared" si="28"/>
        <v>13950.793780436758</v>
      </c>
      <c r="E346" s="138">
        <f t="shared" si="30"/>
        <v>10856.295208962234</v>
      </c>
      <c r="F346" s="138">
        <f t="shared" si="31"/>
        <v>20772.695985436982</v>
      </c>
      <c r="G346" s="138">
        <f t="shared" si="32"/>
        <v>0</v>
      </c>
      <c r="H346" s="138">
        <f t="shared" si="29"/>
        <v>12100.006275996951</v>
      </c>
    </row>
    <row r="347" spans="2:10">
      <c r="B347" s="127" t="str">
        <f>$B$36</f>
        <v>Agriculture</v>
      </c>
      <c r="C347" s="138">
        <f t="shared" si="28"/>
        <v>0</v>
      </c>
      <c r="D347" s="138">
        <f t="shared" si="28"/>
        <v>41311.706908346147</v>
      </c>
      <c r="E347" s="138">
        <f t="shared" si="30"/>
        <v>0</v>
      </c>
      <c r="F347" s="138">
        <f t="shared" si="31"/>
        <v>0</v>
      </c>
      <c r="G347" s="138">
        <f t="shared" si="32"/>
        <v>0</v>
      </c>
      <c r="H347" s="138">
        <f t="shared" si="29"/>
        <v>41311.706908346147</v>
      </c>
    </row>
    <row r="348" spans="2:10">
      <c r="B348" s="127" t="str">
        <f>$B$37</f>
        <v>Engineering</v>
      </c>
      <c r="C348" s="138">
        <f t="shared" si="28"/>
        <v>20892.918498720035</v>
      </c>
      <c r="D348" s="138">
        <f t="shared" si="28"/>
        <v>31339.317413164747</v>
      </c>
      <c r="E348" s="138">
        <f t="shared" si="30"/>
        <v>29397.462517509644</v>
      </c>
      <c r="F348" s="138">
        <f t="shared" si="31"/>
        <v>0</v>
      </c>
      <c r="G348" s="138">
        <f t="shared" si="32"/>
        <v>0</v>
      </c>
      <c r="H348" s="138">
        <f t="shared" si="29"/>
        <v>26006.563163143681</v>
      </c>
    </row>
    <row r="349" spans="2:10">
      <c r="B349" s="127" t="str">
        <f>$B$38</f>
        <v>Home Economics</v>
      </c>
      <c r="C349" s="138">
        <f t="shared" si="28"/>
        <v>9289.6886043010836</v>
      </c>
      <c r="D349" s="138">
        <f t="shared" si="28"/>
        <v>17101.504501619587</v>
      </c>
      <c r="E349" s="138">
        <f t="shared" si="30"/>
        <v>12272.104563662395</v>
      </c>
      <c r="F349" s="138">
        <f t="shared" si="31"/>
        <v>0</v>
      </c>
      <c r="G349" s="138">
        <f t="shared" si="32"/>
        <v>0</v>
      </c>
      <c r="H349" s="138">
        <f t="shared" si="29"/>
        <v>12081.043566612667</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10769.688532626151</v>
      </c>
      <c r="D351" s="138">
        <f t="shared" si="28"/>
        <v>16698.45445679524</v>
      </c>
      <c r="E351" s="138">
        <f t="shared" si="30"/>
        <v>0</v>
      </c>
      <c r="F351" s="138">
        <f t="shared" si="31"/>
        <v>0</v>
      </c>
      <c r="G351" s="138">
        <f t="shared" si="32"/>
        <v>0</v>
      </c>
      <c r="H351" s="138">
        <f t="shared" si="29"/>
        <v>16266.957664643194</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9895.1541223922886</v>
      </c>
      <c r="D354" s="138">
        <f t="shared" si="28"/>
        <v>0</v>
      </c>
      <c r="E354" s="138">
        <f t="shared" si="30"/>
        <v>0</v>
      </c>
      <c r="F354" s="138">
        <f t="shared" si="31"/>
        <v>0</v>
      </c>
      <c r="G354" s="138">
        <f t="shared" si="32"/>
        <v>0</v>
      </c>
      <c r="H354" s="138">
        <f t="shared" si="29"/>
        <v>9895.1541223922868</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11739.069072588914</v>
      </c>
      <c r="D356" s="138">
        <f t="shared" si="28"/>
        <v>16149.181968177934</v>
      </c>
      <c r="E356" s="138">
        <f t="shared" si="30"/>
        <v>20106.551187720575</v>
      </c>
      <c r="F356" s="138">
        <f t="shared" si="31"/>
        <v>0</v>
      </c>
      <c r="G356" s="138">
        <f t="shared" si="32"/>
        <v>0</v>
      </c>
      <c r="H356" s="138">
        <f t="shared" si="29"/>
        <v>15699.742404128134</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15928.969260755559</v>
      </c>
      <c r="D358" s="138">
        <f t="shared" si="28"/>
        <v>23918.117522307832</v>
      </c>
      <c r="E358" s="138">
        <f t="shared" si="30"/>
        <v>15216.535908199225</v>
      </c>
      <c r="F358" s="138">
        <f t="shared" si="31"/>
        <v>0</v>
      </c>
      <c r="G358" s="138">
        <f t="shared" si="32"/>
        <v>0</v>
      </c>
      <c r="H358" s="138">
        <f t="shared" si="29"/>
        <v>19932.368866860332</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25767.383623875226</v>
      </c>
      <c r="E360" s="138">
        <f t="shared" si="30"/>
        <v>0</v>
      </c>
      <c r="F360" s="138">
        <f t="shared" si="31"/>
        <v>0</v>
      </c>
      <c r="G360" s="138">
        <f t="shared" si="32"/>
        <v>0</v>
      </c>
      <c r="H360" s="138">
        <f t="shared" si="29"/>
        <v>25767.38362387523</v>
      </c>
    </row>
    <row r="361" spans="2:9">
      <c r="B361" s="127" t="str">
        <f>$B$50</f>
        <v>Technology</v>
      </c>
      <c r="C361" s="138">
        <f t="shared" si="33"/>
        <v>23966.802297556282</v>
      </c>
      <c r="D361" s="138">
        <f t="shared" si="33"/>
        <v>21913.19013190777</v>
      </c>
      <c r="E361" s="138">
        <f t="shared" si="30"/>
        <v>20118.184313455753</v>
      </c>
      <c r="F361" s="138">
        <f t="shared" si="31"/>
        <v>0</v>
      </c>
      <c r="G361" s="138">
        <f t="shared" si="32"/>
        <v>0</v>
      </c>
      <c r="H361" s="138">
        <f t="shared" si="29"/>
        <v>22427.253020470391</v>
      </c>
    </row>
    <row r="362" spans="2:9">
      <c r="B362" s="127" t="str">
        <f>$B$51</f>
        <v>Nursing</v>
      </c>
      <c r="C362" s="138">
        <f t="shared" si="33"/>
        <v>9618.7076772490909</v>
      </c>
      <c r="D362" s="138">
        <f t="shared" si="33"/>
        <v>18148.277361375764</v>
      </c>
      <c r="E362" s="138">
        <f t="shared" si="30"/>
        <v>30320.073683893323</v>
      </c>
      <c r="F362" s="138">
        <f t="shared" si="31"/>
        <v>0</v>
      </c>
      <c r="G362" s="138">
        <f t="shared" si="32"/>
        <v>0</v>
      </c>
      <c r="H362" s="138">
        <f t="shared" si="29"/>
        <v>19359.432135479652</v>
      </c>
    </row>
    <row r="363" spans="2:9">
      <c r="B363" s="130" t="str">
        <f>$B$52</f>
        <v>Totals</v>
      </c>
      <c r="C363" s="135">
        <f t="shared" si="33"/>
        <v>12415.672842306418</v>
      </c>
      <c r="D363" s="135">
        <f t="shared" si="33"/>
        <v>20311.94282894818</v>
      </c>
      <c r="E363" s="135">
        <f t="shared" si="30"/>
        <v>18343.366038940345</v>
      </c>
      <c r="F363" s="135">
        <f t="shared" si="31"/>
        <v>20772.695985436982</v>
      </c>
      <c r="G363" s="135">
        <f t="shared" si="32"/>
        <v>0</v>
      </c>
      <c r="H363" s="135">
        <f t="shared" si="29"/>
        <v>16169.933799069826</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16" priority="6" stopIfTrue="1">
      <formula>C32=0</formula>
    </cfRule>
  </conditionalFormatting>
  <conditionalFormatting sqref="C91:G110">
    <cfRule type="expression" dxfId="115" priority="5" stopIfTrue="1">
      <formula>C32=0</formula>
    </cfRule>
  </conditionalFormatting>
  <conditionalFormatting sqref="C143:H162">
    <cfRule type="expression" dxfId="114" priority="3" stopIfTrue="1">
      <formula>C32=0</formula>
    </cfRule>
  </conditionalFormatting>
  <conditionalFormatting sqref="H143:H162">
    <cfRule type="expression" dxfId="113" priority="1" stopIfTrue="1">
      <formula>OR(AND(#REF!&gt;0,H143&gt;0,H61=0),AND(#REF!&gt;0,H143&gt;0,H32=0))</formula>
    </cfRule>
    <cfRule type="expression" dxfId="112" priority="2" stopIfTrue="1">
      <formula>OR(AND(#REF!&gt;0,H143&gt;0,H61=0),AND(#REF!&gt;0,H143&gt;0,H32=0))</formula>
    </cfRule>
    <cfRule type="expression" dxfId="111" priority="4"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4" width="17.109375" style="107" bestFit="1" customWidth="1"/>
    <col min="5"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92</v>
      </c>
      <c r="C3" s="119"/>
      <c r="D3" s="119"/>
      <c r="E3" s="119"/>
      <c r="F3" s="119"/>
      <c r="G3" s="119"/>
      <c r="H3" s="119"/>
    </row>
    <row r="4" spans="2:8">
      <c r="B4" s="292" t="s">
        <v>153</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Data!$G27</f>
        <v>203712869</v>
      </c>
    </row>
    <row r="14" spans="2:8">
      <c r="B14" s="478" t="s">
        <v>13</v>
      </c>
      <c r="C14" s="478"/>
      <c r="D14" s="478"/>
      <c r="E14" s="478"/>
      <c r="F14" s="354"/>
      <c r="G14" s="301"/>
      <c r="H14" s="355">
        <f>Data!$H27</f>
        <v>97478069</v>
      </c>
    </row>
    <row r="15" spans="2:8">
      <c r="B15" s="478" t="s">
        <v>14</v>
      </c>
      <c r="C15" s="478"/>
      <c r="D15" s="478"/>
      <c r="E15" s="478"/>
      <c r="F15" s="354"/>
      <c r="G15" s="301"/>
      <c r="H15" s="355">
        <f>Data!$I27</f>
        <v>75624703</v>
      </c>
    </row>
    <row r="16" spans="2:8">
      <c r="B16" s="478" t="s">
        <v>18</v>
      </c>
      <c r="C16" s="478"/>
      <c r="D16" s="478"/>
      <c r="E16" s="478"/>
      <c r="F16" s="354"/>
      <c r="G16" s="301"/>
      <c r="H16" s="355">
        <f>Data!$J27</f>
        <v>72399595</v>
      </c>
    </row>
    <row r="17" spans="2:23">
      <c r="B17" s="478" t="s">
        <v>15</v>
      </c>
      <c r="C17" s="478"/>
      <c r="D17" s="478"/>
      <c r="E17" s="478"/>
      <c r="F17" s="354"/>
      <c r="G17" s="301"/>
      <c r="H17" s="355">
        <f>Data!$K27</f>
        <v>60251991</v>
      </c>
    </row>
    <row r="18" spans="2:23">
      <c r="B18" s="478" t="s">
        <v>1</v>
      </c>
      <c r="C18" s="478"/>
      <c r="D18" s="478"/>
      <c r="E18" s="478"/>
      <c r="F18" s="356"/>
      <c r="G18" s="301"/>
      <c r="H18" s="357">
        <f>SUM(H13:H17)</f>
        <v>509467227</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
        <v>840</v>
      </c>
      <c r="E21" s="491"/>
      <c r="F21" s="491"/>
      <c r="G21" s="308" t="str">
        <f>Data!M27</f>
        <v>940-369-5095</v>
      </c>
      <c r="H21" s="309" t="str">
        <f>Data!N27</f>
        <v>leydi.carter@untsystem.edu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Data!O27</f>
        <v>14045</v>
      </c>
      <c r="D25" s="316">
        <f>Data!P27</f>
        <v>19400</v>
      </c>
      <c r="E25" s="316">
        <f>Data!Q27</f>
        <v>9054</v>
      </c>
      <c r="F25" s="316">
        <f>Data!R27</f>
        <v>1803</v>
      </c>
      <c r="G25" s="316">
        <f>Data!S27</f>
        <v>47</v>
      </c>
      <c r="H25" s="317">
        <f>SUM(C25:G25)</f>
        <v>44349</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Data!T27</f>
        <v>Shari Schwartz</v>
      </c>
      <c r="E28" s="491"/>
      <c r="F28" s="491"/>
      <c r="G28" s="308" t="str">
        <f>Data!U27</f>
        <v>(940) 565-4616</v>
      </c>
      <c r="H28" s="309" t="str">
        <f>Data!V27</f>
        <v>shari.schwartz@unt.edu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Data!W27</f>
        <v>260602.60000000006</v>
      </c>
      <c r="D32" s="140">
        <f>Data!AQ27</f>
        <v>118656.00000000001</v>
      </c>
      <c r="E32" s="140">
        <f>Data!BK27</f>
        <v>21134</v>
      </c>
      <c r="F32" s="140">
        <f>Data!CE27</f>
        <v>7042</v>
      </c>
      <c r="G32" s="140">
        <f>Data!CY27</f>
        <v>0</v>
      </c>
      <c r="H32" s="141">
        <f>SUM(C32:G32)</f>
        <v>407434.60000000009</v>
      </c>
      <c r="W32" s="144"/>
    </row>
    <row r="33" spans="2:23">
      <c r="B33" s="129" t="s">
        <v>43</v>
      </c>
      <c r="C33" s="140">
        <f>Data!X27</f>
        <v>76545</v>
      </c>
      <c r="D33" s="140">
        <f>Data!AR27</f>
        <v>32133</v>
      </c>
      <c r="E33" s="140">
        <f>Data!BL27</f>
        <v>28467</v>
      </c>
      <c r="F33" s="140">
        <f>Data!CF27</f>
        <v>4788</v>
      </c>
      <c r="G33" s="140">
        <f>Data!CZ27</f>
        <v>0</v>
      </c>
      <c r="H33" s="141">
        <f t="shared" ref="H33:H52" si="0">SUM(C33:G33)</f>
        <v>141933</v>
      </c>
      <c r="W33" s="144"/>
    </row>
    <row r="34" spans="2:23">
      <c r="B34" s="129" t="s">
        <v>44</v>
      </c>
      <c r="C34" s="140">
        <f>Data!Y27</f>
        <v>59990.329999999994</v>
      </c>
      <c r="D34" s="140">
        <f>Data!AS27</f>
        <v>29550.659999999996</v>
      </c>
      <c r="E34" s="140">
        <f>Data!BM27</f>
        <v>5871</v>
      </c>
      <c r="F34" s="140">
        <f>Data!CG27</f>
        <v>3828.9999999999995</v>
      </c>
      <c r="G34" s="140">
        <f>Data!DA27</f>
        <v>0</v>
      </c>
      <c r="H34" s="141">
        <f t="shared" si="0"/>
        <v>99240.989999999991</v>
      </c>
      <c r="W34" s="144"/>
    </row>
    <row r="35" spans="2:23">
      <c r="B35" s="129" t="s">
        <v>45</v>
      </c>
      <c r="C35" s="140">
        <f>Data!Z27</f>
        <v>6126</v>
      </c>
      <c r="D35" s="140">
        <f>Data!AT27</f>
        <v>12424</v>
      </c>
      <c r="E35" s="140">
        <f>Data!BN27</f>
        <v>7999</v>
      </c>
      <c r="F35" s="140">
        <f>Data!CH27</f>
        <v>1929</v>
      </c>
      <c r="G35" s="140">
        <f>Data!DB27</f>
        <v>0</v>
      </c>
      <c r="H35" s="141">
        <f t="shared" si="0"/>
        <v>28478</v>
      </c>
      <c r="W35" s="144"/>
    </row>
    <row r="36" spans="2:23">
      <c r="B36" s="129" t="s">
        <v>46</v>
      </c>
      <c r="C36" s="140">
        <f>Data!AA27</f>
        <v>0</v>
      </c>
      <c r="D36" s="140">
        <f>Data!AU27</f>
        <v>0</v>
      </c>
      <c r="E36" s="140">
        <f>Data!BO27</f>
        <v>0</v>
      </c>
      <c r="F36" s="140">
        <f>Data!CI27</f>
        <v>0</v>
      </c>
      <c r="G36" s="140">
        <f>Data!DC27</f>
        <v>0</v>
      </c>
      <c r="H36" s="141">
        <f t="shared" si="0"/>
        <v>0</v>
      </c>
      <c r="W36" s="144"/>
    </row>
    <row r="37" spans="2:23">
      <c r="B37" s="129" t="s">
        <v>47</v>
      </c>
      <c r="C37" s="140">
        <f>Data!AB27</f>
        <v>19294</v>
      </c>
      <c r="D37" s="140">
        <f>Data!AV27</f>
        <v>25123</v>
      </c>
      <c r="E37" s="140">
        <f>Data!BP27</f>
        <v>46915</v>
      </c>
      <c r="F37" s="140">
        <f>Data!CJ27</f>
        <v>2917</v>
      </c>
      <c r="G37" s="140">
        <f>Data!DD27</f>
        <v>0</v>
      </c>
      <c r="H37" s="141">
        <f t="shared" si="0"/>
        <v>94249</v>
      </c>
      <c r="W37" s="144"/>
    </row>
    <row r="38" spans="2:23">
      <c r="B38" s="129" t="s">
        <v>48</v>
      </c>
      <c r="C38" s="140">
        <f>Data!AC27</f>
        <v>2442</v>
      </c>
      <c r="D38" s="140">
        <f>Data!AW27</f>
        <v>1164</v>
      </c>
      <c r="E38" s="140">
        <f>Data!BQ27</f>
        <v>0</v>
      </c>
      <c r="F38" s="140">
        <f>Data!CK27</f>
        <v>0</v>
      </c>
      <c r="G38" s="140">
        <f>Data!DE27</f>
        <v>0</v>
      </c>
      <c r="H38" s="141">
        <f t="shared" si="0"/>
        <v>3606</v>
      </c>
      <c r="W38" s="144"/>
    </row>
    <row r="39" spans="2:23">
      <c r="B39" s="129" t="s">
        <v>49</v>
      </c>
      <c r="C39" s="140">
        <f>Data!AD27</f>
        <v>0</v>
      </c>
      <c r="D39" s="140">
        <f>Data!AX27</f>
        <v>0</v>
      </c>
      <c r="E39" s="140">
        <f>Data!BR27</f>
        <v>0</v>
      </c>
      <c r="F39" s="140">
        <f>Data!CL27</f>
        <v>0</v>
      </c>
      <c r="G39" s="140">
        <f>Data!DF27</f>
        <v>0</v>
      </c>
      <c r="H39" s="141">
        <f t="shared" si="0"/>
        <v>0</v>
      </c>
      <c r="W39" s="144"/>
    </row>
    <row r="40" spans="2:23">
      <c r="B40" s="129" t="s">
        <v>50</v>
      </c>
      <c r="C40" s="140">
        <f>Data!AE27</f>
        <v>2130</v>
      </c>
      <c r="D40" s="140">
        <f>Data!AY27</f>
        <v>4620</v>
      </c>
      <c r="E40" s="140">
        <f>Data!BS27</f>
        <v>1248</v>
      </c>
      <c r="F40" s="140">
        <f>Data!CM27</f>
        <v>0</v>
      </c>
      <c r="G40" s="140">
        <f>Data!DG27</f>
        <v>0</v>
      </c>
      <c r="H40" s="141">
        <f t="shared" si="0"/>
        <v>7998</v>
      </c>
      <c r="W40" s="144"/>
    </row>
    <row r="41" spans="2:23">
      <c r="B41" s="129" t="s">
        <v>51</v>
      </c>
      <c r="C41" s="140">
        <f>Data!AF27</f>
        <v>33</v>
      </c>
      <c r="D41" s="140">
        <f>Data!AZ27</f>
        <v>300</v>
      </c>
      <c r="E41" s="140">
        <f>Data!BT27</f>
        <v>8316</v>
      </c>
      <c r="F41" s="140">
        <f>Data!CN27</f>
        <v>15</v>
      </c>
      <c r="G41" s="140">
        <f>Data!DH27</f>
        <v>0</v>
      </c>
      <c r="H41" s="141">
        <f t="shared" si="0"/>
        <v>8664</v>
      </c>
      <c r="W41" s="144"/>
    </row>
    <row r="42" spans="2:23">
      <c r="B42" s="129" t="s">
        <v>52</v>
      </c>
      <c r="C42" s="140">
        <f>Data!AG27</f>
        <v>0</v>
      </c>
      <c r="D42" s="140">
        <f>Data!BA27</f>
        <v>0</v>
      </c>
      <c r="E42" s="140">
        <f>Data!BU27</f>
        <v>0</v>
      </c>
      <c r="F42" s="140">
        <f>Data!CO27</f>
        <v>0</v>
      </c>
      <c r="G42" s="140">
        <f>Data!DI27</f>
        <v>0</v>
      </c>
      <c r="H42" s="141">
        <f t="shared" si="0"/>
        <v>0</v>
      </c>
      <c r="W42" s="144"/>
    </row>
    <row r="43" spans="2:23">
      <c r="B43" s="129" t="s">
        <v>53</v>
      </c>
      <c r="C43" s="140">
        <f>Data!AH27</f>
        <v>0</v>
      </c>
      <c r="D43" s="140">
        <f>Data!BB27</f>
        <v>30</v>
      </c>
      <c r="E43" s="140">
        <f>Data!BV27</f>
        <v>0</v>
      </c>
      <c r="F43" s="140">
        <f>Data!CP27</f>
        <v>0</v>
      </c>
      <c r="G43" s="140">
        <f>Data!DJ27</f>
        <v>0</v>
      </c>
      <c r="H43" s="141">
        <f t="shared" si="0"/>
        <v>30</v>
      </c>
      <c r="W43" s="144"/>
    </row>
    <row r="44" spans="2:23">
      <c r="B44" s="129" t="s">
        <v>54</v>
      </c>
      <c r="C44" s="140">
        <f>Data!AI27</f>
        <v>0</v>
      </c>
      <c r="D44" s="140">
        <f>Data!BC27</f>
        <v>0</v>
      </c>
      <c r="E44" s="140">
        <f>Data!BW27</f>
        <v>0</v>
      </c>
      <c r="F44" s="140">
        <f>Data!CQ27</f>
        <v>0</v>
      </c>
      <c r="G44" s="140">
        <f>Data!DK27</f>
        <v>0</v>
      </c>
      <c r="H44" s="141">
        <f t="shared" si="0"/>
        <v>0</v>
      </c>
      <c r="W44" s="144"/>
    </row>
    <row r="45" spans="2:23">
      <c r="B45" s="129" t="s">
        <v>55</v>
      </c>
      <c r="C45" s="140">
        <f>Data!AJ27</f>
        <v>16044</v>
      </c>
      <c r="D45" s="140">
        <f>Data!BD27</f>
        <v>20903</v>
      </c>
      <c r="E45" s="140">
        <f>Data!BX27</f>
        <v>6054</v>
      </c>
      <c r="F45" s="140">
        <f>Data!CR27</f>
        <v>24</v>
      </c>
      <c r="G45" s="140">
        <f>Data!DL27</f>
        <v>1087</v>
      </c>
      <c r="H45" s="141">
        <f t="shared" si="0"/>
        <v>44112</v>
      </c>
      <c r="W45" s="144"/>
    </row>
    <row r="46" spans="2:23">
      <c r="B46" s="129" t="s">
        <v>56</v>
      </c>
      <c r="C46" s="140">
        <f>Data!AK27</f>
        <v>0</v>
      </c>
      <c r="D46" s="140">
        <f>Data!BE27</f>
        <v>0</v>
      </c>
      <c r="E46" s="140">
        <f>Data!BY27</f>
        <v>0</v>
      </c>
      <c r="F46" s="140">
        <f>Data!CS27</f>
        <v>0</v>
      </c>
      <c r="G46" s="140">
        <f>Data!DM27</f>
        <v>0</v>
      </c>
      <c r="H46" s="141">
        <f t="shared" si="0"/>
        <v>0</v>
      </c>
      <c r="W46" s="144"/>
    </row>
    <row r="47" spans="2:23">
      <c r="B47" s="129" t="s">
        <v>57</v>
      </c>
      <c r="C47" s="140">
        <f>Data!AL27</f>
        <v>38179</v>
      </c>
      <c r="D47" s="140">
        <f>Data!BF27</f>
        <v>110092</v>
      </c>
      <c r="E47" s="140">
        <f>Data!BZ27</f>
        <v>47815</v>
      </c>
      <c r="F47" s="140">
        <f>Data!CT27</f>
        <v>1126</v>
      </c>
      <c r="G47" s="140">
        <f>Data!DN27</f>
        <v>0</v>
      </c>
      <c r="H47" s="141">
        <f t="shared" si="0"/>
        <v>197212</v>
      </c>
      <c r="W47" s="144"/>
    </row>
    <row r="48" spans="2:23">
      <c r="B48" s="129" t="s">
        <v>58</v>
      </c>
      <c r="C48" s="140">
        <f>Data!AM27</f>
        <v>0</v>
      </c>
      <c r="D48" s="140">
        <f>Data!BG27</f>
        <v>0</v>
      </c>
      <c r="E48" s="140">
        <f>Data!CA27</f>
        <v>0</v>
      </c>
      <c r="F48" s="140">
        <f>Data!CU27</f>
        <v>0</v>
      </c>
      <c r="G48" s="140">
        <f>Data!DO27</f>
        <v>0</v>
      </c>
      <c r="H48" s="141">
        <f t="shared" si="0"/>
        <v>0</v>
      </c>
      <c r="W48" s="144"/>
    </row>
    <row r="49" spans="2:23">
      <c r="B49" s="129" t="s">
        <v>59</v>
      </c>
      <c r="C49" s="140">
        <f>Data!AN27</f>
        <v>0</v>
      </c>
      <c r="D49" s="140">
        <f>Data!BH27</f>
        <v>2703</v>
      </c>
      <c r="E49" s="140">
        <f>Data!CB27</f>
        <v>0</v>
      </c>
      <c r="F49" s="140">
        <f>Data!CV27</f>
        <v>0</v>
      </c>
      <c r="G49" s="140">
        <f>Data!DP27</f>
        <v>0</v>
      </c>
      <c r="H49" s="141">
        <f t="shared" si="0"/>
        <v>2703</v>
      </c>
      <c r="W49" s="144"/>
    </row>
    <row r="50" spans="2:23">
      <c r="B50" s="129" t="s">
        <v>60</v>
      </c>
      <c r="C50" s="140">
        <f>Data!AO27</f>
        <v>2848</v>
      </c>
      <c r="D50" s="140">
        <f>Data!BI27</f>
        <v>7523</v>
      </c>
      <c r="E50" s="140">
        <f>Data!CC27</f>
        <v>6930</v>
      </c>
      <c r="F50" s="140">
        <f>Data!CW27</f>
        <v>6</v>
      </c>
      <c r="G50" s="140">
        <f>Data!DQ27</f>
        <v>0</v>
      </c>
      <c r="H50" s="141">
        <f t="shared" si="0"/>
        <v>17307</v>
      </c>
      <c r="W50" s="144"/>
    </row>
    <row r="51" spans="2:23">
      <c r="B51" s="129" t="s">
        <v>0</v>
      </c>
      <c r="C51" s="140">
        <f>Data!AP27</f>
        <v>0</v>
      </c>
      <c r="D51" s="140">
        <f>Data!BJ27</f>
        <v>0</v>
      </c>
      <c r="E51" s="140">
        <f>Data!CD27</f>
        <v>0</v>
      </c>
      <c r="F51" s="140">
        <f>Data!CX27</f>
        <v>0</v>
      </c>
      <c r="G51" s="140">
        <f>Data!DR27</f>
        <v>0</v>
      </c>
      <c r="H51" s="141">
        <f t="shared" si="0"/>
        <v>0</v>
      </c>
      <c r="W51" s="144"/>
    </row>
    <row r="52" spans="2:23">
      <c r="B52" s="142" t="s">
        <v>33</v>
      </c>
      <c r="C52" s="141">
        <f>SUM(C32:C51)</f>
        <v>484233.93000000011</v>
      </c>
      <c r="D52" s="141">
        <f>SUM(D32:D51)</f>
        <v>365221.66000000003</v>
      </c>
      <c r="E52" s="141">
        <f>SUM(E32:E51)</f>
        <v>180749</v>
      </c>
      <c r="F52" s="141">
        <f>SUM(F32:F51)</f>
        <v>21676</v>
      </c>
      <c r="G52" s="141">
        <f>SUM(G32:G51)</f>
        <v>1087</v>
      </c>
      <c r="H52" s="141">
        <f t="shared" si="0"/>
        <v>1052967.5900000001</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Data!T27</f>
        <v>Shari Schwartz</v>
      </c>
      <c r="E55" s="491"/>
      <c r="F55" s="491"/>
      <c r="G55" s="308" t="str">
        <f>Data!U27</f>
        <v>(940) 565-4616</v>
      </c>
      <c r="H55" s="309" t="str">
        <f>Data!V27</f>
        <v>shari.schwartz@unt.edu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Data!DS27</f>
        <v>9782382.2914164327</v>
      </c>
      <c r="D61" s="320">
        <f>Data!EM27</f>
        <v>8411170.678323593</v>
      </c>
      <c r="E61" s="320">
        <f>Data!FG27</f>
        <v>6210415.7411188483</v>
      </c>
      <c r="F61" s="320">
        <f>Data!GA27</f>
        <v>6008846.7855911385</v>
      </c>
      <c r="G61" s="320">
        <f>Data!GU27</f>
        <v>0</v>
      </c>
      <c r="H61" s="321">
        <f>SUM(C61:G61)</f>
        <v>30412815.496450014</v>
      </c>
    </row>
    <row r="62" spans="2:23">
      <c r="B62" s="127" t="str">
        <f>$B$33</f>
        <v>Science</v>
      </c>
      <c r="C62" s="320">
        <f>Data!DT27</f>
        <v>2948771.8251216831</v>
      </c>
      <c r="D62" s="320">
        <f>Data!EN27</f>
        <v>2683109.9751451425</v>
      </c>
      <c r="E62" s="320">
        <f>Data!FH27</f>
        <v>3188106.2363435109</v>
      </c>
      <c r="F62" s="320">
        <f>Data!GB27</f>
        <v>5211489.0567532368</v>
      </c>
      <c r="G62" s="320">
        <f>Data!GV27</f>
        <v>0</v>
      </c>
      <c r="H62" s="141">
        <f t="shared" ref="H62:H81" si="1">SUM(C62:G62)</f>
        <v>14031477.093363574</v>
      </c>
    </row>
    <row r="63" spans="2:23">
      <c r="B63" s="127" t="str">
        <f>$B$34</f>
        <v>Fine Arts</v>
      </c>
      <c r="C63" s="320">
        <f>Data!DU27</f>
        <v>3405781.9564195871</v>
      </c>
      <c r="D63" s="320">
        <f>Data!EO27</f>
        <v>3851377.6326595987</v>
      </c>
      <c r="E63" s="320">
        <f>Data!FI27</f>
        <v>3942462.8737952737</v>
      </c>
      <c r="F63" s="320">
        <f>Data!GC27</f>
        <v>3529654.3918521791</v>
      </c>
      <c r="G63" s="320">
        <f>Data!GW27</f>
        <v>0</v>
      </c>
      <c r="H63" s="141">
        <f t="shared" si="1"/>
        <v>14729276.854726641</v>
      </c>
    </row>
    <row r="64" spans="2:23">
      <c r="B64" s="127" t="str">
        <f>$B$35</f>
        <v>Teacher Education</v>
      </c>
      <c r="C64" s="320">
        <f>Data!DV27</f>
        <v>250078.19951232706</v>
      </c>
      <c r="D64" s="320">
        <f>Data!EP27</f>
        <v>1092802.8069091581</v>
      </c>
      <c r="E64" s="320">
        <f>Data!FJ27</f>
        <v>1434834.1137748442</v>
      </c>
      <c r="F64" s="320">
        <f>Data!GD27</f>
        <v>1189457.5326569234</v>
      </c>
      <c r="G64" s="320">
        <f>Data!GX27</f>
        <v>0</v>
      </c>
      <c r="H64" s="141">
        <f t="shared" si="1"/>
        <v>3967172.6528532528</v>
      </c>
    </row>
    <row r="65" spans="2:8">
      <c r="B65" s="127" t="str">
        <f>$B$36</f>
        <v>Agriculture</v>
      </c>
      <c r="C65" s="320">
        <f>Data!DW27</f>
        <v>0</v>
      </c>
      <c r="D65" s="320">
        <f>Data!EQ27</f>
        <v>0</v>
      </c>
      <c r="E65" s="320">
        <f>Data!FK27</f>
        <v>0</v>
      </c>
      <c r="F65" s="320">
        <f>Data!GE27</f>
        <v>0</v>
      </c>
      <c r="G65" s="320">
        <f>Data!GY27</f>
        <v>0</v>
      </c>
      <c r="H65" s="141">
        <f t="shared" si="1"/>
        <v>0</v>
      </c>
    </row>
    <row r="66" spans="2:8">
      <c r="B66" s="127" t="str">
        <f>$B$37</f>
        <v>Engineering</v>
      </c>
      <c r="C66" s="320">
        <f>Data!DX27</f>
        <v>1532069.173233188</v>
      </c>
      <c r="D66" s="320">
        <f>Data!ER27</f>
        <v>2961181.3765735696</v>
      </c>
      <c r="E66" s="320">
        <f>Data!FL27</f>
        <v>6017398.8484803932</v>
      </c>
      <c r="F66" s="320">
        <f>Data!GF27</f>
        <v>4079145.922894787</v>
      </c>
      <c r="G66" s="320">
        <f>Data!GZ27</f>
        <v>0</v>
      </c>
      <c r="H66" s="141">
        <f t="shared" si="1"/>
        <v>14589795.321181938</v>
      </c>
    </row>
    <row r="67" spans="2:8">
      <c r="B67" s="127" t="str">
        <f>$B$38</f>
        <v>Home Economics</v>
      </c>
      <c r="C67" s="320">
        <f>Data!DY27</f>
        <v>109753.15587457787</v>
      </c>
      <c r="D67" s="320">
        <f>Data!ES27</f>
        <v>92947.391439551575</v>
      </c>
      <c r="E67" s="320">
        <f>Data!FM27</f>
        <v>0</v>
      </c>
      <c r="F67" s="320">
        <f>Data!GG27</f>
        <v>0</v>
      </c>
      <c r="G67" s="320">
        <f>Data!HA27</f>
        <v>0</v>
      </c>
      <c r="H67" s="141">
        <f t="shared" si="1"/>
        <v>202700.54731412945</v>
      </c>
    </row>
    <row r="68" spans="2:8">
      <c r="B68" s="127" t="str">
        <f>$B$39</f>
        <v>Law</v>
      </c>
      <c r="C68" s="320">
        <f>Data!DZ27</f>
        <v>0</v>
      </c>
      <c r="D68" s="320">
        <f>Data!ET27</f>
        <v>0</v>
      </c>
      <c r="E68" s="320">
        <f>Data!FN27</f>
        <v>0</v>
      </c>
      <c r="F68" s="320">
        <f>Data!GH27</f>
        <v>0</v>
      </c>
      <c r="G68" s="320">
        <f>Data!HB27</f>
        <v>0</v>
      </c>
      <c r="H68" s="141">
        <f t="shared" si="1"/>
        <v>0</v>
      </c>
    </row>
    <row r="69" spans="2:8">
      <c r="B69" s="127" t="str">
        <f>$B$40</f>
        <v>Social Service</v>
      </c>
      <c r="C69" s="320">
        <f>Data!EA27</f>
        <v>98549.972521825286</v>
      </c>
      <c r="D69" s="320">
        <f>Data!EU27</f>
        <v>245578.0274781748</v>
      </c>
      <c r="E69" s="320">
        <f>Data!FO27</f>
        <v>0</v>
      </c>
      <c r="F69" s="320">
        <f>Data!GI27</f>
        <v>0</v>
      </c>
      <c r="G69" s="320">
        <f>Data!HC27</f>
        <v>0</v>
      </c>
      <c r="H69" s="141">
        <f t="shared" si="1"/>
        <v>344128.00000000012</v>
      </c>
    </row>
    <row r="70" spans="2:8">
      <c r="B70" s="127" t="str">
        <f>$B$41</f>
        <v>Library Science</v>
      </c>
      <c r="C70" s="320">
        <f>Data!EB27</f>
        <v>1617.8188825840243</v>
      </c>
      <c r="D70" s="320">
        <f>Data!EV27</f>
        <v>15236.731750327368</v>
      </c>
      <c r="E70" s="320">
        <f>Data!FP27</f>
        <v>855510.58969197248</v>
      </c>
      <c r="F70" s="320">
        <f>Data!GJ27</f>
        <v>20877.810570987655</v>
      </c>
      <c r="G70" s="320">
        <f>Data!HD27</f>
        <v>0</v>
      </c>
      <c r="H70" s="141">
        <f t="shared" si="1"/>
        <v>893242.9508958715</v>
      </c>
    </row>
    <row r="71" spans="2:8">
      <c r="B71" s="127" t="str">
        <f>$B$42</f>
        <v>Veterinary Science</v>
      </c>
      <c r="C71" s="320">
        <f>Data!EC27</f>
        <v>0</v>
      </c>
      <c r="D71" s="320">
        <f>Data!EW27</f>
        <v>0</v>
      </c>
      <c r="E71" s="320">
        <f>Data!FQ27</f>
        <v>0</v>
      </c>
      <c r="F71" s="320">
        <f>Data!GK27</f>
        <v>0</v>
      </c>
      <c r="G71" s="320">
        <f>Data!HE27</f>
        <v>0</v>
      </c>
      <c r="H71" s="141">
        <f t="shared" si="1"/>
        <v>0</v>
      </c>
    </row>
    <row r="72" spans="2:8">
      <c r="B72" s="127" t="str">
        <f>$B$43</f>
        <v>Vocational Training</v>
      </c>
      <c r="C72" s="320">
        <f>Data!ED27</f>
        <v>0</v>
      </c>
      <c r="D72" s="320">
        <f>Data!EX27</f>
        <v>2808.7222222222222</v>
      </c>
      <c r="E72" s="320">
        <f>Data!FR27</f>
        <v>0</v>
      </c>
      <c r="F72" s="320">
        <f>Data!GL27</f>
        <v>0</v>
      </c>
      <c r="G72" s="320">
        <f>Data!HF27</f>
        <v>0</v>
      </c>
      <c r="H72" s="141">
        <f t="shared" si="1"/>
        <v>2808.7222222222222</v>
      </c>
    </row>
    <row r="73" spans="2:8">
      <c r="B73" s="127" t="str">
        <f>$B$44</f>
        <v>Physical Training</v>
      </c>
      <c r="C73" s="320">
        <f>Data!EE27</f>
        <v>0</v>
      </c>
      <c r="D73" s="320">
        <f>Data!EY27</f>
        <v>0</v>
      </c>
      <c r="E73" s="320">
        <f>Data!FS27</f>
        <v>0</v>
      </c>
      <c r="F73" s="320">
        <f>Data!GM27</f>
        <v>0</v>
      </c>
      <c r="G73" s="320">
        <f>Data!HG27</f>
        <v>0</v>
      </c>
      <c r="H73" s="141">
        <f t="shared" si="1"/>
        <v>0</v>
      </c>
    </row>
    <row r="74" spans="2:8">
      <c r="B74" s="127" t="str">
        <f>$B$45</f>
        <v>Health Services</v>
      </c>
      <c r="C74" s="320">
        <f>Data!EF27</f>
        <v>586582.68936612422</v>
      </c>
      <c r="D74" s="320">
        <f>Data!EZ27</f>
        <v>1026458.1683167847</v>
      </c>
      <c r="E74" s="320">
        <f>Data!FT27</f>
        <v>1131873.8171499574</v>
      </c>
      <c r="F74" s="320">
        <f>Data!GN27</f>
        <v>1832.6069518716577</v>
      </c>
      <c r="G74" s="320">
        <f>Data!HH27</f>
        <v>399307.30729166669</v>
      </c>
      <c r="H74" s="141">
        <f t="shared" si="1"/>
        <v>3146054.5890764049</v>
      </c>
    </row>
    <row r="75" spans="2:8">
      <c r="B75" s="127" t="str">
        <f>$B$46</f>
        <v>Pharmacy</v>
      </c>
      <c r="C75" s="320">
        <f>Data!EG27</f>
        <v>0</v>
      </c>
      <c r="D75" s="320">
        <f>Data!FA27</f>
        <v>0</v>
      </c>
      <c r="E75" s="320">
        <f>Data!FU27</f>
        <v>0</v>
      </c>
      <c r="F75" s="320">
        <f>Data!GO27</f>
        <v>0</v>
      </c>
      <c r="G75" s="320">
        <f>Data!HI27</f>
        <v>0</v>
      </c>
      <c r="H75" s="141">
        <f t="shared" si="1"/>
        <v>0</v>
      </c>
    </row>
    <row r="76" spans="2:8">
      <c r="B76" s="127" t="str">
        <f>$B$47</f>
        <v>Business Administration</v>
      </c>
      <c r="C76" s="320">
        <f>Data!EH27</f>
        <v>2924557.6067178096</v>
      </c>
      <c r="D76" s="320">
        <f>Data!FB27</f>
        <v>11584539.739406461</v>
      </c>
      <c r="E76" s="320">
        <f>Data!FV27</f>
        <v>5861824.8823023969</v>
      </c>
      <c r="F76" s="320">
        <f>Data!GP27</f>
        <v>2249368.4165120041</v>
      </c>
      <c r="G76" s="320">
        <f>Data!HJ27</f>
        <v>0</v>
      </c>
      <c r="H76" s="141">
        <f t="shared" si="1"/>
        <v>22620290.644938674</v>
      </c>
    </row>
    <row r="77" spans="2:8">
      <c r="B77" s="127" t="str">
        <f>$B$48</f>
        <v>Optometry</v>
      </c>
      <c r="C77" s="320">
        <f>Data!EI27</f>
        <v>0</v>
      </c>
      <c r="D77" s="320">
        <f>Data!FC27</f>
        <v>0</v>
      </c>
      <c r="E77" s="320">
        <f>Data!FW27</f>
        <v>0</v>
      </c>
      <c r="F77" s="320">
        <f>Data!GQ27</f>
        <v>0</v>
      </c>
      <c r="G77" s="320">
        <f>Data!HK27</f>
        <v>0</v>
      </c>
      <c r="H77" s="141">
        <f t="shared" si="1"/>
        <v>0</v>
      </c>
    </row>
    <row r="78" spans="2:8">
      <c r="B78" s="127" t="str">
        <f>$B$49</f>
        <v>Teacher Ed-Practice Teaching</v>
      </c>
      <c r="C78" s="320">
        <f>Data!EJ27</f>
        <v>0</v>
      </c>
      <c r="D78" s="320">
        <f>Data!FD27</f>
        <v>525814.74239339004</v>
      </c>
      <c r="E78" s="320">
        <f>Data!FX27</f>
        <v>0</v>
      </c>
      <c r="F78" s="320">
        <f>Data!GR27</f>
        <v>0</v>
      </c>
      <c r="G78" s="320">
        <f>Data!HL27</f>
        <v>0</v>
      </c>
      <c r="H78" s="141">
        <f t="shared" si="1"/>
        <v>525814.74239339004</v>
      </c>
    </row>
    <row r="79" spans="2:8">
      <c r="B79" s="127" t="str">
        <f>$B$50</f>
        <v>Technology</v>
      </c>
      <c r="C79" s="320">
        <f>Data!EK27</f>
        <v>272381.33568473597</v>
      </c>
      <c r="D79" s="320">
        <f>Data!FE27</f>
        <v>1358729.3568922649</v>
      </c>
      <c r="E79" s="320">
        <f>Data!FY27</f>
        <v>868980.43499255728</v>
      </c>
      <c r="F79" s="320">
        <f>Data!GS27</f>
        <v>2045.8296418352747</v>
      </c>
      <c r="G79" s="320">
        <f>Data!HM27</f>
        <v>0</v>
      </c>
      <c r="H79" s="141">
        <f t="shared" si="1"/>
        <v>2502136.9572113934</v>
      </c>
    </row>
    <row r="80" spans="2:8">
      <c r="B80" s="127" t="str">
        <f>$B$51</f>
        <v>Nursing</v>
      </c>
      <c r="C80" s="320">
        <f>Data!EL27</f>
        <v>0</v>
      </c>
      <c r="D80" s="320">
        <f>Data!FF27</f>
        <v>0</v>
      </c>
      <c r="E80" s="320">
        <f>Data!FZ27</f>
        <v>0</v>
      </c>
      <c r="F80" s="320">
        <f>Data!GT27</f>
        <v>0</v>
      </c>
      <c r="G80" s="320">
        <f>Data!HN27</f>
        <v>0</v>
      </c>
      <c r="H80" s="141">
        <f t="shared" si="1"/>
        <v>0</v>
      </c>
    </row>
    <row r="81" spans="2:8">
      <c r="B81" s="130" t="str">
        <f>$B$52</f>
        <v>Totals</v>
      </c>
      <c r="C81" s="321">
        <f>SUM(C61:C80)</f>
        <v>21912526.024750873</v>
      </c>
      <c r="D81" s="321">
        <f>SUM(D61:D80)</f>
        <v>33851755.349510245</v>
      </c>
      <c r="E81" s="321">
        <f>SUM(E61:E80)</f>
        <v>29511407.537649751</v>
      </c>
      <c r="F81" s="321">
        <f>SUM(F61:F80)</f>
        <v>22292718.353424963</v>
      </c>
      <c r="G81" s="321">
        <f>SUM(G61:G80)</f>
        <v>399307.30729166669</v>
      </c>
      <c r="H81" s="321">
        <f t="shared" si="1"/>
        <v>107967714.5726275</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Data!T27</f>
        <v>Shari Schwartz</v>
      </c>
      <c r="E84" s="491"/>
      <c r="F84" s="491"/>
      <c r="G84" s="308" t="str">
        <f>Data!U27</f>
        <v>(940) 565-4616</v>
      </c>
      <c r="H84" s="309" t="str">
        <f>Data!V27</f>
        <v>shari.schwartz@unt.edu</v>
      </c>
    </row>
    <row r="85" spans="2:8" ht="13.5" customHeight="1">
      <c r="B85" s="306"/>
      <c r="C85" s="306"/>
      <c r="D85" s="306"/>
      <c r="E85" s="306"/>
      <c r="F85" s="306"/>
      <c r="G85" s="306"/>
      <c r="H85" s="296"/>
    </row>
    <row r="86" spans="2:8">
      <c r="B86" s="120" t="s">
        <v>32</v>
      </c>
      <c r="C86" s="324"/>
      <c r="D86" s="324"/>
      <c r="E86" s="324"/>
      <c r="F86" s="324"/>
      <c r="G86" s="324"/>
      <c r="H86" s="122">
        <f>H13+H14</f>
        <v>301190938</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Data!HR27</f>
        <v>3383646.5375590711</v>
      </c>
      <c r="D91" s="327">
        <f>Data!IL27</f>
        <v>1540619.1162826563</v>
      </c>
      <c r="E91" s="327">
        <f>Data!JF27</f>
        <v>274402.00582791987</v>
      </c>
      <c r="F91" s="327">
        <f>Data!JZ27</f>
        <v>91432.711509426124</v>
      </c>
      <c r="G91" s="327">
        <f>Data!KT27</f>
        <v>0</v>
      </c>
      <c r="H91" s="133">
        <f t="shared" ref="H91:H111" si="2">SUM(C91:G91)</f>
        <v>5290100.3711790731</v>
      </c>
    </row>
    <row r="92" spans="2:8">
      <c r="B92" s="127" t="str">
        <f>$B$33</f>
        <v>Science</v>
      </c>
      <c r="C92" s="327">
        <f>Data!HS27</f>
        <v>3389381.252490052</v>
      </c>
      <c r="D92" s="327">
        <f>Data!IM27</f>
        <v>1422836.0805573564</v>
      </c>
      <c r="E92" s="327">
        <f>Data!JG27</f>
        <v>1260507.1018960653</v>
      </c>
      <c r="F92" s="327">
        <f>Data!KA27</f>
        <v>212010.67916810204</v>
      </c>
      <c r="G92" s="327">
        <f>Data!KU27</f>
        <v>0</v>
      </c>
      <c r="H92" s="136">
        <f t="shared" si="2"/>
        <v>6284735.1141115762</v>
      </c>
    </row>
    <row r="93" spans="2:8">
      <c r="B93" s="127" t="str">
        <f>$B$34</f>
        <v>Fine Arts</v>
      </c>
      <c r="C93" s="327">
        <f>Data!HT27</f>
        <v>1263807.9310835279</v>
      </c>
      <c r="D93" s="327">
        <f>Data!IN27</f>
        <v>622550.2278954715</v>
      </c>
      <c r="E93" s="327">
        <f>Data!JH27</f>
        <v>123684.22009320541</v>
      </c>
      <c r="F93" s="327">
        <f>Data!KB27</f>
        <v>80665.453710932299</v>
      </c>
      <c r="G93" s="327">
        <f>Data!KV27</f>
        <v>0</v>
      </c>
      <c r="H93" s="136">
        <f t="shared" si="2"/>
        <v>2090707.832783137</v>
      </c>
    </row>
    <row r="94" spans="2:8">
      <c r="B94" s="127" t="str">
        <f>$B$35</f>
        <v>Teacher Education</v>
      </c>
      <c r="C94" s="327">
        <f>Data!HU27</f>
        <v>64030.446922020048</v>
      </c>
      <c r="D94" s="327">
        <f>Data!IO27</f>
        <v>129858.67981703836</v>
      </c>
      <c r="E94" s="327">
        <f>Data!JI27</f>
        <v>83607.499988448966</v>
      </c>
      <c r="F94" s="327">
        <f>Data!KC27</f>
        <v>20162.378732056262</v>
      </c>
      <c r="G94" s="327">
        <f>Data!KW27</f>
        <v>0</v>
      </c>
      <c r="H94" s="136">
        <f t="shared" si="2"/>
        <v>297659.00545956363</v>
      </c>
    </row>
    <row r="95" spans="2:8">
      <c r="B95" s="127" t="str">
        <f>$B$36</f>
        <v>Agriculture</v>
      </c>
      <c r="C95" s="327">
        <f>Data!HV27</f>
        <v>0</v>
      </c>
      <c r="D95" s="327">
        <f>Data!IP27</f>
        <v>0</v>
      </c>
      <c r="E95" s="327">
        <f>Data!JJ27</f>
        <v>0</v>
      </c>
      <c r="F95" s="327">
        <f>Data!KD27</f>
        <v>0</v>
      </c>
      <c r="G95" s="327">
        <f>Data!KX27</f>
        <v>0</v>
      </c>
      <c r="H95" s="136">
        <f t="shared" si="2"/>
        <v>0</v>
      </c>
    </row>
    <row r="96" spans="2:8">
      <c r="B96" s="127" t="str">
        <f>$B$37</f>
        <v>Engineering</v>
      </c>
      <c r="C96" s="327">
        <f>Data!HW27</f>
        <v>840836.47047735623</v>
      </c>
      <c r="D96" s="327">
        <f>Data!IQ27</f>
        <v>1094865.4839744284</v>
      </c>
      <c r="E96" s="327">
        <f>Data!JK27</f>
        <v>2044565.3059212796</v>
      </c>
      <c r="F96" s="327">
        <f>Data!KE27</f>
        <v>127123.45726041506</v>
      </c>
      <c r="G96" s="327">
        <f>Data!KY27</f>
        <v>0</v>
      </c>
      <c r="H96" s="136">
        <f t="shared" si="2"/>
        <v>4107390.7176334793</v>
      </c>
    </row>
    <row r="97" spans="2:8">
      <c r="B97" s="127" t="str">
        <f>$B$38</f>
        <v>Home Economics</v>
      </c>
      <c r="C97" s="327">
        <f>Data!HX27</f>
        <v>7421.915820418476</v>
      </c>
      <c r="D97" s="327">
        <f>Data!IR27</f>
        <v>3537.7190888481186</v>
      </c>
      <c r="E97" s="327">
        <f>Data!JL27</f>
        <v>0</v>
      </c>
      <c r="F97" s="327">
        <f>Data!KF27</f>
        <v>0</v>
      </c>
      <c r="G97" s="327">
        <f>Data!KZ27</f>
        <v>0</v>
      </c>
      <c r="H97" s="136">
        <f t="shared" si="2"/>
        <v>10959.634909266595</v>
      </c>
    </row>
    <row r="98" spans="2:8">
      <c r="B98" s="127" t="str">
        <f>$B$39</f>
        <v>Law</v>
      </c>
      <c r="C98" s="327">
        <f>Data!HY27</f>
        <v>0</v>
      </c>
      <c r="D98" s="327">
        <f>Data!IS27</f>
        <v>0</v>
      </c>
      <c r="E98" s="327">
        <f>Data!JM27</f>
        <v>0</v>
      </c>
      <c r="F98" s="327">
        <f>Data!KG27</f>
        <v>0</v>
      </c>
      <c r="G98" s="327">
        <f>Data!LA27</f>
        <v>0</v>
      </c>
      <c r="H98" s="136">
        <f t="shared" si="2"/>
        <v>0</v>
      </c>
    </row>
    <row r="99" spans="2:8">
      <c r="B99" s="127" t="str">
        <f>$B$40</f>
        <v>Social Service</v>
      </c>
      <c r="C99" s="327">
        <f>Data!HZ27</f>
        <v>0</v>
      </c>
      <c r="D99" s="327">
        <f>Data!IT27</f>
        <v>0</v>
      </c>
      <c r="E99" s="327">
        <f>Data!JN27</f>
        <v>0</v>
      </c>
      <c r="F99" s="327">
        <f>Data!KH27</f>
        <v>0</v>
      </c>
      <c r="G99" s="327">
        <f>Data!LB27</f>
        <v>0</v>
      </c>
      <c r="H99" s="136">
        <f t="shared" si="2"/>
        <v>0</v>
      </c>
    </row>
    <row r="100" spans="2:8">
      <c r="B100" s="127" t="str">
        <f>$B$41</f>
        <v>Library Science</v>
      </c>
      <c r="C100" s="327">
        <f>Data!IA27</f>
        <v>952.21448765151661</v>
      </c>
      <c r="D100" s="327">
        <f>Data!IU27</f>
        <v>8656.4953422865146</v>
      </c>
      <c r="E100" s="327">
        <f>Data!JO27</f>
        <v>239958.05088818219</v>
      </c>
      <c r="F100" s="327">
        <f>Data!KI27</f>
        <v>432.82476711432571</v>
      </c>
      <c r="G100" s="327">
        <f>Data!LC27</f>
        <v>0</v>
      </c>
      <c r="H100" s="136">
        <f t="shared" si="2"/>
        <v>249999.58548523454</v>
      </c>
    </row>
    <row r="101" spans="2:8">
      <c r="B101" s="127" t="str">
        <f>$B$42</f>
        <v>Veterinary Science</v>
      </c>
      <c r="C101" s="327">
        <f>Data!IB27</f>
        <v>0</v>
      </c>
      <c r="D101" s="327">
        <f>Data!IV27</f>
        <v>0</v>
      </c>
      <c r="E101" s="327">
        <f>Data!JP27</f>
        <v>0</v>
      </c>
      <c r="F101" s="327">
        <f>Data!KJ27</f>
        <v>0</v>
      </c>
      <c r="G101" s="327">
        <f>Data!LD27</f>
        <v>0</v>
      </c>
      <c r="H101" s="136">
        <f t="shared" si="2"/>
        <v>0</v>
      </c>
    </row>
    <row r="102" spans="2:8">
      <c r="B102" s="127" t="str">
        <f>$B$43</f>
        <v>Vocational Training</v>
      </c>
      <c r="C102" s="327">
        <f>Data!IC27</f>
        <v>0</v>
      </c>
      <c r="D102" s="327">
        <f>Data!IW27</f>
        <v>0</v>
      </c>
      <c r="E102" s="327">
        <f>Data!JQ27</f>
        <v>0</v>
      </c>
      <c r="F102" s="327">
        <f>Data!KK27</f>
        <v>0</v>
      </c>
      <c r="G102" s="327">
        <f>Data!LE27</f>
        <v>0</v>
      </c>
      <c r="H102" s="136">
        <f t="shared" si="2"/>
        <v>0</v>
      </c>
    </row>
    <row r="103" spans="2:8">
      <c r="B103" s="127" t="str">
        <f>$B$44</f>
        <v>Physical Training</v>
      </c>
      <c r="C103" s="327">
        <f>Data!ID27</f>
        <v>0</v>
      </c>
      <c r="D103" s="327">
        <f>Data!IX27</f>
        <v>0</v>
      </c>
      <c r="E103" s="327">
        <f>Data!JR27</f>
        <v>0</v>
      </c>
      <c r="F103" s="327">
        <f>Data!KL27</f>
        <v>0</v>
      </c>
      <c r="G103" s="327">
        <f>Data!LF27</f>
        <v>0</v>
      </c>
      <c r="H103" s="136">
        <f t="shared" si="2"/>
        <v>0</v>
      </c>
    </row>
    <row r="104" spans="2:8">
      <c r="B104" s="127" t="str">
        <f>$B$45</f>
        <v>Health Services</v>
      </c>
      <c r="C104" s="327">
        <f>Data!IE27</f>
        <v>203465.6500805245</v>
      </c>
      <c r="D104" s="327">
        <f>Data!IY27</f>
        <v>265086.16826434829</v>
      </c>
      <c r="E104" s="327">
        <f>Data!JS27</f>
        <v>76775.183594334041</v>
      </c>
      <c r="F104" s="327">
        <f>Data!KM27</f>
        <v>304.36148104790504</v>
      </c>
      <c r="G104" s="327">
        <f>Data!LG27</f>
        <v>13785.0387457947</v>
      </c>
      <c r="H104" s="136">
        <f t="shared" si="2"/>
        <v>559416.40216604946</v>
      </c>
    </row>
    <row r="105" spans="2:8">
      <c r="B105" s="127" t="str">
        <f>$B$46</f>
        <v>Pharmacy</v>
      </c>
      <c r="C105" s="327">
        <f>Data!IF27</f>
        <v>0</v>
      </c>
      <c r="D105" s="327">
        <f>Data!IZ27</f>
        <v>0</v>
      </c>
      <c r="E105" s="327">
        <f>Data!JT27</f>
        <v>0</v>
      </c>
      <c r="F105" s="327">
        <f>Data!KN27</f>
        <v>0</v>
      </c>
      <c r="G105" s="327">
        <f>Data!LH27</f>
        <v>0</v>
      </c>
      <c r="H105" s="136">
        <f t="shared" si="2"/>
        <v>0</v>
      </c>
    </row>
    <row r="106" spans="2:8">
      <c r="B106" s="127" t="str">
        <f>$B$47</f>
        <v>Business Administration</v>
      </c>
      <c r="C106" s="327">
        <f>Data!IG27</f>
        <v>185059.05338718457</v>
      </c>
      <c r="D106" s="327">
        <f>Data!JA27</f>
        <v>533631.61176306137</v>
      </c>
      <c r="E106" s="327">
        <f>Data!JU27</f>
        <v>231766.11848681813</v>
      </c>
      <c r="F106" s="327">
        <f>Data!KO27</f>
        <v>5457.8824514515782</v>
      </c>
      <c r="G106" s="327">
        <f>Data!LI27</f>
        <v>0</v>
      </c>
      <c r="H106" s="136">
        <f t="shared" si="2"/>
        <v>955914.66608851566</v>
      </c>
    </row>
    <row r="107" spans="2:8">
      <c r="B107" s="127" t="str">
        <f>$B$48</f>
        <v>Optometry</v>
      </c>
      <c r="C107" s="327">
        <f>Data!IH27</f>
        <v>0</v>
      </c>
      <c r="D107" s="327">
        <f>Data!JB27</f>
        <v>0</v>
      </c>
      <c r="E107" s="327">
        <f>Data!JV27</f>
        <v>0</v>
      </c>
      <c r="F107" s="327">
        <f>Data!KP27</f>
        <v>0</v>
      </c>
      <c r="G107" s="327">
        <f>Data!LJ27</f>
        <v>0</v>
      </c>
      <c r="H107" s="136">
        <f t="shared" si="2"/>
        <v>0</v>
      </c>
    </row>
    <row r="108" spans="2:8">
      <c r="B108" s="127" t="str">
        <f>$B$49</f>
        <v>Teacher Ed-Practice Teaching</v>
      </c>
      <c r="C108" s="327">
        <f>Data!II27</f>
        <v>0</v>
      </c>
      <c r="D108" s="327">
        <f>Data!JC27</f>
        <v>118630.10414506962</v>
      </c>
      <c r="E108" s="327">
        <f>Data!JW27</f>
        <v>0</v>
      </c>
      <c r="F108" s="327">
        <f>Data!KQ27</f>
        <v>0</v>
      </c>
      <c r="G108" s="327">
        <f>Data!LK27</f>
        <v>0</v>
      </c>
      <c r="H108" s="136">
        <f t="shared" si="2"/>
        <v>118630.10414506962</v>
      </c>
    </row>
    <row r="109" spans="2:8">
      <c r="B109" s="127" t="str">
        <f>$B$50</f>
        <v>Technology</v>
      </c>
      <c r="C109" s="327">
        <f>Data!IJ27</f>
        <v>66160.24555609074</v>
      </c>
      <c r="D109" s="327">
        <f>Data!JD27</f>
        <v>174762.47447980006</v>
      </c>
      <c r="E109" s="327">
        <f>Data!JX27</f>
        <v>160986.83346338087</v>
      </c>
      <c r="F109" s="327">
        <f>Data!KR27</f>
        <v>139.38253979513499</v>
      </c>
      <c r="G109" s="327">
        <f>Data!LL27</f>
        <v>0</v>
      </c>
      <c r="H109" s="136">
        <f t="shared" si="2"/>
        <v>402048.93603906682</v>
      </c>
    </row>
    <row r="110" spans="2:8">
      <c r="B110" s="127" t="str">
        <f>$B$51</f>
        <v>Nursing</v>
      </c>
      <c r="C110" s="327">
        <f>Data!IK27</f>
        <v>0</v>
      </c>
      <c r="D110" s="327">
        <f>Data!JE27</f>
        <v>0</v>
      </c>
      <c r="E110" s="327">
        <f>Data!JY27</f>
        <v>0</v>
      </c>
      <c r="F110" s="327">
        <f>Data!KS27</f>
        <v>0</v>
      </c>
      <c r="G110" s="327">
        <f>Data!HPM27</f>
        <v>0</v>
      </c>
      <c r="H110" s="136">
        <f t="shared" si="2"/>
        <v>0</v>
      </c>
    </row>
    <row r="111" spans="2:8">
      <c r="B111" s="130" t="str">
        <f>$B$52</f>
        <v>Totals</v>
      </c>
      <c r="C111" s="133">
        <f>SUM(C91:C110)</f>
        <v>9404761.717863895</v>
      </c>
      <c r="D111" s="133">
        <f>SUM(D91:D110)</f>
        <v>5915034.161610364</v>
      </c>
      <c r="E111" s="133">
        <f>SUM(E91:E110)</f>
        <v>4496252.3201596346</v>
      </c>
      <c r="F111" s="133">
        <f>SUM(F91:F110)</f>
        <v>537729.13162034075</v>
      </c>
      <c r="G111" s="133">
        <f>SUM(G91:G110)</f>
        <v>13785.0387457947</v>
      </c>
      <c r="H111" s="133">
        <f t="shared" si="2"/>
        <v>20367562.370000031</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13166028.828975504</v>
      </c>
      <c r="D116" s="321">
        <f t="shared" si="3"/>
        <v>9951789.7946062498</v>
      </c>
      <c r="E116" s="321">
        <f t="shared" si="3"/>
        <v>6484817.7469467679</v>
      </c>
      <c r="F116" s="321">
        <f t="shared" si="3"/>
        <v>6100279.4971005647</v>
      </c>
      <c r="G116" s="321">
        <f t="shared" si="3"/>
        <v>0</v>
      </c>
      <c r="H116" s="133">
        <f t="shared" ref="H116:H136" si="4">SUM(C116:G116)</f>
        <v>35702915.867629081</v>
      </c>
    </row>
    <row r="117" spans="2:8">
      <c r="B117" s="127" t="str">
        <f>$B$33</f>
        <v>Science</v>
      </c>
      <c r="C117" s="141">
        <f t="shared" si="3"/>
        <v>6338153.0776117351</v>
      </c>
      <c r="D117" s="141">
        <f t="shared" si="3"/>
        <v>4105946.0557024991</v>
      </c>
      <c r="E117" s="141">
        <f t="shared" si="3"/>
        <v>4448613.3382395767</v>
      </c>
      <c r="F117" s="141">
        <f t="shared" si="3"/>
        <v>5423499.7359213391</v>
      </c>
      <c r="G117" s="141">
        <f t="shared" si="3"/>
        <v>0</v>
      </c>
      <c r="H117" s="136">
        <f t="shared" si="4"/>
        <v>20316212.207475148</v>
      </c>
    </row>
    <row r="118" spans="2:8">
      <c r="B118" s="127" t="str">
        <f>$B$34</f>
        <v>Fine Arts</v>
      </c>
      <c r="C118" s="141">
        <f t="shared" si="3"/>
        <v>4669589.8875031155</v>
      </c>
      <c r="D118" s="141">
        <f t="shared" si="3"/>
        <v>4473927.8605550705</v>
      </c>
      <c r="E118" s="141">
        <f t="shared" si="3"/>
        <v>4066147.0938884793</v>
      </c>
      <c r="F118" s="141">
        <f t="shared" si="3"/>
        <v>3610319.8455631114</v>
      </c>
      <c r="G118" s="141">
        <f t="shared" si="3"/>
        <v>0</v>
      </c>
      <c r="H118" s="136">
        <f t="shared" si="4"/>
        <v>16819984.687509775</v>
      </c>
    </row>
    <row r="119" spans="2:8">
      <c r="B119" s="127" t="str">
        <f>$B$35</f>
        <v>Teacher Education</v>
      </c>
      <c r="C119" s="141">
        <f t="shared" si="3"/>
        <v>314108.64643434709</v>
      </c>
      <c r="D119" s="141">
        <f t="shared" si="3"/>
        <v>1222661.4867261965</v>
      </c>
      <c r="E119" s="141">
        <f t="shared" si="3"/>
        <v>1518441.6137632933</v>
      </c>
      <c r="F119" s="141">
        <f t="shared" si="3"/>
        <v>1209619.9113889798</v>
      </c>
      <c r="G119" s="141">
        <f t="shared" si="3"/>
        <v>0</v>
      </c>
      <c r="H119" s="136">
        <f t="shared" si="4"/>
        <v>4264831.6583128162</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2372905.6437105443</v>
      </c>
      <c r="D121" s="141">
        <f t="shared" si="3"/>
        <v>4056046.860547998</v>
      </c>
      <c r="E121" s="141">
        <f t="shared" si="3"/>
        <v>8061964.154401673</v>
      </c>
      <c r="F121" s="141">
        <f t="shared" si="3"/>
        <v>4206269.380155202</v>
      </c>
      <c r="G121" s="141">
        <f t="shared" si="3"/>
        <v>0</v>
      </c>
      <c r="H121" s="136">
        <f t="shared" si="4"/>
        <v>18697186.038815416</v>
      </c>
    </row>
    <row r="122" spans="2:8">
      <c r="B122" s="127" t="str">
        <f>$B$38</f>
        <v>Home Economics</v>
      </c>
      <c r="C122" s="141">
        <f t="shared" si="3"/>
        <v>117175.07169499635</v>
      </c>
      <c r="D122" s="141">
        <f t="shared" si="3"/>
        <v>96485.110528399688</v>
      </c>
      <c r="E122" s="141">
        <f t="shared" si="3"/>
        <v>0</v>
      </c>
      <c r="F122" s="141">
        <f t="shared" si="3"/>
        <v>0</v>
      </c>
      <c r="G122" s="141">
        <f t="shared" si="3"/>
        <v>0</v>
      </c>
      <c r="H122" s="136">
        <f t="shared" si="4"/>
        <v>213660.18222339603</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98549.972521825286</v>
      </c>
      <c r="D124" s="141">
        <f t="shared" si="3"/>
        <v>245578.0274781748</v>
      </c>
      <c r="E124" s="141">
        <f t="shared" si="3"/>
        <v>0</v>
      </c>
      <c r="F124" s="141">
        <f t="shared" si="3"/>
        <v>0</v>
      </c>
      <c r="G124" s="141">
        <f t="shared" si="3"/>
        <v>0</v>
      </c>
      <c r="H124" s="136">
        <f t="shared" si="4"/>
        <v>344128.00000000012</v>
      </c>
    </row>
    <row r="125" spans="2:8">
      <c r="B125" s="127" t="str">
        <f>$B$41</f>
        <v>Library Science</v>
      </c>
      <c r="C125" s="141">
        <f t="shared" si="3"/>
        <v>2570.033370235541</v>
      </c>
      <c r="D125" s="141">
        <f t="shared" si="3"/>
        <v>23893.227092613881</v>
      </c>
      <c r="E125" s="141">
        <f t="shared" si="3"/>
        <v>1095468.6405801547</v>
      </c>
      <c r="F125" s="141">
        <f t="shared" si="3"/>
        <v>21310.63533810198</v>
      </c>
      <c r="G125" s="141">
        <f t="shared" si="3"/>
        <v>0</v>
      </c>
      <c r="H125" s="136">
        <f t="shared" si="4"/>
        <v>1143242.5363811061</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2808.7222222222222</v>
      </c>
      <c r="E127" s="141">
        <f t="shared" si="3"/>
        <v>0</v>
      </c>
      <c r="F127" s="141">
        <f t="shared" si="3"/>
        <v>0</v>
      </c>
      <c r="G127" s="141">
        <f t="shared" si="3"/>
        <v>0</v>
      </c>
      <c r="H127" s="136">
        <f t="shared" si="4"/>
        <v>2808.7222222222222</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790048.33944664872</v>
      </c>
      <c r="D129" s="141">
        <f t="shared" si="3"/>
        <v>1291544.3365811328</v>
      </c>
      <c r="E129" s="141">
        <f t="shared" si="3"/>
        <v>1208649.0007442913</v>
      </c>
      <c r="F129" s="141">
        <f t="shared" si="3"/>
        <v>2136.9684329195625</v>
      </c>
      <c r="G129" s="141">
        <f t="shared" si="3"/>
        <v>413092.34603746136</v>
      </c>
      <c r="H129" s="136">
        <f t="shared" si="4"/>
        <v>3705470.9912424539</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3109616.6601049942</v>
      </c>
      <c r="D131" s="141">
        <f t="shared" si="3"/>
        <v>12118171.351169523</v>
      </c>
      <c r="E131" s="141">
        <f t="shared" si="3"/>
        <v>6093591.0007892149</v>
      </c>
      <c r="F131" s="141">
        <f t="shared" si="3"/>
        <v>2254826.2989634555</v>
      </c>
      <c r="G131" s="141">
        <f t="shared" si="3"/>
        <v>0</v>
      </c>
      <c r="H131" s="136">
        <f t="shared" si="4"/>
        <v>23576205.311027184</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644444.84653845965</v>
      </c>
      <c r="E133" s="141">
        <f t="shared" si="5"/>
        <v>0</v>
      </c>
      <c r="F133" s="141">
        <f t="shared" si="5"/>
        <v>0</v>
      </c>
      <c r="G133" s="141">
        <f t="shared" si="5"/>
        <v>0</v>
      </c>
      <c r="H133" s="136">
        <f t="shared" si="4"/>
        <v>644444.84653845965</v>
      </c>
    </row>
    <row r="134" spans="2:12">
      <c r="B134" s="127" t="str">
        <f>$B$50</f>
        <v>Technology</v>
      </c>
      <c r="C134" s="141">
        <f t="shared" si="5"/>
        <v>338541.58124082669</v>
      </c>
      <c r="D134" s="141">
        <f t="shared" si="5"/>
        <v>1533491.831372065</v>
      </c>
      <c r="E134" s="141">
        <f t="shared" si="5"/>
        <v>1029967.2684559382</v>
      </c>
      <c r="F134" s="141">
        <f t="shared" si="5"/>
        <v>2185.2121816304098</v>
      </c>
      <c r="G134" s="141">
        <f t="shared" si="5"/>
        <v>0</v>
      </c>
      <c r="H134" s="136">
        <f t="shared" si="4"/>
        <v>2904185.8932504607</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31317287.742614768</v>
      </c>
      <c r="D136" s="133">
        <f>SUM(D116:D135)</f>
        <v>39766789.51112061</v>
      </c>
      <c r="E136" s="133">
        <f>SUM(E116:E135)</f>
        <v>34007659.857809387</v>
      </c>
      <c r="F136" s="133">
        <f>SUM(F116:F135)</f>
        <v>22830447.485045303</v>
      </c>
      <c r="G136" s="133">
        <f>SUM(G116:G135)</f>
        <v>413092.34603746136</v>
      </c>
      <c r="H136" s="133">
        <f t="shared" si="4"/>
        <v>128335276.94262752</v>
      </c>
    </row>
    <row r="137" spans="2:12">
      <c r="B137" s="328"/>
      <c r="C137" s="331"/>
      <c r="D137" s="331"/>
      <c r="E137" s="331"/>
      <c r="F137" s="331"/>
      <c r="G137" s="331"/>
      <c r="H137" s="332"/>
    </row>
    <row r="138" spans="2:12">
      <c r="B138" s="120" t="s">
        <v>4</v>
      </c>
      <c r="C138" s="325"/>
      <c r="D138" s="325"/>
      <c r="E138" s="325"/>
      <c r="F138" s="325"/>
      <c r="G138" s="325"/>
      <c r="H138" s="122">
        <f>H86-H81-H111</f>
        <v>172855661.05737248</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Data!LN27</f>
        <v>0</v>
      </c>
      <c r="D143" s="327">
        <f>Data!MH27</f>
        <v>0</v>
      </c>
      <c r="E143" s="327">
        <f>Data!NB27</f>
        <v>0</v>
      </c>
      <c r="F143" s="327">
        <f>Data!NV27</f>
        <v>0</v>
      </c>
      <c r="G143" s="327">
        <f>Data!OP27</f>
        <v>0</v>
      </c>
      <c r="H143" s="341">
        <f>Data!PJ27</f>
        <v>46740613.737035148</v>
      </c>
      <c r="I143" s="342">
        <f t="shared" ref="I143:I162" si="6">SUM(C143:H143)</f>
        <v>46740613.737035148</v>
      </c>
    </row>
    <row r="144" spans="2:12">
      <c r="B144" s="127" t="str">
        <f>$B$33</f>
        <v>Science</v>
      </c>
      <c r="C144" s="327">
        <f>Data!LO27</f>
        <v>0</v>
      </c>
      <c r="D144" s="327">
        <f>Data!MI27</f>
        <v>0</v>
      </c>
      <c r="E144" s="327">
        <f>Data!NC27</f>
        <v>0</v>
      </c>
      <c r="F144" s="327">
        <f>Data!NW27</f>
        <v>0</v>
      </c>
      <c r="G144" s="327">
        <f>Data!OQ27</f>
        <v>0</v>
      </c>
      <c r="H144" s="341">
        <f>Data!PK27</f>
        <v>30316471.666511722</v>
      </c>
      <c r="I144" s="342">
        <f t="shared" si="6"/>
        <v>30316471.666511722</v>
      </c>
    </row>
    <row r="145" spans="2:9">
      <c r="B145" s="127" t="str">
        <f>$B$34</f>
        <v>Fine Arts</v>
      </c>
      <c r="C145" s="327">
        <f>Data!LP27</f>
        <v>0</v>
      </c>
      <c r="D145" s="327">
        <f>Data!MJ27</f>
        <v>0</v>
      </c>
      <c r="E145" s="327">
        <f>Data!ND27</f>
        <v>0</v>
      </c>
      <c r="F145" s="327">
        <f>Data!NX27</f>
        <v>0</v>
      </c>
      <c r="G145" s="327">
        <f>Data!OR27</f>
        <v>0</v>
      </c>
      <c r="H145" s="341">
        <f>Data!PL27</f>
        <v>26762737.183968104</v>
      </c>
      <c r="I145" s="342">
        <f t="shared" si="6"/>
        <v>26762737.183968104</v>
      </c>
    </row>
    <row r="146" spans="2:9">
      <c r="B146" s="127" t="str">
        <f>$B$35</f>
        <v>Teacher Education</v>
      </c>
      <c r="C146" s="327">
        <f>Data!LQ27</f>
        <v>0</v>
      </c>
      <c r="D146" s="327">
        <f>Data!MK27</f>
        <v>0</v>
      </c>
      <c r="E146" s="327">
        <f>Data!NE27</f>
        <v>0</v>
      </c>
      <c r="F146" s="327">
        <f>Data!NY27</f>
        <v>0</v>
      </c>
      <c r="G146" s="327">
        <f>Data!OS27</f>
        <v>0</v>
      </c>
      <c r="H146" s="341">
        <f>Data!PN27</f>
        <v>5644886.9802500876</v>
      </c>
      <c r="I146" s="342">
        <f t="shared" si="6"/>
        <v>5644886.9802500876</v>
      </c>
    </row>
    <row r="147" spans="2:9">
      <c r="B147" s="127" t="str">
        <f>$B$36</f>
        <v>Agriculture</v>
      </c>
      <c r="C147" s="327">
        <f>Data!LR27</f>
        <v>0</v>
      </c>
      <c r="D147" s="327">
        <f>Data!ML27</f>
        <v>0</v>
      </c>
      <c r="E147" s="327">
        <f>Data!NF27</f>
        <v>0</v>
      </c>
      <c r="F147" s="327">
        <f>Data!NZ27</f>
        <v>0</v>
      </c>
      <c r="G147" s="327">
        <f>Data!OT27</f>
        <v>0</v>
      </c>
      <c r="H147" s="341">
        <f>Data!PM27</f>
        <v>0</v>
      </c>
      <c r="I147" s="342">
        <f t="shared" si="6"/>
        <v>0</v>
      </c>
    </row>
    <row r="148" spans="2:9">
      <c r="B148" s="127" t="str">
        <f>$B$37</f>
        <v>Engineering</v>
      </c>
      <c r="C148" s="327">
        <f>Data!LS27</f>
        <v>0</v>
      </c>
      <c r="D148" s="327">
        <f>Data!MM27</f>
        <v>0</v>
      </c>
      <c r="E148" s="327">
        <f>Data!NG27</f>
        <v>0</v>
      </c>
      <c r="F148" s="327">
        <f>Data!OA27</f>
        <v>0</v>
      </c>
      <c r="G148" s="327">
        <f>Data!OU27</f>
        <v>0</v>
      </c>
      <c r="H148" s="341">
        <f>Data!PO27</f>
        <v>29612902.279065534</v>
      </c>
      <c r="I148" s="342">
        <f t="shared" si="6"/>
        <v>29612902.279065534</v>
      </c>
    </row>
    <row r="149" spans="2:9">
      <c r="B149" s="127" t="str">
        <f>$B$38</f>
        <v>Home Economics</v>
      </c>
      <c r="C149" s="327">
        <f>Data!LT27</f>
        <v>0</v>
      </c>
      <c r="D149" s="327">
        <f>Data!MN27</f>
        <v>0</v>
      </c>
      <c r="E149" s="327">
        <f>Data!NH27</f>
        <v>0</v>
      </c>
      <c r="F149" s="327">
        <f>Data!OB27</f>
        <v>0</v>
      </c>
      <c r="G149" s="327">
        <f>Data!OV27</f>
        <v>0</v>
      </c>
      <c r="H149" s="341">
        <f>Data!PP27</f>
        <v>333096.77043092542</v>
      </c>
      <c r="I149" s="342">
        <f t="shared" si="6"/>
        <v>333096.77043092542</v>
      </c>
    </row>
    <row r="150" spans="2:9">
      <c r="B150" s="127" t="str">
        <f>$B$39</f>
        <v>Law</v>
      </c>
      <c r="C150" s="327">
        <f>Data!LU27</f>
        <v>0</v>
      </c>
      <c r="D150" s="327">
        <f>Data!MO27</f>
        <v>0</v>
      </c>
      <c r="E150" s="327">
        <f>Data!NI27</f>
        <v>0</v>
      </c>
      <c r="F150" s="327">
        <f>Data!OC27</f>
        <v>0</v>
      </c>
      <c r="G150" s="327">
        <f>Data!OW27</f>
        <v>0</v>
      </c>
      <c r="H150" s="341">
        <f>Data!PQ27</f>
        <v>0</v>
      </c>
      <c r="I150" s="342">
        <f t="shared" si="6"/>
        <v>0</v>
      </c>
    </row>
    <row r="151" spans="2:9">
      <c r="B151" s="127" t="str">
        <f>$B$40</f>
        <v>Social Service</v>
      </c>
      <c r="C151" s="327">
        <f>Data!LV27</f>
        <v>0</v>
      </c>
      <c r="D151" s="327">
        <f>Data!MP27</f>
        <v>0</v>
      </c>
      <c r="E151" s="327">
        <f>Data!NJ27</f>
        <v>0</v>
      </c>
      <c r="F151" s="327">
        <f>Data!OD27</f>
        <v>0</v>
      </c>
      <c r="G151" s="327">
        <f>Data!OX27</f>
        <v>0</v>
      </c>
      <c r="H151" s="341">
        <f>Data!PR27</f>
        <v>0</v>
      </c>
      <c r="I151" s="342">
        <f t="shared" si="6"/>
        <v>0</v>
      </c>
    </row>
    <row r="152" spans="2:9">
      <c r="B152" s="127" t="str">
        <f>$B$41</f>
        <v>Library Science</v>
      </c>
      <c r="C152" s="327">
        <f>Data!LW27</f>
        <v>0</v>
      </c>
      <c r="D152" s="327">
        <f>Data!MQ27</f>
        <v>0</v>
      </c>
      <c r="E152" s="327">
        <f>Data!NK27</f>
        <v>0</v>
      </c>
      <c r="F152" s="327">
        <f>Data!OE27</f>
        <v>0</v>
      </c>
      <c r="G152" s="327">
        <f>Data!OY27</f>
        <v>0</v>
      </c>
      <c r="H152" s="341">
        <f>Data!PS27</f>
        <v>1090656.9292422344</v>
      </c>
      <c r="I152" s="342">
        <f t="shared" si="6"/>
        <v>1090656.9292422344</v>
      </c>
    </row>
    <row r="153" spans="2:9">
      <c r="B153" s="127" t="str">
        <f>$B$42</f>
        <v>Veterinary Science</v>
      </c>
      <c r="C153" s="327">
        <f>Data!LX27</f>
        <v>0</v>
      </c>
      <c r="D153" s="327">
        <f>Data!MR27</f>
        <v>0</v>
      </c>
      <c r="E153" s="327">
        <f>Data!NL27</f>
        <v>0</v>
      </c>
      <c r="F153" s="327">
        <f>Data!OF27</f>
        <v>0</v>
      </c>
      <c r="G153" s="327">
        <f>Data!OZ27</f>
        <v>0</v>
      </c>
      <c r="H153" s="341">
        <f>Data!PT27</f>
        <v>0</v>
      </c>
      <c r="I153" s="342">
        <f t="shared" si="6"/>
        <v>0</v>
      </c>
    </row>
    <row r="154" spans="2:9">
      <c r="B154" s="127" t="str">
        <f>$B$43</f>
        <v>Vocational Training</v>
      </c>
      <c r="C154" s="327">
        <f>Data!LY27</f>
        <v>0</v>
      </c>
      <c r="D154" s="327">
        <f>Data!MS27</f>
        <v>0</v>
      </c>
      <c r="E154" s="327">
        <f>Data!NM27</f>
        <v>0</v>
      </c>
      <c r="F154" s="327">
        <f>Data!OG27</f>
        <v>0</v>
      </c>
      <c r="G154" s="327">
        <f>Data!PA27</f>
        <v>0</v>
      </c>
      <c r="H154" s="341">
        <f>Data!PU27</f>
        <v>0</v>
      </c>
      <c r="I154" s="342">
        <f t="shared" si="6"/>
        <v>0</v>
      </c>
    </row>
    <row r="155" spans="2:9">
      <c r="B155" s="127" t="str">
        <f>$B$44</f>
        <v>Physical Training</v>
      </c>
      <c r="C155" s="327">
        <f>Data!LZ27</f>
        <v>0</v>
      </c>
      <c r="D155" s="327">
        <f>Data!MT27</f>
        <v>0</v>
      </c>
      <c r="E155" s="327">
        <f>Data!NN27</f>
        <v>0</v>
      </c>
      <c r="F155" s="327">
        <f>Data!OH27</f>
        <v>0</v>
      </c>
      <c r="G155" s="327">
        <f>Data!PB27</f>
        <v>0</v>
      </c>
      <c r="H155" s="341">
        <f>Data!PV27</f>
        <v>0</v>
      </c>
      <c r="I155" s="342">
        <f t="shared" si="6"/>
        <v>0</v>
      </c>
    </row>
    <row r="156" spans="2:9">
      <c r="B156" s="127" t="str">
        <f>$B$45</f>
        <v>Health Services</v>
      </c>
      <c r="C156" s="327">
        <f>Data!MA27</f>
        <v>0</v>
      </c>
      <c r="D156" s="327">
        <f>Data!MU27</f>
        <v>0</v>
      </c>
      <c r="E156" s="327">
        <f>Data!NO27</f>
        <v>0</v>
      </c>
      <c r="F156" s="327">
        <f>Data!OI27</f>
        <v>0</v>
      </c>
      <c r="G156" s="327">
        <f>Data!PC27</f>
        <v>0</v>
      </c>
      <c r="H156" s="341">
        <f>Data!PW27</f>
        <v>5420236.7206984591</v>
      </c>
      <c r="I156" s="342">
        <f t="shared" si="6"/>
        <v>5420236.7206984591</v>
      </c>
    </row>
    <row r="157" spans="2:9">
      <c r="B157" s="127" t="str">
        <f>$B$46</f>
        <v>Pharmacy</v>
      </c>
      <c r="C157" s="327">
        <f>Data!MB27</f>
        <v>0</v>
      </c>
      <c r="D157" s="327">
        <f>Data!MV27</f>
        <v>0</v>
      </c>
      <c r="E157" s="327">
        <f>Data!NP27</f>
        <v>0</v>
      </c>
      <c r="F157" s="327">
        <f>Data!OJ27</f>
        <v>0</v>
      </c>
      <c r="G157" s="327">
        <f>Data!PD27</f>
        <v>0</v>
      </c>
      <c r="H157" s="341">
        <f>Data!PX27</f>
        <v>0</v>
      </c>
      <c r="I157" s="342">
        <f t="shared" si="6"/>
        <v>0</v>
      </c>
    </row>
    <row r="158" spans="2:9">
      <c r="B158" s="127" t="str">
        <f>$B$47</f>
        <v>Business Administration</v>
      </c>
      <c r="C158" s="327">
        <f>Data!MC27</f>
        <v>0</v>
      </c>
      <c r="D158" s="327">
        <f>Data!MW27</f>
        <v>0</v>
      </c>
      <c r="E158" s="327">
        <f>Data!NQ27</f>
        <v>0</v>
      </c>
      <c r="F158" s="327">
        <f>Data!OK27</f>
        <v>0</v>
      </c>
      <c r="G158" s="327">
        <f>Data!PE27</f>
        <v>0</v>
      </c>
      <c r="H158" s="341">
        <f>Data!PY27</f>
        <v>21898766.400735978</v>
      </c>
      <c r="I158" s="342">
        <f t="shared" si="6"/>
        <v>21898766.400735978</v>
      </c>
    </row>
    <row r="159" spans="2:9">
      <c r="B159" s="127" t="str">
        <f>$B$48</f>
        <v>Optometry</v>
      </c>
      <c r="C159" s="327">
        <f>Data!MD27</f>
        <v>0</v>
      </c>
      <c r="D159" s="327">
        <f>Data!MX27</f>
        <v>0</v>
      </c>
      <c r="E159" s="327">
        <f>Data!NR27</f>
        <v>0</v>
      </c>
      <c r="F159" s="327">
        <f>Data!OL27</f>
        <v>0</v>
      </c>
      <c r="G159" s="327">
        <f>Data!PF27</f>
        <v>0</v>
      </c>
      <c r="H159" s="341">
        <f>Data!PZ27</f>
        <v>0</v>
      </c>
      <c r="I159" s="342">
        <f t="shared" si="6"/>
        <v>0</v>
      </c>
    </row>
    <row r="160" spans="2:9">
      <c r="B160" s="127" t="str">
        <f>$B$49</f>
        <v>Teacher Ed-Practice Teaching</v>
      </c>
      <c r="C160" s="327">
        <f>Data!ME27</f>
        <v>0</v>
      </c>
      <c r="D160" s="327">
        <f>Data!MY27</f>
        <v>0</v>
      </c>
      <c r="E160" s="327">
        <f>Data!NS27</f>
        <v>0</v>
      </c>
      <c r="F160" s="327">
        <f>Data!OM27</f>
        <v>0</v>
      </c>
      <c r="G160" s="327">
        <f>Data!PG27</f>
        <v>0</v>
      </c>
      <c r="H160" s="341">
        <f>Data!QA27</f>
        <v>473504.73902794323</v>
      </c>
      <c r="I160" s="342">
        <f t="shared" si="6"/>
        <v>473504.73902794323</v>
      </c>
    </row>
    <row r="161" spans="2:10">
      <c r="B161" s="127" t="str">
        <f>$B$50</f>
        <v>Technology</v>
      </c>
      <c r="C161" s="327">
        <f>Data!MF27</f>
        <v>0</v>
      </c>
      <c r="D161" s="327">
        <f>Data!MZ27</f>
        <v>0</v>
      </c>
      <c r="E161" s="327">
        <f>Data!NT27</f>
        <v>0</v>
      </c>
      <c r="F161" s="327">
        <f>Data!ON27</f>
        <v>0</v>
      </c>
      <c r="G161" s="327">
        <f>Data!PH27</f>
        <v>0</v>
      </c>
      <c r="H161" s="341">
        <f>Data!QB27</f>
        <v>4561787.3044062657</v>
      </c>
      <c r="I161" s="342">
        <f t="shared" si="6"/>
        <v>4561787.3044062657</v>
      </c>
    </row>
    <row r="162" spans="2:10">
      <c r="B162" s="127" t="str">
        <f>$B$51</f>
        <v>Nursing</v>
      </c>
      <c r="C162" s="327">
        <f>Data!MG27</f>
        <v>0</v>
      </c>
      <c r="D162" s="327">
        <f>Data!NA27</f>
        <v>0</v>
      </c>
      <c r="E162" s="327">
        <f>Data!NU27</f>
        <v>0</v>
      </c>
      <c r="F162" s="327">
        <f>Data!OO27</f>
        <v>0</v>
      </c>
      <c r="G162" s="327">
        <f>Data!PI27</f>
        <v>0</v>
      </c>
      <c r="H162" s="341">
        <f>Data!QC27</f>
        <v>0</v>
      </c>
      <c r="I162" s="342">
        <f t="shared" si="6"/>
        <v>0</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172855660.71137238</v>
      </c>
      <c r="I163" s="342">
        <f>SUM(I143:I162)</f>
        <v>172855660.71137238</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17236358.795662683</v>
      </c>
      <c r="D168" s="321">
        <f t="shared" si="8"/>
        <v>13028425.031346001</v>
      </c>
      <c r="E168" s="321">
        <f t="shared" si="8"/>
        <v>8489624.8415364418</v>
      </c>
      <c r="F168" s="321">
        <f t="shared" si="8"/>
        <v>7986205.0684900302</v>
      </c>
      <c r="G168" s="321">
        <f t="shared" si="8"/>
        <v>0</v>
      </c>
      <c r="H168" s="133">
        <f t="shared" ref="H168:H188" si="9">SUM(C168:G168)</f>
        <v>46740613.737035155</v>
      </c>
      <c r="I168" s="347"/>
      <c r="J168" s="288"/>
    </row>
    <row r="169" spans="2:10">
      <c r="B169" s="127" t="str">
        <f>$B$33</f>
        <v>Science</v>
      </c>
      <c r="C169" s="141">
        <f t="shared" si="8"/>
        <v>9457985.3878830038</v>
      </c>
      <c r="D169" s="141">
        <f t="shared" si="8"/>
        <v>6127017.9692319818</v>
      </c>
      <c r="E169" s="141">
        <f t="shared" si="8"/>
        <v>6638356.5423865551</v>
      </c>
      <c r="F169" s="141">
        <f t="shared" si="8"/>
        <v>8093111.7670101849</v>
      </c>
      <c r="G169" s="141">
        <f t="shared" si="8"/>
        <v>0</v>
      </c>
      <c r="H169" s="136">
        <f t="shared" si="9"/>
        <v>30316471.666511726</v>
      </c>
      <c r="I169" s="347"/>
      <c r="J169" s="288"/>
    </row>
    <row r="170" spans="2:10">
      <c r="B170" s="127" t="str">
        <f>$B$34</f>
        <v>Fine Arts</v>
      </c>
      <c r="C170" s="141">
        <f t="shared" si="8"/>
        <v>7429912.0503339302</v>
      </c>
      <c r="D170" s="141">
        <f t="shared" si="8"/>
        <v>7118588.8534714794</v>
      </c>
      <c r="E170" s="141">
        <f t="shared" si="8"/>
        <v>6469757.7344349055</v>
      </c>
      <c r="F170" s="141">
        <f t="shared" si="8"/>
        <v>5744478.5457277903</v>
      </c>
      <c r="G170" s="141">
        <f t="shared" si="8"/>
        <v>0</v>
      </c>
      <c r="H170" s="136">
        <f t="shared" si="9"/>
        <v>26762737.183968104</v>
      </c>
      <c r="I170" s="347"/>
      <c r="J170" s="288"/>
    </row>
    <row r="171" spans="2:10">
      <c r="B171" s="127" t="str">
        <f>$B$35</f>
        <v>Teacher Education</v>
      </c>
      <c r="C171" s="141">
        <f t="shared" si="8"/>
        <v>415750.94885284925</v>
      </c>
      <c r="D171" s="141">
        <f t="shared" si="8"/>
        <v>1618302.0716002411</v>
      </c>
      <c r="E171" s="141">
        <f t="shared" si="8"/>
        <v>2009793.5821441633</v>
      </c>
      <c r="F171" s="141">
        <f t="shared" si="8"/>
        <v>1601040.3776528346</v>
      </c>
      <c r="G171" s="141">
        <f t="shared" si="8"/>
        <v>0</v>
      </c>
      <c r="H171" s="136">
        <f t="shared" si="9"/>
        <v>5644886.9802500885</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3758245.9092381904</v>
      </c>
      <c r="D173" s="141">
        <f t="shared" si="8"/>
        <v>6424031.8875453742</v>
      </c>
      <c r="E173" s="141">
        <f t="shared" si="8"/>
        <v>12768667.765620174</v>
      </c>
      <c r="F173" s="141">
        <f t="shared" si="8"/>
        <v>6661956.7166617969</v>
      </c>
      <c r="G173" s="141">
        <f t="shared" si="8"/>
        <v>0</v>
      </c>
      <c r="H173" s="136">
        <f t="shared" si="9"/>
        <v>29612902.279065534</v>
      </c>
      <c r="I173" s="347"/>
      <c r="J173" s="288"/>
    </row>
    <row r="174" spans="2:10">
      <c r="B174" s="127" t="str">
        <f>$B$38</f>
        <v>Home Economics</v>
      </c>
      <c r="C174" s="141">
        <f t="shared" si="8"/>
        <v>182676.23639769378</v>
      </c>
      <c r="D174" s="141">
        <f t="shared" si="8"/>
        <v>150420.53403323164</v>
      </c>
      <c r="E174" s="141">
        <f t="shared" si="8"/>
        <v>0</v>
      </c>
      <c r="F174" s="141">
        <f t="shared" si="8"/>
        <v>0</v>
      </c>
      <c r="G174" s="141">
        <f t="shared" si="8"/>
        <v>0</v>
      </c>
      <c r="H174" s="136">
        <f t="shared" si="9"/>
        <v>333096.77043092542</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2451.8198146335963</v>
      </c>
      <c r="D177" s="141">
        <f t="shared" si="8"/>
        <v>22794.212829945474</v>
      </c>
      <c r="E177" s="141">
        <f t="shared" si="8"/>
        <v>1045080.4843199344</v>
      </c>
      <c r="F177" s="141">
        <f t="shared" si="8"/>
        <v>20330.412277721014</v>
      </c>
      <c r="G177" s="141">
        <f t="shared" si="8"/>
        <v>0</v>
      </c>
      <c r="H177" s="136">
        <f t="shared" si="9"/>
        <v>1090656.9292422344</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1155655.7940181626</v>
      </c>
      <c r="D181" s="141">
        <f t="shared" si="8"/>
        <v>1889227.052672165</v>
      </c>
      <c r="E181" s="141">
        <f t="shared" si="8"/>
        <v>1767970.5796517611</v>
      </c>
      <c r="F181" s="141">
        <f t="shared" si="8"/>
        <v>3125.8846172211665</v>
      </c>
      <c r="G181" s="141">
        <f t="shared" si="8"/>
        <v>604257.40973914915</v>
      </c>
      <c r="H181" s="136">
        <f t="shared" si="9"/>
        <v>5420236.7206984591</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2888368.502781298</v>
      </c>
      <c r="D183" s="141">
        <f t="shared" si="8"/>
        <v>11255967.621694863</v>
      </c>
      <c r="E183" s="141">
        <f t="shared" si="8"/>
        <v>5660034.0940149408</v>
      </c>
      <c r="F183" s="141">
        <f t="shared" si="8"/>
        <v>2094396.182244879</v>
      </c>
      <c r="G183" s="141">
        <f t="shared" si="8"/>
        <v>0</v>
      </c>
      <c r="H183" s="136">
        <f t="shared" si="9"/>
        <v>21898766.400735978</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473504.73902794323</v>
      </c>
      <c r="E185" s="141">
        <f t="shared" si="10"/>
        <v>0</v>
      </c>
      <c r="F185" s="141">
        <f t="shared" si="10"/>
        <v>0</v>
      </c>
      <c r="G185" s="141">
        <f t="shared" si="10"/>
        <v>0</v>
      </c>
      <c r="H185" s="136">
        <f t="shared" si="9"/>
        <v>473504.73902794323</v>
      </c>
      <c r="I185" s="347"/>
      <c r="J185" s="288"/>
    </row>
    <row r="186" spans="2:10">
      <c r="B186" s="127" t="str">
        <f>$B$50</f>
        <v>Technology</v>
      </c>
      <c r="C186" s="141">
        <f t="shared" si="10"/>
        <v>531768.5382699566</v>
      </c>
      <c r="D186" s="141">
        <f t="shared" si="10"/>
        <v>2408751.9962209603</v>
      </c>
      <c r="E186" s="141">
        <f t="shared" si="10"/>
        <v>1617834.3198057448</v>
      </c>
      <c r="F186" s="141">
        <f t="shared" si="10"/>
        <v>3432.450109603169</v>
      </c>
      <c r="G186" s="141">
        <f t="shared" si="10"/>
        <v>0</v>
      </c>
      <c r="H186" s="136">
        <f t="shared" si="9"/>
        <v>4561787.3044062648</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43059173.983252414</v>
      </c>
      <c r="D188" s="133">
        <f>SUM(D168:D187)</f>
        <v>50517031.969674185</v>
      </c>
      <c r="E188" s="133">
        <f>SUM(E168:E187)</f>
        <v>46467119.943914615</v>
      </c>
      <c r="F188" s="133">
        <f>SUM(F168:F187)</f>
        <v>32208077.404792059</v>
      </c>
      <c r="G188" s="133">
        <f>SUM(G168:G187)</f>
        <v>604257.40973914915</v>
      </c>
      <c r="H188" s="133">
        <f t="shared" si="9"/>
        <v>172855660.71137244</v>
      </c>
      <c r="I188" s="347"/>
      <c r="J188" s="288"/>
    </row>
    <row r="189" spans="2:10">
      <c r="B189" s="328"/>
      <c r="C189" s="329"/>
      <c r="D189" s="329"/>
      <c r="E189" s="329"/>
      <c r="F189" s="329"/>
      <c r="G189" s="329"/>
      <c r="H189" s="344"/>
    </row>
    <row r="190" spans="2:10">
      <c r="B190" s="489" t="s">
        <v>34</v>
      </c>
      <c r="C190" s="489"/>
      <c r="D190" s="489"/>
      <c r="E190" s="489"/>
      <c r="F190" s="489"/>
      <c r="G190" s="489"/>
      <c r="H190" s="122">
        <f>H15</f>
        <v>75624703</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7758404.7317389529</v>
      </c>
      <c r="D193" s="135">
        <f t="shared" si="11"/>
        <v>5864335.7108426243</v>
      </c>
      <c r="E193" s="135">
        <f t="shared" si="11"/>
        <v>3821337.5761149297</v>
      </c>
      <c r="F193" s="135">
        <f t="shared" si="11"/>
        <v>3594739.0006526317</v>
      </c>
      <c r="G193" s="135">
        <f t="shared" si="11"/>
        <v>0</v>
      </c>
      <c r="H193" s="135">
        <f>SUM(C193:G193)</f>
        <v>21038817.019349135</v>
      </c>
    </row>
    <row r="194" spans="2:8">
      <c r="B194" s="127" t="str">
        <f>$B$33</f>
        <v>Science</v>
      </c>
      <c r="C194" s="138">
        <f t="shared" si="11"/>
        <v>3734911.8300278774</v>
      </c>
      <c r="D194" s="138">
        <f t="shared" si="11"/>
        <v>2419529.208132985</v>
      </c>
      <c r="E194" s="138">
        <f t="shared" si="11"/>
        <v>2621454.2912982986</v>
      </c>
      <c r="F194" s="138">
        <f t="shared" si="11"/>
        <v>3195929.9618996275</v>
      </c>
      <c r="G194" s="138">
        <f t="shared" si="11"/>
        <v>0</v>
      </c>
      <c r="H194" s="138">
        <f t="shared" ref="H194:H213" si="12">SUM(C194:G194)</f>
        <v>11971825.291358788</v>
      </c>
    </row>
    <row r="195" spans="2:8">
      <c r="B195" s="127" t="str">
        <f>$B$34</f>
        <v>Fine Arts</v>
      </c>
      <c r="C195" s="138">
        <f t="shared" si="11"/>
        <v>2751670.1314487103</v>
      </c>
      <c r="D195" s="138">
        <f t="shared" si="11"/>
        <v>2636371.4931566147</v>
      </c>
      <c r="E195" s="138">
        <f t="shared" si="11"/>
        <v>2396076.6957872245</v>
      </c>
      <c r="F195" s="138">
        <f t="shared" si="11"/>
        <v>2127469.3331419262</v>
      </c>
      <c r="G195" s="138">
        <f t="shared" si="11"/>
        <v>0</v>
      </c>
      <c r="H195" s="138">
        <f t="shared" si="12"/>
        <v>9911587.6535344757</v>
      </c>
    </row>
    <row r="196" spans="2:8">
      <c r="B196" s="127" t="str">
        <f>$B$35</f>
        <v>Teacher Education</v>
      </c>
      <c r="C196" s="138">
        <f t="shared" si="11"/>
        <v>185096.20785677608</v>
      </c>
      <c r="D196" s="138">
        <f t="shared" si="11"/>
        <v>720483.20622351533</v>
      </c>
      <c r="E196" s="138">
        <f t="shared" si="11"/>
        <v>894778.88542700105</v>
      </c>
      <c r="F196" s="138">
        <f t="shared" si="11"/>
        <v>712798.13875784841</v>
      </c>
      <c r="G196" s="138">
        <f t="shared" si="11"/>
        <v>0</v>
      </c>
      <c r="H196" s="138">
        <f t="shared" si="12"/>
        <v>2513156.4382651411</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1398292.7284510965</v>
      </c>
      <c r="D198" s="138">
        <f t="shared" si="11"/>
        <v>2390124.8860837552</v>
      </c>
      <c r="E198" s="138">
        <f t="shared" si="11"/>
        <v>4750709.698049997</v>
      </c>
      <c r="F198" s="138">
        <f t="shared" si="11"/>
        <v>2478647.1825236124</v>
      </c>
      <c r="G198" s="138">
        <f t="shared" si="11"/>
        <v>0</v>
      </c>
      <c r="H198" s="138">
        <f t="shared" si="12"/>
        <v>11017774.495108461</v>
      </c>
    </row>
    <row r="199" spans="2:8">
      <c r="B199" s="127" t="str">
        <f>$B$38</f>
        <v>Home Economics</v>
      </c>
      <c r="C199" s="138">
        <f t="shared" si="11"/>
        <v>69048.278906970198</v>
      </c>
      <c r="D199" s="138">
        <f t="shared" si="11"/>
        <v>56856.212893781194</v>
      </c>
      <c r="E199" s="138">
        <f t="shared" si="11"/>
        <v>0</v>
      </c>
      <c r="F199" s="138">
        <f t="shared" si="11"/>
        <v>0</v>
      </c>
      <c r="G199" s="138">
        <f t="shared" si="11"/>
        <v>0</v>
      </c>
      <c r="H199" s="138">
        <f t="shared" si="12"/>
        <v>125904.49180075139</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58072.983361799961</v>
      </c>
      <c r="D201" s="138">
        <f t="shared" si="11"/>
        <v>144712.8633202338</v>
      </c>
      <c r="E201" s="138">
        <f t="shared" si="11"/>
        <v>0</v>
      </c>
      <c r="F201" s="138">
        <f t="shared" si="11"/>
        <v>0</v>
      </c>
      <c r="G201" s="138">
        <f t="shared" si="11"/>
        <v>0</v>
      </c>
      <c r="H201" s="138">
        <f t="shared" si="12"/>
        <v>202785.84668203376</v>
      </c>
    </row>
    <row r="202" spans="2:8">
      <c r="B202" s="127" t="str">
        <f>$B$41</f>
        <v>Library Science</v>
      </c>
      <c r="C202" s="138">
        <f t="shared" si="11"/>
        <v>1514.4550660925436</v>
      </c>
      <c r="D202" s="138">
        <f t="shared" si="11"/>
        <v>14079.6688614173</v>
      </c>
      <c r="E202" s="138">
        <f t="shared" si="11"/>
        <v>645531.70853189263</v>
      </c>
      <c r="F202" s="138">
        <f t="shared" si="11"/>
        <v>12557.813460018011</v>
      </c>
      <c r="G202" s="138">
        <f t="shared" si="11"/>
        <v>0</v>
      </c>
      <c r="H202" s="138">
        <f t="shared" si="12"/>
        <v>673683.64591942052</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1655.1083141388569</v>
      </c>
      <c r="E204" s="138">
        <f t="shared" si="11"/>
        <v>0</v>
      </c>
      <c r="F204" s="138">
        <f t="shared" si="11"/>
        <v>0</v>
      </c>
      <c r="G204" s="138">
        <f t="shared" si="11"/>
        <v>0</v>
      </c>
      <c r="H204" s="138">
        <f t="shared" si="12"/>
        <v>1655.1083141388569</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465555.32079465612</v>
      </c>
      <c r="D206" s="138">
        <f t="shared" si="11"/>
        <v>761074.11143815832</v>
      </c>
      <c r="E206" s="138">
        <f t="shared" si="11"/>
        <v>712226.0058970066</v>
      </c>
      <c r="F206" s="138">
        <f t="shared" si="11"/>
        <v>1259.2609523269603</v>
      </c>
      <c r="G206" s="138">
        <f t="shared" si="11"/>
        <v>243424.77551688399</v>
      </c>
      <c r="H206" s="138">
        <f t="shared" si="12"/>
        <v>2183539.4745990317</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1832417.7261831325</v>
      </c>
      <c r="D208" s="138">
        <f t="shared" si="11"/>
        <v>7140929.0661755977</v>
      </c>
      <c r="E208" s="138">
        <f t="shared" si="11"/>
        <v>3590797.6404973208</v>
      </c>
      <c r="F208" s="138">
        <f t="shared" si="11"/>
        <v>1328711.5845157059</v>
      </c>
      <c r="G208" s="138">
        <f t="shared" si="11"/>
        <v>0</v>
      </c>
      <c r="H208" s="138">
        <f t="shared" si="12"/>
        <v>13892856.017371757</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379754.89888987475</v>
      </c>
      <c r="E210" s="138">
        <f t="shared" si="13"/>
        <v>0</v>
      </c>
      <c r="F210" s="138">
        <f t="shared" si="13"/>
        <v>0</v>
      </c>
      <c r="G210" s="138">
        <f t="shared" si="13"/>
        <v>0</v>
      </c>
      <c r="H210" s="138">
        <f t="shared" si="12"/>
        <v>379754.89888987475</v>
      </c>
    </row>
    <row r="211" spans="2:8">
      <c r="B211" s="127" t="str">
        <f>$B$50</f>
        <v>Technology</v>
      </c>
      <c r="C211" s="138">
        <f t="shared" si="13"/>
        <v>199493.91269816912</v>
      </c>
      <c r="D211" s="138">
        <f t="shared" si="13"/>
        <v>903647.59451357252</v>
      </c>
      <c r="E211" s="138">
        <f t="shared" si="13"/>
        <v>606933.42183321004</v>
      </c>
      <c r="F211" s="138">
        <f t="shared" si="13"/>
        <v>1287.6897620414982</v>
      </c>
      <c r="G211" s="138">
        <f t="shared" si="13"/>
        <v>0</v>
      </c>
      <c r="H211" s="138">
        <f t="shared" si="12"/>
        <v>1711362.6188069931</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18454478.306534231</v>
      </c>
      <c r="D213" s="135">
        <f>SUM(D193:D212)</f>
        <v>23433554.028846268</v>
      </c>
      <c r="E213" s="135">
        <f>SUM(E193:E212)</f>
        <v>20039845.92343688</v>
      </c>
      <c r="F213" s="135">
        <f>SUM(F193:F212)</f>
        <v>13453399.965665739</v>
      </c>
      <c r="G213" s="135">
        <f>SUM(G193:G212)</f>
        <v>243424.77551688399</v>
      </c>
      <c r="H213" s="135">
        <f t="shared" si="12"/>
        <v>75624703</v>
      </c>
    </row>
    <row r="214" spans="2:8">
      <c r="B214" s="143"/>
      <c r="C214" s="144"/>
      <c r="D214" s="144"/>
      <c r="E214" s="144"/>
      <c r="F214" s="144"/>
      <c r="G214" s="144"/>
      <c r="H214" s="144"/>
    </row>
    <row r="215" spans="2:8">
      <c r="B215" s="489" t="s">
        <v>35</v>
      </c>
      <c r="C215" s="489"/>
      <c r="D215" s="489"/>
      <c r="E215" s="489"/>
      <c r="F215" s="489"/>
      <c r="G215" s="489"/>
      <c r="H215" s="122">
        <f>H17</f>
        <v>60251991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10269110.848700427</v>
      </c>
      <c r="D218" s="135">
        <f t="shared" si="14"/>
        <v>8562931.6716448627</v>
      </c>
      <c r="E218" s="135">
        <f t="shared" si="14"/>
        <v>1438248.2721336388</v>
      </c>
      <c r="F218" s="135">
        <f t="shared" si="14"/>
        <v>795793.11247657367</v>
      </c>
      <c r="G218" s="135">
        <f t="shared" si="14"/>
        <v>0</v>
      </c>
      <c r="H218" s="135">
        <f>SUM(C218:G218)</f>
        <v>21066083.904955499</v>
      </c>
    </row>
    <row r="219" spans="2:8">
      <c r="B219" s="127" t="str">
        <f>$B$33</f>
        <v>Science</v>
      </c>
      <c r="C219" s="138">
        <f t="shared" si="14"/>
        <v>3016274.9332269663</v>
      </c>
      <c r="D219" s="138">
        <f t="shared" si="14"/>
        <v>2318910.8296669731</v>
      </c>
      <c r="E219" s="138">
        <f t="shared" si="14"/>
        <v>1937286.5317889797</v>
      </c>
      <c r="F219" s="138">
        <f t="shared" si="14"/>
        <v>541076.03273755114</v>
      </c>
      <c r="G219" s="138">
        <f t="shared" si="14"/>
        <v>0</v>
      </c>
      <c r="H219" s="138">
        <f t="shared" ref="H219:H238" si="15">SUM(C219:G219)</f>
        <v>7813548.3274204703</v>
      </c>
    </row>
    <row r="220" spans="2:8">
      <c r="B220" s="127" t="str">
        <f>$B$34</f>
        <v>Fine Arts</v>
      </c>
      <c r="C220" s="138">
        <f t="shared" si="14"/>
        <v>2363934.0076427418</v>
      </c>
      <c r="D220" s="138">
        <f t="shared" si="14"/>
        <v>2132553.6208199244</v>
      </c>
      <c r="E220" s="138">
        <f t="shared" si="14"/>
        <v>399543.65504384378</v>
      </c>
      <c r="F220" s="138">
        <f t="shared" si="14"/>
        <v>432702.61682374327</v>
      </c>
      <c r="G220" s="138">
        <f t="shared" si="14"/>
        <v>0</v>
      </c>
      <c r="H220" s="138">
        <f t="shared" si="15"/>
        <v>5328733.9003302539</v>
      </c>
    </row>
    <row r="221" spans="2:8">
      <c r="B221" s="127" t="str">
        <f>$B$35</f>
        <v>Teacher Education</v>
      </c>
      <c r="C221" s="138">
        <f t="shared" si="14"/>
        <v>241396.5672604141</v>
      </c>
      <c r="D221" s="138">
        <f t="shared" si="14"/>
        <v>896590.67462678475</v>
      </c>
      <c r="E221" s="138">
        <f t="shared" si="14"/>
        <v>544362.06722802017</v>
      </c>
      <c r="F221" s="138">
        <f t="shared" si="14"/>
        <v>217989.90541995323</v>
      </c>
      <c r="G221" s="138">
        <f t="shared" si="14"/>
        <v>0</v>
      </c>
      <c r="H221" s="138">
        <f t="shared" si="15"/>
        <v>1900339.2145351721</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760284.91164257738</v>
      </c>
      <c r="D223" s="138">
        <f t="shared" si="14"/>
        <v>1813027.0056864708</v>
      </c>
      <c r="E223" s="138">
        <f t="shared" si="14"/>
        <v>3192742.3907991704</v>
      </c>
      <c r="F223" s="138">
        <f t="shared" si="14"/>
        <v>329640.51534992404</v>
      </c>
      <c r="G223" s="138">
        <f t="shared" si="14"/>
        <v>0</v>
      </c>
      <c r="H223" s="138">
        <f t="shared" si="15"/>
        <v>6095694.8234781427</v>
      </c>
    </row>
    <row r="224" spans="2:8">
      <c r="B224" s="127" t="str">
        <f>$B$38</f>
        <v>Home Economics</v>
      </c>
      <c r="C224" s="138">
        <f t="shared" si="14"/>
        <v>96227.622796266922</v>
      </c>
      <c r="D224" s="138">
        <f t="shared" si="14"/>
        <v>84001.251228716792</v>
      </c>
      <c r="E224" s="138">
        <f t="shared" si="14"/>
        <v>0</v>
      </c>
      <c r="F224" s="138">
        <f t="shared" si="14"/>
        <v>0</v>
      </c>
      <c r="G224" s="138">
        <f t="shared" si="14"/>
        <v>0</v>
      </c>
      <c r="H224" s="138">
        <f t="shared" si="15"/>
        <v>180228.87402498373</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83933.18450288639</v>
      </c>
      <c r="D226" s="138">
        <f t="shared" si="14"/>
        <v>333407.02807274193</v>
      </c>
      <c r="E226" s="138">
        <f t="shared" si="14"/>
        <v>84931.098874930511</v>
      </c>
      <c r="F226" s="138">
        <f t="shared" si="14"/>
        <v>0</v>
      </c>
      <c r="G226" s="138">
        <f t="shared" si="14"/>
        <v>0</v>
      </c>
      <c r="H226" s="138">
        <f t="shared" si="15"/>
        <v>502271.31145055883</v>
      </c>
    </row>
    <row r="227" spans="2:10">
      <c r="B227" s="127" t="str">
        <f>$B$41</f>
        <v>Library Science</v>
      </c>
      <c r="C227" s="138">
        <f t="shared" si="14"/>
        <v>1300.3732810306342</v>
      </c>
      <c r="D227" s="138">
        <f t="shared" si="14"/>
        <v>21649.807017710515</v>
      </c>
      <c r="E227" s="138">
        <f t="shared" si="14"/>
        <v>565935.1107723735</v>
      </c>
      <c r="F227" s="138">
        <f t="shared" si="14"/>
        <v>1695.1003531878166</v>
      </c>
      <c r="G227" s="138">
        <f t="shared" si="14"/>
        <v>0</v>
      </c>
      <c r="H227" s="138">
        <f t="shared" si="15"/>
        <v>590580.39142430236</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2164.9807017710518</v>
      </c>
      <c r="E229" s="138">
        <f t="shared" si="14"/>
        <v>0</v>
      </c>
      <c r="F229" s="138">
        <f t="shared" si="14"/>
        <v>0</v>
      </c>
      <c r="G229" s="138">
        <f t="shared" si="14"/>
        <v>0</v>
      </c>
      <c r="H229" s="138">
        <f t="shared" si="15"/>
        <v>2164.9807017710518</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632217.84608653013</v>
      </c>
      <c r="D231" s="138">
        <f t="shared" si="14"/>
        <v>1508486.3869706765</v>
      </c>
      <c r="E231" s="138">
        <f t="shared" si="14"/>
        <v>411997.494061562</v>
      </c>
      <c r="F231" s="138">
        <f t="shared" si="14"/>
        <v>2712.1605651005066</v>
      </c>
      <c r="G231" s="138">
        <f t="shared" si="14"/>
        <v>63853.606101603189</v>
      </c>
      <c r="H231" s="138">
        <f t="shared" si="15"/>
        <v>2619267.4937854726</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1504453.0756505632</v>
      </c>
      <c r="D233" s="138">
        <f t="shared" si="14"/>
        <v>7944901.8473126199</v>
      </c>
      <c r="E233" s="138">
        <f t="shared" si="14"/>
        <v>3253990.7794108996</v>
      </c>
      <c r="F233" s="138">
        <f t="shared" si="14"/>
        <v>127245.53317929877</v>
      </c>
      <c r="G233" s="138">
        <f t="shared" si="14"/>
        <v>0</v>
      </c>
      <c r="H233" s="138">
        <f t="shared" si="15"/>
        <v>12830591.23555338</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195064.76122957174</v>
      </c>
      <c r="E235" s="138">
        <f t="shared" si="16"/>
        <v>0</v>
      </c>
      <c r="F235" s="138">
        <f t="shared" si="16"/>
        <v>0</v>
      </c>
      <c r="G235" s="138">
        <f t="shared" si="16"/>
        <v>0</v>
      </c>
      <c r="H235" s="138">
        <f t="shared" si="15"/>
        <v>195064.76122957174</v>
      </c>
    </row>
    <row r="236" spans="2:10">
      <c r="B236" s="127" t="str">
        <f>$B$50</f>
        <v>Technology</v>
      </c>
      <c r="C236" s="138">
        <f t="shared" si="16"/>
        <v>112226.15467803777</v>
      </c>
      <c r="D236" s="138">
        <f t="shared" si="16"/>
        <v>542904.99398078735</v>
      </c>
      <c r="E236" s="138">
        <f t="shared" si="16"/>
        <v>471612.59231031127</v>
      </c>
      <c r="F236" s="138">
        <f t="shared" si="16"/>
        <v>678.04014127512664</v>
      </c>
      <c r="G236" s="138">
        <f t="shared" si="16"/>
        <v>0</v>
      </c>
      <c r="H236" s="138">
        <f t="shared" si="15"/>
        <v>1127421.7811104115</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19081359.525468443</v>
      </c>
      <c r="D238" s="135">
        <f>SUM(D218:D237)</f>
        <v>26356594.858959612</v>
      </c>
      <c r="E238" s="135">
        <f>SUM(E218:E237)</f>
        <v>12300649.99242373</v>
      </c>
      <c r="F238" s="135">
        <f>SUM(F218:F237)</f>
        <v>2449533.017046608</v>
      </c>
      <c r="G238" s="135">
        <f>SUM(G218:G237)</f>
        <v>63853.606101603189</v>
      </c>
      <c r="H238" s="135">
        <f t="shared" si="15"/>
        <v>60251990.999999993</v>
      </c>
    </row>
    <row r="239" spans="2:10">
      <c r="B239" s="328"/>
      <c r="C239" s="348"/>
      <c r="D239" s="348"/>
      <c r="E239" s="348"/>
      <c r="F239" s="348"/>
      <c r="G239" s="348"/>
      <c r="H239" s="348"/>
    </row>
    <row r="240" spans="2:10">
      <c r="B240" s="120" t="s">
        <v>11</v>
      </c>
      <c r="C240" s="121"/>
      <c r="D240" s="121"/>
      <c r="E240" s="121"/>
      <c r="F240" s="121"/>
      <c r="G240" s="121"/>
      <c r="H240" s="122">
        <f>H16</f>
        <v>72399595</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12339500.390219754</v>
      </c>
      <c r="D243" s="135">
        <f t="shared" si="17"/>
        <v>10289332.763124144</v>
      </c>
      <c r="E243" s="135">
        <f t="shared" si="17"/>
        <v>1728218.2826443901</v>
      </c>
      <c r="F243" s="135">
        <f t="shared" si="17"/>
        <v>956235.60468057205</v>
      </c>
      <c r="G243" s="135">
        <f t="shared" si="17"/>
        <v>0</v>
      </c>
      <c r="H243" s="135">
        <f>SUM(C243:G243)</f>
        <v>25313287.04066886</v>
      </c>
    </row>
    <row r="244" spans="2:8">
      <c r="B244" s="127" t="str">
        <f>$B$33</f>
        <v>Science</v>
      </c>
      <c r="C244" s="138">
        <f t="shared" si="17"/>
        <v>3624396.1394451582</v>
      </c>
      <c r="D244" s="138">
        <f t="shared" si="17"/>
        <v>2786434.143047702</v>
      </c>
      <c r="E244" s="138">
        <f t="shared" si="17"/>
        <v>2327869.3031152575</v>
      </c>
      <c r="F244" s="138">
        <f t="shared" si="17"/>
        <v>650164.16858997149</v>
      </c>
      <c r="G244" s="138">
        <f t="shared" si="17"/>
        <v>0</v>
      </c>
      <c r="H244" s="138">
        <f t="shared" ref="H244:H263" si="18">SUM(C244:G244)</f>
        <v>9388863.7541980892</v>
      </c>
    </row>
    <row r="245" spans="2:8">
      <c r="B245" s="127" t="str">
        <f>$B$34</f>
        <v>Fine Arts</v>
      </c>
      <c r="C245" s="138">
        <f t="shared" si="17"/>
        <v>2840534.5934553668</v>
      </c>
      <c r="D245" s="138">
        <f t="shared" si="17"/>
        <v>2562504.8384400457</v>
      </c>
      <c r="E245" s="138">
        <f t="shared" si="17"/>
        <v>480096.97820598161</v>
      </c>
      <c r="F245" s="138">
        <f t="shared" si="17"/>
        <v>519941.22838993318</v>
      </c>
      <c r="G245" s="138">
        <f t="shared" si="17"/>
        <v>0</v>
      </c>
      <c r="H245" s="138">
        <f t="shared" si="18"/>
        <v>6403077.6384913269</v>
      </c>
    </row>
    <row r="246" spans="2:8">
      <c r="B246" s="127" t="str">
        <f>$B$35</f>
        <v>Teacher Education</v>
      </c>
      <c r="C246" s="138">
        <f t="shared" si="17"/>
        <v>290065.33085428237</v>
      </c>
      <c r="D246" s="138">
        <f t="shared" si="17"/>
        <v>1077355.2980806227</v>
      </c>
      <c r="E246" s="138">
        <f t="shared" si="17"/>
        <v>654112.71140685515</v>
      </c>
      <c r="F246" s="138">
        <f t="shared" si="17"/>
        <v>261939.57418756367</v>
      </c>
      <c r="G246" s="138">
        <f t="shared" si="17"/>
        <v>0</v>
      </c>
      <c r="H246" s="138">
        <f t="shared" si="18"/>
        <v>2283472.9145293236</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913568.47755509673</v>
      </c>
      <c r="D248" s="138">
        <f t="shared" si="17"/>
        <v>2178557.4012942272</v>
      </c>
      <c r="E248" s="138">
        <f t="shared" si="17"/>
        <v>3836441.7871799734</v>
      </c>
      <c r="F248" s="138">
        <f t="shared" si="17"/>
        <v>396100.4343727958</v>
      </c>
      <c r="G248" s="138">
        <f t="shared" si="17"/>
        <v>0</v>
      </c>
      <c r="H248" s="138">
        <f t="shared" si="18"/>
        <v>7324668.1004020926</v>
      </c>
    </row>
    <row r="249" spans="2:8">
      <c r="B249" s="127" t="str">
        <f>$B$38</f>
        <v>Home Economics</v>
      </c>
      <c r="C249" s="138">
        <f t="shared" si="17"/>
        <v>115628.39339636915</v>
      </c>
      <c r="D249" s="138">
        <f t="shared" si="17"/>
        <v>100937.0224537866</v>
      </c>
      <c r="E249" s="138">
        <f t="shared" si="17"/>
        <v>0</v>
      </c>
      <c r="F249" s="138">
        <f t="shared" si="17"/>
        <v>0</v>
      </c>
      <c r="G249" s="138">
        <f t="shared" si="17"/>
        <v>0</v>
      </c>
      <c r="H249" s="138">
        <f t="shared" si="18"/>
        <v>216565.41585015575</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100855.23256931461</v>
      </c>
      <c r="D251" s="138">
        <f t="shared" si="17"/>
        <v>400626.32623410149</v>
      </c>
      <c r="E251" s="138">
        <f t="shared" si="17"/>
        <v>102054.3397719409</v>
      </c>
      <c r="F251" s="138">
        <f t="shared" si="17"/>
        <v>0</v>
      </c>
      <c r="G251" s="138">
        <f t="shared" si="17"/>
        <v>0</v>
      </c>
      <c r="H251" s="138">
        <f t="shared" si="18"/>
        <v>603535.89857535693</v>
      </c>
    </row>
    <row r="252" spans="2:8">
      <c r="B252" s="127" t="str">
        <f>$B$41</f>
        <v>Library Science</v>
      </c>
      <c r="C252" s="138">
        <f t="shared" si="17"/>
        <v>1562.5458567076912</v>
      </c>
      <c r="D252" s="138">
        <f t="shared" si="17"/>
        <v>26014.69650870789</v>
      </c>
      <c r="E252" s="138">
        <f t="shared" si="17"/>
        <v>680035.16790341388</v>
      </c>
      <c r="F252" s="138">
        <f t="shared" si="17"/>
        <v>2036.8551647555494</v>
      </c>
      <c r="G252" s="138">
        <f t="shared" si="17"/>
        <v>0</v>
      </c>
      <c r="H252" s="138">
        <f t="shared" si="18"/>
        <v>709649.26543358504</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2601.4696508707889</v>
      </c>
      <c r="E254" s="138">
        <f t="shared" si="17"/>
        <v>0</v>
      </c>
      <c r="F254" s="138">
        <f t="shared" si="17"/>
        <v>0</v>
      </c>
      <c r="G254" s="138">
        <f t="shared" si="17"/>
        <v>0</v>
      </c>
      <c r="H254" s="138">
        <f t="shared" si="18"/>
        <v>2601.4696508707889</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759681.38560661196</v>
      </c>
      <c r="D256" s="138">
        <f t="shared" si="17"/>
        <v>1812617.3370717368</v>
      </c>
      <c r="E256" s="138">
        <f t="shared" si="17"/>
        <v>495061.67706677102</v>
      </c>
      <c r="F256" s="138">
        <f t="shared" si="17"/>
        <v>3258.9682636088792</v>
      </c>
      <c r="G256" s="138">
        <f t="shared" si="17"/>
        <v>76727.343683059356</v>
      </c>
      <c r="H256" s="138">
        <f t="shared" si="18"/>
        <v>3147346.7116917879</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1807770.8564619075</v>
      </c>
      <c r="D258" s="138">
        <f t="shared" si="17"/>
        <v>9546699.8934555631</v>
      </c>
      <c r="E258" s="138">
        <f t="shared" si="17"/>
        <v>3910038.6668232004</v>
      </c>
      <c r="F258" s="138">
        <f t="shared" si="17"/>
        <v>152899.92770098324</v>
      </c>
      <c r="G258" s="138">
        <f t="shared" si="17"/>
        <v>0</v>
      </c>
      <c r="H258" s="138">
        <f t="shared" si="18"/>
        <v>15417409.344441654</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234392.41554345808</v>
      </c>
      <c r="E260" s="138">
        <f t="shared" si="19"/>
        <v>0</v>
      </c>
      <c r="F260" s="138">
        <f t="shared" si="19"/>
        <v>0</v>
      </c>
      <c r="G260" s="138">
        <f t="shared" si="19"/>
        <v>0</v>
      </c>
      <c r="H260" s="138">
        <f t="shared" si="18"/>
        <v>234392.41554345808</v>
      </c>
    </row>
    <row r="261" spans="2:10">
      <c r="B261" s="127" t="str">
        <f>$B$50</f>
        <v>Technology</v>
      </c>
      <c r="C261" s="138">
        <f t="shared" si="19"/>
        <v>134852.44242131832</v>
      </c>
      <c r="D261" s="138">
        <f t="shared" si="19"/>
        <v>652361.87278336484</v>
      </c>
      <c r="E261" s="138">
        <f t="shared" si="19"/>
        <v>566695.97325284488</v>
      </c>
      <c r="F261" s="138">
        <f t="shared" si="19"/>
        <v>814.74206590221979</v>
      </c>
      <c r="G261" s="138">
        <f t="shared" si="19"/>
        <v>0</v>
      </c>
      <c r="H261" s="138">
        <f t="shared" si="18"/>
        <v>1354725.0305234306</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22928415.787841886</v>
      </c>
      <c r="D263" s="135">
        <f>SUM(D243:D262)</f>
        <v>31670435.477688331</v>
      </c>
      <c r="E263" s="135">
        <f>SUM(E243:E262)</f>
        <v>14780624.887370629</v>
      </c>
      <c r="F263" s="135">
        <f>SUM(F243:F262)</f>
        <v>2943391.5034160865</v>
      </c>
      <c r="G263" s="135">
        <f>SUM(G243:G262)</f>
        <v>76727.343683059356</v>
      </c>
      <c r="H263" s="135">
        <f t="shared" si="18"/>
        <v>72399595</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60769403.595297329</v>
      </c>
      <c r="D268" s="135">
        <f t="shared" si="20"/>
        <v>47696814.971563876</v>
      </c>
      <c r="E268" s="135">
        <f t="shared" si="20"/>
        <v>21962246.719376169</v>
      </c>
      <c r="F268" s="135">
        <f t="shared" si="20"/>
        <v>19433252.283400372</v>
      </c>
      <c r="G268" s="135">
        <f t="shared" si="20"/>
        <v>0</v>
      </c>
      <c r="H268" s="135">
        <f>SUM(C268:G268)</f>
        <v>149861717.56963778</v>
      </c>
    </row>
    <row r="269" spans="2:10">
      <c r="B269" s="127" t="str">
        <f>$B$33</f>
        <v>Science</v>
      </c>
      <c r="C269" s="138">
        <f t="shared" si="20"/>
        <v>26171721.368194744</v>
      </c>
      <c r="D269" s="138">
        <f t="shared" si="20"/>
        <v>17757838.205782142</v>
      </c>
      <c r="E269" s="138">
        <f t="shared" si="20"/>
        <v>17973580.006828666</v>
      </c>
      <c r="F269" s="138">
        <f t="shared" si="20"/>
        <v>17903781.666158672</v>
      </c>
      <c r="G269" s="138">
        <f t="shared" si="20"/>
        <v>0</v>
      </c>
      <c r="H269" s="138">
        <f t="shared" ref="H269:H288" si="21">SUM(C269:G269)</f>
        <v>79806921.246964231</v>
      </c>
    </row>
    <row r="270" spans="2:10">
      <c r="B270" s="127" t="str">
        <f>$B$34</f>
        <v>Fine Arts</v>
      </c>
      <c r="C270" s="138">
        <f t="shared" si="20"/>
        <v>20055640.670383863</v>
      </c>
      <c r="D270" s="138">
        <f t="shared" si="20"/>
        <v>18923946.666443136</v>
      </c>
      <c r="E270" s="138">
        <f t="shared" si="20"/>
        <v>13811622.157360435</v>
      </c>
      <c r="F270" s="138">
        <f t="shared" si="20"/>
        <v>12434911.569646506</v>
      </c>
      <c r="G270" s="138">
        <f t="shared" si="20"/>
        <v>0</v>
      </c>
      <c r="H270" s="138">
        <f t="shared" si="21"/>
        <v>65226121.063833937</v>
      </c>
    </row>
    <row r="271" spans="2:10">
      <c r="B271" s="127" t="str">
        <f>$B$35</f>
        <v>Teacher Education</v>
      </c>
      <c r="C271" s="138">
        <f t="shared" si="20"/>
        <v>1446417.7012586689</v>
      </c>
      <c r="D271" s="138">
        <f t="shared" si="20"/>
        <v>5535392.7372573605</v>
      </c>
      <c r="E271" s="138">
        <f t="shared" si="20"/>
        <v>5621488.8599693328</v>
      </c>
      <c r="F271" s="138">
        <f t="shared" si="20"/>
        <v>4003387.9074071799</v>
      </c>
      <c r="G271" s="138">
        <f t="shared" si="20"/>
        <v>0</v>
      </c>
      <c r="H271" s="138">
        <f t="shared" si="21"/>
        <v>16606687.205892541</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9203297.6705975048</v>
      </c>
      <c r="D273" s="138">
        <f t="shared" si="20"/>
        <v>16861788.041157823</v>
      </c>
      <c r="E273" s="138">
        <f t="shared" si="20"/>
        <v>32610525.796050988</v>
      </c>
      <c r="F273" s="138">
        <f t="shared" si="20"/>
        <v>14072614.229063332</v>
      </c>
      <c r="G273" s="138">
        <f t="shared" si="20"/>
        <v>0</v>
      </c>
      <c r="H273" s="138">
        <f t="shared" si="21"/>
        <v>72748225.736869648</v>
      </c>
    </row>
    <row r="274" spans="2:10">
      <c r="B274" s="127" t="str">
        <f>$B$38</f>
        <v>Home Economics</v>
      </c>
      <c r="C274" s="138">
        <f t="shared" si="20"/>
        <v>580755.60319229634</v>
      </c>
      <c r="D274" s="138">
        <f t="shared" si="20"/>
        <v>488700.13113791589</v>
      </c>
      <c r="E274" s="138">
        <f t="shared" si="20"/>
        <v>0</v>
      </c>
      <c r="F274" s="138">
        <f t="shared" si="20"/>
        <v>0</v>
      </c>
      <c r="G274" s="138">
        <f t="shared" si="20"/>
        <v>0</v>
      </c>
      <c r="H274" s="138">
        <f t="shared" si="21"/>
        <v>1069455.7343302122</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341411.37295582623</v>
      </c>
      <c r="D276" s="138">
        <f t="shared" si="20"/>
        <v>1124324.2451052519</v>
      </c>
      <c r="E276" s="138">
        <f t="shared" si="20"/>
        <v>186985.43864687142</v>
      </c>
      <c r="F276" s="138">
        <f t="shared" si="20"/>
        <v>0</v>
      </c>
      <c r="G276" s="138">
        <f t="shared" si="20"/>
        <v>0</v>
      </c>
      <c r="H276" s="138">
        <f t="shared" si="21"/>
        <v>1652721.0567079496</v>
      </c>
    </row>
    <row r="277" spans="2:10">
      <c r="B277" s="127" t="str">
        <f>$B$41</f>
        <v>Library Science</v>
      </c>
      <c r="C277" s="138">
        <f t="shared" si="20"/>
        <v>9399.2273887000065</v>
      </c>
      <c r="D277" s="138">
        <f t="shared" si="20"/>
        <v>108431.61231039505</v>
      </c>
      <c r="E277" s="138">
        <f t="shared" si="20"/>
        <v>4032051.1121077696</v>
      </c>
      <c r="F277" s="138">
        <f t="shared" si="20"/>
        <v>57930.816593784373</v>
      </c>
      <c r="G277" s="138">
        <f t="shared" si="20"/>
        <v>0</v>
      </c>
      <c r="H277" s="138">
        <f t="shared" si="21"/>
        <v>4207812.7684006486</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9230.280889002921</v>
      </c>
      <c r="E279" s="138">
        <f t="shared" si="20"/>
        <v>0</v>
      </c>
      <c r="F279" s="138">
        <f t="shared" si="20"/>
        <v>0</v>
      </c>
      <c r="G279" s="138">
        <f t="shared" si="20"/>
        <v>0</v>
      </c>
      <c r="H279" s="138">
        <f t="shared" si="21"/>
        <v>9230.280889002921</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3803158.6859526094</v>
      </c>
      <c r="D281" s="138">
        <f t="shared" si="20"/>
        <v>7262949.2247338705</v>
      </c>
      <c r="E281" s="138">
        <f t="shared" si="20"/>
        <v>4595904.757421392</v>
      </c>
      <c r="F281" s="138">
        <f t="shared" si="20"/>
        <v>12493.242831177075</v>
      </c>
      <c r="G281" s="138">
        <f t="shared" si="20"/>
        <v>1401355.481078157</v>
      </c>
      <c r="H281" s="138">
        <f t="shared" si="21"/>
        <v>17075861.392017204</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11142626.821181895</v>
      </c>
      <c r="D283" s="138">
        <f t="shared" si="20"/>
        <v>48006669.779808164</v>
      </c>
      <c r="E283" s="138">
        <f t="shared" si="20"/>
        <v>22508452.181535576</v>
      </c>
      <c r="F283" s="138">
        <f t="shared" si="20"/>
        <v>5958079.5266043227</v>
      </c>
      <c r="G283" s="138">
        <f t="shared" si="20"/>
        <v>0</v>
      </c>
      <c r="H283" s="138">
        <f t="shared" si="21"/>
        <v>87615828.309129953</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1927161.6612293075</v>
      </c>
      <c r="E285" s="138">
        <f t="shared" si="22"/>
        <v>0</v>
      </c>
      <c r="F285" s="138">
        <f t="shared" si="22"/>
        <v>0</v>
      </c>
      <c r="G285" s="138">
        <f t="shared" si="22"/>
        <v>0</v>
      </c>
      <c r="H285" s="138">
        <f t="shared" si="21"/>
        <v>1927161.6612293075</v>
      </c>
    </row>
    <row r="286" spans="2:10">
      <c r="B286" s="127" t="str">
        <f>$B$50</f>
        <v>Technology</v>
      </c>
      <c r="C286" s="138">
        <f t="shared" si="22"/>
        <v>1316882.6293083085</v>
      </c>
      <c r="D286" s="138">
        <f t="shared" si="22"/>
        <v>6041158.28887075</v>
      </c>
      <c r="E286" s="138">
        <f t="shared" si="22"/>
        <v>4293043.5756580494</v>
      </c>
      <c r="F286" s="138">
        <f t="shared" si="22"/>
        <v>8398.1342604524234</v>
      </c>
      <c r="G286" s="138">
        <f t="shared" si="22"/>
        <v>0</v>
      </c>
      <c r="H286" s="138">
        <f t="shared" si="21"/>
        <v>11659482.62809756</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134840715.34571174</v>
      </c>
      <c r="D288" s="135">
        <f>SUM(D268:D287)</f>
        <v>171744405.84628904</v>
      </c>
      <c r="E288" s="135">
        <f>SUM(E268:E287)</f>
        <v>127595900.60495524</v>
      </c>
      <c r="F288" s="135">
        <f>SUM(F268:F287)</f>
        <v>73884849.375965789</v>
      </c>
      <c r="G288" s="135">
        <f>SUM(G268:G287)</f>
        <v>1401355.481078157</v>
      </c>
      <c r="H288" s="135">
        <f t="shared" si="21"/>
        <v>509467226.65399992</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233.18801729260304</v>
      </c>
      <c r="D293" s="133">
        <f t="shared" si="23"/>
        <v>401.97558464438265</v>
      </c>
      <c r="E293" s="133">
        <f t="shared" si="23"/>
        <v>1039.1902488585299</v>
      </c>
      <c r="F293" s="133">
        <f t="shared" si="23"/>
        <v>2759.6211706049944</v>
      </c>
      <c r="G293" s="134">
        <f t="shared" si="23"/>
        <v>0</v>
      </c>
      <c r="H293" s="135">
        <f t="shared" si="23"/>
        <v>367.81784750150757</v>
      </c>
    </row>
    <row r="294" spans="2:10">
      <c r="B294" s="127" t="str">
        <f>$B$33</f>
        <v>Science</v>
      </c>
      <c r="C294" s="136">
        <f t="shared" si="23"/>
        <v>341.91287958971515</v>
      </c>
      <c r="D294" s="136">
        <f t="shared" si="23"/>
        <v>552.63555241596305</v>
      </c>
      <c r="E294" s="136">
        <f t="shared" si="23"/>
        <v>631.3830051227269</v>
      </c>
      <c r="F294" s="136">
        <f t="shared" si="23"/>
        <v>3739.3027707098313</v>
      </c>
      <c r="G294" s="137">
        <f t="shared" si="23"/>
        <v>0</v>
      </c>
      <c r="H294" s="138">
        <f t="shared" si="23"/>
        <v>562.28587606098813</v>
      </c>
    </row>
    <row r="295" spans="2:10">
      <c r="B295" s="127" t="str">
        <f>$B$34</f>
        <v>Fine Arts</v>
      </c>
      <c r="C295" s="136">
        <f t="shared" si="23"/>
        <v>334.31455820269474</v>
      </c>
      <c r="D295" s="136">
        <f t="shared" si="23"/>
        <v>640.38998338592569</v>
      </c>
      <c r="E295" s="136">
        <f t="shared" si="23"/>
        <v>2352.5161228684101</v>
      </c>
      <c r="F295" s="136">
        <f t="shared" si="23"/>
        <v>3247.5611307512422</v>
      </c>
      <c r="G295" s="137">
        <f t="shared" si="23"/>
        <v>0</v>
      </c>
      <c r="H295" s="138">
        <f t="shared" si="23"/>
        <v>657.24980236325678</v>
      </c>
    </row>
    <row r="296" spans="2:10">
      <c r="B296" s="127" t="str">
        <f>$B$35</f>
        <v>Teacher Education</v>
      </c>
      <c r="C296" s="136">
        <f t="shared" si="23"/>
        <v>236.11127999651794</v>
      </c>
      <c r="D296" s="136">
        <f t="shared" si="23"/>
        <v>445.54030402908569</v>
      </c>
      <c r="E296" s="136">
        <f t="shared" si="23"/>
        <v>702.77395424044664</v>
      </c>
      <c r="F296" s="136">
        <f t="shared" si="23"/>
        <v>2075.3695735651527</v>
      </c>
      <c r="G296" s="137">
        <f t="shared" si="23"/>
        <v>0</v>
      </c>
      <c r="H296" s="138">
        <f t="shared" si="23"/>
        <v>583.14092302452912</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477.00309270226518</v>
      </c>
      <c r="D298" s="136">
        <f t="shared" si="23"/>
        <v>671.16936835401123</v>
      </c>
      <c r="E298" s="136">
        <f t="shared" si="23"/>
        <v>695.09806663222821</v>
      </c>
      <c r="F298" s="136">
        <f t="shared" si="23"/>
        <v>4824.3449533984685</v>
      </c>
      <c r="G298" s="137">
        <f t="shared" si="23"/>
        <v>0</v>
      </c>
      <c r="H298" s="138">
        <f t="shared" si="23"/>
        <v>771.87265368194517</v>
      </c>
    </row>
    <row r="299" spans="2:10">
      <c r="B299" s="127" t="str">
        <f>$B$38</f>
        <v>Home Economics</v>
      </c>
      <c r="C299" s="136">
        <f t="shared" si="23"/>
        <v>237.81965732690267</v>
      </c>
      <c r="D299" s="136">
        <f t="shared" si="23"/>
        <v>419.84547348618202</v>
      </c>
      <c r="E299" s="136">
        <f t="shared" si="23"/>
        <v>0</v>
      </c>
      <c r="F299" s="136">
        <f t="shared" si="23"/>
        <v>0</v>
      </c>
      <c r="G299" s="137">
        <f t="shared" si="23"/>
        <v>0</v>
      </c>
      <c r="H299" s="138">
        <f t="shared" si="23"/>
        <v>296.57674274271</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160.28702955672594</v>
      </c>
      <c r="D301" s="136">
        <f t="shared" si="23"/>
        <v>243.36022621325799</v>
      </c>
      <c r="E301" s="136">
        <f t="shared" si="23"/>
        <v>149.82807583883928</v>
      </c>
      <c r="F301" s="136">
        <f t="shared" si="23"/>
        <v>0</v>
      </c>
      <c r="G301" s="137">
        <f t="shared" si="23"/>
        <v>0</v>
      </c>
      <c r="H301" s="138">
        <f t="shared" si="23"/>
        <v>206.64179253662786</v>
      </c>
    </row>
    <row r="302" spans="2:10">
      <c r="B302" s="127" t="str">
        <f>$B$41</f>
        <v>Library Science</v>
      </c>
      <c r="C302" s="136">
        <f t="shared" si="23"/>
        <v>284.82507238484868</v>
      </c>
      <c r="D302" s="136">
        <f t="shared" si="23"/>
        <v>361.43870770131684</v>
      </c>
      <c r="E302" s="136">
        <f t="shared" si="23"/>
        <v>484.85463108559037</v>
      </c>
      <c r="F302" s="136">
        <f t="shared" si="23"/>
        <v>3862.054439585625</v>
      </c>
      <c r="G302" s="137">
        <f t="shared" si="23"/>
        <v>0</v>
      </c>
      <c r="H302" s="138">
        <f t="shared" si="23"/>
        <v>485.6662936750518</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307.67602963343069</v>
      </c>
      <c r="E304" s="136">
        <f t="shared" si="23"/>
        <v>0</v>
      </c>
      <c r="F304" s="136">
        <f t="shared" si="23"/>
        <v>0</v>
      </c>
      <c r="G304" s="137">
        <f t="shared" si="23"/>
        <v>0</v>
      </c>
      <c r="H304" s="138">
        <f t="shared" si="23"/>
        <v>307.67602963343069</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237.04554262980611</v>
      </c>
      <c r="D306" s="136">
        <f t="shared" si="23"/>
        <v>347.45965769190406</v>
      </c>
      <c r="E306" s="136">
        <f t="shared" si="23"/>
        <v>759.15176039335847</v>
      </c>
      <c r="F306" s="136">
        <f t="shared" si="23"/>
        <v>520.55178463237814</v>
      </c>
      <c r="G306" s="137">
        <f t="shared" si="23"/>
        <v>1289.1954747729135</v>
      </c>
      <c r="H306" s="138">
        <f t="shared" si="23"/>
        <v>387.1024073271945</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291.85224393467337</v>
      </c>
      <c r="D308" s="136">
        <f t="shared" si="23"/>
        <v>436.059566360936</v>
      </c>
      <c r="E308" s="136">
        <f t="shared" si="23"/>
        <v>470.74039907007375</v>
      </c>
      <c r="F308" s="136">
        <f t="shared" si="23"/>
        <v>5291.367252756947</v>
      </c>
      <c r="G308" s="137">
        <f t="shared" si="23"/>
        <v>0</v>
      </c>
      <c r="H308" s="138">
        <f t="shared" si="23"/>
        <v>444.27229737100151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712.97138780218552</v>
      </c>
      <c r="E310" s="136">
        <f t="shared" si="24"/>
        <v>0</v>
      </c>
      <c r="F310" s="136">
        <f t="shared" si="24"/>
        <v>0</v>
      </c>
      <c r="G310" s="137">
        <f t="shared" si="24"/>
        <v>0</v>
      </c>
      <c r="H310" s="138">
        <f t="shared" si="24"/>
        <v>712.97138780218552</v>
      </c>
    </row>
    <row r="311" spans="2:10">
      <c r="B311" s="127" t="str">
        <f>$B$50</f>
        <v>Technology</v>
      </c>
      <c r="C311" s="136">
        <f t="shared" si="24"/>
        <v>462.38856366162514</v>
      </c>
      <c r="D311" s="136">
        <f t="shared" si="24"/>
        <v>803.02516135461246</v>
      </c>
      <c r="E311" s="136">
        <f t="shared" si="24"/>
        <v>619.48680745426395</v>
      </c>
      <c r="F311" s="136">
        <f t="shared" si="24"/>
        <v>1399.6890434087372</v>
      </c>
      <c r="G311" s="137">
        <f t="shared" si="24"/>
        <v>0</v>
      </c>
      <c r="H311" s="138">
        <f t="shared" si="24"/>
        <v>673.68594372783036</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278.46193129364502</v>
      </c>
      <c r="D313" s="135">
        <f t="shared" si="24"/>
        <v>470.24704352498981</v>
      </c>
      <c r="E313" s="135">
        <f t="shared" si="24"/>
        <v>705.92866685268098</v>
      </c>
      <c r="F313" s="135">
        <f t="shared" si="24"/>
        <v>3408.6016504874419</v>
      </c>
      <c r="G313" s="135">
        <f t="shared" si="24"/>
        <v>1289.1954747729135</v>
      </c>
      <c r="H313" s="135">
        <f t="shared" si="24"/>
        <v>483.83941869853743</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1.7238260752480514</v>
      </c>
      <c r="E318" s="128">
        <f t="shared" si="25"/>
        <v>4.4564478952388011</v>
      </c>
      <c r="F318" s="128">
        <f t="shared" si="25"/>
        <v>11.834318086517444</v>
      </c>
      <c r="G318" s="128">
        <f t="shared" si="25"/>
        <v>0</v>
      </c>
      <c r="H318" s="128">
        <f t="shared" si="25"/>
        <v>1.5773445469969058</v>
      </c>
    </row>
    <row r="319" spans="2:10">
      <c r="B319" s="127" t="str">
        <f>$B$33</f>
        <v>Science</v>
      </c>
      <c r="C319" s="128">
        <f t="shared" ref="C319:H334" si="26">IF($C$293=0,"",C294/$C$293)</f>
        <v>1.4662540706827347</v>
      </c>
      <c r="D319" s="128">
        <f t="shared" si="26"/>
        <v>2.3699140240234513</v>
      </c>
      <c r="E319" s="128">
        <f t="shared" si="26"/>
        <v>2.7076134205063846</v>
      </c>
      <c r="F319" s="128">
        <f t="shared" si="26"/>
        <v>16.035569983931786</v>
      </c>
      <c r="G319" s="128">
        <f t="shared" si="26"/>
        <v>0</v>
      </c>
      <c r="H319" s="128">
        <f t="shared" si="26"/>
        <v>2.4112983273726063</v>
      </c>
    </row>
    <row r="320" spans="2:10">
      <c r="B320" s="127" t="str">
        <f>$B$34</f>
        <v>Fine Arts</v>
      </c>
      <c r="C320" s="128">
        <f t="shared" si="26"/>
        <v>1.4336695430760436</v>
      </c>
      <c r="D320" s="128">
        <f t="shared" si="26"/>
        <v>2.7462388111579843</v>
      </c>
      <c r="E320" s="128">
        <f t="shared" si="26"/>
        <v>10.088494898588575</v>
      </c>
      <c r="F320" s="128">
        <f t="shared" si="26"/>
        <v>13.926792501847213</v>
      </c>
      <c r="G320" s="128">
        <f t="shared" si="26"/>
        <v>0</v>
      </c>
      <c r="H320" s="128">
        <f t="shared" si="26"/>
        <v>2.8185402062857432</v>
      </c>
    </row>
    <row r="321" spans="2:8">
      <c r="B321" s="127" t="str">
        <f>$B$35</f>
        <v>Teacher Education</v>
      </c>
      <c r="C321" s="128">
        <f t="shared" si="26"/>
        <v>1.0125360759864723</v>
      </c>
      <c r="D321" s="128">
        <f t="shared" si="26"/>
        <v>1.9106483652203456</v>
      </c>
      <c r="E321" s="128">
        <f t="shared" si="26"/>
        <v>3.013765297204829</v>
      </c>
      <c r="F321" s="128">
        <f t="shared" si="26"/>
        <v>8.899983788450804</v>
      </c>
      <c r="G321" s="128">
        <f t="shared" si="26"/>
        <v>0</v>
      </c>
      <c r="H321" s="128">
        <f t="shared" si="26"/>
        <v>2.5007327983444667</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2.0455729168267012</v>
      </c>
      <c r="D323" s="128">
        <f t="shared" si="26"/>
        <v>2.8782326645533916</v>
      </c>
      <c r="E323" s="128">
        <f t="shared" si="26"/>
        <v>2.9808481357771615</v>
      </c>
      <c r="F323" s="128">
        <f t="shared" si="26"/>
        <v>20.688648625306108</v>
      </c>
      <c r="G323" s="128">
        <f t="shared" si="26"/>
        <v>0</v>
      </c>
      <c r="H323" s="128">
        <f t="shared" si="26"/>
        <v>3.3100871247316435</v>
      </c>
    </row>
    <row r="324" spans="2:8">
      <c r="B324" s="127" t="str">
        <f>$B$38</f>
        <v>Home Economics</v>
      </c>
      <c r="C324" s="128">
        <f t="shared" si="26"/>
        <v>1.0198622557371286</v>
      </c>
      <c r="D324" s="128">
        <f t="shared" si="26"/>
        <v>1.8004590388508781</v>
      </c>
      <c r="E324" s="128">
        <f t="shared" si="26"/>
        <v>0</v>
      </c>
      <c r="F324" s="128">
        <f t="shared" si="26"/>
        <v>0</v>
      </c>
      <c r="G324" s="128">
        <f t="shared" si="26"/>
        <v>0</v>
      </c>
      <c r="H324" s="128">
        <f t="shared" si="26"/>
        <v>1.2718352606024654</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0.68737249631313024</v>
      </c>
      <c r="D326" s="128">
        <f t="shared" si="26"/>
        <v>1.0436223483468747</v>
      </c>
      <c r="E326" s="128">
        <f t="shared" si="26"/>
        <v>0.64252047587349159</v>
      </c>
      <c r="F326" s="128">
        <f t="shared" si="26"/>
        <v>0</v>
      </c>
      <c r="G326" s="128">
        <f t="shared" si="26"/>
        <v>0</v>
      </c>
      <c r="H326" s="128">
        <f t="shared" si="26"/>
        <v>0.88615956744181623</v>
      </c>
    </row>
    <row r="327" spans="2:8">
      <c r="B327" s="127" t="str">
        <f>$B$41</f>
        <v>Library Science</v>
      </c>
      <c r="C327" s="128">
        <f t="shared" si="26"/>
        <v>1.2214395734899695</v>
      </c>
      <c r="D327" s="128">
        <f t="shared" si="26"/>
        <v>1.5499883394427834</v>
      </c>
      <c r="E327" s="128">
        <f t="shared" si="26"/>
        <v>2.0792433364069365</v>
      </c>
      <c r="F327" s="128">
        <f t="shared" si="26"/>
        <v>16.561976401812878</v>
      </c>
      <c r="G327" s="128">
        <f t="shared" si="26"/>
        <v>0</v>
      </c>
      <c r="H327" s="128">
        <f t="shared" si="26"/>
        <v>2.0827240580961774</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1.3194332762277425</v>
      </c>
      <c r="E329" s="128">
        <f t="shared" si="26"/>
        <v>0</v>
      </c>
      <c r="F329" s="128">
        <f t="shared" si="26"/>
        <v>0</v>
      </c>
      <c r="G329" s="128">
        <f t="shared" si="26"/>
        <v>0</v>
      </c>
      <c r="H329" s="128">
        <f t="shared" si="26"/>
        <v>1.3194332762277425</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1.0165425538670054</v>
      </c>
      <c r="D331" s="128">
        <f t="shared" si="26"/>
        <v>1.4900407908006421</v>
      </c>
      <c r="E331" s="128">
        <f t="shared" si="26"/>
        <v>3.2555350365228204</v>
      </c>
      <c r="F331" s="128">
        <f t="shared" si="26"/>
        <v>2.2323264749028362</v>
      </c>
      <c r="G331" s="128">
        <f t="shared" si="26"/>
        <v>5.5285665607561567</v>
      </c>
      <c r="H331" s="128">
        <f t="shared" si="26"/>
        <v>1.6600441644540445</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1.2515747906911476</v>
      </c>
      <c r="D333" s="128">
        <f t="shared" si="26"/>
        <v>1.8699913118338789</v>
      </c>
      <c r="E333" s="128">
        <f t="shared" si="26"/>
        <v>2.0187160752749627</v>
      </c>
      <c r="F333" s="128">
        <f t="shared" si="26"/>
        <v>22.691420057478204</v>
      </c>
      <c r="G333" s="128">
        <f t="shared" si="26"/>
        <v>0</v>
      </c>
      <c r="H333" s="128">
        <f t="shared" si="26"/>
        <v>1.9052106644636508</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3.0574958185246413</v>
      </c>
      <c r="E335" s="128">
        <f t="shared" si="27"/>
        <v>0</v>
      </c>
      <c r="F335" s="128">
        <f t="shared" si="27"/>
        <v>0</v>
      </c>
      <c r="G335" s="128">
        <f t="shared" si="27"/>
        <v>0</v>
      </c>
      <c r="H335" s="128">
        <f t="shared" si="27"/>
        <v>3.0574958185246413</v>
      </c>
    </row>
    <row r="336" spans="2:8">
      <c r="B336" s="127" t="str">
        <f>$B$50</f>
        <v>Technology</v>
      </c>
      <c r="C336" s="128">
        <f t="shared" si="27"/>
        <v>1.9829001894270688</v>
      </c>
      <c r="D336" s="128">
        <f t="shared" si="27"/>
        <v>3.4436810719436792</v>
      </c>
      <c r="E336" s="128">
        <f t="shared" si="27"/>
        <v>2.6565979446402483</v>
      </c>
      <c r="F336" s="128">
        <f t="shared" si="27"/>
        <v>6.0024055252050754</v>
      </c>
      <c r="G336" s="128">
        <f t="shared" si="27"/>
        <v>0</v>
      </c>
      <c r="H336" s="128">
        <f t="shared" si="27"/>
        <v>2.8890247086860081</v>
      </c>
    </row>
    <row r="337" spans="2:10">
      <c r="B337" s="127" t="str">
        <f>$B$51</f>
        <v>Nursing</v>
      </c>
      <c r="C337" s="128">
        <f t="shared" si="27"/>
        <v>0</v>
      </c>
      <c r="D337" s="128">
        <f t="shared" si="27"/>
        <v>0</v>
      </c>
      <c r="E337" s="128">
        <f t="shared" si="27"/>
        <v>0</v>
      </c>
      <c r="F337" s="128">
        <f t="shared" si="27"/>
        <v>0</v>
      </c>
      <c r="G337" s="128">
        <f t="shared" si="27"/>
        <v>0</v>
      </c>
      <c r="H337" s="128">
        <f t="shared" si="27"/>
        <v>0</v>
      </c>
    </row>
    <row r="338" spans="2:10">
      <c r="B338" s="130" t="str">
        <f>$B$52</f>
        <v>Totals</v>
      </c>
      <c r="C338" s="128">
        <f t="shared" si="27"/>
        <v>1.1941519745597928</v>
      </c>
      <c r="D338" s="128">
        <f t="shared" si="27"/>
        <v>2.0166003767463163</v>
      </c>
      <c r="E338" s="128">
        <f t="shared" si="27"/>
        <v>3.0272939195108193</v>
      </c>
      <c r="F338" s="128">
        <f t="shared" si="27"/>
        <v>14.617396254158066</v>
      </c>
      <c r="G338" s="128">
        <f t="shared" si="27"/>
        <v>5.5285665607561567</v>
      </c>
      <c r="H338" s="128">
        <f t="shared" si="27"/>
        <v>2.0748897148150558</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6995.6405187780911</v>
      </c>
      <c r="D343" s="135">
        <f t="shared" si="28"/>
        <v>12059.26753933148</v>
      </c>
      <c r="E343" s="135">
        <f>E293*24</f>
        <v>24940.565972604716</v>
      </c>
      <c r="F343" s="135">
        <f>F293*18</f>
        <v>49673.181070889899</v>
      </c>
      <c r="G343" s="135">
        <f>G293*24</f>
        <v>0</v>
      </c>
      <c r="H343" s="135">
        <f>IF((C32/30+D32/30+E32/24+F32/18+G32/24)=0,0,H268/(C32/30+D32/30+E32/24+F32/18+G32/24))</f>
        <v>10770.757116490844</v>
      </c>
    </row>
    <row r="344" spans="2:10">
      <c r="B344" s="127" t="str">
        <f>$B$33</f>
        <v>Science</v>
      </c>
      <c r="C344" s="138">
        <f t="shared" si="28"/>
        <v>10257.386387691455</v>
      </c>
      <c r="D344" s="138">
        <f t="shared" si="28"/>
        <v>16579.066572478892</v>
      </c>
      <c r="E344" s="138">
        <f>E294*24</f>
        <v>15153.192122945446</v>
      </c>
      <c r="F344" s="138">
        <f>F294*18</f>
        <v>67307.449872776968</v>
      </c>
      <c r="G344" s="138">
        <f>G294*24</f>
        <v>0</v>
      </c>
      <c r="H344" s="138">
        <f t="shared" ref="H344:H363" si="29">IF((C33/30+D33/30+E33/24+F33/18+G33/24)=0,0,H269/(C33/30+D33/30+E33/24+F33/18+G33/24))</f>
        <v>15726.353890499333</v>
      </c>
    </row>
    <row r="345" spans="2:10">
      <c r="B345" s="127" t="str">
        <f>$B$34</f>
        <v>Fine Arts</v>
      </c>
      <c r="C345" s="138">
        <f t="shared" si="28"/>
        <v>10029.436746080843</v>
      </c>
      <c r="D345" s="138">
        <f t="shared" si="28"/>
        <v>19211.699501577772</v>
      </c>
      <c r="E345" s="138">
        <f t="shared" ref="E345:E363" si="30">E295*24</f>
        <v>56460.386948841842</v>
      </c>
      <c r="F345" s="138">
        <f t="shared" ref="F345:F363" si="31">F295*18</f>
        <v>58456.100353522357</v>
      </c>
      <c r="G345" s="138">
        <f t="shared" ref="G345:G363" si="32">G295*24</f>
        <v>0</v>
      </c>
      <c r="H345" s="138">
        <f t="shared" si="29"/>
        <v>18949.806080326023</v>
      </c>
    </row>
    <row r="346" spans="2:10">
      <c r="B346" s="127" t="str">
        <f>$B$35</f>
        <v>Teacher Education</v>
      </c>
      <c r="C346" s="138">
        <f t="shared" si="28"/>
        <v>7083.3383998955378</v>
      </c>
      <c r="D346" s="138">
        <f t="shared" si="28"/>
        <v>13366.209120872571</v>
      </c>
      <c r="E346" s="138">
        <f t="shared" si="30"/>
        <v>16866.57490177072</v>
      </c>
      <c r="F346" s="138">
        <f t="shared" si="31"/>
        <v>37356.652324172748</v>
      </c>
      <c r="G346" s="138">
        <f t="shared" si="32"/>
        <v>0</v>
      </c>
      <c r="H346" s="138">
        <f t="shared" si="29"/>
        <v>15684.565461470267</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14310.092781067955</v>
      </c>
      <c r="D348" s="138">
        <f t="shared" si="28"/>
        <v>20135.081050620338</v>
      </c>
      <c r="E348" s="138">
        <f t="shared" si="30"/>
        <v>16682.353599173475</v>
      </c>
      <c r="F348" s="138">
        <f t="shared" si="31"/>
        <v>86838.209161172432</v>
      </c>
      <c r="G348" s="138">
        <f t="shared" si="32"/>
        <v>0</v>
      </c>
      <c r="H348" s="138">
        <f t="shared" si="29"/>
        <v>20222.367507270323</v>
      </c>
    </row>
    <row r="349" spans="2:10">
      <c r="B349" s="127" t="str">
        <f>$B$38</f>
        <v>Home Economics</v>
      </c>
      <c r="C349" s="138">
        <f t="shared" si="28"/>
        <v>7134.5897198070797</v>
      </c>
      <c r="D349" s="138">
        <f t="shared" si="28"/>
        <v>12595.364204585461</v>
      </c>
      <c r="E349" s="138">
        <f t="shared" si="30"/>
        <v>0</v>
      </c>
      <c r="F349" s="138">
        <f t="shared" si="31"/>
        <v>0</v>
      </c>
      <c r="G349" s="138">
        <f t="shared" si="32"/>
        <v>0</v>
      </c>
      <c r="H349" s="138">
        <f t="shared" si="29"/>
        <v>8897.3022822813</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4808.6108867017783</v>
      </c>
      <c r="D351" s="138">
        <f t="shared" si="28"/>
        <v>7300.8067863977394</v>
      </c>
      <c r="E351" s="138">
        <f t="shared" si="30"/>
        <v>3595.873820132143</v>
      </c>
      <c r="F351" s="138">
        <f t="shared" si="31"/>
        <v>0</v>
      </c>
      <c r="G351" s="138">
        <f t="shared" si="32"/>
        <v>0</v>
      </c>
      <c r="H351" s="138">
        <f t="shared" si="29"/>
        <v>5966.5020097759916</v>
      </c>
    </row>
    <row r="352" spans="2:10">
      <c r="B352" s="127" t="str">
        <f>$B$41</f>
        <v>Library Science</v>
      </c>
      <c r="C352" s="138">
        <f t="shared" si="28"/>
        <v>8544.7521715454604</v>
      </c>
      <c r="D352" s="138">
        <f t="shared" si="28"/>
        <v>10843.161231039505</v>
      </c>
      <c r="E352" s="138">
        <f t="shared" si="30"/>
        <v>11636.511146054168</v>
      </c>
      <c r="F352" s="138">
        <f t="shared" si="31"/>
        <v>69516.979912541254</v>
      </c>
      <c r="G352" s="138">
        <f t="shared" si="32"/>
        <v>0</v>
      </c>
      <c r="H352" s="138">
        <f t="shared" si="29"/>
        <v>11739.457179579602</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9230.280889002921</v>
      </c>
      <c r="E354" s="138">
        <f t="shared" si="30"/>
        <v>0</v>
      </c>
      <c r="F354" s="138">
        <f t="shared" si="31"/>
        <v>0</v>
      </c>
      <c r="G354" s="138">
        <f t="shared" si="32"/>
        <v>0</v>
      </c>
      <c r="H354" s="138">
        <f t="shared" si="29"/>
        <v>9230.280889002921</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7111.3662788941829</v>
      </c>
      <c r="D356" s="138">
        <f t="shared" si="28"/>
        <v>10423.789730757122</v>
      </c>
      <c r="E356" s="138">
        <f t="shared" si="30"/>
        <v>18219.642249440603</v>
      </c>
      <c r="F356" s="138">
        <f t="shared" si="31"/>
        <v>9369.9321233828068</v>
      </c>
      <c r="G356" s="138">
        <f t="shared" si="32"/>
        <v>30940.691394549925</v>
      </c>
      <c r="H356" s="138">
        <f t="shared" si="29"/>
        <v>11157.472881151218</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8755.5673180402009</v>
      </c>
      <c r="D358" s="138">
        <f t="shared" si="28"/>
        <v>13081.786990828081</v>
      </c>
      <c r="E358" s="138">
        <f t="shared" si="30"/>
        <v>11297.769577681771</v>
      </c>
      <c r="F358" s="138">
        <f t="shared" si="31"/>
        <v>95244.610549625038</v>
      </c>
      <c r="G358" s="138">
        <f t="shared" si="32"/>
        <v>0</v>
      </c>
      <c r="H358" s="138">
        <f t="shared" si="29"/>
        <v>12521.530669265101</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21389.141634065567</v>
      </c>
      <c r="E360" s="138">
        <f t="shared" si="30"/>
        <v>0</v>
      </c>
      <c r="F360" s="138">
        <f t="shared" si="31"/>
        <v>0</v>
      </c>
      <c r="G360" s="138">
        <f t="shared" si="32"/>
        <v>0</v>
      </c>
      <c r="H360" s="138">
        <f t="shared" si="29"/>
        <v>21389.141634065567</v>
      </c>
    </row>
    <row r="361" spans="2:9">
      <c r="B361" s="127" t="str">
        <f>$B$50</f>
        <v>Technology</v>
      </c>
      <c r="C361" s="138">
        <f t="shared" si="33"/>
        <v>13871.656909848754</v>
      </c>
      <c r="D361" s="138">
        <f t="shared" si="33"/>
        <v>24090.754840638372</v>
      </c>
      <c r="E361" s="138">
        <f t="shared" si="30"/>
        <v>14867.683378902335</v>
      </c>
      <c r="F361" s="138">
        <f t="shared" si="31"/>
        <v>25194.402781357268</v>
      </c>
      <c r="G361" s="138">
        <f t="shared" si="32"/>
        <v>0</v>
      </c>
      <c r="H361" s="138">
        <f t="shared" si="29"/>
        <v>18367.657145111287</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8353.8579388093513</v>
      </c>
      <c r="D363" s="135">
        <f t="shared" si="33"/>
        <v>14107.411305749694</v>
      </c>
      <c r="E363" s="135">
        <f t="shared" si="30"/>
        <v>16942.288004464343</v>
      </c>
      <c r="F363" s="135">
        <f t="shared" si="31"/>
        <v>61354.829708773956</v>
      </c>
      <c r="G363" s="135">
        <f t="shared" si="32"/>
        <v>30940.691394549925</v>
      </c>
      <c r="H363" s="135">
        <f t="shared" si="29"/>
        <v>13733.784842902873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10" priority="6" stopIfTrue="1">
      <formula>C32=0</formula>
    </cfRule>
  </conditionalFormatting>
  <conditionalFormatting sqref="C91:G110">
    <cfRule type="expression" dxfId="109" priority="5" stopIfTrue="1">
      <formula>C32=0</formula>
    </cfRule>
  </conditionalFormatting>
  <conditionalFormatting sqref="C143:H162">
    <cfRule type="expression" dxfId="108" priority="3" stopIfTrue="1">
      <formula>C32=0</formula>
    </cfRule>
  </conditionalFormatting>
  <conditionalFormatting sqref="H143:H162">
    <cfRule type="expression" dxfId="107" priority="1" stopIfTrue="1">
      <formula>OR(AND(#REF!&gt;0,H143&gt;0,H61=0),AND(#REF!&gt;0,H143&gt;0,H32=0))</formula>
    </cfRule>
    <cfRule type="expression" dxfId="106" priority="2" stopIfTrue="1">
      <formula>OR(AND(#REF!&gt;0,H143&gt;0,H61=0),AND(#REF!&gt;0,H143&gt;0,H32=0))</formula>
    </cfRule>
    <cfRule type="expression" dxfId="105" priority="4"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4" width="17.109375" style="107" bestFit="1" customWidth="1"/>
    <col min="5"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679</v>
      </c>
      <c r="C3" s="119"/>
      <c r="D3" s="119"/>
      <c r="E3" s="119"/>
      <c r="F3" s="119"/>
      <c r="G3" s="119"/>
      <c r="H3" s="119"/>
    </row>
    <row r="4" spans="2:8">
      <c r="B4" s="292" t="s">
        <v>793</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Data!$G28</f>
        <v>18535749</v>
      </c>
    </row>
    <row r="14" spans="2:8">
      <c r="B14" s="478" t="s">
        <v>13</v>
      </c>
      <c r="C14" s="478"/>
      <c r="D14" s="478"/>
      <c r="E14" s="478"/>
      <c r="F14" s="354"/>
      <c r="G14" s="301"/>
      <c r="H14" s="355">
        <f>Data!$H28</f>
        <v>1465778</v>
      </c>
    </row>
    <row r="15" spans="2:8">
      <c r="B15" s="478" t="s">
        <v>14</v>
      </c>
      <c r="C15" s="478"/>
      <c r="D15" s="478"/>
      <c r="E15" s="478"/>
      <c r="F15" s="354"/>
      <c r="G15" s="301"/>
      <c r="H15" s="355">
        <f>Data!$I28</f>
        <v>5983365</v>
      </c>
    </row>
    <row r="16" spans="2:8">
      <c r="B16" s="478" t="s">
        <v>18</v>
      </c>
      <c r="C16" s="478"/>
      <c r="D16" s="478"/>
      <c r="E16" s="478"/>
      <c r="F16" s="354"/>
      <c r="G16" s="301"/>
      <c r="H16" s="355">
        <f>Data!$J28</f>
        <v>10679696</v>
      </c>
    </row>
    <row r="17" spans="2:23">
      <c r="B17" s="478" t="s">
        <v>15</v>
      </c>
      <c r="C17" s="478"/>
      <c r="D17" s="478"/>
      <c r="E17" s="478"/>
      <c r="F17" s="354"/>
      <c r="G17" s="301"/>
      <c r="H17" s="355">
        <f>Data!$K28</f>
        <v>7705313</v>
      </c>
    </row>
    <row r="18" spans="2:23">
      <c r="B18" s="478" t="s">
        <v>1</v>
      </c>
      <c r="C18" s="478"/>
      <c r="D18" s="478"/>
      <c r="E18" s="478"/>
      <c r="F18" s="356"/>
      <c r="G18" s="301"/>
      <c r="H18" s="357">
        <f>SUM(H13:H17)</f>
        <v>44369901</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tr">
        <f>Data!L28</f>
        <v>Victor Aimuyo</v>
      </c>
      <c r="E21" s="491"/>
      <c r="F21" s="491"/>
      <c r="G21" s="308" t="str">
        <f>Data!M28</f>
        <v>972-338-1405</v>
      </c>
      <c r="H21" s="309" t="str">
        <f>Data!N28</f>
        <v>victor.aimuyo@untsystem.edu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Data!O28</f>
        <v>745</v>
      </c>
      <c r="D25" s="316">
        <f>Data!P28</f>
        <v>2260</v>
      </c>
      <c r="E25" s="316">
        <f>Data!Q28</f>
        <v>318</v>
      </c>
      <c r="F25" s="316">
        <f>Data!R28</f>
        <v>0</v>
      </c>
      <c r="G25" s="316">
        <f>Data!S28</f>
        <v>378</v>
      </c>
      <c r="H25" s="317">
        <f>SUM(C25:G25)</f>
        <v>3701</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Data!T28</f>
        <v>Du, Brody</v>
      </c>
      <c r="E28" s="491"/>
      <c r="F28" s="491"/>
      <c r="G28" s="308" t="str">
        <f>Data!U28</f>
        <v>(972) 780-3038</v>
      </c>
      <c r="H28" s="309" t="str">
        <f>Data!V28</f>
        <v>brody.du@untdallas.edu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Data!W28</f>
        <v>18756</v>
      </c>
      <c r="D32" s="140">
        <f>Data!AQ28</f>
        <v>14674</v>
      </c>
      <c r="E32" s="140">
        <f>Data!BK28</f>
        <v>3078</v>
      </c>
      <c r="F32" s="140">
        <f>Data!CE28</f>
        <v>0</v>
      </c>
      <c r="G32" s="140">
        <f>Data!CY28</f>
        <v>0</v>
      </c>
      <c r="H32" s="141">
        <f>SUM(C32:G32)</f>
        <v>36508</v>
      </c>
      <c r="W32" s="144"/>
    </row>
    <row r="33" spans="2:23">
      <c r="B33" s="129" t="s">
        <v>43</v>
      </c>
      <c r="C33" s="140">
        <f>Data!X28</f>
        <v>4405</v>
      </c>
      <c r="D33" s="140">
        <f>Data!AR28</f>
        <v>2790</v>
      </c>
      <c r="E33" s="140">
        <f>Data!BL28</f>
        <v>0</v>
      </c>
      <c r="F33" s="140">
        <f>Data!CF28</f>
        <v>0</v>
      </c>
      <c r="G33" s="140">
        <f>Data!CZ28</f>
        <v>0</v>
      </c>
      <c r="H33" s="141">
        <f t="shared" ref="H33:H52" si="0">SUM(C33:G33)</f>
        <v>7195</v>
      </c>
      <c r="W33" s="144"/>
    </row>
    <row r="34" spans="2:23">
      <c r="B34" s="129" t="s">
        <v>44</v>
      </c>
      <c r="C34" s="140">
        <f>Data!Y28</f>
        <v>1302</v>
      </c>
      <c r="D34" s="140">
        <f>Data!AS28</f>
        <v>109</v>
      </c>
      <c r="E34" s="140">
        <f>Data!BM28</f>
        <v>0</v>
      </c>
      <c r="F34" s="140">
        <f>Data!CG28</f>
        <v>0</v>
      </c>
      <c r="G34" s="140">
        <f>Data!DA28</f>
        <v>0</v>
      </c>
      <c r="H34" s="141">
        <f t="shared" si="0"/>
        <v>1411</v>
      </c>
      <c r="W34" s="144"/>
    </row>
    <row r="35" spans="2:23">
      <c r="B35" s="129" t="s">
        <v>45</v>
      </c>
      <c r="C35" s="140">
        <f>Data!Z28</f>
        <v>615</v>
      </c>
      <c r="D35" s="140">
        <f>Data!AT28</f>
        <v>2184</v>
      </c>
      <c r="E35" s="140">
        <f>Data!BN28</f>
        <v>1071</v>
      </c>
      <c r="F35" s="140">
        <f>Data!CH28</f>
        <v>0</v>
      </c>
      <c r="G35" s="140">
        <f>Data!DB28</f>
        <v>0</v>
      </c>
      <c r="H35" s="141">
        <f t="shared" si="0"/>
        <v>3870</v>
      </c>
      <c r="W35" s="144"/>
    </row>
    <row r="36" spans="2:23">
      <c r="B36" s="129" t="s">
        <v>46</v>
      </c>
      <c r="C36" s="140">
        <f>Data!AA28</f>
        <v>18</v>
      </c>
      <c r="D36" s="140">
        <f>Data!AU28</f>
        <v>192</v>
      </c>
      <c r="E36" s="140">
        <f>Data!BO28</f>
        <v>0</v>
      </c>
      <c r="F36" s="140">
        <f>Data!CI28</f>
        <v>0</v>
      </c>
      <c r="G36" s="140">
        <f>Data!DC28</f>
        <v>0</v>
      </c>
      <c r="H36" s="141">
        <f t="shared" si="0"/>
        <v>210</v>
      </c>
      <c r="W36" s="144"/>
    </row>
    <row r="37" spans="2:23">
      <c r="B37" s="129" t="s">
        <v>47</v>
      </c>
      <c r="C37" s="140">
        <f>Data!AB28</f>
        <v>795</v>
      </c>
      <c r="D37" s="140">
        <f>Data!AV28</f>
        <v>1779</v>
      </c>
      <c r="E37" s="140">
        <f>Data!BP28</f>
        <v>0</v>
      </c>
      <c r="F37" s="140">
        <f>Data!CJ28</f>
        <v>0</v>
      </c>
      <c r="G37" s="140">
        <f>Data!DD28</f>
        <v>0</v>
      </c>
      <c r="H37" s="141">
        <f t="shared" si="0"/>
        <v>2574</v>
      </c>
      <c r="W37" s="144"/>
    </row>
    <row r="38" spans="2:23">
      <c r="B38" s="129" t="s">
        <v>48</v>
      </c>
      <c r="C38" s="140">
        <f>Data!AC28</f>
        <v>483</v>
      </c>
      <c r="D38" s="140">
        <f>Data!AW28</f>
        <v>1524</v>
      </c>
      <c r="E38" s="140">
        <f>Data!BQ28</f>
        <v>0</v>
      </c>
      <c r="F38" s="140">
        <f>Data!CK28</f>
        <v>0</v>
      </c>
      <c r="G38" s="140">
        <f>Data!DE28</f>
        <v>0</v>
      </c>
      <c r="H38" s="141">
        <f t="shared" si="0"/>
        <v>2007</v>
      </c>
      <c r="W38" s="144"/>
    </row>
    <row r="39" spans="2:23">
      <c r="B39" s="129" t="s">
        <v>49</v>
      </c>
      <c r="C39" s="140">
        <f>Data!AD28</f>
        <v>0</v>
      </c>
      <c r="D39" s="140">
        <f>Data!AX28</f>
        <v>0</v>
      </c>
      <c r="E39" s="140">
        <f>Data!BR28</f>
        <v>0</v>
      </c>
      <c r="F39" s="140">
        <f>Data!CL28</f>
        <v>0</v>
      </c>
      <c r="G39" s="140">
        <f>Data!DF28</f>
        <v>10092</v>
      </c>
      <c r="H39" s="141">
        <f t="shared" si="0"/>
        <v>10092</v>
      </c>
      <c r="W39" s="144"/>
    </row>
    <row r="40" spans="2:23">
      <c r="B40" s="129" t="s">
        <v>50</v>
      </c>
      <c r="C40" s="140">
        <f>Data!AE28</f>
        <v>45</v>
      </c>
      <c r="D40" s="140">
        <f>Data!AY28</f>
        <v>0</v>
      </c>
      <c r="E40" s="140">
        <f>Data!BS28</f>
        <v>0</v>
      </c>
      <c r="F40" s="140">
        <f>Data!CM28</f>
        <v>0</v>
      </c>
      <c r="G40" s="140">
        <f>Data!DG28</f>
        <v>0</v>
      </c>
      <c r="H40" s="141">
        <f t="shared" si="0"/>
        <v>45</v>
      </c>
      <c r="W40" s="144"/>
    </row>
    <row r="41" spans="2:23">
      <c r="B41" s="129" t="s">
        <v>51</v>
      </c>
      <c r="C41" s="140">
        <f>Data!AF28</f>
        <v>0</v>
      </c>
      <c r="D41" s="140">
        <f>Data!AZ28</f>
        <v>0</v>
      </c>
      <c r="E41" s="140">
        <f>Data!BT28</f>
        <v>0</v>
      </c>
      <c r="F41" s="140">
        <f>Data!CN28</f>
        <v>0</v>
      </c>
      <c r="G41" s="140">
        <f>Data!DH28</f>
        <v>0</v>
      </c>
      <c r="H41" s="141">
        <f t="shared" si="0"/>
        <v>0</v>
      </c>
      <c r="W41" s="144"/>
    </row>
    <row r="42" spans="2:23">
      <c r="B42" s="129" t="s">
        <v>52</v>
      </c>
      <c r="C42" s="140">
        <f>Data!AG28</f>
        <v>0</v>
      </c>
      <c r="D42" s="140">
        <f>Data!BA28</f>
        <v>0</v>
      </c>
      <c r="E42" s="140">
        <f>Data!BU28</f>
        <v>0</v>
      </c>
      <c r="F42" s="140">
        <f>Data!CO28</f>
        <v>0</v>
      </c>
      <c r="G42" s="140">
        <f>Data!DI28</f>
        <v>0</v>
      </c>
      <c r="H42" s="141">
        <f t="shared" si="0"/>
        <v>0</v>
      </c>
      <c r="W42" s="144"/>
    </row>
    <row r="43" spans="2:23">
      <c r="B43" s="129" t="s">
        <v>53</v>
      </c>
      <c r="C43" s="140">
        <f>Data!AH28</f>
        <v>0</v>
      </c>
      <c r="D43" s="140">
        <f>Data!BB28</f>
        <v>0</v>
      </c>
      <c r="E43" s="140">
        <f>Data!BV28</f>
        <v>0</v>
      </c>
      <c r="F43" s="140">
        <f>Data!CP28</f>
        <v>0</v>
      </c>
      <c r="G43" s="140">
        <f>Data!DJ28</f>
        <v>0</v>
      </c>
      <c r="H43" s="141">
        <f t="shared" si="0"/>
        <v>0</v>
      </c>
      <c r="W43" s="144"/>
    </row>
    <row r="44" spans="2:23">
      <c r="B44" s="129" t="s">
        <v>54</v>
      </c>
      <c r="C44" s="140">
        <f>Data!AI28</f>
        <v>0</v>
      </c>
      <c r="D44" s="140">
        <f>Data!BC28</f>
        <v>0</v>
      </c>
      <c r="E44" s="140">
        <f>Data!BW28</f>
        <v>0</v>
      </c>
      <c r="F44" s="140">
        <f>Data!CQ28</f>
        <v>0</v>
      </c>
      <c r="G44" s="140">
        <f>Data!DK28</f>
        <v>0</v>
      </c>
      <c r="H44" s="141">
        <f t="shared" si="0"/>
        <v>0</v>
      </c>
      <c r="W44" s="144"/>
    </row>
    <row r="45" spans="2:23">
      <c r="B45" s="129" t="s">
        <v>55</v>
      </c>
      <c r="C45" s="140">
        <f>Data!AJ28</f>
        <v>441</v>
      </c>
      <c r="D45" s="140">
        <f>Data!BD28</f>
        <v>1143</v>
      </c>
      <c r="E45" s="140">
        <f>Data!BX28</f>
        <v>0</v>
      </c>
      <c r="F45" s="140">
        <f>Data!CR28</f>
        <v>0</v>
      </c>
      <c r="G45" s="140">
        <f>Data!DL28</f>
        <v>0</v>
      </c>
      <c r="H45" s="141">
        <f t="shared" si="0"/>
        <v>1584</v>
      </c>
      <c r="W45" s="144"/>
    </row>
    <row r="46" spans="2:23">
      <c r="B46" s="129" t="s">
        <v>56</v>
      </c>
      <c r="C46" s="140">
        <f>Data!AK28</f>
        <v>0</v>
      </c>
      <c r="D46" s="140">
        <f>Data!BE28</f>
        <v>0</v>
      </c>
      <c r="E46" s="140">
        <f>Data!BY28</f>
        <v>0</v>
      </c>
      <c r="F46" s="140">
        <f>Data!CS28</f>
        <v>0</v>
      </c>
      <c r="G46" s="140">
        <f>Data!DM28</f>
        <v>0</v>
      </c>
      <c r="H46" s="141">
        <f t="shared" si="0"/>
        <v>0</v>
      </c>
      <c r="W46" s="144"/>
    </row>
    <row r="47" spans="2:23">
      <c r="B47" s="129" t="s">
        <v>57</v>
      </c>
      <c r="C47" s="140">
        <f>Data!AL28</f>
        <v>3130.5</v>
      </c>
      <c r="D47" s="140">
        <f>Data!BF28</f>
        <v>14439</v>
      </c>
      <c r="E47" s="140">
        <f>Data!BZ28</f>
        <v>1449</v>
      </c>
      <c r="F47" s="140">
        <f>Data!CT28</f>
        <v>0</v>
      </c>
      <c r="G47" s="140">
        <f>Data!DN28</f>
        <v>0</v>
      </c>
      <c r="H47" s="141">
        <f t="shared" si="0"/>
        <v>19018.5</v>
      </c>
      <c r="W47" s="144"/>
    </row>
    <row r="48" spans="2:23">
      <c r="B48" s="129" t="s">
        <v>58</v>
      </c>
      <c r="C48" s="140">
        <f>Data!AM28</f>
        <v>0</v>
      </c>
      <c r="D48" s="140">
        <f>Data!BG28</f>
        <v>0</v>
      </c>
      <c r="E48" s="140">
        <f>Data!CA28</f>
        <v>0</v>
      </c>
      <c r="F48" s="140">
        <f>Data!CU28</f>
        <v>0</v>
      </c>
      <c r="G48" s="140">
        <f>Data!DO28</f>
        <v>0</v>
      </c>
      <c r="H48" s="141">
        <f t="shared" si="0"/>
        <v>0</v>
      </c>
      <c r="W48" s="144"/>
    </row>
    <row r="49" spans="2:23">
      <c r="B49" s="129" t="s">
        <v>59</v>
      </c>
      <c r="C49" s="140">
        <f>Data!AN28</f>
        <v>0</v>
      </c>
      <c r="D49" s="140">
        <f>Data!BH28</f>
        <v>90</v>
      </c>
      <c r="E49" s="140">
        <f>Data!CB28</f>
        <v>0</v>
      </c>
      <c r="F49" s="140">
        <f>Data!CV28</f>
        <v>0</v>
      </c>
      <c r="G49" s="140">
        <f>Data!DP28</f>
        <v>0</v>
      </c>
      <c r="H49" s="141">
        <f t="shared" si="0"/>
        <v>90</v>
      </c>
      <c r="W49" s="144"/>
    </row>
    <row r="50" spans="2:23">
      <c r="B50" s="129" t="s">
        <v>60</v>
      </c>
      <c r="C50" s="140">
        <f>Data!AO28</f>
        <v>45</v>
      </c>
      <c r="D50" s="140">
        <f>Data!BI28</f>
        <v>1311</v>
      </c>
      <c r="E50" s="140">
        <f>Data!CC28</f>
        <v>72</v>
      </c>
      <c r="F50" s="140">
        <f>Data!CW28</f>
        <v>0</v>
      </c>
      <c r="G50" s="140">
        <f>Data!DQ28</f>
        <v>0</v>
      </c>
      <c r="H50" s="141">
        <f t="shared" si="0"/>
        <v>1428</v>
      </c>
      <c r="W50" s="144"/>
    </row>
    <row r="51" spans="2:23">
      <c r="B51" s="129" t="s">
        <v>0</v>
      </c>
      <c r="C51" s="140">
        <f>Data!AP28</f>
        <v>0</v>
      </c>
      <c r="D51" s="140">
        <f>Data!BJ28</f>
        <v>0</v>
      </c>
      <c r="E51" s="140">
        <f>Data!CD28</f>
        <v>0</v>
      </c>
      <c r="F51" s="140">
        <f>Data!CX28</f>
        <v>0</v>
      </c>
      <c r="G51" s="140">
        <f>Data!DR28</f>
        <v>0</v>
      </c>
      <c r="H51" s="141">
        <f t="shared" si="0"/>
        <v>0</v>
      </c>
      <c r="W51" s="144"/>
    </row>
    <row r="52" spans="2:23">
      <c r="B52" s="142" t="s">
        <v>33</v>
      </c>
      <c r="C52" s="141">
        <f>SUM(C32:C51)</f>
        <v>30035.5</v>
      </c>
      <c r="D52" s="141">
        <f>SUM(D32:D51)</f>
        <v>40235</v>
      </c>
      <c r="E52" s="141">
        <f>SUM(E32:E51)</f>
        <v>5670</v>
      </c>
      <c r="F52" s="141">
        <f>SUM(F32:F51)</f>
        <v>0</v>
      </c>
      <c r="G52" s="141">
        <f>SUM(G32:G51)</f>
        <v>10092</v>
      </c>
      <c r="H52" s="141">
        <f t="shared" si="0"/>
        <v>86032.5</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Data!T28</f>
        <v>Du, Brody</v>
      </c>
      <c r="E55" s="491"/>
      <c r="F55" s="491"/>
      <c r="G55" s="308" t="str">
        <f>Data!U28</f>
        <v>(972) 780-3038</v>
      </c>
      <c r="H55" s="309" t="str">
        <f>Data!V28</f>
        <v>brody.du@untdallas.edu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Data!DS28</f>
        <v>1272005.2872475064</v>
      </c>
      <c r="D61" s="320">
        <f>Data!EM28</f>
        <v>845936.8279487557</v>
      </c>
      <c r="E61" s="320">
        <f>Data!FG28</f>
        <v>467175.37586087442</v>
      </c>
      <c r="F61" s="320">
        <f>Data!GA28</f>
        <v>0</v>
      </c>
      <c r="G61" s="320">
        <f>Data!GU28</f>
        <v>0</v>
      </c>
      <c r="H61" s="321">
        <f>SUM(C61:G61)</f>
        <v>2585117.4910571366</v>
      </c>
    </row>
    <row r="62" spans="2:23">
      <c r="B62" s="127" t="str">
        <f>$B$33</f>
        <v>Science</v>
      </c>
      <c r="C62" s="320">
        <f>Data!DT28</f>
        <v>487855.32280345261</v>
      </c>
      <c r="D62" s="320">
        <f>Data!EN28</f>
        <v>99304.196816770185</v>
      </c>
      <c r="E62" s="320">
        <f>Data!FH28</f>
        <v>0</v>
      </c>
      <c r="F62" s="320">
        <f>Data!GB28</f>
        <v>0</v>
      </c>
      <c r="G62" s="320">
        <f>Data!GV28</f>
        <v>0</v>
      </c>
      <c r="H62" s="141">
        <f t="shared" ref="H62:H81" si="1">SUM(C62:G62)</f>
        <v>587159.51962022274</v>
      </c>
    </row>
    <row r="63" spans="2:23">
      <c r="B63" s="127" t="str">
        <f>$B$34</f>
        <v>Fine Arts</v>
      </c>
      <c r="C63" s="320">
        <f>Data!DU28</f>
        <v>35150.945776397515</v>
      </c>
      <c r="D63" s="320">
        <f>Data!EO28</f>
        <v>3007.0542236024849</v>
      </c>
      <c r="E63" s="320">
        <f>Data!FI28</f>
        <v>0</v>
      </c>
      <c r="F63" s="320">
        <f>Data!GC28</f>
        <v>0</v>
      </c>
      <c r="G63" s="320">
        <f>Data!GW28</f>
        <v>0</v>
      </c>
      <c r="H63" s="141">
        <f t="shared" si="1"/>
        <v>38158</v>
      </c>
    </row>
    <row r="64" spans="2:23">
      <c r="B64" s="127" t="str">
        <f>$B$35</f>
        <v>Teacher Education</v>
      </c>
      <c r="C64" s="320">
        <f>Data!DV28</f>
        <v>5762.8926392572939</v>
      </c>
      <c r="D64" s="320">
        <f>Data!EP28</f>
        <v>320675.37736074266</v>
      </c>
      <c r="E64" s="320">
        <f>Data!FJ28</f>
        <v>211813.48477315166</v>
      </c>
      <c r="F64" s="320">
        <f>Data!GD28</f>
        <v>0</v>
      </c>
      <c r="G64" s="320">
        <f>Data!GX28</f>
        <v>0</v>
      </c>
      <c r="H64" s="141">
        <f t="shared" si="1"/>
        <v>538251.7547731516</v>
      </c>
    </row>
    <row r="65" spans="2:8">
      <c r="B65" s="127" t="str">
        <f>$B$36</f>
        <v>Agriculture</v>
      </c>
      <c r="C65" s="320">
        <f>Data!DW28</f>
        <v>0</v>
      </c>
      <c r="D65" s="320">
        <f>Data!EQ28</f>
        <v>0</v>
      </c>
      <c r="E65" s="320">
        <f>Data!FK28</f>
        <v>0</v>
      </c>
      <c r="F65" s="320">
        <f>Data!GE28</f>
        <v>0</v>
      </c>
      <c r="G65" s="320">
        <f>Data!GY28</f>
        <v>0</v>
      </c>
      <c r="H65" s="141">
        <f t="shared" si="1"/>
        <v>0</v>
      </c>
    </row>
    <row r="66" spans="2:8">
      <c r="B66" s="127" t="str">
        <f>$B$37</f>
        <v>Engineering</v>
      </c>
      <c r="C66" s="320">
        <f>Data!DX28</f>
        <v>38520.549926736705</v>
      </c>
      <c r="D66" s="320">
        <f>Data!ER28</f>
        <v>138915.80007326326</v>
      </c>
      <c r="E66" s="320">
        <f>Data!FL28</f>
        <v>0</v>
      </c>
      <c r="F66" s="320">
        <f>Data!GF28</f>
        <v>0</v>
      </c>
      <c r="G66" s="320">
        <f>Data!GZ28</f>
        <v>0</v>
      </c>
      <c r="H66" s="141">
        <f t="shared" si="1"/>
        <v>177436.34999999998</v>
      </c>
    </row>
    <row r="67" spans="2:8">
      <c r="B67" s="127" t="str">
        <f>$B$38</f>
        <v>Home Economics</v>
      </c>
      <c r="C67" s="320">
        <f>Data!DY28</f>
        <v>33216.2578125</v>
      </c>
      <c r="D67" s="320">
        <f>Data!ES28</f>
        <v>36778.7421875</v>
      </c>
      <c r="E67" s="320">
        <f>Data!FM28</f>
        <v>0</v>
      </c>
      <c r="F67" s="320">
        <f>Data!GG28</f>
        <v>0</v>
      </c>
      <c r="G67" s="320">
        <f>Data!HA28</f>
        <v>0</v>
      </c>
      <c r="H67" s="141">
        <f t="shared" si="1"/>
        <v>69995</v>
      </c>
    </row>
    <row r="68" spans="2:8">
      <c r="B68" s="127" t="str">
        <f>$B$39</f>
        <v>Law</v>
      </c>
      <c r="C68" s="320">
        <f>Data!DZ28</f>
        <v>0</v>
      </c>
      <c r="D68" s="320">
        <f>Data!ET28</f>
        <v>0</v>
      </c>
      <c r="E68" s="320">
        <f>Data!FN28</f>
        <v>7081.9375</v>
      </c>
      <c r="F68" s="320">
        <f>Data!GH28</f>
        <v>0</v>
      </c>
      <c r="G68" s="320">
        <f>Data!HB28</f>
        <v>1477041.0500000003</v>
      </c>
      <c r="H68" s="141">
        <f t="shared" si="1"/>
        <v>1484122.9875000003</v>
      </c>
    </row>
    <row r="69" spans="2:8">
      <c r="B69" s="127" t="str">
        <f>$B$40</f>
        <v>Social Service</v>
      </c>
      <c r="C69" s="320">
        <f>Data!EA28</f>
        <v>0</v>
      </c>
      <c r="D69" s="320">
        <f>Data!EU28</f>
        <v>0</v>
      </c>
      <c r="E69" s="320">
        <f>Data!FO28</f>
        <v>0</v>
      </c>
      <c r="F69" s="320">
        <f>Data!GI28</f>
        <v>0</v>
      </c>
      <c r="G69" s="320">
        <f>Data!HC28</f>
        <v>0</v>
      </c>
      <c r="H69" s="141">
        <f t="shared" si="1"/>
        <v>0</v>
      </c>
    </row>
    <row r="70" spans="2:8">
      <c r="B70" s="127" t="str">
        <f>$B$41</f>
        <v>Library Science</v>
      </c>
      <c r="C70" s="320">
        <f>Data!EB28</f>
        <v>0</v>
      </c>
      <c r="D70" s="320">
        <f>Data!EV28</f>
        <v>0</v>
      </c>
      <c r="E70" s="320">
        <f>Data!FP28</f>
        <v>0</v>
      </c>
      <c r="F70" s="320">
        <f>Data!GJ28</f>
        <v>0</v>
      </c>
      <c r="G70" s="320">
        <f>Data!HD28</f>
        <v>0</v>
      </c>
      <c r="H70" s="141">
        <f t="shared" si="1"/>
        <v>0</v>
      </c>
    </row>
    <row r="71" spans="2:8">
      <c r="B71" s="127" t="str">
        <f>$B$42</f>
        <v>Veterinary Science</v>
      </c>
      <c r="C71" s="320">
        <f>Data!EC28</f>
        <v>0</v>
      </c>
      <c r="D71" s="320">
        <f>Data!EW28</f>
        <v>0</v>
      </c>
      <c r="E71" s="320">
        <f>Data!FQ28</f>
        <v>0</v>
      </c>
      <c r="F71" s="320">
        <f>Data!GK28</f>
        <v>0</v>
      </c>
      <c r="G71" s="320">
        <f>Data!HE28</f>
        <v>0</v>
      </c>
      <c r="H71" s="141">
        <f t="shared" si="1"/>
        <v>0</v>
      </c>
    </row>
    <row r="72" spans="2:8">
      <c r="B72" s="127" t="str">
        <f>$B$43</f>
        <v>Vocational Training</v>
      </c>
      <c r="C72" s="320">
        <f>Data!ED28</f>
        <v>0</v>
      </c>
      <c r="D72" s="320">
        <f>Data!EX28</f>
        <v>0</v>
      </c>
      <c r="E72" s="320">
        <f>Data!FR28</f>
        <v>0</v>
      </c>
      <c r="F72" s="320">
        <f>Data!GL28</f>
        <v>0</v>
      </c>
      <c r="G72" s="320">
        <f>Data!HF28</f>
        <v>0</v>
      </c>
      <c r="H72" s="141">
        <f t="shared" si="1"/>
        <v>0</v>
      </c>
    </row>
    <row r="73" spans="2:8">
      <c r="B73" s="127" t="str">
        <f>$B$44</f>
        <v>Physical Training</v>
      </c>
      <c r="C73" s="320">
        <f>Data!EE28</f>
        <v>0</v>
      </c>
      <c r="D73" s="320">
        <f>Data!EY28</f>
        <v>0</v>
      </c>
      <c r="E73" s="320">
        <f>Data!FS28</f>
        <v>0</v>
      </c>
      <c r="F73" s="320">
        <f>Data!GM28</f>
        <v>0</v>
      </c>
      <c r="G73" s="320">
        <f>Data!HG28</f>
        <v>0</v>
      </c>
      <c r="H73" s="141">
        <f t="shared" si="1"/>
        <v>0</v>
      </c>
    </row>
    <row r="74" spans="2:8">
      <c r="B74" s="127" t="str">
        <f>$B$45</f>
        <v>Health Services</v>
      </c>
      <c r="C74" s="320">
        <f>Data!EF28</f>
        <v>0</v>
      </c>
      <c r="D74" s="320">
        <f>Data!EZ28</f>
        <v>0</v>
      </c>
      <c r="E74" s="320">
        <f>Data!FT28</f>
        <v>0</v>
      </c>
      <c r="F74" s="320">
        <f>Data!GN28</f>
        <v>0</v>
      </c>
      <c r="G74" s="320">
        <f>Data!HH28</f>
        <v>0</v>
      </c>
      <c r="H74" s="141">
        <f t="shared" si="1"/>
        <v>0</v>
      </c>
    </row>
    <row r="75" spans="2:8">
      <c r="B75" s="127" t="str">
        <f>$B$46</f>
        <v>Pharmacy</v>
      </c>
      <c r="C75" s="320">
        <f>Data!EG28</f>
        <v>0</v>
      </c>
      <c r="D75" s="320">
        <f>Data!FA28</f>
        <v>0</v>
      </c>
      <c r="E75" s="320">
        <f>Data!FU28</f>
        <v>0</v>
      </c>
      <c r="F75" s="320">
        <f>Data!GO28</f>
        <v>0</v>
      </c>
      <c r="G75" s="320">
        <f>Data!HI28</f>
        <v>0</v>
      </c>
      <c r="H75" s="141">
        <f t="shared" si="1"/>
        <v>0</v>
      </c>
    </row>
    <row r="76" spans="2:8">
      <c r="B76" s="127" t="str">
        <f>$B$47</f>
        <v>Business Administration</v>
      </c>
      <c r="C76" s="320">
        <f>Data!EH28</f>
        <v>198269.72855475126</v>
      </c>
      <c r="D76" s="320">
        <f>Data!FB28</f>
        <v>1471699.7328980123</v>
      </c>
      <c r="E76" s="320">
        <f>Data!FV28</f>
        <v>120698.12604723706</v>
      </c>
      <c r="F76" s="320">
        <f>Data!GP28</f>
        <v>0</v>
      </c>
      <c r="G76" s="320">
        <f>Data!HJ28</f>
        <v>0</v>
      </c>
      <c r="H76" s="141">
        <f t="shared" si="1"/>
        <v>1790667.5875000006</v>
      </c>
    </row>
    <row r="77" spans="2:8">
      <c r="B77" s="127" t="str">
        <f>$B$48</f>
        <v>Optometry</v>
      </c>
      <c r="C77" s="320">
        <f>Data!EI28</f>
        <v>0</v>
      </c>
      <c r="D77" s="320">
        <f>Data!FC28</f>
        <v>0</v>
      </c>
      <c r="E77" s="320">
        <f>Data!FW28</f>
        <v>0</v>
      </c>
      <c r="F77" s="320">
        <f>Data!GQ28</f>
        <v>0</v>
      </c>
      <c r="G77" s="320">
        <f>Data!HK28</f>
        <v>0</v>
      </c>
      <c r="H77" s="141">
        <f t="shared" si="1"/>
        <v>0</v>
      </c>
    </row>
    <row r="78" spans="2:8">
      <c r="B78" s="127" t="str">
        <f>$B$49</f>
        <v>Teacher Ed-Practice Teaching</v>
      </c>
      <c r="C78" s="320">
        <f>Data!EJ28</f>
        <v>0</v>
      </c>
      <c r="D78" s="320">
        <f>Data!FD28</f>
        <v>0</v>
      </c>
      <c r="E78" s="320">
        <f>Data!FX28</f>
        <v>0</v>
      </c>
      <c r="F78" s="320">
        <f>Data!GR28</f>
        <v>0</v>
      </c>
      <c r="G78" s="320">
        <f>Data!HL28</f>
        <v>0</v>
      </c>
      <c r="H78" s="141">
        <f t="shared" si="1"/>
        <v>0</v>
      </c>
    </row>
    <row r="79" spans="2:8">
      <c r="B79" s="127" t="str">
        <f>$B$50</f>
        <v>Technology</v>
      </c>
      <c r="C79" s="320">
        <f>Data!EK28</f>
        <v>0</v>
      </c>
      <c r="D79" s="320">
        <f>Data!FE28</f>
        <v>0</v>
      </c>
      <c r="E79" s="320">
        <f>Data!FY28</f>
        <v>0</v>
      </c>
      <c r="F79" s="320">
        <f>Data!GS28</f>
        <v>0</v>
      </c>
      <c r="G79" s="320">
        <f>Data!HM28</f>
        <v>0</v>
      </c>
      <c r="H79" s="141">
        <f t="shared" si="1"/>
        <v>0</v>
      </c>
    </row>
    <row r="80" spans="2:8">
      <c r="B80" s="127" t="str">
        <f>$B$51</f>
        <v>Nursing</v>
      </c>
      <c r="C80" s="320">
        <f>Data!EL28</f>
        <v>0</v>
      </c>
      <c r="D80" s="320">
        <f>Data!FF28</f>
        <v>0</v>
      </c>
      <c r="E80" s="320">
        <f>Data!FZ28</f>
        <v>0</v>
      </c>
      <c r="F80" s="320">
        <f>Data!GT28</f>
        <v>0</v>
      </c>
      <c r="G80" s="320">
        <f>Data!HN28</f>
        <v>0</v>
      </c>
      <c r="H80" s="141">
        <f t="shared" si="1"/>
        <v>0</v>
      </c>
    </row>
    <row r="81" spans="2:8">
      <c r="B81" s="130" t="str">
        <f>$B$52</f>
        <v>Totals</v>
      </c>
      <c r="C81" s="321">
        <f>SUM(C61:C80)</f>
        <v>2070780.9847606018</v>
      </c>
      <c r="D81" s="321">
        <f>SUM(D61:D80)</f>
        <v>2916317.7315086466</v>
      </c>
      <c r="E81" s="321">
        <f>SUM(E61:E80)</f>
        <v>806768.9241812632</v>
      </c>
      <c r="F81" s="321">
        <f>SUM(F61:F80)</f>
        <v>0</v>
      </c>
      <c r="G81" s="321">
        <f>SUM(G61:G80)</f>
        <v>1477041.0500000003</v>
      </c>
      <c r="H81" s="321">
        <f t="shared" si="1"/>
        <v>7270908.6904505119</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Data!T28</f>
        <v>Du, Brody</v>
      </c>
      <c r="E84" s="491"/>
      <c r="F84" s="491"/>
      <c r="G84" s="308" t="str">
        <f>Data!U28</f>
        <v>(972) 780-3038</v>
      </c>
      <c r="H84" s="309" t="str">
        <f>Data!V28</f>
        <v>brody.du@untdallas.edu</v>
      </c>
    </row>
    <row r="85" spans="2:8" ht="13.5" customHeight="1">
      <c r="B85" s="306"/>
      <c r="C85" s="306"/>
      <c r="D85" s="306"/>
      <c r="E85" s="306"/>
      <c r="F85" s="306"/>
      <c r="G85" s="306"/>
      <c r="H85" s="296"/>
    </row>
    <row r="86" spans="2:8">
      <c r="B86" s="120" t="s">
        <v>32</v>
      </c>
      <c r="C86" s="324"/>
      <c r="D86" s="324"/>
      <c r="E86" s="324"/>
      <c r="F86" s="324"/>
      <c r="G86" s="324"/>
      <c r="H86" s="122">
        <f>H13+H14</f>
        <v>20001527</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Data!HR28</f>
        <v>0</v>
      </c>
      <c r="D91" s="327">
        <f>Data!IL28</f>
        <v>0</v>
      </c>
      <c r="E91" s="327">
        <f>Data!JF28</f>
        <v>0</v>
      </c>
      <c r="F91" s="327">
        <f>Data!JZ28</f>
        <v>0</v>
      </c>
      <c r="G91" s="327">
        <f>Data!KT28</f>
        <v>0</v>
      </c>
      <c r="H91" s="133">
        <f t="shared" ref="H91:H111" si="2">SUM(C91:G91)</f>
        <v>0</v>
      </c>
    </row>
    <row r="92" spans="2:8">
      <c r="B92" s="127" t="str">
        <f>$B$33</f>
        <v>Science</v>
      </c>
      <c r="C92" s="327">
        <f>Data!HS28</f>
        <v>0</v>
      </c>
      <c r="D92" s="327">
        <f>Data!IM28</f>
        <v>0</v>
      </c>
      <c r="E92" s="327">
        <f>Data!JG28</f>
        <v>0</v>
      </c>
      <c r="F92" s="327">
        <f>Data!KA28</f>
        <v>0</v>
      </c>
      <c r="G92" s="327">
        <f>Data!KU28</f>
        <v>0</v>
      </c>
      <c r="H92" s="136">
        <f t="shared" si="2"/>
        <v>0</v>
      </c>
    </row>
    <row r="93" spans="2:8">
      <c r="B93" s="127" t="str">
        <f>$B$34</f>
        <v>Fine Arts</v>
      </c>
      <c r="C93" s="327">
        <f>Data!HT28</f>
        <v>0</v>
      </c>
      <c r="D93" s="327">
        <f>Data!IN28</f>
        <v>0</v>
      </c>
      <c r="E93" s="327">
        <f>Data!JH28</f>
        <v>0</v>
      </c>
      <c r="F93" s="327">
        <f>Data!KB28</f>
        <v>0</v>
      </c>
      <c r="G93" s="327">
        <f>Data!KV28</f>
        <v>0</v>
      </c>
      <c r="H93" s="136">
        <f t="shared" si="2"/>
        <v>0</v>
      </c>
    </row>
    <row r="94" spans="2:8">
      <c r="B94" s="127" t="str">
        <f>$B$35</f>
        <v>Teacher Education</v>
      </c>
      <c r="C94" s="327">
        <f>Data!HU28</f>
        <v>0</v>
      </c>
      <c r="D94" s="327">
        <f>Data!IO28</f>
        <v>0</v>
      </c>
      <c r="E94" s="327">
        <f>Data!JI28</f>
        <v>0</v>
      </c>
      <c r="F94" s="327">
        <f>Data!KC28</f>
        <v>0</v>
      </c>
      <c r="G94" s="327">
        <f>Data!KW28</f>
        <v>0</v>
      </c>
      <c r="H94" s="136">
        <f t="shared" si="2"/>
        <v>0</v>
      </c>
    </row>
    <row r="95" spans="2:8">
      <c r="B95" s="127" t="str">
        <f>$B$36</f>
        <v>Agriculture</v>
      </c>
      <c r="C95" s="327">
        <f>Data!HV28</f>
        <v>0</v>
      </c>
      <c r="D95" s="327">
        <f>Data!IP28</f>
        <v>0</v>
      </c>
      <c r="E95" s="327">
        <f>Data!JJ28</f>
        <v>0</v>
      </c>
      <c r="F95" s="327">
        <f>Data!KD28</f>
        <v>0</v>
      </c>
      <c r="G95" s="327">
        <f>Data!KX28</f>
        <v>0</v>
      </c>
      <c r="H95" s="136">
        <f t="shared" si="2"/>
        <v>0</v>
      </c>
    </row>
    <row r="96" spans="2:8">
      <c r="B96" s="127" t="str">
        <f>$B$37</f>
        <v>Engineering</v>
      </c>
      <c r="C96" s="327">
        <f>Data!HW28</f>
        <v>0</v>
      </c>
      <c r="D96" s="327">
        <f>Data!IQ28</f>
        <v>0</v>
      </c>
      <c r="E96" s="327">
        <f>Data!JK28</f>
        <v>0</v>
      </c>
      <c r="F96" s="327">
        <f>Data!KE28</f>
        <v>0</v>
      </c>
      <c r="G96" s="327">
        <f>Data!KY28</f>
        <v>0</v>
      </c>
      <c r="H96" s="136">
        <f t="shared" si="2"/>
        <v>0</v>
      </c>
    </row>
    <row r="97" spans="2:8">
      <c r="B97" s="127" t="str">
        <f>$B$38</f>
        <v>Home Economics</v>
      </c>
      <c r="C97" s="327">
        <f>Data!HX28</f>
        <v>0</v>
      </c>
      <c r="D97" s="327">
        <f>Data!IR28</f>
        <v>0</v>
      </c>
      <c r="E97" s="327">
        <f>Data!JL28</f>
        <v>0</v>
      </c>
      <c r="F97" s="327">
        <f>Data!KF28</f>
        <v>0</v>
      </c>
      <c r="G97" s="327">
        <f>Data!KZ28</f>
        <v>0</v>
      </c>
      <c r="H97" s="136">
        <f t="shared" si="2"/>
        <v>0</v>
      </c>
    </row>
    <row r="98" spans="2:8">
      <c r="B98" s="127" t="str">
        <f>$B$39</f>
        <v>Law</v>
      </c>
      <c r="C98" s="327">
        <f>Data!HY28</f>
        <v>0</v>
      </c>
      <c r="D98" s="327">
        <f>Data!IS28</f>
        <v>0</v>
      </c>
      <c r="E98" s="327">
        <f>Data!JM28</f>
        <v>0</v>
      </c>
      <c r="F98" s="327">
        <f>Data!KG28</f>
        <v>0</v>
      </c>
      <c r="G98" s="327">
        <f>Data!LA28</f>
        <v>11999.88</v>
      </c>
      <c r="H98" s="136">
        <f t="shared" si="2"/>
        <v>11999.88</v>
      </c>
    </row>
    <row r="99" spans="2:8">
      <c r="B99" s="127" t="str">
        <f>$B$40</f>
        <v>Social Service</v>
      </c>
      <c r="C99" s="327">
        <f>Data!HZ28</f>
        <v>0</v>
      </c>
      <c r="D99" s="327">
        <f>Data!IT28</f>
        <v>0</v>
      </c>
      <c r="E99" s="327">
        <f>Data!JN28</f>
        <v>0</v>
      </c>
      <c r="F99" s="327">
        <f>Data!KH28</f>
        <v>0</v>
      </c>
      <c r="G99" s="327">
        <f>Data!LB28</f>
        <v>0</v>
      </c>
      <c r="H99" s="136">
        <f t="shared" si="2"/>
        <v>0</v>
      </c>
    </row>
    <row r="100" spans="2:8">
      <c r="B100" s="127" t="str">
        <f>$B$41</f>
        <v>Library Science</v>
      </c>
      <c r="C100" s="327">
        <f>Data!IA28</f>
        <v>0</v>
      </c>
      <c r="D100" s="327">
        <f>Data!IU28</f>
        <v>0</v>
      </c>
      <c r="E100" s="327">
        <f>Data!JO28</f>
        <v>0</v>
      </c>
      <c r="F100" s="327">
        <f>Data!KI28</f>
        <v>0</v>
      </c>
      <c r="G100" s="327">
        <f>Data!LC28</f>
        <v>0</v>
      </c>
      <c r="H100" s="136">
        <f t="shared" si="2"/>
        <v>0</v>
      </c>
    </row>
    <row r="101" spans="2:8">
      <c r="B101" s="127" t="str">
        <f>$B$42</f>
        <v>Veterinary Science</v>
      </c>
      <c r="C101" s="327">
        <f>Data!IB28</f>
        <v>0</v>
      </c>
      <c r="D101" s="327">
        <f>Data!IV28</f>
        <v>0</v>
      </c>
      <c r="E101" s="327">
        <f>Data!JP28</f>
        <v>0</v>
      </c>
      <c r="F101" s="327">
        <f>Data!KJ28</f>
        <v>0</v>
      </c>
      <c r="G101" s="327">
        <f>Data!LD28</f>
        <v>0</v>
      </c>
      <c r="H101" s="136">
        <f t="shared" si="2"/>
        <v>0</v>
      </c>
    </row>
    <row r="102" spans="2:8">
      <c r="B102" s="127" t="str">
        <f>$B$43</f>
        <v>Vocational Training</v>
      </c>
      <c r="C102" s="327">
        <f>Data!IC28</f>
        <v>0</v>
      </c>
      <c r="D102" s="327">
        <f>Data!IW28</f>
        <v>0</v>
      </c>
      <c r="E102" s="327">
        <f>Data!JQ28</f>
        <v>0</v>
      </c>
      <c r="F102" s="327">
        <f>Data!KK28</f>
        <v>0</v>
      </c>
      <c r="G102" s="327">
        <f>Data!LE28</f>
        <v>0</v>
      </c>
      <c r="H102" s="136">
        <f t="shared" si="2"/>
        <v>0</v>
      </c>
    </row>
    <row r="103" spans="2:8">
      <c r="B103" s="127" t="str">
        <f>$B$44</f>
        <v>Physical Training</v>
      </c>
      <c r="C103" s="327">
        <f>Data!ID28</f>
        <v>0</v>
      </c>
      <c r="D103" s="327">
        <f>Data!IX28</f>
        <v>0</v>
      </c>
      <c r="E103" s="327">
        <f>Data!JR28</f>
        <v>0</v>
      </c>
      <c r="F103" s="327">
        <f>Data!KL28</f>
        <v>0</v>
      </c>
      <c r="G103" s="327">
        <f>Data!LF28</f>
        <v>0</v>
      </c>
      <c r="H103" s="136">
        <f t="shared" si="2"/>
        <v>0</v>
      </c>
    </row>
    <row r="104" spans="2:8">
      <c r="B104" s="127" t="str">
        <f>$B$45</f>
        <v>Health Services</v>
      </c>
      <c r="C104" s="327">
        <f>Data!IE28</f>
        <v>0</v>
      </c>
      <c r="D104" s="327">
        <f>Data!IY28</f>
        <v>0</v>
      </c>
      <c r="E104" s="327">
        <f>Data!JS28</f>
        <v>0</v>
      </c>
      <c r="F104" s="327">
        <f>Data!KM28</f>
        <v>0</v>
      </c>
      <c r="G104" s="327">
        <f>Data!LG28</f>
        <v>0</v>
      </c>
      <c r="H104" s="136">
        <f t="shared" si="2"/>
        <v>0</v>
      </c>
    </row>
    <row r="105" spans="2:8">
      <c r="B105" s="127" t="str">
        <f>$B$46</f>
        <v>Pharmacy</v>
      </c>
      <c r="C105" s="327">
        <f>Data!IF28</f>
        <v>0</v>
      </c>
      <c r="D105" s="327">
        <f>Data!IZ28</f>
        <v>0</v>
      </c>
      <c r="E105" s="327">
        <f>Data!JT28</f>
        <v>0</v>
      </c>
      <c r="F105" s="327">
        <f>Data!KN28</f>
        <v>0</v>
      </c>
      <c r="G105" s="327">
        <f>Data!LH28</f>
        <v>0</v>
      </c>
      <c r="H105" s="136">
        <f t="shared" si="2"/>
        <v>0</v>
      </c>
    </row>
    <row r="106" spans="2:8">
      <c r="B106" s="127" t="str">
        <f>$B$47</f>
        <v>Business Administration</v>
      </c>
      <c r="C106" s="327">
        <f>Data!IG28</f>
        <v>0</v>
      </c>
      <c r="D106" s="327">
        <f>Data!JA28</f>
        <v>0</v>
      </c>
      <c r="E106" s="327">
        <f>Data!JU28</f>
        <v>0</v>
      </c>
      <c r="F106" s="327">
        <f>Data!KO28</f>
        <v>0</v>
      </c>
      <c r="G106" s="327">
        <f>Data!LI28</f>
        <v>0</v>
      </c>
      <c r="H106" s="136">
        <f t="shared" si="2"/>
        <v>0</v>
      </c>
    </row>
    <row r="107" spans="2:8">
      <c r="B107" s="127" t="str">
        <f>$B$48</f>
        <v>Optometry</v>
      </c>
      <c r="C107" s="327">
        <f>Data!IH28</f>
        <v>0</v>
      </c>
      <c r="D107" s="327">
        <f>Data!JB28</f>
        <v>0</v>
      </c>
      <c r="E107" s="327">
        <f>Data!JV28</f>
        <v>0</v>
      </c>
      <c r="F107" s="327">
        <f>Data!KP28</f>
        <v>0</v>
      </c>
      <c r="G107" s="327">
        <f>Data!LJ28</f>
        <v>0</v>
      </c>
      <c r="H107" s="136">
        <f t="shared" si="2"/>
        <v>0</v>
      </c>
    </row>
    <row r="108" spans="2:8">
      <c r="B108" s="127" t="str">
        <f>$B$49</f>
        <v>Teacher Ed-Practice Teaching</v>
      </c>
      <c r="C108" s="327">
        <f>Data!II28</f>
        <v>0</v>
      </c>
      <c r="D108" s="327">
        <f>Data!JC28</f>
        <v>0</v>
      </c>
      <c r="E108" s="327">
        <f>Data!JW28</f>
        <v>0</v>
      </c>
      <c r="F108" s="327">
        <f>Data!KQ28</f>
        <v>0</v>
      </c>
      <c r="G108" s="327">
        <f>Data!LK28</f>
        <v>0</v>
      </c>
      <c r="H108" s="136">
        <f t="shared" si="2"/>
        <v>0</v>
      </c>
    </row>
    <row r="109" spans="2:8">
      <c r="B109" s="127" t="str">
        <f>$B$50</f>
        <v>Technology</v>
      </c>
      <c r="C109" s="327">
        <f>Data!IJ28</f>
        <v>0</v>
      </c>
      <c r="D109" s="327">
        <f>Data!JD28</f>
        <v>0</v>
      </c>
      <c r="E109" s="327">
        <f>Data!JX28</f>
        <v>0</v>
      </c>
      <c r="F109" s="327">
        <f>Data!KR28</f>
        <v>0</v>
      </c>
      <c r="G109" s="327">
        <f>Data!LL28</f>
        <v>0</v>
      </c>
      <c r="H109" s="136">
        <f t="shared" si="2"/>
        <v>0</v>
      </c>
    </row>
    <row r="110" spans="2:8">
      <c r="B110" s="127" t="str">
        <f>$B$51</f>
        <v>Nursing</v>
      </c>
      <c r="C110" s="327">
        <f>Data!IK28</f>
        <v>0</v>
      </c>
      <c r="D110" s="327">
        <f>Data!JE28</f>
        <v>0</v>
      </c>
      <c r="E110" s="327">
        <f>Data!JY28</f>
        <v>0</v>
      </c>
      <c r="F110" s="327">
        <f>Data!KS28</f>
        <v>0</v>
      </c>
      <c r="G110" s="327">
        <f>Data!HPM28</f>
        <v>0</v>
      </c>
      <c r="H110" s="136">
        <f t="shared" si="2"/>
        <v>0</v>
      </c>
    </row>
    <row r="111" spans="2:8">
      <c r="B111" s="130" t="str">
        <f>$B$52</f>
        <v>Totals</v>
      </c>
      <c r="C111" s="133">
        <f>SUM(C91:C110)</f>
        <v>0</v>
      </c>
      <c r="D111" s="133">
        <f>SUM(D91:D110)</f>
        <v>0</v>
      </c>
      <c r="E111" s="133">
        <f>SUM(E91:E110)</f>
        <v>0</v>
      </c>
      <c r="F111" s="133">
        <f>SUM(F91:F110)</f>
        <v>0</v>
      </c>
      <c r="G111" s="133">
        <f>SUM(G91:G110)</f>
        <v>11999.88</v>
      </c>
      <c r="H111" s="133">
        <f t="shared" si="2"/>
        <v>11999.88</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1272005.2872475064</v>
      </c>
      <c r="D116" s="321">
        <f t="shared" si="3"/>
        <v>845936.8279487557</v>
      </c>
      <c r="E116" s="321">
        <f t="shared" si="3"/>
        <v>467175.37586087442</v>
      </c>
      <c r="F116" s="321">
        <f t="shared" si="3"/>
        <v>0</v>
      </c>
      <c r="G116" s="321">
        <f t="shared" si="3"/>
        <v>0</v>
      </c>
      <c r="H116" s="133">
        <f t="shared" ref="H116:H136" si="4">SUM(C116:G116)</f>
        <v>2585117.4910571366</v>
      </c>
    </row>
    <row r="117" spans="2:8">
      <c r="B117" s="127" t="str">
        <f>$B$33</f>
        <v>Science</v>
      </c>
      <c r="C117" s="141">
        <f t="shared" si="3"/>
        <v>487855.32280345261</v>
      </c>
      <c r="D117" s="141">
        <f t="shared" si="3"/>
        <v>99304.196816770185</v>
      </c>
      <c r="E117" s="141">
        <f t="shared" si="3"/>
        <v>0</v>
      </c>
      <c r="F117" s="141">
        <f t="shared" si="3"/>
        <v>0</v>
      </c>
      <c r="G117" s="141">
        <f t="shared" si="3"/>
        <v>0</v>
      </c>
      <c r="H117" s="136">
        <f t="shared" si="4"/>
        <v>587159.51962022274</v>
      </c>
    </row>
    <row r="118" spans="2:8">
      <c r="B118" s="127" t="str">
        <f>$B$34</f>
        <v>Fine Arts</v>
      </c>
      <c r="C118" s="141">
        <f t="shared" si="3"/>
        <v>35150.945776397515</v>
      </c>
      <c r="D118" s="141">
        <f t="shared" si="3"/>
        <v>3007.0542236024849</v>
      </c>
      <c r="E118" s="141">
        <f t="shared" si="3"/>
        <v>0</v>
      </c>
      <c r="F118" s="141">
        <f t="shared" si="3"/>
        <v>0</v>
      </c>
      <c r="G118" s="141">
        <f t="shared" si="3"/>
        <v>0</v>
      </c>
      <c r="H118" s="136">
        <f t="shared" si="4"/>
        <v>38158</v>
      </c>
    </row>
    <row r="119" spans="2:8">
      <c r="B119" s="127" t="str">
        <f>$B$35</f>
        <v>Teacher Education</v>
      </c>
      <c r="C119" s="141">
        <f t="shared" si="3"/>
        <v>5762.8926392572939</v>
      </c>
      <c r="D119" s="141">
        <f t="shared" si="3"/>
        <v>320675.37736074266</v>
      </c>
      <c r="E119" s="141">
        <f t="shared" si="3"/>
        <v>211813.48477315166</v>
      </c>
      <c r="F119" s="141">
        <f t="shared" si="3"/>
        <v>0</v>
      </c>
      <c r="G119" s="141">
        <f t="shared" si="3"/>
        <v>0</v>
      </c>
      <c r="H119" s="136">
        <f t="shared" si="4"/>
        <v>538251.7547731516</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38520.549926736705</v>
      </c>
      <c r="D121" s="141">
        <f t="shared" si="3"/>
        <v>138915.80007326326</v>
      </c>
      <c r="E121" s="141">
        <f t="shared" si="3"/>
        <v>0</v>
      </c>
      <c r="F121" s="141">
        <f t="shared" si="3"/>
        <v>0</v>
      </c>
      <c r="G121" s="141">
        <f t="shared" si="3"/>
        <v>0</v>
      </c>
      <c r="H121" s="136">
        <f t="shared" si="4"/>
        <v>177436.34999999998</v>
      </c>
    </row>
    <row r="122" spans="2:8">
      <c r="B122" s="127" t="str">
        <f>$B$38</f>
        <v>Home Economics</v>
      </c>
      <c r="C122" s="141">
        <f t="shared" si="3"/>
        <v>33216.2578125</v>
      </c>
      <c r="D122" s="141">
        <f t="shared" si="3"/>
        <v>36778.7421875</v>
      </c>
      <c r="E122" s="141">
        <f t="shared" si="3"/>
        <v>0</v>
      </c>
      <c r="F122" s="141">
        <f t="shared" si="3"/>
        <v>0</v>
      </c>
      <c r="G122" s="141">
        <f t="shared" si="3"/>
        <v>0</v>
      </c>
      <c r="H122" s="136">
        <f t="shared" si="4"/>
        <v>69995</v>
      </c>
    </row>
    <row r="123" spans="2:8">
      <c r="B123" s="127" t="str">
        <f>$B$39</f>
        <v>Law</v>
      </c>
      <c r="C123" s="141">
        <f t="shared" si="3"/>
        <v>0</v>
      </c>
      <c r="D123" s="141">
        <f t="shared" si="3"/>
        <v>0</v>
      </c>
      <c r="E123" s="141">
        <f t="shared" si="3"/>
        <v>7081.9375</v>
      </c>
      <c r="F123" s="141">
        <f t="shared" si="3"/>
        <v>0</v>
      </c>
      <c r="G123" s="141">
        <f t="shared" si="3"/>
        <v>1489040.9300000002</v>
      </c>
      <c r="H123" s="136">
        <f t="shared" si="4"/>
        <v>1496122.8675000002</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0</v>
      </c>
      <c r="D129" s="141">
        <f t="shared" si="3"/>
        <v>0</v>
      </c>
      <c r="E129" s="141">
        <f t="shared" si="3"/>
        <v>0</v>
      </c>
      <c r="F129" s="141">
        <f t="shared" si="3"/>
        <v>0</v>
      </c>
      <c r="G129" s="141">
        <f t="shared" si="3"/>
        <v>0</v>
      </c>
      <c r="H129" s="136">
        <f t="shared" si="4"/>
        <v>0</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198269.72855475126</v>
      </c>
      <c r="D131" s="141">
        <f t="shared" si="3"/>
        <v>1471699.7328980123</v>
      </c>
      <c r="E131" s="141">
        <f t="shared" si="3"/>
        <v>120698.12604723706</v>
      </c>
      <c r="F131" s="141">
        <f t="shared" si="3"/>
        <v>0</v>
      </c>
      <c r="G131" s="141">
        <f t="shared" si="3"/>
        <v>0</v>
      </c>
      <c r="H131" s="136">
        <f t="shared" si="4"/>
        <v>1790667.5875000006</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0</v>
      </c>
      <c r="E133" s="141">
        <f t="shared" si="5"/>
        <v>0</v>
      </c>
      <c r="F133" s="141">
        <f t="shared" si="5"/>
        <v>0</v>
      </c>
      <c r="G133" s="141">
        <f t="shared" si="5"/>
        <v>0</v>
      </c>
      <c r="H133" s="136">
        <f t="shared" si="4"/>
        <v>0</v>
      </c>
    </row>
    <row r="134" spans="2:12">
      <c r="B134" s="127" t="str">
        <f>$B$50</f>
        <v>Technology</v>
      </c>
      <c r="C134" s="141">
        <f t="shared" si="5"/>
        <v>0</v>
      </c>
      <c r="D134" s="141">
        <f t="shared" si="5"/>
        <v>0</v>
      </c>
      <c r="E134" s="141">
        <f t="shared" si="5"/>
        <v>0</v>
      </c>
      <c r="F134" s="141">
        <f t="shared" si="5"/>
        <v>0</v>
      </c>
      <c r="G134" s="141">
        <f t="shared" si="5"/>
        <v>0</v>
      </c>
      <c r="H134" s="136">
        <f t="shared" si="4"/>
        <v>0</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2070780.9847606018</v>
      </c>
      <c r="D136" s="133">
        <f>SUM(D116:D135)</f>
        <v>2916317.7315086466</v>
      </c>
      <c r="E136" s="133">
        <f>SUM(E116:E135)</f>
        <v>806768.9241812632</v>
      </c>
      <c r="F136" s="133">
        <f>SUM(F116:F135)</f>
        <v>0</v>
      </c>
      <c r="G136" s="133">
        <f>SUM(G116:G135)</f>
        <v>1489040.9300000002</v>
      </c>
      <c r="H136" s="133">
        <f t="shared" si="4"/>
        <v>7282908.5704505108</v>
      </c>
    </row>
    <row r="137" spans="2:12">
      <c r="B137" s="328"/>
      <c r="C137" s="331"/>
      <c r="D137" s="331"/>
      <c r="E137" s="331"/>
      <c r="F137" s="331"/>
      <c r="G137" s="331"/>
      <c r="H137" s="332"/>
    </row>
    <row r="138" spans="2:12">
      <c r="B138" s="120" t="s">
        <v>4</v>
      </c>
      <c r="C138" s="325"/>
      <c r="D138" s="325"/>
      <c r="E138" s="325"/>
      <c r="F138" s="325"/>
      <c r="G138" s="325"/>
      <c r="H138" s="122">
        <f>H86-H81-H111</f>
        <v>12718618.429549487</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Data!LN28</f>
        <v>0</v>
      </c>
      <c r="D143" s="327">
        <f>Data!MH28</f>
        <v>0</v>
      </c>
      <c r="E143" s="327">
        <f>Data!NB28</f>
        <v>0</v>
      </c>
      <c r="F143" s="327">
        <f>Data!NV28</f>
        <v>0</v>
      </c>
      <c r="G143" s="327">
        <f>Data!OP28</f>
        <v>0</v>
      </c>
      <c r="H143" s="341">
        <f>Data!PJ28</f>
        <v>4522010.1591281034</v>
      </c>
      <c r="I143" s="342">
        <f t="shared" ref="I143:I162" si="6">SUM(C143:H143)</f>
        <v>4522010.1591281034</v>
      </c>
    </row>
    <row r="144" spans="2:12">
      <c r="B144" s="127" t="str">
        <f>$B$33</f>
        <v>Science</v>
      </c>
      <c r="C144" s="327">
        <f>Data!LO28</f>
        <v>0</v>
      </c>
      <c r="D144" s="327">
        <f>Data!MI28</f>
        <v>0</v>
      </c>
      <c r="E144" s="327">
        <f>Data!NC28</f>
        <v>0</v>
      </c>
      <c r="F144" s="327">
        <f>Data!NW28</f>
        <v>0</v>
      </c>
      <c r="G144" s="327">
        <f>Data!OQ28</f>
        <v>0</v>
      </c>
      <c r="H144" s="341">
        <f>Data!PK28</f>
        <v>1027087.2878840229</v>
      </c>
      <c r="I144" s="342">
        <f t="shared" si="6"/>
        <v>1027087.2878840229</v>
      </c>
    </row>
    <row r="145" spans="2:9">
      <c r="B145" s="127" t="str">
        <f>$B$34</f>
        <v>Fine Arts</v>
      </c>
      <c r="C145" s="327">
        <f>Data!LP28</f>
        <v>0</v>
      </c>
      <c r="D145" s="327">
        <f>Data!MJ28</f>
        <v>0</v>
      </c>
      <c r="E145" s="327">
        <f>Data!ND28</f>
        <v>0</v>
      </c>
      <c r="F145" s="327">
        <f>Data!NX28</f>
        <v>0</v>
      </c>
      <c r="G145" s="327">
        <f>Data!OR28</f>
        <v>0</v>
      </c>
      <c r="H145" s="341">
        <f>Data!PL28</f>
        <v>66747.783901090181</v>
      </c>
      <c r="I145" s="342">
        <f t="shared" si="6"/>
        <v>66747.783901090181</v>
      </c>
    </row>
    <row r="146" spans="2:9">
      <c r="B146" s="127" t="str">
        <f>$B$35</f>
        <v>Teacher Education</v>
      </c>
      <c r="C146" s="327">
        <f>Data!LQ28</f>
        <v>0</v>
      </c>
      <c r="D146" s="327">
        <f>Data!MK28</f>
        <v>0</v>
      </c>
      <c r="E146" s="327">
        <f>Data!NE28</f>
        <v>0</v>
      </c>
      <c r="F146" s="327">
        <f>Data!NY28</f>
        <v>0</v>
      </c>
      <c r="G146" s="327">
        <f>Data!OS28</f>
        <v>0</v>
      </c>
      <c r="H146" s="341">
        <f>Data!PN28</f>
        <v>941535.50531948486</v>
      </c>
      <c r="I146" s="342">
        <f t="shared" si="6"/>
        <v>941535.50531948486</v>
      </c>
    </row>
    <row r="147" spans="2:9">
      <c r="B147" s="127" t="str">
        <f>$B$36</f>
        <v>Agriculture</v>
      </c>
      <c r="C147" s="327">
        <f>Data!LR28</f>
        <v>0</v>
      </c>
      <c r="D147" s="327">
        <f>Data!ML28</f>
        <v>0</v>
      </c>
      <c r="E147" s="327">
        <f>Data!NF28</f>
        <v>0</v>
      </c>
      <c r="F147" s="327">
        <f>Data!NZ28</f>
        <v>0</v>
      </c>
      <c r="G147" s="327">
        <f>Data!OT28</f>
        <v>0</v>
      </c>
      <c r="H147" s="341">
        <f>Data!PM28</f>
        <v>0</v>
      </c>
      <c r="I147" s="342">
        <f t="shared" si="6"/>
        <v>0</v>
      </c>
    </row>
    <row r="148" spans="2:9">
      <c r="B148" s="127" t="str">
        <f>$B$37</f>
        <v>Engineering</v>
      </c>
      <c r="C148" s="327">
        <f>Data!LS28</f>
        <v>0</v>
      </c>
      <c r="D148" s="327">
        <f>Data!MM28</f>
        <v>0</v>
      </c>
      <c r="E148" s="327">
        <f>Data!NG28</f>
        <v>0</v>
      </c>
      <c r="F148" s="327">
        <f>Data!OA28</f>
        <v>0</v>
      </c>
      <c r="G148" s="327">
        <f>Data!OU28</f>
        <v>0</v>
      </c>
      <c r="H148" s="341">
        <f>Data!PO28</f>
        <v>310380.08139834902</v>
      </c>
      <c r="I148" s="342">
        <f t="shared" si="6"/>
        <v>310380.08139834902</v>
      </c>
    </row>
    <row r="149" spans="2:9">
      <c r="B149" s="127" t="str">
        <f>$B$38</f>
        <v>Home Economics</v>
      </c>
      <c r="C149" s="327">
        <f>Data!LT28</f>
        <v>0</v>
      </c>
      <c r="D149" s="327">
        <f>Data!MN28</f>
        <v>0</v>
      </c>
      <c r="E149" s="327">
        <f>Data!NH28</f>
        <v>0</v>
      </c>
      <c r="F149" s="327">
        <f>Data!OB28</f>
        <v>0</v>
      </c>
      <c r="G149" s="327">
        <f>Data!OV28</f>
        <v>0</v>
      </c>
      <c r="H149" s="341">
        <f>Data!PP28</f>
        <v>122438.57471976537</v>
      </c>
      <c r="I149" s="342">
        <f t="shared" si="6"/>
        <v>122438.57471976537</v>
      </c>
    </row>
    <row r="150" spans="2:9">
      <c r="B150" s="127" t="str">
        <f>$B$39</f>
        <v>Law</v>
      </c>
      <c r="C150" s="327">
        <f>Data!LU28</f>
        <v>0</v>
      </c>
      <c r="D150" s="327">
        <f>Data!MO28</f>
        <v>0</v>
      </c>
      <c r="E150" s="327">
        <f>Data!NI28</f>
        <v>0</v>
      </c>
      <c r="F150" s="327">
        <f>Data!OC28</f>
        <v>0</v>
      </c>
      <c r="G150" s="327">
        <f>Data!OW28</f>
        <v>0</v>
      </c>
      <c r="H150" s="341">
        <f>Data!PQ28</f>
        <v>2596098.3398577068</v>
      </c>
      <c r="I150" s="342">
        <f t="shared" si="6"/>
        <v>2596098.3398577068</v>
      </c>
    </row>
    <row r="151" spans="2:9">
      <c r="B151" s="127" t="str">
        <f>$B$40</f>
        <v>Social Service</v>
      </c>
      <c r="C151" s="327">
        <f>Data!LV28</f>
        <v>0</v>
      </c>
      <c r="D151" s="327">
        <f>Data!MP28</f>
        <v>0</v>
      </c>
      <c r="E151" s="327">
        <f>Data!NJ28</f>
        <v>0</v>
      </c>
      <c r="F151" s="327">
        <f>Data!OD28</f>
        <v>0</v>
      </c>
      <c r="G151" s="327">
        <f>Data!OX28</f>
        <v>0</v>
      </c>
      <c r="H151" s="341">
        <f>Data!PR28</f>
        <v>0</v>
      </c>
      <c r="I151" s="342">
        <f t="shared" si="6"/>
        <v>0</v>
      </c>
    </row>
    <row r="152" spans="2:9">
      <c r="B152" s="127" t="str">
        <f>$B$41</f>
        <v>Library Science</v>
      </c>
      <c r="C152" s="327">
        <f>Data!LW28</f>
        <v>0</v>
      </c>
      <c r="D152" s="327">
        <f>Data!MQ28</f>
        <v>0</v>
      </c>
      <c r="E152" s="327">
        <f>Data!NK28</f>
        <v>0</v>
      </c>
      <c r="F152" s="327">
        <f>Data!OE28</f>
        <v>0</v>
      </c>
      <c r="G152" s="327">
        <f>Data!OY28</f>
        <v>0</v>
      </c>
      <c r="H152" s="341">
        <f>Data!PS28</f>
        <v>0</v>
      </c>
      <c r="I152" s="342">
        <f t="shared" si="6"/>
        <v>0</v>
      </c>
    </row>
    <row r="153" spans="2:9">
      <c r="B153" s="127" t="str">
        <f>$B$42</f>
        <v>Veterinary Science</v>
      </c>
      <c r="C153" s="327">
        <f>Data!LX28</f>
        <v>0</v>
      </c>
      <c r="D153" s="327">
        <f>Data!MR28</f>
        <v>0</v>
      </c>
      <c r="E153" s="327">
        <f>Data!NL28</f>
        <v>0</v>
      </c>
      <c r="F153" s="327">
        <f>Data!OF28</f>
        <v>0</v>
      </c>
      <c r="G153" s="327">
        <f>Data!OZ28</f>
        <v>0</v>
      </c>
      <c r="H153" s="341">
        <f>Data!PT28</f>
        <v>0</v>
      </c>
      <c r="I153" s="342">
        <f t="shared" si="6"/>
        <v>0</v>
      </c>
    </row>
    <row r="154" spans="2:9">
      <c r="B154" s="127" t="str">
        <f>$B$43</f>
        <v>Vocational Training</v>
      </c>
      <c r="C154" s="327">
        <f>Data!LY28</f>
        <v>0</v>
      </c>
      <c r="D154" s="327">
        <f>Data!MS28</f>
        <v>0</v>
      </c>
      <c r="E154" s="327">
        <f>Data!NM28</f>
        <v>0</v>
      </c>
      <c r="F154" s="327">
        <f>Data!OG28</f>
        <v>0</v>
      </c>
      <c r="G154" s="327">
        <f>Data!PA28</f>
        <v>0</v>
      </c>
      <c r="H154" s="341">
        <f>Data!PU28</f>
        <v>0</v>
      </c>
      <c r="I154" s="342">
        <f t="shared" si="6"/>
        <v>0</v>
      </c>
    </row>
    <row r="155" spans="2:9">
      <c r="B155" s="127" t="str">
        <f>$B$44</f>
        <v>Physical Training</v>
      </c>
      <c r="C155" s="327">
        <f>Data!LZ28</f>
        <v>0</v>
      </c>
      <c r="D155" s="327">
        <f>Data!MT28</f>
        <v>0</v>
      </c>
      <c r="E155" s="327">
        <f>Data!NN28</f>
        <v>0</v>
      </c>
      <c r="F155" s="327">
        <f>Data!OH28</f>
        <v>0</v>
      </c>
      <c r="G155" s="327">
        <f>Data!PB28</f>
        <v>0</v>
      </c>
      <c r="H155" s="341">
        <f>Data!PV28</f>
        <v>0</v>
      </c>
      <c r="I155" s="342">
        <f t="shared" si="6"/>
        <v>0</v>
      </c>
    </row>
    <row r="156" spans="2:9">
      <c r="B156" s="127" t="str">
        <f>$B$45</f>
        <v>Health Services</v>
      </c>
      <c r="C156" s="327">
        <f>Data!MA28</f>
        <v>0</v>
      </c>
      <c r="D156" s="327">
        <f>Data!MU28</f>
        <v>0</v>
      </c>
      <c r="E156" s="327">
        <f>Data!NO28</f>
        <v>0</v>
      </c>
      <c r="F156" s="327">
        <f>Data!OI28</f>
        <v>0</v>
      </c>
      <c r="G156" s="327">
        <f>Data!PC28</f>
        <v>0</v>
      </c>
      <c r="H156" s="341">
        <f>Data!PW28</f>
        <v>0</v>
      </c>
      <c r="I156" s="342">
        <f t="shared" si="6"/>
        <v>0</v>
      </c>
    </row>
    <row r="157" spans="2:9">
      <c r="B157" s="127" t="str">
        <f>$B$46</f>
        <v>Pharmacy</v>
      </c>
      <c r="C157" s="327">
        <f>Data!MB28</f>
        <v>0</v>
      </c>
      <c r="D157" s="327">
        <f>Data!MV28</f>
        <v>0</v>
      </c>
      <c r="E157" s="327">
        <f>Data!NP28</f>
        <v>0</v>
      </c>
      <c r="F157" s="327">
        <f>Data!OJ28</f>
        <v>0</v>
      </c>
      <c r="G157" s="327">
        <f>Data!PD28</f>
        <v>0</v>
      </c>
      <c r="H157" s="341">
        <f>Data!PX28</f>
        <v>0</v>
      </c>
      <c r="I157" s="342">
        <f t="shared" si="6"/>
        <v>0</v>
      </c>
    </row>
    <row r="158" spans="2:9">
      <c r="B158" s="127" t="str">
        <f>$B$47</f>
        <v>Business Administration</v>
      </c>
      <c r="C158" s="327">
        <f>Data!MC28</f>
        <v>0</v>
      </c>
      <c r="D158" s="327">
        <f>Data!MW28</f>
        <v>0</v>
      </c>
      <c r="E158" s="327">
        <f>Data!NQ28</f>
        <v>0</v>
      </c>
      <c r="F158" s="327">
        <f>Data!OK28</f>
        <v>0</v>
      </c>
      <c r="G158" s="327">
        <f>Data!PE28</f>
        <v>0</v>
      </c>
      <c r="H158" s="341">
        <f>Data!PY28</f>
        <v>3132320.6973409643</v>
      </c>
      <c r="I158" s="342">
        <f t="shared" si="6"/>
        <v>3132320.6973409643</v>
      </c>
    </row>
    <row r="159" spans="2:9">
      <c r="B159" s="127" t="str">
        <f>$B$48</f>
        <v>Optometry</v>
      </c>
      <c r="C159" s="327">
        <f>Data!MD28</f>
        <v>0</v>
      </c>
      <c r="D159" s="327">
        <f>Data!MX28</f>
        <v>0</v>
      </c>
      <c r="E159" s="327">
        <f>Data!NR28</f>
        <v>0</v>
      </c>
      <c r="F159" s="327">
        <f>Data!OL28</f>
        <v>0</v>
      </c>
      <c r="G159" s="327">
        <f>Data!PF28</f>
        <v>0</v>
      </c>
      <c r="H159" s="341">
        <f>Data!PZ28</f>
        <v>0</v>
      </c>
      <c r="I159" s="342">
        <f t="shared" si="6"/>
        <v>0</v>
      </c>
    </row>
    <row r="160" spans="2:9">
      <c r="B160" s="127" t="str">
        <f>$B$49</f>
        <v>Teacher Ed-Practice Teaching</v>
      </c>
      <c r="C160" s="327">
        <f>Data!ME28</f>
        <v>0</v>
      </c>
      <c r="D160" s="327">
        <f>Data!MY28</f>
        <v>0</v>
      </c>
      <c r="E160" s="327">
        <f>Data!NS28</f>
        <v>0</v>
      </c>
      <c r="F160" s="327">
        <f>Data!OM28</f>
        <v>0</v>
      </c>
      <c r="G160" s="327">
        <f>Data!PG28</f>
        <v>0</v>
      </c>
      <c r="H160" s="341">
        <f>Data!QA28</f>
        <v>0</v>
      </c>
      <c r="I160" s="342">
        <f t="shared" si="6"/>
        <v>0</v>
      </c>
    </row>
    <row r="161" spans="2:10">
      <c r="B161" s="127" t="str">
        <f>$B$50</f>
        <v>Technology</v>
      </c>
      <c r="C161" s="327">
        <f>Data!MF28</f>
        <v>0</v>
      </c>
      <c r="D161" s="327">
        <f>Data!MZ28</f>
        <v>0</v>
      </c>
      <c r="E161" s="327">
        <f>Data!NT28</f>
        <v>0</v>
      </c>
      <c r="F161" s="327">
        <f>Data!ON28</f>
        <v>0</v>
      </c>
      <c r="G161" s="327">
        <f>Data!PH28</f>
        <v>0</v>
      </c>
      <c r="H161" s="341">
        <f>Data!QB28</f>
        <v>0</v>
      </c>
      <c r="I161" s="342">
        <f t="shared" si="6"/>
        <v>0</v>
      </c>
    </row>
    <row r="162" spans="2:10">
      <c r="B162" s="127" t="str">
        <f>$B$51</f>
        <v>Nursing</v>
      </c>
      <c r="C162" s="327">
        <f>Data!MG28</f>
        <v>0</v>
      </c>
      <c r="D162" s="327">
        <f>Data!NA28</f>
        <v>0</v>
      </c>
      <c r="E162" s="327">
        <f>Data!NU28</f>
        <v>0</v>
      </c>
      <c r="F162" s="327">
        <f>Data!OO28</f>
        <v>0</v>
      </c>
      <c r="G162" s="327">
        <f>Data!PI28</f>
        <v>0</v>
      </c>
      <c r="H162" s="341">
        <f>Data!QC28</f>
        <v>0</v>
      </c>
      <c r="I162" s="342">
        <f t="shared" si="6"/>
        <v>0</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12718618.429549485</v>
      </c>
      <c r="I163" s="342">
        <f>SUM(I143:I162)</f>
        <v>12718618.429549485</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2225051.9952366659</v>
      </c>
      <c r="D168" s="321">
        <f t="shared" si="8"/>
        <v>1479752.8325881138</v>
      </c>
      <c r="E168" s="321">
        <f t="shared" si="8"/>
        <v>817205.33130332374</v>
      </c>
      <c r="F168" s="321">
        <f t="shared" si="8"/>
        <v>0</v>
      </c>
      <c r="G168" s="321">
        <f t="shared" si="8"/>
        <v>0</v>
      </c>
      <c r="H168" s="133">
        <f t="shared" ref="H168:H188" si="9">SUM(C168:G168)</f>
        <v>4522010.1591281034</v>
      </c>
      <c r="I168" s="347"/>
      <c r="J168" s="288"/>
    </row>
    <row r="169" spans="2:10">
      <c r="B169" s="127" t="str">
        <f>$B$33</f>
        <v>Science</v>
      </c>
      <c r="C169" s="141">
        <f t="shared" si="8"/>
        <v>853379.67559833976</v>
      </c>
      <c r="D169" s="141">
        <f t="shared" si="8"/>
        <v>173707.61228568331</v>
      </c>
      <c r="E169" s="141">
        <f t="shared" si="8"/>
        <v>0</v>
      </c>
      <c r="F169" s="141">
        <f t="shared" si="8"/>
        <v>0</v>
      </c>
      <c r="G169" s="141">
        <f t="shared" si="8"/>
        <v>0</v>
      </c>
      <c r="H169" s="136">
        <f t="shared" si="9"/>
        <v>1027087.287884023</v>
      </c>
      <c r="I169" s="347"/>
      <c r="J169" s="288"/>
    </row>
    <row r="170" spans="2:10">
      <c r="B170" s="127" t="str">
        <f>$B$34</f>
        <v>Fine Arts</v>
      </c>
      <c r="C170" s="141">
        <f t="shared" si="8"/>
        <v>61487.701991768961</v>
      </c>
      <c r="D170" s="141">
        <f t="shared" si="8"/>
        <v>5260.0819093212212</v>
      </c>
      <c r="E170" s="141">
        <f t="shared" si="8"/>
        <v>0</v>
      </c>
      <c r="F170" s="141">
        <f t="shared" si="8"/>
        <v>0</v>
      </c>
      <c r="G170" s="141">
        <f t="shared" si="8"/>
        <v>0</v>
      </c>
      <c r="H170" s="136">
        <f t="shared" si="9"/>
        <v>66747.783901090181</v>
      </c>
      <c r="I170" s="347"/>
      <c r="J170" s="288"/>
    </row>
    <row r="171" spans="2:10">
      <c r="B171" s="127" t="str">
        <f>$B$35</f>
        <v>Teacher Education</v>
      </c>
      <c r="C171" s="141">
        <f t="shared" si="8"/>
        <v>10080.725209139082</v>
      </c>
      <c r="D171" s="141">
        <f t="shared" si="8"/>
        <v>560940.58363843476</v>
      </c>
      <c r="E171" s="141">
        <f t="shared" si="8"/>
        <v>370514.19647191104</v>
      </c>
      <c r="F171" s="141">
        <f t="shared" si="8"/>
        <v>0</v>
      </c>
      <c r="G171" s="141">
        <f t="shared" si="8"/>
        <v>0</v>
      </c>
      <c r="H171" s="136">
        <f t="shared" si="9"/>
        <v>941535.50531948486</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67381.97343311958</v>
      </c>
      <c r="D173" s="141">
        <f t="shared" si="8"/>
        <v>242998.10796522943</v>
      </c>
      <c r="E173" s="141">
        <f t="shared" si="8"/>
        <v>0</v>
      </c>
      <c r="F173" s="141">
        <f t="shared" si="8"/>
        <v>0</v>
      </c>
      <c r="G173" s="141">
        <f t="shared" si="8"/>
        <v>0</v>
      </c>
      <c r="H173" s="136">
        <f t="shared" si="9"/>
        <v>310380.08139834902</v>
      </c>
      <c r="I173" s="347"/>
      <c r="J173" s="288"/>
    </row>
    <row r="174" spans="2:10">
      <c r="B174" s="127" t="str">
        <f>$B$38</f>
        <v>Home Economics</v>
      </c>
      <c r="C174" s="141">
        <f t="shared" si="8"/>
        <v>58103.454019383833</v>
      </c>
      <c r="D174" s="141">
        <f t="shared" si="8"/>
        <v>64335.120700381536</v>
      </c>
      <c r="E174" s="141">
        <f t="shared" si="8"/>
        <v>0</v>
      </c>
      <c r="F174" s="141">
        <f t="shared" si="8"/>
        <v>0</v>
      </c>
      <c r="G174" s="141">
        <f t="shared" si="8"/>
        <v>0</v>
      </c>
      <c r="H174" s="136">
        <f t="shared" si="9"/>
        <v>122438.57471976537</v>
      </c>
      <c r="I174" s="347"/>
      <c r="J174" s="288"/>
    </row>
    <row r="175" spans="2:10">
      <c r="B175" s="127" t="str">
        <f>$B$39</f>
        <v>Law</v>
      </c>
      <c r="C175" s="141">
        <f t="shared" si="8"/>
        <v>0</v>
      </c>
      <c r="D175" s="141">
        <f t="shared" si="8"/>
        <v>0</v>
      </c>
      <c r="E175" s="141">
        <f t="shared" si="8"/>
        <v>12288.700738494686</v>
      </c>
      <c r="F175" s="141">
        <f t="shared" si="8"/>
        <v>0</v>
      </c>
      <c r="G175" s="141">
        <f t="shared" si="8"/>
        <v>2583809.639119212</v>
      </c>
      <c r="H175" s="136">
        <f t="shared" si="9"/>
        <v>2596098.3398577068</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0</v>
      </c>
      <c r="D181" s="141">
        <f t="shared" si="8"/>
        <v>0</v>
      </c>
      <c r="E181" s="141">
        <f t="shared" si="8"/>
        <v>0</v>
      </c>
      <c r="F181" s="141">
        <f t="shared" si="8"/>
        <v>0</v>
      </c>
      <c r="G181" s="141">
        <f t="shared" si="8"/>
        <v>0</v>
      </c>
      <c r="H181" s="136">
        <f t="shared" si="9"/>
        <v>0</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346822.81554851786</v>
      </c>
      <c r="D183" s="141">
        <f t="shared" si="8"/>
        <v>2574366.9935208512</v>
      </c>
      <c r="E183" s="141">
        <f t="shared" si="8"/>
        <v>211130.88827159503</v>
      </c>
      <c r="F183" s="141">
        <f t="shared" si="8"/>
        <v>0</v>
      </c>
      <c r="G183" s="141">
        <f t="shared" si="8"/>
        <v>0</v>
      </c>
      <c r="H183" s="136">
        <f t="shared" si="9"/>
        <v>3132320.6973409639</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c r="B186" s="127" t="str">
        <f>$B$50</f>
        <v>Technology</v>
      </c>
      <c r="C186" s="141">
        <f t="shared" si="10"/>
        <v>0</v>
      </c>
      <c r="D186" s="141">
        <f t="shared" si="10"/>
        <v>0</v>
      </c>
      <c r="E186" s="141">
        <f t="shared" si="10"/>
        <v>0</v>
      </c>
      <c r="F186" s="141">
        <f t="shared" si="10"/>
        <v>0</v>
      </c>
      <c r="G186" s="141">
        <f t="shared" si="10"/>
        <v>0</v>
      </c>
      <c r="H186" s="136">
        <f t="shared" si="9"/>
        <v>0</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3622308.3410369353</v>
      </c>
      <c r="D188" s="133">
        <f>SUM(D168:D187)</f>
        <v>5101361.3326080162</v>
      </c>
      <c r="E188" s="133">
        <f>SUM(E168:E187)</f>
        <v>1411139.1167853246</v>
      </c>
      <c r="F188" s="133">
        <f>SUM(F168:F187)</f>
        <v>0</v>
      </c>
      <c r="G188" s="133">
        <f>SUM(G168:G187)</f>
        <v>2583809.639119212</v>
      </c>
      <c r="H188" s="133">
        <f t="shared" si="9"/>
        <v>12718618.429549489</v>
      </c>
      <c r="I188" s="347"/>
      <c r="J188" s="288"/>
    </row>
    <row r="189" spans="2:10">
      <c r="B189" s="328"/>
      <c r="C189" s="329"/>
      <c r="D189" s="329"/>
      <c r="E189" s="329"/>
      <c r="F189" s="329"/>
      <c r="G189" s="329"/>
      <c r="H189" s="344"/>
    </row>
    <row r="190" spans="2:10">
      <c r="B190" s="489" t="s">
        <v>34</v>
      </c>
      <c r="C190" s="489"/>
      <c r="D190" s="489"/>
      <c r="E190" s="489"/>
      <c r="F190" s="489"/>
      <c r="G190" s="489"/>
      <c r="H190" s="122">
        <f>H15</f>
        <v>5983365</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1045031.9184854024</v>
      </c>
      <c r="D193" s="135">
        <f t="shared" si="11"/>
        <v>694990.02487772633</v>
      </c>
      <c r="E193" s="135">
        <f t="shared" si="11"/>
        <v>383813.7971591875</v>
      </c>
      <c r="F193" s="135">
        <f t="shared" si="11"/>
        <v>0</v>
      </c>
      <c r="G193" s="135">
        <f t="shared" si="11"/>
        <v>0</v>
      </c>
      <c r="H193" s="135">
        <f>SUM(C193:G193)</f>
        <v>2123835.7405223162</v>
      </c>
    </row>
    <row r="194" spans="2:8">
      <c r="B194" s="127" t="str">
        <f>$B$33</f>
        <v>Science</v>
      </c>
      <c r="C194" s="138">
        <f t="shared" si="11"/>
        <v>400803.66728334664</v>
      </c>
      <c r="D194" s="138">
        <f t="shared" si="11"/>
        <v>81584.610027559276</v>
      </c>
      <c r="E194" s="138">
        <f t="shared" si="11"/>
        <v>0</v>
      </c>
      <c r="F194" s="138">
        <f t="shared" si="11"/>
        <v>0</v>
      </c>
      <c r="G194" s="138">
        <f t="shared" si="11"/>
        <v>0</v>
      </c>
      <c r="H194" s="138">
        <f t="shared" ref="H194:H213" si="12">SUM(C194:G194)</f>
        <v>482388.27731090592</v>
      </c>
    </row>
    <row r="195" spans="2:8">
      <c r="B195" s="127" t="str">
        <f>$B$34</f>
        <v>Fine Arts</v>
      </c>
      <c r="C195" s="138">
        <f t="shared" si="11"/>
        <v>28878.700953180381</v>
      </c>
      <c r="D195" s="138">
        <f t="shared" si="11"/>
        <v>2470.4831621265712</v>
      </c>
      <c r="E195" s="138">
        <f t="shared" si="11"/>
        <v>0</v>
      </c>
      <c r="F195" s="138">
        <f t="shared" si="11"/>
        <v>0</v>
      </c>
      <c r="G195" s="138">
        <f t="shared" si="11"/>
        <v>0</v>
      </c>
      <c r="H195" s="138">
        <f t="shared" si="12"/>
        <v>31349.184115306954</v>
      </c>
    </row>
    <row r="196" spans="2:8">
      <c r="B196" s="127" t="str">
        <f>$B$35</f>
        <v>Teacher Education</v>
      </c>
      <c r="C196" s="138">
        <f t="shared" si="11"/>
        <v>4734.5768222869146</v>
      </c>
      <c r="D196" s="138">
        <f t="shared" si="11"/>
        <v>263454.88354021322</v>
      </c>
      <c r="E196" s="138">
        <f t="shared" si="11"/>
        <v>174018.02851979394</v>
      </c>
      <c r="F196" s="138">
        <f t="shared" si="11"/>
        <v>0</v>
      </c>
      <c r="G196" s="138">
        <f t="shared" si="11"/>
        <v>0</v>
      </c>
      <c r="H196" s="138">
        <f t="shared" si="12"/>
        <v>442207.4888822941</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31647.041560777361</v>
      </c>
      <c r="D198" s="138">
        <f t="shared" si="11"/>
        <v>114128.02015362179</v>
      </c>
      <c r="E198" s="138">
        <f t="shared" si="11"/>
        <v>0</v>
      </c>
      <c r="F198" s="138">
        <f t="shared" si="11"/>
        <v>0</v>
      </c>
      <c r="G198" s="138">
        <f t="shared" si="11"/>
        <v>0</v>
      </c>
      <c r="H198" s="138">
        <f t="shared" si="12"/>
        <v>145775.06171439914</v>
      </c>
    </row>
    <row r="199" spans="2:8">
      <c r="B199" s="127" t="str">
        <f>$B$38</f>
        <v>Home Economics</v>
      </c>
      <c r="C199" s="138">
        <f t="shared" si="11"/>
        <v>27289.233759252718</v>
      </c>
      <c r="D199" s="138">
        <f t="shared" si="11"/>
        <v>30216.037537746859</v>
      </c>
      <c r="E199" s="138">
        <f t="shared" si="11"/>
        <v>0</v>
      </c>
      <c r="F199" s="138">
        <f t="shared" si="11"/>
        <v>0</v>
      </c>
      <c r="G199" s="138">
        <f t="shared" si="11"/>
        <v>0</v>
      </c>
      <c r="H199" s="138">
        <f t="shared" si="12"/>
        <v>57505.271296999577</v>
      </c>
    </row>
    <row r="200" spans="2:8">
      <c r="B200" s="127" t="str">
        <f>$B$39</f>
        <v>Law</v>
      </c>
      <c r="C200" s="138">
        <f t="shared" si="11"/>
        <v>0</v>
      </c>
      <c r="D200" s="138">
        <f t="shared" si="11"/>
        <v>0</v>
      </c>
      <c r="E200" s="138">
        <f t="shared" si="11"/>
        <v>5818.2546931337229</v>
      </c>
      <c r="F200" s="138">
        <f t="shared" si="11"/>
        <v>0</v>
      </c>
      <c r="G200" s="138">
        <f t="shared" si="11"/>
        <v>1223340.2764766994</v>
      </c>
      <c r="H200" s="138">
        <f t="shared" si="12"/>
        <v>1229158.5311698331</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0</v>
      </c>
      <c r="D206" s="138">
        <f t="shared" si="11"/>
        <v>0</v>
      </c>
      <c r="E206" s="138">
        <f t="shared" si="11"/>
        <v>0</v>
      </c>
      <c r="F206" s="138">
        <f t="shared" si="11"/>
        <v>0</v>
      </c>
      <c r="G206" s="138">
        <f t="shared" si="11"/>
        <v>0</v>
      </c>
      <c r="H206" s="138">
        <f t="shared" si="12"/>
        <v>0</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162890.98550644238</v>
      </c>
      <c r="D208" s="138">
        <f t="shared" si="11"/>
        <v>1209093.3982144727</v>
      </c>
      <c r="E208" s="138">
        <f t="shared" si="11"/>
        <v>99161.061267030775</v>
      </c>
      <c r="F208" s="138">
        <f t="shared" si="11"/>
        <v>0</v>
      </c>
      <c r="G208" s="138">
        <f t="shared" si="11"/>
        <v>0</v>
      </c>
      <c r="H208" s="138">
        <f t="shared" si="12"/>
        <v>1471145.4449879457</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c r="B211" s="127" t="str">
        <f>$B$50</f>
        <v>Technology</v>
      </c>
      <c r="C211" s="138">
        <f t="shared" si="13"/>
        <v>0</v>
      </c>
      <c r="D211" s="138">
        <f t="shared" si="13"/>
        <v>0</v>
      </c>
      <c r="E211" s="138">
        <f t="shared" si="13"/>
        <v>0</v>
      </c>
      <c r="F211" s="138">
        <f t="shared" si="13"/>
        <v>0</v>
      </c>
      <c r="G211" s="138">
        <f t="shared" si="13"/>
        <v>0</v>
      </c>
      <c r="H211" s="138">
        <f t="shared" si="12"/>
        <v>0</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1701276.124370689</v>
      </c>
      <c r="D213" s="135">
        <f>SUM(D193:D212)</f>
        <v>2395937.4575134669</v>
      </c>
      <c r="E213" s="135">
        <f>SUM(E193:E212)</f>
        <v>662811.14163914591</v>
      </c>
      <c r="F213" s="135">
        <f>SUM(F193:F212)</f>
        <v>0</v>
      </c>
      <c r="G213" s="135">
        <f>SUM(G193:G212)</f>
        <v>1223340.2764766994</v>
      </c>
      <c r="H213" s="135">
        <f t="shared" si="12"/>
        <v>5983365.0000000019</v>
      </c>
    </row>
    <row r="214" spans="2:8">
      <c r="B214" s="143"/>
      <c r="C214" s="144"/>
      <c r="D214" s="144"/>
      <c r="E214" s="144"/>
      <c r="F214" s="144"/>
      <c r="G214" s="144"/>
      <c r="H214" s="144"/>
    </row>
    <row r="215" spans="2:8">
      <c r="B215" s="489" t="s">
        <v>35</v>
      </c>
      <c r="C215" s="489"/>
      <c r="D215" s="489"/>
      <c r="E215" s="489"/>
      <c r="F215" s="489"/>
      <c r="G215" s="489"/>
      <c r="H215" s="122">
        <f>H17</f>
        <v>7705313</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968574.05324315617</v>
      </c>
      <c r="D218" s="135">
        <f t="shared" si="14"/>
        <v>1716027.1240434349</v>
      </c>
      <c r="E218" s="135">
        <f t="shared" si="14"/>
        <v>359404.80291813018</v>
      </c>
      <c r="F218" s="135">
        <f t="shared" si="14"/>
        <v>0</v>
      </c>
      <c r="G218" s="135">
        <f t="shared" si="14"/>
        <v>0</v>
      </c>
      <c r="H218" s="135">
        <f>SUM(C218:G218)</f>
        <v>3044005.980204721</v>
      </c>
    </row>
    <row r="219" spans="2:8">
      <c r="B219" s="127" t="str">
        <f>$B$33</f>
        <v>Science</v>
      </c>
      <c r="C219" s="138">
        <f t="shared" si="14"/>
        <v>227477.53809640132</v>
      </c>
      <c r="D219" s="138">
        <f t="shared" si="14"/>
        <v>326272.0237209475</v>
      </c>
      <c r="E219" s="138">
        <f t="shared" si="14"/>
        <v>0</v>
      </c>
      <c r="F219" s="138">
        <f t="shared" si="14"/>
        <v>0</v>
      </c>
      <c r="G219" s="138">
        <f t="shared" si="14"/>
        <v>0</v>
      </c>
      <c r="H219" s="138">
        <f t="shared" ref="H219:H238" si="15">SUM(C219:G219)</f>
        <v>553749.56181734882</v>
      </c>
    </row>
    <row r="220" spans="2:8">
      <c r="B220" s="127" t="str">
        <f>$B$34</f>
        <v>Fine Arts</v>
      </c>
      <c r="C220" s="138">
        <f t="shared" si="14"/>
        <v>67236.266651876169</v>
      </c>
      <c r="D220" s="138">
        <f t="shared" si="14"/>
        <v>12746.828166875724</v>
      </c>
      <c r="E220" s="138">
        <f t="shared" si="14"/>
        <v>0</v>
      </c>
      <c r="F220" s="138">
        <f t="shared" si="14"/>
        <v>0</v>
      </c>
      <c r="G220" s="138">
        <f t="shared" si="14"/>
        <v>0</v>
      </c>
      <c r="H220" s="138">
        <f t="shared" si="15"/>
        <v>79983.094818751895</v>
      </c>
    </row>
    <row r="221" spans="2:8">
      <c r="B221" s="127" t="str">
        <f>$B$35</f>
        <v>Teacher Education</v>
      </c>
      <c r="C221" s="138">
        <f t="shared" si="14"/>
        <v>31759.066045241045</v>
      </c>
      <c r="D221" s="138">
        <f t="shared" si="14"/>
        <v>255404.33684822553</v>
      </c>
      <c r="E221" s="138">
        <f t="shared" si="14"/>
        <v>125056.05715572367</v>
      </c>
      <c r="F221" s="138">
        <f t="shared" si="14"/>
        <v>0</v>
      </c>
      <c r="G221" s="138">
        <f t="shared" si="14"/>
        <v>0</v>
      </c>
      <c r="H221" s="138">
        <f t="shared" si="15"/>
        <v>412219.46004919027</v>
      </c>
    </row>
    <row r="222" spans="2:8">
      <c r="B222" s="127" t="str">
        <f>$B$36</f>
        <v>Agriculture</v>
      </c>
      <c r="C222" s="138">
        <f t="shared" si="14"/>
        <v>929.53364034851847</v>
      </c>
      <c r="D222" s="138">
        <f t="shared" si="14"/>
        <v>22453.128514129716</v>
      </c>
      <c r="E222" s="138">
        <f t="shared" si="14"/>
        <v>0</v>
      </c>
      <c r="F222" s="138">
        <f t="shared" si="14"/>
        <v>0</v>
      </c>
      <c r="G222" s="138">
        <f t="shared" si="14"/>
        <v>0</v>
      </c>
      <c r="H222" s="138">
        <f t="shared" si="15"/>
        <v>23382.662154478236</v>
      </c>
    </row>
    <row r="223" spans="2:8">
      <c r="B223" s="127" t="str">
        <f>$B$37</f>
        <v>Engineering</v>
      </c>
      <c r="C223" s="138">
        <f t="shared" si="14"/>
        <v>41054.402448726229</v>
      </c>
      <c r="D223" s="138">
        <f t="shared" si="14"/>
        <v>208042.26888873318</v>
      </c>
      <c r="E223" s="138">
        <f t="shared" si="14"/>
        <v>0</v>
      </c>
      <c r="F223" s="138">
        <f t="shared" si="14"/>
        <v>0</v>
      </c>
      <c r="G223" s="138">
        <f t="shared" si="14"/>
        <v>0</v>
      </c>
      <c r="H223" s="138">
        <f t="shared" si="15"/>
        <v>249096.67133745941</v>
      </c>
    </row>
    <row r="224" spans="2:8">
      <c r="B224" s="127" t="str">
        <f>$B$38</f>
        <v>Home Economics</v>
      </c>
      <c r="C224" s="138">
        <f t="shared" si="14"/>
        <v>24942.486016018578</v>
      </c>
      <c r="D224" s="138">
        <f t="shared" si="14"/>
        <v>178221.70758090462</v>
      </c>
      <c r="E224" s="138">
        <f t="shared" si="14"/>
        <v>0</v>
      </c>
      <c r="F224" s="138">
        <f t="shared" si="14"/>
        <v>0</v>
      </c>
      <c r="G224" s="138">
        <f t="shared" si="14"/>
        <v>0</v>
      </c>
      <c r="H224" s="138">
        <f t="shared" si="15"/>
        <v>203164.1935969232</v>
      </c>
    </row>
    <row r="225" spans="2:10">
      <c r="B225" s="127" t="str">
        <f>$B$39</f>
        <v>Law</v>
      </c>
      <c r="C225" s="138">
        <f t="shared" si="14"/>
        <v>0</v>
      </c>
      <c r="D225" s="138">
        <f t="shared" si="14"/>
        <v>0</v>
      </c>
      <c r="E225" s="138">
        <f t="shared" si="14"/>
        <v>0</v>
      </c>
      <c r="F225" s="138">
        <f t="shared" si="14"/>
        <v>0</v>
      </c>
      <c r="G225" s="138">
        <f t="shared" si="14"/>
        <v>786978.73925965955</v>
      </c>
      <c r="H225" s="138">
        <f t="shared" si="15"/>
        <v>786978.73925965955</v>
      </c>
    </row>
    <row r="226" spans="2:10">
      <c r="B226" s="127" t="str">
        <f>$B$40</f>
        <v>Social Service</v>
      </c>
      <c r="C226" s="138">
        <f t="shared" si="14"/>
        <v>2323.834100871296</v>
      </c>
      <c r="D226" s="138">
        <f t="shared" si="14"/>
        <v>0</v>
      </c>
      <c r="E226" s="138">
        <f t="shared" si="14"/>
        <v>0</v>
      </c>
      <c r="F226" s="138">
        <f t="shared" si="14"/>
        <v>0</v>
      </c>
      <c r="G226" s="138">
        <f t="shared" si="14"/>
        <v>0</v>
      </c>
      <c r="H226" s="138">
        <f t="shared" si="15"/>
        <v>2323.834100871296</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22773.5741885387</v>
      </c>
      <c r="D231" s="138">
        <f t="shared" si="14"/>
        <v>133666.28068567847</v>
      </c>
      <c r="E231" s="138">
        <f t="shared" si="14"/>
        <v>0</v>
      </c>
      <c r="F231" s="138">
        <f t="shared" si="14"/>
        <v>0</v>
      </c>
      <c r="G231" s="138">
        <f t="shared" si="14"/>
        <v>0</v>
      </c>
      <c r="H231" s="138">
        <f t="shared" si="15"/>
        <v>156439.85487421718</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161661.39228394648</v>
      </c>
      <c r="D233" s="138">
        <f t="shared" si="14"/>
        <v>1688545.4302891614</v>
      </c>
      <c r="E233" s="138">
        <f t="shared" si="14"/>
        <v>169193.4890930379</v>
      </c>
      <c r="F233" s="138">
        <f t="shared" si="14"/>
        <v>0</v>
      </c>
      <c r="G233" s="138">
        <f t="shared" si="14"/>
        <v>0</v>
      </c>
      <c r="H233" s="138">
        <f t="shared" si="15"/>
        <v>2019400.3116661459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10524.903990998306</v>
      </c>
      <c r="E235" s="138">
        <f t="shared" si="16"/>
        <v>0</v>
      </c>
      <c r="F235" s="138">
        <f t="shared" si="16"/>
        <v>0</v>
      </c>
      <c r="G235" s="138">
        <f t="shared" si="16"/>
        <v>0</v>
      </c>
      <c r="H235" s="138">
        <f t="shared" si="15"/>
        <v>10524.903990998306</v>
      </c>
    </row>
    <row r="236" spans="2:10">
      <c r="B236" s="127" t="str">
        <f>$B$50</f>
        <v>Technology</v>
      </c>
      <c r="C236" s="138">
        <f t="shared" si="16"/>
        <v>2323.834100871296</v>
      </c>
      <c r="D236" s="138">
        <f t="shared" si="16"/>
        <v>153312.76813554199</v>
      </c>
      <c r="E236" s="138">
        <f t="shared" si="16"/>
        <v>8407.1298928217584</v>
      </c>
      <c r="F236" s="138">
        <f t="shared" si="16"/>
        <v>0</v>
      </c>
      <c r="G236" s="138">
        <f t="shared" si="16"/>
        <v>0</v>
      </c>
      <c r="H236" s="138">
        <f t="shared" si="15"/>
        <v>164043.73212923505</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1551055.9808159957</v>
      </c>
      <c r="D238" s="135">
        <f>SUM(D218:D237)</f>
        <v>4705216.8008646313</v>
      </c>
      <c r="E238" s="135">
        <f>SUM(E218:E237)</f>
        <v>662061.47905971354</v>
      </c>
      <c r="F238" s="135">
        <f>SUM(F218:F237)</f>
        <v>0</v>
      </c>
      <c r="G238" s="135">
        <f>SUM(G218:G237)</f>
        <v>786978.73925965955</v>
      </c>
      <c r="H238" s="135">
        <f t="shared" si="15"/>
        <v>7705313</v>
      </c>
    </row>
    <row r="239" spans="2:10">
      <c r="B239" s="328"/>
      <c r="C239" s="348"/>
      <c r="D239" s="348"/>
      <c r="E239" s="348"/>
      <c r="F239" s="348"/>
      <c r="G239" s="348"/>
      <c r="H239" s="348"/>
    </row>
    <row r="240" spans="2:10">
      <c r="B240" s="120" t="s">
        <v>11</v>
      </c>
      <c r="C240" s="121"/>
      <c r="D240" s="121"/>
      <c r="E240" s="121"/>
      <c r="F240" s="121"/>
      <c r="G240" s="121"/>
      <c r="H240" s="122">
        <f>H16</f>
        <v>10679696</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1342460.2533504767</v>
      </c>
      <c r="D243" s="135">
        <f t="shared" si="17"/>
        <v>2378443.0317805614</v>
      </c>
      <c r="E243" s="135">
        <f t="shared" si="17"/>
        <v>498141.2223105724</v>
      </c>
      <c r="F243" s="135">
        <f t="shared" si="17"/>
        <v>0</v>
      </c>
      <c r="G243" s="135">
        <f t="shared" si="17"/>
        <v>0</v>
      </c>
      <c r="H243" s="135">
        <f>SUM(C243:G243)</f>
        <v>4219044.5074416101</v>
      </c>
    </row>
    <row r="244" spans="2:8">
      <c r="B244" s="127" t="str">
        <f>$B$33</f>
        <v>Science</v>
      </c>
      <c r="C244" s="138">
        <f t="shared" si="17"/>
        <v>315287.77010070643</v>
      </c>
      <c r="D244" s="138">
        <f t="shared" si="17"/>
        <v>452218.62196182139</v>
      </c>
      <c r="E244" s="138">
        <f t="shared" si="17"/>
        <v>0</v>
      </c>
      <c r="F244" s="138">
        <f t="shared" si="17"/>
        <v>0</v>
      </c>
      <c r="G244" s="138">
        <f t="shared" si="17"/>
        <v>0</v>
      </c>
      <c r="H244" s="138">
        <f t="shared" ref="H244:H263" si="18">SUM(C244:G244)</f>
        <v>767506.39206252783</v>
      </c>
    </row>
    <row r="245" spans="2:8">
      <c r="B245" s="127" t="str">
        <f>$B$34</f>
        <v>Fine Arts</v>
      </c>
      <c r="C245" s="138">
        <f t="shared" si="17"/>
        <v>93190.618994578836</v>
      </c>
      <c r="D245" s="138">
        <f t="shared" si="17"/>
        <v>17667.32250675216</v>
      </c>
      <c r="E245" s="138">
        <f t="shared" si="17"/>
        <v>0</v>
      </c>
      <c r="F245" s="138">
        <f t="shared" si="17"/>
        <v>0</v>
      </c>
      <c r="G245" s="138">
        <f t="shared" si="17"/>
        <v>0</v>
      </c>
      <c r="H245" s="138">
        <f t="shared" si="18"/>
        <v>110857.94150133099</v>
      </c>
    </row>
    <row r="246" spans="2:8">
      <c r="B246" s="127" t="str">
        <f>$B$35</f>
        <v>Teacher Education</v>
      </c>
      <c r="C246" s="138">
        <f t="shared" si="17"/>
        <v>44018.610354582168</v>
      </c>
      <c r="D246" s="138">
        <f t="shared" si="17"/>
        <v>353994.79224538273</v>
      </c>
      <c r="E246" s="138">
        <f t="shared" si="17"/>
        <v>173329.84051157345</v>
      </c>
      <c r="F246" s="138">
        <f t="shared" si="17"/>
        <v>0</v>
      </c>
      <c r="G246" s="138">
        <f t="shared" si="17"/>
        <v>0</v>
      </c>
      <c r="H246" s="138">
        <f t="shared" si="18"/>
        <v>571343.24311153835</v>
      </c>
    </row>
    <row r="247" spans="2:8">
      <c r="B247" s="127" t="str">
        <f>$B$36</f>
        <v>Agriculture</v>
      </c>
      <c r="C247" s="138">
        <f t="shared" si="17"/>
        <v>1288.3495713536245</v>
      </c>
      <c r="D247" s="138">
        <f t="shared" si="17"/>
        <v>31120.42129629738</v>
      </c>
      <c r="E247" s="138">
        <f t="shared" si="17"/>
        <v>0</v>
      </c>
      <c r="F247" s="138">
        <f t="shared" si="17"/>
        <v>0</v>
      </c>
      <c r="G247" s="138">
        <f t="shared" si="17"/>
        <v>0</v>
      </c>
      <c r="H247" s="138">
        <f t="shared" si="18"/>
        <v>32408.770867651005</v>
      </c>
    </row>
    <row r="248" spans="2:8">
      <c r="B248" s="127" t="str">
        <f>$B$37</f>
        <v>Engineering</v>
      </c>
      <c r="C248" s="138">
        <f t="shared" si="17"/>
        <v>56902.10606811841</v>
      </c>
      <c r="D248" s="138">
        <f t="shared" si="17"/>
        <v>288350.15357350546</v>
      </c>
      <c r="E248" s="138">
        <f t="shared" si="17"/>
        <v>0</v>
      </c>
      <c r="F248" s="138">
        <f t="shared" si="17"/>
        <v>0</v>
      </c>
      <c r="G248" s="138">
        <f t="shared" si="17"/>
        <v>0</v>
      </c>
      <c r="H248" s="138">
        <f t="shared" si="18"/>
        <v>345252.25964162388</v>
      </c>
    </row>
    <row r="249" spans="2:8">
      <c r="B249" s="127" t="str">
        <f>$B$38</f>
        <v>Home Economics</v>
      </c>
      <c r="C249" s="138">
        <f t="shared" si="17"/>
        <v>34570.713497988923</v>
      </c>
      <c r="D249" s="138">
        <f t="shared" si="17"/>
        <v>247018.34403936047</v>
      </c>
      <c r="E249" s="138">
        <f t="shared" si="17"/>
        <v>0</v>
      </c>
      <c r="F249" s="138">
        <f t="shared" si="17"/>
        <v>0</v>
      </c>
      <c r="G249" s="138">
        <f t="shared" si="17"/>
        <v>0</v>
      </c>
      <c r="H249" s="138">
        <f t="shared" si="18"/>
        <v>281589.05753734941</v>
      </c>
    </row>
    <row r="250" spans="2:8">
      <c r="B250" s="127" t="str">
        <f>$B$39</f>
        <v>Law</v>
      </c>
      <c r="C250" s="138">
        <f t="shared" si="17"/>
        <v>0</v>
      </c>
      <c r="D250" s="138">
        <f t="shared" si="17"/>
        <v>0</v>
      </c>
      <c r="E250" s="138">
        <f t="shared" si="17"/>
        <v>0</v>
      </c>
      <c r="F250" s="138">
        <f t="shared" si="17"/>
        <v>0</v>
      </c>
      <c r="G250" s="138">
        <f t="shared" si="17"/>
        <v>1090766.0329640638</v>
      </c>
      <c r="H250" s="138">
        <f t="shared" si="18"/>
        <v>1090766.0329640638</v>
      </c>
    </row>
    <row r="251" spans="2:8">
      <c r="B251" s="127" t="str">
        <f>$B$40</f>
        <v>Social Service</v>
      </c>
      <c r="C251" s="138">
        <f t="shared" si="17"/>
        <v>3220.8739283840609</v>
      </c>
      <c r="D251" s="138">
        <f t="shared" si="17"/>
        <v>0</v>
      </c>
      <c r="E251" s="138">
        <f t="shared" si="17"/>
        <v>0</v>
      </c>
      <c r="F251" s="138">
        <f t="shared" si="17"/>
        <v>0</v>
      </c>
      <c r="G251" s="138">
        <f t="shared" si="17"/>
        <v>0</v>
      </c>
      <c r="H251" s="138">
        <f t="shared" si="18"/>
        <v>3220.8739283840609</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31564.564498163796</v>
      </c>
      <c r="D256" s="138">
        <f t="shared" si="17"/>
        <v>185263.75802952037</v>
      </c>
      <c r="E256" s="138">
        <f t="shared" si="17"/>
        <v>0</v>
      </c>
      <c r="F256" s="138">
        <f t="shared" si="17"/>
        <v>0</v>
      </c>
      <c r="G256" s="138">
        <f t="shared" si="17"/>
        <v>0</v>
      </c>
      <c r="H256" s="138">
        <f t="shared" si="18"/>
        <v>216828.32252768415</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224065.46295125116</v>
      </c>
      <c r="D258" s="138">
        <f t="shared" si="17"/>
        <v>2340352.9327981141</v>
      </c>
      <c r="E258" s="138">
        <f t="shared" si="17"/>
        <v>234505.0783391876</v>
      </c>
      <c r="F258" s="138">
        <f t="shared" si="17"/>
        <v>0</v>
      </c>
      <c r="G258" s="138">
        <f t="shared" si="17"/>
        <v>0</v>
      </c>
      <c r="H258" s="138">
        <f t="shared" si="18"/>
        <v>2798923.4740885529</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14587.6974826394</v>
      </c>
      <c r="E260" s="138">
        <f t="shared" si="19"/>
        <v>0</v>
      </c>
      <c r="F260" s="138">
        <f t="shared" si="19"/>
        <v>0</v>
      </c>
      <c r="G260" s="138">
        <f t="shared" si="19"/>
        <v>0</v>
      </c>
      <c r="H260" s="138">
        <f t="shared" si="18"/>
        <v>14587.6974826394</v>
      </c>
    </row>
    <row r="261" spans="2:10">
      <c r="B261" s="127" t="str">
        <f>$B$50</f>
        <v>Technology</v>
      </c>
      <c r="C261" s="138">
        <f t="shared" si="19"/>
        <v>3220.8739283840609</v>
      </c>
      <c r="D261" s="138">
        <f t="shared" si="19"/>
        <v>212494.12666378057</v>
      </c>
      <c r="E261" s="138">
        <f t="shared" si="19"/>
        <v>11652.426252878888</v>
      </c>
      <c r="F261" s="138">
        <f t="shared" si="19"/>
        <v>0</v>
      </c>
      <c r="G261" s="138">
        <f t="shared" si="19"/>
        <v>0</v>
      </c>
      <c r="H261" s="138">
        <f t="shared" si="18"/>
        <v>227367.42684504352</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2149790.197243988</v>
      </c>
      <c r="D263" s="135">
        <f>SUM(D243:D262)</f>
        <v>6521511.2023777366</v>
      </c>
      <c r="E263" s="135">
        <f>SUM(E243:E262)</f>
        <v>917628.56741421239</v>
      </c>
      <c r="F263" s="135">
        <f>SUM(F243:F262)</f>
        <v>0</v>
      </c>
      <c r="G263" s="135">
        <f>SUM(G243:G262)</f>
        <v>1090766.0329640638</v>
      </c>
      <c r="H263" s="135">
        <f t="shared" si="18"/>
        <v>10679696.000000002</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6853123.5075632073</v>
      </c>
      <c r="D268" s="135">
        <f t="shared" si="20"/>
        <v>7115149.8412385918</v>
      </c>
      <c r="E268" s="135">
        <f t="shared" si="20"/>
        <v>2525740.5295520881</v>
      </c>
      <c r="F268" s="135">
        <f t="shared" si="20"/>
        <v>0</v>
      </c>
      <c r="G268" s="135">
        <f t="shared" si="20"/>
        <v>0</v>
      </c>
      <c r="H268" s="135">
        <f>SUM(C268:G268)</f>
        <v>16494013.878353886</v>
      </c>
    </row>
    <row r="269" spans="2:10">
      <c r="B269" s="127" t="str">
        <f>$B$33</f>
        <v>Science</v>
      </c>
      <c r="C269" s="138">
        <f t="shared" si="20"/>
        <v>2284803.9738822468</v>
      </c>
      <c r="D269" s="138">
        <f t="shared" si="20"/>
        <v>1133087.0648127818</v>
      </c>
      <c r="E269" s="138">
        <f t="shared" si="20"/>
        <v>0</v>
      </c>
      <c r="F269" s="138">
        <f t="shared" si="20"/>
        <v>0</v>
      </c>
      <c r="G269" s="138">
        <f t="shared" si="20"/>
        <v>0</v>
      </c>
      <c r="H269" s="138">
        <f t="shared" ref="H269:H288" si="21">SUM(C269:G269)</f>
        <v>3417891.0386950285</v>
      </c>
    </row>
    <row r="270" spans="2:10">
      <c r="B270" s="127" t="str">
        <f>$B$34</f>
        <v>Fine Arts</v>
      </c>
      <c r="C270" s="138">
        <f t="shared" si="20"/>
        <v>285944.23436780187</v>
      </c>
      <c r="D270" s="138">
        <f t="shared" si="20"/>
        <v>41151.769968678156</v>
      </c>
      <c r="E270" s="138">
        <f t="shared" si="20"/>
        <v>0</v>
      </c>
      <c r="F270" s="138">
        <f t="shared" si="20"/>
        <v>0</v>
      </c>
      <c r="G270" s="138">
        <f t="shared" si="20"/>
        <v>0</v>
      </c>
      <c r="H270" s="138">
        <f t="shared" si="21"/>
        <v>327096.00433648005</v>
      </c>
    </row>
    <row r="271" spans="2:10">
      <c r="B271" s="127" t="str">
        <f>$B$35</f>
        <v>Teacher Education</v>
      </c>
      <c r="C271" s="138">
        <f t="shared" si="20"/>
        <v>96355.871070506502</v>
      </c>
      <c r="D271" s="138">
        <f t="shared" si="20"/>
        <v>1754469.9736329988</v>
      </c>
      <c r="E271" s="138">
        <f t="shared" si="20"/>
        <v>1054731.6074321538</v>
      </c>
      <c r="F271" s="138">
        <f t="shared" si="20"/>
        <v>0</v>
      </c>
      <c r="G271" s="138">
        <f t="shared" si="20"/>
        <v>0</v>
      </c>
      <c r="H271" s="138">
        <f t="shared" si="21"/>
        <v>2905557.4521356588</v>
      </c>
    </row>
    <row r="272" spans="2:10">
      <c r="B272" s="127" t="str">
        <f>$B$36</f>
        <v>Agriculture</v>
      </c>
      <c r="C272" s="138">
        <f t="shared" si="20"/>
        <v>2217.8832117021429</v>
      </c>
      <c r="D272" s="138">
        <f t="shared" si="20"/>
        <v>53573.549810427096</v>
      </c>
      <c r="E272" s="138">
        <f t="shared" si="20"/>
        <v>0</v>
      </c>
      <c r="F272" s="138">
        <f t="shared" si="20"/>
        <v>0</v>
      </c>
      <c r="G272" s="138">
        <f t="shared" si="20"/>
        <v>0</v>
      </c>
      <c r="H272" s="138">
        <f t="shared" si="21"/>
        <v>55791.43302212924</v>
      </c>
    </row>
    <row r="273" spans="2:10">
      <c r="B273" s="127" t="str">
        <f>$B$37</f>
        <v>Engineering</v>
      </c>
      <c r="C273" s="138">
        <f t="shared" si="20"/>
        <v>235506.07343747831</v>
      </c>
      <c r="D273" s="138">
        <f t="shared" si="20"/>
        <v>992434.35065435304</v>
      </c>
      <c r="E273" s="138">
        <f t="shared" si="20"/>
        <v>0</v>
      </c>
      <c r="F273" s="138">
        <f t="shared" si="20"/>
        <v>0</v>
      </c>
      <c r="G273" s="138">
        <f t="shared" si="20"/>
        <v>0</v>
      </c>
      <c r="H273" s="138">
        <f t="shared" si="21"/>
        <v>1227940.4240918313</v>
      </c>
    </row>
    <row r="274" spans="2:10">
      <c r="B274" s="127" t="str">
        <f>$B$38</f>
        <v>Home Economics</v>
      </c>
      <c r="C274" s="138">
        <f t="shared" si="20"/>
        <v>178122.14510514407</v>
      </c>
      <c r="D274" s="138">
        <f t="shared" si="20"/>
        <v>556569.95204589353</v>
      </c>
      <c r="E274" s="138">
        <f t="shared" si="20"/>
        <v>0</v>
      </c>
      <c r="F274" s="138">
        <f t="shared" si="20"/>
        <v>0</v>
      </c>
      <c r="G274" s="138">
        <f t="shared" si="20"/>
        <v>0</v>
      </c>
      <c r="H274" s="138">
        <f t="shared" si="21"/>
        <v>734692.09715103754</v>
      </c>
    </row>
    <row r="275" spans="2:10">
      <c r="B275" s="127" t="str">
        <f>$B$39</f>
        <v>Law</v>
      </c>
      <c r="C275" s="138">
        <f t="shared" si="20"/>
        <v>0</v>
      </c>
      <c r="D275" s="138">
        <f t="shared" si="20"/>
        <v>0</v>
      </c>
      <c r="E275" s="138">
        <f t="shared" si="20"/>
        <v>25188.892931628408</v>
      </c>
      <c r="F275" s="138">
        <f t="shared" si="20"/>
        <v>0</v>
      </c>
      <c r="G275" s="138">
        <f t="shared" si="20"/>
        <v>7173935.6178196352</v>
      </c>
      <c r="H275" s="138">
        <f t="shared" si="21"/>
        <v>7199124.5107512632</v>
      </c>
    </row>
    <row r="276" spans="2:10">
      <c r="B276" s="127" t="str">
        <f>$B$40</f>
        <v>Social Service</v>
      </c>
      <c r="C276" s="138">
        <f t="shared" si="20"/>
        <v>5544.7080292553565</v>
      </c>
      <c r="D276" s="138">
        <f t="shared" si="20"/>
        <v>0</v>
      </c>
      <c r="E276" s="138">
        <f t="shared" si="20"/>
        <v>0</v>
      </c>
      <c r="F276" s="138">
        <f t="shared" si="20"/>
        <v>0</v>
      </c>
      <c r="G276" s="138">
        <f t="shared" si="20"/>
        <v>0</v>
      </c>
      <c r="H276" s="138">
        <f t="shared" si="21"/>
        <v>5544.7080292553565</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54338.138686702499</v>
      </c>
      <c r="D281" s="138">
        <f t="shared" si="20"/>
        <v>318930.03871519887</v>
      </c>
      <c r="E281" s="138">
        <f t="shared" si="20"/>
        <v>0</v>
      </c>
      <c r="F281" s="138">
        <f t="shared" si="20"/>
        <v>0</v>
      </c>
      <c r="G281" s="138">
        <f t="shared" si="20"/>
        <v>0</v>
      </c>
      <c r="H281" s="138">
        <f t="shared" si="21"/>
        <v>373268.17740190134</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1093710.384844909</v>
      </c>
      <c r="D283" s="138">
        <f t="shared" si="20"/>
        <v>9284058.4877206124</v>
      </c>
      <c r="E283" s="138">
        <f t="shared" si="20"/>
        <v>834688.64301808842</v>
      </c>
      <c r="F283" s="138">
        <f t="shared" si="20"/>
        <v>0</v>
      </c>
      <c r="G283" s="138">
        <f t="shared" si="20"/>
        <v>0</v>
      </c>
      <c r="H283" s="138">
        <f t="shared" si="21"/>
        <v>11212457.51558361</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25112.601473637704</v>
      </c>
      <c r="E285" s="138">
        <f t="shared" si="22"/>
        <v>0</v>
      </c>
      <c r="F285" s="138">
        <f t="shared" si="22"/>
        <v>0</v>
      </c>
      <c r="G285" s="138">
        <f t="shared" si="22"/>
        <v>0</v>
      </c>
      <c r="H285" s="138">
        <f t="shared" si="21"/>
        <v>25112.601473637704</v>
      </c>
    </row>
    <row r="286" spans="2:10">
      <c r="B286" s="127" t="str">
        <f>$B$50</f>
        <v>Technology</v>
      </c>
      <c r="C286" s="138">
        <f t="shared" si="22"/>
        <v>5544.7080292553565</v>
      </c>
      <c r="D286" s="138">
        <f t="shared" si="22"/>
        <v>365806.89479932259</v>
      </c>
      <c r="E286" s="138">
        <f t="shared" si="22"/>
        <v>20059.556145700648</v>
      </c>
      <c r="F286" s="138">
        <f t="shared" si="22"/>
        <v>0</v>
      </c>
      <c r="G286" s="138">
        <f t="shared" si="22"/>
        <v>0</v>
      </c>
      <c r="H286" s="138">
        <f t="shared" si="21"/>
        <v>391411.15897427854</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11095211.628228208</v>
      </c>
      <c r="D288" s="135">
        <f>SUM(D268:D287)</f>
        <v>21640344.524872493</v>
      </c>
      <c r="E288" s="135">
        <f>SUM(E268:E287)</f>
        <v>4460409.22907966</v>
      </c>
      <c r="F288" s="135">
        <f>SUM(F268:F287)</f>
        <v>0</v>
      </c>
      <c r="G288" s="135">
        <f>SUM(G268:G287)</f>
        <v>7173935.6178196352</v>
      </c>
      <c r="H288" s="135">
        <f t="shared" si="21"/>
        <v>44369901</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365.38299784406098</v>
      </c>
      <c r="D293" s="133">
        <f t="shared" si="23"/>
        <v>484.88141210566931</v>
      </c>
      <c r="E293" s="133">
        <f t="shared" si="23"/>
        <v>820.57846964005466</v>
      </c>
      <c r="F293" s="133">
        <f t="shared" si="23"/>
        <v>0</v>
      </c>
      <c r="G293" s="134">
        <f t="shared" si="23"/>
        <v>0</v>
      </c>
      <c r="H293" s="135">
        <f t="shared" si="23"/>
        <v>451.79176833444416</v>
      </c>
    </row>
    <row r="294" spans="2:10">
      <c r="B294" s="127" t="str">
        <f>$B$33</f>
        <v>Science</v>
      </c>
      <c r="C294" s="136">
        <f t="shared" si="23"/>
        <v>518.68421654534541</v>
      </c>
      <c r="D294" s="136">
        <f t="shared" si="23"/>
        <v>406.12439599024435</v>
      </c>
      <c r="E294" s="136">
        <f t="shared" si="23"/>
        <v>0</v>
      </c>
      <c r="F294" s="136">
        <f t="shared" si="23"/>
        <v>0</v>
      </c>
      <c r="G294" s="137">
        <f t="shared" si="23"/>
        <v>0</v>
      </c>
      <c r="H294" s="138">
        <f t="shared" si="23"/>
        <v>475.03697549618187</v>
      </c>
    </row>
    <row r="295" spans="2:10">
      <c r="B295" s="127" t="str">
        <f>$B$34</f>
        <v>Fine Arts</v>
      </c>
      <c r="C295" s="136">
        <f t="shared" si="23"/>
        <v>219.61922762503983</v>
      </c>
      <c r="D295" s="136">
        <f t="shared" si="23"/>
        <v>377.53917402457023</v>
      </c>
      <c r="E295" s="136">
        <f t="shared" si="23"/>
        <v>0</v>
      </c>
      <c r="F295" s="136">
        <f t="shared" si="23"/>
        <v>0</v>
      </c>
      <c r="G295" s="137">
        <f t="shared" si="23"/>
        <v>0</v>
      </c>
      <c r="H295" s="138">
        <f t="shared" si="23"/>
        <v>231.81857146454999</v>
      </c>
    </row>
    <row r="296" spans="2:10">
      <c r="B296" s="127" t="str">
        <f>$B$35</f>
        <v>Teacher Education</v>
      </c>
      <c r="C296" s="136">
        <f t="shared" si="23"/>
        <v>156.67621312277481</v>
      </c>
      <c r="D296" s="136">
        <f t="shared" si="23"/>
        <v>803.32874250595182</v>
      </c>
      <c r="E296" s="136">
        <f t="shared" si="23"/>
        <v>984.81009097306605</v>
      </c>
      <c r="F296" s="136">
        <f t="shared" si="23"/>
        <v>0</v>
      </c>
      <c r="G296" s="137">
        <f t="shared" si="23"/>
        <v>0</v>
      </c>
      <c r="H296" s="138">
        <f t="shared" si="23"/>
        <v>750.79003931153977</v>
      </c>
    </row>
    <row r="297" spans="2:10">
      <c r="B297" s="127" t="str">
        <f>$B$36</f>
        <v>Agriculture</v>
      </c>
      <c r="C297" s="136">
        <f t="shared" si="23"/>
        <v>123.21573398345238</v>
      </c>
      <c r="D297" s="136">
        <f t="shared" si="23"/>
        <v>279.0289052626411</v>
      </c>
      <c r="E297" s="136">
        <f t="shared" si="23"/>
        <v>0</v>
      </c>
      <c r="F297" s="136">
        <f t="shared" si="23"/>
        <v>0</v>
      </c>
      <c r="G297" s="137">
        <f t="shared" si="23"/>
        <v>0</v>
      </c>
      <c r="H297" s="138">
        <f t="shared" si="23"/>
        <v>265.67349058156782</v>
      </c>
    </row>
    <row r="298" spans="2:10">
      <c r="B298" s="127" t="str">
        <f>$B$37</f>
        <v>Engineering</v>
      </c>
      <c r="C298" s="136">
        <f t="shared" si="23"/>
        <v>296.23405463833751</v>
      </c>
      <c r="D298" s="136">
        <f t="shared" si="23"/>
        <v>557.86079294792194</v>
      </c>
      <c r="E298" s="136">
        <f t="shared" si="23"/>
        <v>0</v>
      </c>
      <c r="F298" s="136">
        <f t="shared" si="23"/>
        <v>0</v>
      </c>
      <c r="G298" s="137">
        <f t="shared" si="23"/>
        <v>0</v>
      </c>
      <c r="H298" s="138">
        <f t="shared" si="23"/>
        <v>477.05533181500829</v>
      </c>
    </row>
    <row r="299" spans="2:10">
      <c r="B299" s="127" t="str">
        <f>$B$38</f>
        <v>Home Economics</v>
      </c>
      <c r="C299" s="136">
        <f t="shared" si="23"/>
        <v>368.78290912038108</v>
      </c>
      <c r="D299" s="136">
        <f t="shared" si="23"/>
        <v>365.2033806075417</v>
      </c>
      <c r="E299" s="136">
        <f t="shared" si="23"/>
        <v>0</v>
      </c>
      <c r="F299" s="136">
        <f t="shared" si="23"/>
        <v>0</v>
      </c>
      <c r="G299" s="137">
        <f t="shared" si="23"/>
        <v>0</v>
      </c>
      <c r="H299" s="138">
        <f t="shared" si="23"/>
        <v>366.06482169957025</v>
      </c>
    </row>
    <row r="300" spans="2:10">
      <c r="B300" s="127" t="str">
        <f>$B$39</f>
        <v>Law</v>
      </c>
      <c r="C300" s="136">
        <f t="shared" si="23"/>
        <v>0</v>
      </c>
      <c r="D300" s="136">
        <f t="shared" si="23"/>
        <v>0</v>
      </c>
      <c r="E300" s="136">
        <f t="shared" si="23"/>
        <v>0</v>
      </c>
      <c r="F300" s="136">
        <f t="shared" si="23"/>
        <v>0</v>
      </c>
      <c r="G300" s="137">
        <f t="shared" si="23"/>
        <v>710.85370767138681</v>
      </c>
      <c r="H300" s="138">
        <f t="shared" si="23"/>
        <v>713.34963443829406</v>
      </c>
    </row>
    <row r="301" spans="2:10">
      <c r="B301" s="127" t="str">
        <f>$B$40</f>
        <v>Social Service</v>
      </c>
      <c r="C301" s="136">
        <f t="shared" si="23"/>
        <v>123.21573398345237</v>
      </c>
      <c r="D301" s="136">
        <f t="shared" si="23"/>
        <v>0</v>
      </c>
      <c r="E301" s="136">
        <f t="shared" si="23"/>
        <v>0</v>
      </c>
      <c r="F301" s="136">
        <f t="shared" si="23"/>
        <v>0</v>
      </c>
      <c r="G301" s="137">
        <f t="shared" si="23"/>
        <v>0</v>
      </c>
      <c r="H301" s="138">
        <f t="shared" si="23"/>
        <v>123.21573398345237</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123.21573398345238</v>
      </c>
      <c r="D306" s="136">
        <f t="shared" si="23"/>
        <v>279.02890526264116</v>
      </c>
      <c r="E306" s="136">
        <f t="shared" si="23"/>
        <v>0</v>
      </c>
      <c r="F306" s="136">
        <f t="shared" si="23"/>
        <v>0</v>
      </c>
      <c r="G306" s="137">
        <f t="shared" si="23"/>
        <v>0</v>
      </c>
      <c r="H306" s="138">
        <f t="shared" si="23"/>
        <v>235.64910189513972</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349.37242767765821</v>
      </c>
      <c r="D308" s="136">
        <f t="shared" si="23"/>
        <v>642.98486652265478</v>
      </c>
      <c r="E308" s="136">
        <f t="shared" si="23"/>
        <v>576.04461215879121</v>
      </c>
      <c r="F308" s="136">
        <f t="shared" si="23"/>
        <v>0</v>
      </c>
      <c r="G308" s="137">
        <f t="shared" si="23"/>
        <v>0</v>
      </c>
      <c r="H308" s="138">
        <f t="shared" si="23"/>
        <v>589.55530223643348</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279.02890526264116</v>
      </c>
      <c r="E310" s="136">
        <f t="shared" si="24"/>
        <v>0</v>
      </c>
      <c r="F310" s="136">
        <f t="shared" si="24"/>
        <v>0</v>
      </c>
      <c r="G310" s="137">
        <f t="shared" si="24"/>
        <v>0</v>
      </c>
      <c r="H310" s="138">
        <f t="shared" si="24"/>
        <v>279.02890526264116</v>
      </c>
    </row>
    <row r="311" spans="2:10">
      <c r="B311" s="127" t="str">
        <f>$B$50</f>
        <v>Technology</v>
      </c>
      <c r="C311" s="136">
        <f t="shared" si="24"/>
        <v>123.21573398345237</v>
      </c>
      <c r="D311" s="136">
        <f t="shared" si="24"/>
        <v>279.02890526264116</v>
      </c>
      <c r="E311" s="136">
        <f t="shared" si="24"/>
        <v>278.60494646806455</v>
      </c>
      <c r="F311" s="136">
        <f t="shared" si="24"/>
        <v>0</v>
      </c>
      <c r="G311" s="137">
        <f t="shared" si="24"/>
        <v>0</v>
      </c>
      <c r="H311" s="138">
        <f t="shared" si="24"/>
        <v>274.09745026209981</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369.40326041611451</v>
      </c>
      <c r="D313" s="135">
        <f t="shared" si="24"/>
        <v>537.84875170554221</v>
      </c>
      <c r="E313" s="135">
        <f t="shared" si="24"/>
        <v>786.66829437031038</v>
      </c>
      <c r="F313" s="135">
        <f t="shared" si="24"/>
        <v>0</v>
      </c>
      <c r="G313" s="135">
        <f t="shared" si="24"/>
        <v>710.85370767138681</v>
      </c>
      <c r="H313" s="135">
        <f t="shared" si="24"/>
        <v>515.73418184988236</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33" si="25">IF($C$293=0,"",C293/$C$293)</f>
        <v>1</v>
      </c>
      <c r="D318" s="128">
        <f t="shared" si="25"/>
        <v>1.3270497394972061</v>
      </c>
      <c r="E318" s="128">
        <f t="shared" si="25"/>
        <v>2.2458036484507224</v>
      </c>
      <c r="F318" s="128">
        <f t="shared" si="25"/>
        <v>0</v>
      </c>
      <c r="G318" s="128">
        <f t="shared" si="25"/>
        <v>0</v>
      </c>
      <c r="H318" s="128">
        <f t="shared" si="25"/>
        <v>1.2364882082643072</v>
      </c>
    </row>
    <row r="319" spans="2:10">
      <c r="B319" s="127" t="str">
        <f>$B$33</f>
        <v>Science</v>
      </c>
      <c r="C319" s="128">
        <f t="shared" si="25"/>
        <v>1.4195630875159404</v>
      </c>
      <c r="D319" s="128">
        <f t="shared" si="25"/>
        <v>1.1115032674935004</v>
      </c>
      <c r="E319" s="128">
        <f t="shared" si="25"/>
        <v>0</v>
      </c>
      <c r="F319" s="128">
        <f t="shared" si="25"/>
        <v>0</v>
      </c>
      <c r="G319" s="128">
        <f t="shared" si="25"/>
        <v>0</v>
      </c>
      <c r="H319" s="128">
        <f t="shared" si="25"/>
        <v>1.3001069516073085</v>
      </c>
    </row>
    <row r="320" spans="2:10">
      <c r="B320" s="127" t="str">
        <f>$B$34</f>
        <v>Fine Arts</v>
      </c>
      <c r="C320" s="128">
        <f t="shared" si="25"/>
        <v>0.60106581017973215</v>
      </c>
      <c r="D320" s="128">
        <f t="shared" si="25"/>
        <v>1.0332696820931369</v>
      </c>
      <c r="E320" s="128">
        <f t="shared" si="25"/>
        <v>0</v>
      </c>
      <c r="F320" s="128">
        <f t="shared" si="25"/>
        <v>0</v>
      </c>
      <c r="G320" s="128">
        <f t="shared" si="25"/>
        <v>0</v>
      </c>
      <c r="H320" s="128">
        <f t="shared" si="25"/>
        <v>0.63445363586262449</v>
      </c>
    </row>
    <row r="321" spans="2:8">
      <c r="B321" s="127" t="str">
        <f>$B$35</f>
        <v>Teacher Education</v>
      </c>
      <c r="C321" s="128">
        <f t="shared" si="25"/>
        <v>0.42879995524488379</v>
      </c>
      <c r="D321" s="128">
        <f t="shared" si="25"/>
        <v>2.1985936599294047</v>
      </c>
      <c r="E321" s="128">
        <f t="shared" si="25"/>
        <v>2.695281654548594</v>
      </c>
      <c r="F321" s="128">
        <f t="shared" si="25"/>
        <v>0</v>
      </c>
      <c r="G321" s="128">
        <f t="shared" si="25"/>
        <v>0</v>
      </c>
      <c r="H321" s="128">
        <f t="shared" si="25"/>
        <v>2.0548028883160123</v>
      </c>
    </row>
    <row r="322" spans="2:8">
      <c r="B322" s="127" t="str">
        <f>$B$36</f>
        <v>Agriculture</v>
      </c>
      <c r="C322" s="128">
        <f t="shared" si="25"/>
        <v>0.33722350166944187</v>
      </c>
      <c r="D322" s="128">
        <f t="shared" si="25"/>
        <v>0.76366143720164481</v>
      </c>
      <c r="E322" s="128">
        <f t="shared" si="25"/>
        <v>0</v>
      </c>
      <c r="F322" s="128">
        <f t="shared" si="25"/>
        <v>0</v>
      </c>
      <c r="G322" s="128">
        <f t="shared" si="25"/>
        <v>0</v>
      </c>
      <c r="H322" s="128">
        <f t="shared" si="25"/>
        <v>0.72710961415602748</v>
      </c>
    </row>
    <row r="323" spans="2:8">
      <c r="B323" s="127" t="str">
        <f>$B$37</f>
        <v>Engineering</v>
      </c>
      <c r="C323" s="128">
        <f t="shared" si="25"/>
        <v>0.81074942289669694</v>
      </c>
      <c r="D323" s="128">
        <f t="shared" si="25"/>
        <v>1.5267836660150429</v>
      </c>
      <c r="E323" s="128">
        <f t="shared" si="25"/>
        <v>0</v>
      </c>
      <c r="F323" s="128">
        <f t="shared" si="25"/>
        <v>0</v>
      </c>
      <c r="G323" s="128">
        <f t="shared" si="25"/>
        <v>0</v>
      </c>
      <c r="H323" s="128">
        <f t="shared" si="25"/>
        <v>1.3056308986183509</v>
      </c>
    </row>
    <row r="324" spans="2:8">
      <c r="B324" s="127" t="str">
        <f>$B$38</f>
        <v>Home Economics</v>
      </c>
      <c r="C324" s="128">
        <f t="shared" si="25"/>
        <v>1.0093050615282628</v>
      </c>
      <c r="D324" s="128">
        <f t="shared" si="25"/>
        <v>0.99950841380803401</v>
      </c>
      <c r="E324" s="128">
        <f t="shared" si="25"/>
        <v>0</v>
      </c>
      <c r="F324" s="128">
        <f t="shared" si="25"/>
        <v>0</v>
      </c>
      <c r="G324" s="128">
        <f t="shared" si="25"/>
        <v>0</v>
      </c>
      <c r="H324" s="128">
        <f t="shared" si="25"/>
        <v>1.0018660524970575</v>
      </c>
    </row>
    <row r="325" spans="2:8">
      <c r="B325" s="127" t="str">
        <f>$B$39</f>
        <v>Law</v>
      </c>
      <c r="C325" s="128">
        <f t="shared" si="25"/>
        <v>0</v>
      </c>
      <c r="D325" s="128">
        <f t="shared" si="25"/>
        <v>0</v>
      </c>
      <c r="E325" s="128">
        <f t="shared" si="25"/>
        <v>0</v>
      </c>
      <c r="F325" s="128">
        <f t="shared" si="25"/>
        <v>0</v>
      </c>
      <c r="G325" s="128">
        <f t="shared" si="25"/>
        <v>1.9455029704878788</v>
      </c>
      <c r="H325" s="128">
        <f t="shared" si="25"/>
        <v>1.952333958195666</v>
      </c>
    </row>
    <row r="326" spans="2:8">
      <c r="B326" s="127" t="str">
        <f>$B$40</f>
        <v>Social Service</v>
      </c>
      <c r="C326" s="128">
        <f t="shared" si="25"/>
        <v>0.33722350166944187</v>
      </c>
      <c r="D326" s="128">
        <f t="shared" si="25"/>
        <v>0</v>
      </c>
      <c r="E326" s="128">
        <f t="shared" si="25"/>
        <v>0</v>
      </c>
      <c r="F326" s="128">
        <f t="shared" si="25"/>
        <v>0</v>
      </c>
      <c r="G326" s="128">
        <f t="shared" si="25"/>
        <v>0</v>
      </c>
      <c r="H326" s="128">
        <f t="shared" si="25"/>
        <v>0.33722350166944187</v>
      </c>
    </row>
    <row r="327" spans="2:8">
      <c r="B327" s="127" t="str">
        <f>$B$41</f>
        <v>Library Science</v>
      </c>
      <c r="C327" s="128">
        <f t="shared" si="25"/>
        <v>0</v>
      </c>
      <c r="D327" s="128">
        <f t="shared" si="25"/>
        <v>0</v>
      </c>
      <c r="E327" s="128">
        <f t="shared" si="25"/>
        <v>0</v>
      </c>
      <c r="F327" s="128">
        <f t="shared" si="25"/>
        <v>0</v>
      </c>
      <c r="G327" s="128">
        <f t="shared" si="25"/>
        <v>0</v>
      </c>
      <c r="H327" s="128">
        <f t="shared" si="25"/>
        <v>0</v>
      </c>
    </row>
    <row r="328" spans="2:8">
      <c r="B328" s="127" t="str">
        <f>$B$42</f>
        <v>Veterinary Science</v>
      </c>
      <c r="C328" s="128">
        <f t="shared" si="25"/>
        <v>0</v>
      </c>
      <c r="D328" s="128">
        <f t="shared" si="25"/>
        <v>0</v>
      </c>
      <c r="E328" s="128">
        <f t="shared" si="25"/>
        <v>0</v>
      </c>
      <c r="F328" s="128">
        <f t="shared" si="25"/>
        <v>0</v>
      </c>
      <c r="G328" s="128">
        <f t="shared" si="25"/>
        <v>0</v>
      </c>
      <c r="H328" s="128">
        <f t="shared" si="25"/>
        <v>0</v>
      </c>
    </row>
    <row r="329" spans="2:8">
      <c r="B329" s="127" t="str">
        <f>$B$43</f>
        <v>Vocational Training</v>
      </c>
      <c r="C329" s="128">
        <f t="shared" si="25"/>
        <v>0</v>
      </c>
      <c r="D329" s="128">
        <f t="shared" si="25"/>
        <v>0</v>
      </c>
      <c r="E329" s="128">
        <f t="shared" si="25"/>
        <v>0</v>
      </c>
      <c r="F329" s="128">
        <f t="shared" si="25"/>
        <v>0</v>
      </c>
      <c r="G329" s="128">
        <f t="shared" si="25"/>
        <v>0</v>
      </c>
      <c r="H329" s="128">
        <f t="shared" si="25"/>
        <v>0</v>
      </c>
    </row>
    <row r="330" spans="2:8">
      <c r="B330" s="127" t="str">
        <f>$B$44</f>
        <v>Physical Training</v>
      </c>
      <c r="C330" s="128">
        <f t="shared" si="25"/>
        <v>0</v>
      </c>
      <c r="D330" s="128">
        <f t="shared" si="25"/>
        <v>0</v>
      </c>
      <c r="E330" s="128">
        <f t="shared" si="25"/>
        <v>0</v>
      </c>
      <c r="F330" s="128">
        <f t="shared" si="25"/>
        <v>0</v>
      </c>
      <c r="G330" s="128">
        <f t="shared" si="25"/>
        <v>0</v>
      </c>
      <c r="H330" s="128">
        <f t="shared" si="25"/>
        <v>0</v>
      </c>
    </row>
    <row r="331" spans="2:8">
      <c r="B331" s="127" t="str">
        <f>$B$45</f>
        <v>Health Services</v>
      </c>
      <c r="C331" s="128">
        <f t="shared" si="25"/>
        <v>0.33722350166944187</v>
      </c>
      <c r="D331" s="128">
        <f t="shared" si="25"/>
        <v>0.76366143720164503</v>
      </c>
      <c r="E331" s="128">
        <f t="shared" si="25"/>
        <v>0</v>
      </c>
      <c r="F331" s="128">
        <f t="shared" si="25"/>
        <v>0</v>
      </c>
      <c r="G331" s="128">
        <f t="shared" si="25"/>
        <v>0</v>
      </c>
      <c r="H331" s="128">
        <f t="shared" si="25"/>
        <v>0.64493723924097479</v>
      </c>
    </row>
    <row r="332" spans="2:8">
      <c r="B332" s="127" t="str">
        <f>$B$46</f>
        <v>Pharmacy</v>
      </c>
      <c r="C332" s="128">
        <f t="shared" si="25"/>
        <v>0</v>
      </c>
      <c r="D332" s="128">
        <f t="shared" si="25"/>
        <v>0</v>
      </c>
      <c r="E332" s="128">
        <f t="shared" si="25"/>
        <v>0</v>
      </c>
      <c r="F332" s="128">
        <f t="shared" si="25"/>
        <v>0</v>
      </c>
      <c r="G332" s="128">
        <f t="shared" si="25"/>
        <v>0</v>
      </c>
      <c r="H332" s="128">
        <f t="shared" si="25"/>
        <v>0</v>
      </c>
    </row>
    <row r="333" spans="2:8">
      <c r="B333" s="127" t="str">
        <f>$B$47</f>
        <v>Business Administration</v>
      </c>
      <c r="C333" s="128">
        <f t="shared" si="25"/>
        <v>0.95618140345644709</v>
      </c>
      <c r="D333" s="128">
        <f t="shared" si="25"/>
        <v>1.7597558461028047</v>
      </c>
      <c r="E333" s="128">
        <f t="shared" si="25"/>
        <v>1.5765501283796377</v>
      </c>
      <c r="F333" s="128">
        <f t="shared" si="25"/>
        <v>0</v>
      </c>
      <c r="G333" s="128">
        <f t="shared" si="25"/>
        <v>0</v>
      </c>
      <c r="H333" s="128">
        <f t="shared" si="25"/>
        <v>1.6135269175498015</v>
      </c>
    </row>
    <row r="334" spans="2:8">
      <c r="B334" s="127" t="str">
        <f>$B$48</f>
        <v>Optometry</v>
      </c>
      <c r="C334" s="128">
        <f t="shared" ref="C334:H338" si="26">IF($C$293=0,"",C309/$C$293)</f>
        <v>0</v>
      </c>
      <c r="D334" s="128">
        <f t="shared" si="26"/>
        <v>0</v>
      </c>
      <c r="E334" s="128">
        <f t="shared" si="26"/>
        <v>0</v>
      </c>
      <c r="F334" s="128">
        <f t="shared" si="26"/>
        <v>0</v>
      </c>
      <c r="G334" s="128">
        <f t="shared" si="26"/>
        <v>0</v>
      </c>
      <c r="H334" s="128">
        <f t="shared" si="26"/>
        <v>0</v>
      </c>
    </row>
    <row r="335" spans="2:8">
      <c r="B335" s="127" t="str">
        <f>$B$49</f>
        <v>Teacher Ed-Practice Teaching</v>
      </c>
      <c r="C335" s="128">
        <f t="shared" si="26"/>
        <v>0</v>
      </c>
      <c r="D335" s="128">
        <f t="shared" si="26"/>
        <v>0.76366143720164503</v>
      </c>
      <c r="E335" s="128">
        <f t="shared" si="26"/>
        <v>0</v>
      </c>
      <c r="F335" s="128">
        <f t="shared" si="26"/>
        <v>0</v>
      </c>
      <c r="G335" s="128">
        <f t="shared" si="26"/>
        <v>0</v>
      </c>
      <c r="H335" s="128">
        <f t="shared" si="26"/>
        <v>0.76366143720164503</v>
      </c>
    </row>
    <row r="336" spans="2:8">
      <c r="B336" s="127" t="str">
        <f>$B$50</f>
        <v>Technology</v>
      </c>
      <c r="C336" s="128">
        <f t="shared" si="26"/>
        <v>0.33722350166944187</v>
      </c>
      <c r="D336" s="128">
        <f t="shared" si="26"/>
        <v>0.76366143720164503</v>
      </c>
      <c r="E336" s="128">
        <f t="shared" si="26"/>
        <v>0.76250112378509805</v>
      </c>
      <c r="F336" s="128">
        <f t="shared" si="26"/>
        <v>0</v>
      </c>
      <c r="G336" s="128">
        <f t="shared" si="26"/>
        <v>0</v>
      </c>
      <c r="H336" s="128">
        <f t="shared" si="26"/>
        <v>0.75016476376681263</v>
      </c>
    </row>
    <row r="337" spans="2:10">
      <c r="B337" s="127" t="str">
        <f>$B$51</f>
        <v>Nursing</v>
      </c>
      <c r="C337" s="128">
        <f t="shared" si="26"/>
        <v>0</v>
      </c>
      <c r="D337" s="128">
        <f t="shared" si="26"/>
        <v>0</v>
      </c>
      <c r="E337" s="128">
        <f t="shared" si="26"/>
        <v>0</v>
      </c>
      <c r="F337" s="128">
        <f t="shared" si="26"/>
        <v>0</v>
      </c>
      <c r="G337" s="128">
        <f t="shared" si="26"/>
        <v>0</v>
      </c>
      <c r="H337" s="128">
        <f t="shared" si="26"/>
        <v>0</v>
      </c>
    </row>
    <row r="338" spans="2:10">
      <c r="B338" s="130" t="str">
        <f>$B$52</f>
        <v>Totals</v>
      </c>
      <c r="C338" s="128">
        <f t="shared" si="26"/>
        <v>1.0110028725906106</v>
      </c>
      <c r="D338" s="128">
        <f t="shared" si="26"/>
        <v>1.4720136264662391</v>
      </c>
      <c r="E338" s="128">
        <f t="shared" si="26"/>
        <v>2.1529964421224834</v>
      </c>
      <c r="F338" s="128">
        <f t="shared" si="26"/>
        <v>0</v>
      </c>
      <c r="G338" s="128">
        <f t="shared" si="26"/>
        <v>1.9455029704878788</v>
      </c>
      <c r="H338" s="128">
        <f t="shared" si="26"/>
        <v>1.4114892726070101</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7">C293*30</f>
        <v>10961.48993532183</v>
      </c>
      <c r="D343" s="135">
        <f t="shared" si="27"/>
        <v>14546.442363170079</v>
      </c>
      <c r="E343" s="135">
        <f>E293*24</f>
        <v>19693.883271361312</v>
      </c>
      <c r="F343" s="135">
        <f>F293*18</f>
        <v>0</v>
      </c>
      <c r="G343" s="135">
        <f>G293*24</f>
        <v>0</v>
      </c>
      <c r="H343" s="135">
        <f>IF((C32/30+D32/30+E32/24+F32/18+G32/24)=0,0,H268/(C32/30+D32/30+E32/24+F32/18+G32/24))</f>
        <v>13273.969991298143</v>
      </c>
    </row>
    <row r="344" spans="2:10">
      <c r="B344" s="127" t="str">
        <f>$B$33</f>
        <v>Science</v>
      </c>
      <c r="C344" s="138">
        <f t="shared" si="27"/>
        <v>15560.526496360362</v>
      </c>
      <c r="D344" s="138">
        <f t="shared" si="27"/>
        <v>12183.731879707331</v>
      </c>
      <c r="E344" s="138">
        <f>E294*24</f>
        <v>0</v>
      </c>
      <c r="F344" s="138">
        <f>F294*18</f>
        <v>0</v>
      </c>
      <c r="G344" s="138">
        <f>G294*24</f>
        <v>0</v>
      </c>
      <c r="H344" s="138">
        <f t="shared" ref="H344:H363" si="28">IF((C33/30+D33/30+E33/24+F33/18+G33/24)=0,0,H269/(C33/30+D33/30+E33/24+F33/18+G33/24))</f>
        <v>14251.109264885456</v>
      </c>
    </row>
    <row r="345" spans="2:10">
      <c r="B345" s="127" t="str">
        <f>$B$34</f>
        <v>Fine Arts</v>
      </c>
      <c r="C345" s="138">
        <f t="shared" si="27"/>
        <v>6588.5768287511946</v>
      </c>
      <c r="D345" s="138">
        <f t="shared" si="27"/>
        <v>11326.175220737106</v>
      </c>
      <c r="E345" s="138">
        <f t="shared" ref="E345:E363" si="29">E295*24</f>
        <v>0</v>
      </c>
      <c r="F345" s="138">
        <f t="shared" ref="F345:F363" si="30">F295*18</f>
        <v>0</v>
      </c>
      <c r="G345" s="138">
        <f t="shared" ref="G345:G363" si="31">G295*24</f>
        <v>0</v>
      </c>
      <c r="H345" s="138">
        <f t="shared" si="28"/>
        <v>6954.5571439365003</v>
      </c>
    </row>
    <row r="346" spans="2:10">
      <c r="B346" s="127" t="str">
        <f>$B$35</f>
        <v>Teacher Education</v>
      </c>
      <c r="C346" s="138">
        <f t="shared" si="27"/>
        <v>4700.2863936832446</v>
      </c>
      <c r="D346" s="138">
        <f t="shared" si="27"/>
        <v>24099.862275178555</v>
      </c>
      <c r="E346" s="138">
        <f t="shared" si="29"/>
        <v>23635.442183353585</v>
      </c>
      <c r="F346" s="138">
        <f t="shared" si="30"/>
        <v>0</v>
      </c>
      <c r="G346" s="138">
        <f t="shared" si="31"/>
        <v>0</v>
      </c>
      <c r="H346" s="138">
        <f t="shared" si="28"/>
        <v>21066.213174809924</v>
      </c>
    </row>
    <row r="347" spans="2:10">
      <c r="B347" s="127" t="str">
        <f>$B$36</f>
        <v>Agriculture</v>
      </c>
      <c r="C347" s="138">
        <f t="shared" si="27"/>
        <v>3696.4720195035716</v>
      </c>
      <c r="D347" s="138">
        <f t="shared" si="27"/>
        <v>8370.8671578792328</v>
      </c>
      <c r="E347" s="138">
        <f t="shared" si="29"/>
        <v>0</v>
      </c>
      <c r="F347" s="138">
        <f t="shared" si="30"/>
        <v>0</v>
      </c>
      <c r="G347" s="138">
        <f t="shared" si="31"/>
        <v>0</v>
      </c>
      <c r="H347" s="138">
        <f t="shared" si="28"/>
        <v>7970.2047174470345</v>
      </c>
    </row>
    <row r="348" spans="2:10">
      <c r="B348" s="127" t="str">
        <f>$B$37</f>
        <v>Engineering</v>
      </c>
      <c r="C348" s="138">
        <f t="shared" si="27"/>
        <v>8887.0216391501253</v>
      </c>
      <c r="D348" s="138">
        <f t="shared" si="27"/>
        <v>16735.823788437658</v>
      </c>
      <c r="E348" s="138">
        <f t="shared" si="29"/>
        <v>0</v>
      </c>
      <c r="F348" s="138">
        <f t="shared" si="30"/>
        <v>0</v>
      </c>
      <c r="G348" s="138">
        <f t="shared" si="31"/>
        <v>0</v>
      </c>
      <c r="H348" s="138">
        <f t="shared" si="28"/>
        <v>14311.65995445025</v>
      </c>
    </row>
    <row r="349" spans="2:10">
      <c r="B349" s="127" t="str">
        <f>$B$38</f>
        <v>Home Economics</v>
      </c>
      <c r="C349" s="138">
        <f t="shared" si="27"/>
        <v>11063.487273611432</v>
      </c>
      <c r="D349" s="138">
        <f t="shared" si="27"/>
        <v>10956.101418226252</v>
      </c>
      <c r="E349" s="138">
        <f t="shared" si="29"/>
        <v>0</v>
      </c>
      <c r="F349" s="138">
        <f t="shared" si="30"/>
        <v>0</v>
      </c>
      <c r="G349" s="138">
        <f t="shared" si="31"/>
        <v>0</v>
      </c>
      <c r="H349" s="138">
        <f t="shared" si="28"/>
        <v>10981.944650987107</v>
      </c>
    </row>
    <row r="350" spans="2:10">
      <c r="B350" s="127" t="str">
        <f>$B$39</f>
        <v>Law</v>
      </c>
      <c r="C350" s="138">
        <f t="shared" si="27"/>
        <v>0</v>
      </c>
      <c r="D350" s="138">
        <f t="shared" si="27"/>
        <v>0</v>
      </c>
      <c r="E350" s="138">
        <f t="shared" si="29"/>
        <v>0</v>
      </c>
      <c r="F350" s="138">
        <f t="shared" si="30"/>
        <v>0</v>
      </c>
      <c r="G350" s="138">
        <f t="shared" si="31"/>
        <v>17060.488984113283</v>
      </c>
      <c r="H350" s="138">
        <f t="shared" si="28"/>
        <v>17120.391226519056</v>
      </c>
    </row>
    <row r="351" spans="2:10">
      <c r="B351" s="127" t="str">
        <f>$B$40</f>
        <v>Social Service</v>
      </c>
      <c r="C351" s="138">
        <f t="shared" si="27"/>
        <v>3696.4720195035711</v>
      </c>
      <c r="D351" s="138">
        <f t="shared" si="27"/>
        <v>0</v>
      </c>
      <c r="E351" s="138">
        <f t="shared" si="29"/>
        <v>0</v>
      </c>
      <c r="F351" s="138">
        <f t="shared" si="30"/>
        <v>0</v>
      </c>
      <c r="G351" s="138">
        <f t="shared" si="31"/>
        <v>0</v>
      </c>
      <c r="H351" s="138">
        <f t="shared" si="28"/>
        <v>3696.4720195035711</v>
      </c>
    </row>
    <row r="352" spans="2:10">
      <c r="B352" s="127" t="str">
        <f>$B$41</f>
        <v>Library Science</v>
      </c>
      <c r="C352" s="138">
        <f t="shared" si="27"/>
        <v>0</v>
      </c>
      <c r="D352" s="138">
        <f t="shared" si="27"/>
        <v>0</v>
      </c>
      <c r="E352" s="138">
        <f t="shared" si="29"/>
        <v>0</v>
      </c>
      <c r="F352" s="138">
        <f t="shared" si="30"/>
        <v>0</v>
      </c>
      <c r="G352" s="138">
        <f t="shared" si="31"/>
        <v>0</v>
      </c>
      <c r="H352" s="138">
        <f t="shared" si="28"/>
        <v>0</v>
      </c>
    </row>
    <row r="353" spans="2:9">
      <c r="B353" s="127" t="str">
        <f>$B$42</f>
        <v>Veterinary Science</v>
      </c>
      <c r="C353" s="138">
        <f t="shared" si="27"/>
        <v>0</v>
      </c>
      <c r="D353" s="138">
        <f t="shared" si="27"/>
        <v>0</v>
      </c>
      <c r="E353" s="138">
        <f t="shared" si="29"/>
        <v>0</v>
      </c>
      <c r="F353" s="138">
        <f t="shared" si="30"/>
        <v>0</v>
      </c>
      <c r="G353" s="138">
        <f t="shared" si="31"/>
        <v>0</v>
      </c>
      <c r="H353" s="138">
        <f t="shared" si="28"/>
        <v>0</v>
      </c>
    </row>
    <row r="354" spans="2:9">
      <c r="B354" s="127" t="str">
        <f>$B$43</f>
        <v>Vocational Training</v>
      </c>
      <c r="C354" s="138">
        <f t="shared" si="27"/>
        <v>0</v>
      </c>
      <c r="D354" s="138">
        <f t="shared" si="27"/>
        <v>0</v>
      </c>
      <c r="E354" s="138">
        <f t="shared" si="29"/>
        <v>0</v>
      </c>
      <c r="F354" s="138">
        <f t="shared" si="30"/>
        <v>0</v>
      </c>
      <c r="G354" s="138">
        <f t="shared" si="31"/>
        <v>0</v>
      </c>
      <c r="H354" s="138">
        <f t="shared" si="28"/>
        <v>0</v>
      </c>
    </row>
    <row r="355" spans="2:9">
      <c r="B355" s="127" t="str">
        <f>$B$44</f>
        <v>Physical Training</v>
      </c>
      <c r="C355" s="138">
        <f t="shared" si="27"/>
        <v>0</v>
      </c>
      <c r="D355" s="138">
        <f t="shared" si="27"/>
        <v>0</v>
      </c>
      <c r="E355" s="138">
        <f t="shared" si="29"/>
        <v>0</v>
      </c>
      <c r="F355" s="138">
        <f t="shared" si="30"/>
        <v>0</v>
      </c>
      <c r="G355" s="138">
        <f t="shared" si="31"/>
        <v>0</v>
      </c>
      <c r="H355" s="138">
        <f t="shared" si="28"/>
        <v>0</v>
      </c>
    </row>
    <row r="356" spans="2:9">
      <c r="B356" s="127" t="str">
        <f>$B$45</f>
        <v>Health Services</v>
      </c>
      <c r="C356" s="138">
        <f t="shared" si="27"/>
        <v>3696.4720195035716</v>
      </c>
      <c r="D356" s="138">
        <f t="shared" si="27"/>
        <v>8370.8671578792346</v>
      </c>
      <c r="E356" s="138">
        <f t="shared" si="29"/>
        <v>0</v>
      </c>
      <c r="F356" s="138">
        <f t="shared" si="30"/>
        <v>0</v>
      </c>
      <c r="G356" s="138">
        <f t="shared" si="31"/>
        <v>0</v>
      </c>
      <c r="H356" s="138">
        <f t="shared" si="28"/>
        <v>7069.4730568541927</v>
      </c>
    </row>
    <row r="357" spans="2:9">
      <c r="B357" s="127" t="str">
        <f>$B$46</f>
        <v>Pharmacy</v>
      </c>
      <c r="C357" s="138">
        <f t="shared" si="27"/>
        <v>0</v>
      </c>
      <c r="D357" s="138">
        <f t="shared" si="27"/>
        <v>0</v>
      </c>
      <c r="E357" s="138">
        <f t="shared" si="29"/>
        <v>0</v>
      </c>
      <c r="F357" s="138">
        <f t="shared" si="30"/>
        <v>0</v>
      </c>
      <c r="G357" s="138">
        <f t="shared" si="31"/>
        <v>0</v>
      </c>
      <c r="H357" s="138">
        <f t="shared" si="28"/>
        <v>0</v>
      </c>
    </row>
    <row r="358" spans="2:9">
      <c r="B358" s="127" t="str">
        <f>$B$47</f>
        <v>Business Administration</v>
      </c>
      <c r="C358" s="138">
        <f t="shared" si="27"/>
        <v>10481.172830329746</v>
      </c>
      <c r="D358" s="138">
        <f t="shared" si="27"/>
        <v>19289.545995679644</v>
      </c>
      <c r="E358" s="138">
        <f t="shared" si="29"/>
        <v>13825.07069181099</v>
      </c>
      <c r="F358" s="138">
        <f t="shared" si="30"/>
        <v>0</v>
      </c>
      <c r="G358" s="138">
        <f t="shared" si="31"/>
        <v>0</v>
      </c>
      <c r="H358" s="138">
        <f t="shared" si="28"/>
        <v>17356.073705481384</v>
      </c>
    </row>
    <row r="359" spans="2:9">
      <c r="B359" s="127" t="str">
        <f>$B$48</f>
        <v>Optometry</v>
      </c>
      <c r="C359" s="138">
        <f t="shared" ref="C359:D363" si="32">C309*30</f>
        <v>0</v>
      </c>
      <c r="D359" s="138">
        <f t="shared" si="32"/>
        <v>0</v>
      </c>
      <c r="E359" s="138">
        <f t="shared" si="29"/>
        <v>0</v>
      </c>
      <c r="F359" s="138">
        <f t="shared" si="30"/>
        <v>0</v>
      </c>
      <c r="G359" s="138">
        <f t="shared" si="31"/>
        <v>0</v>
      </c>
      <c r="H359" s="138">
        <f t="shared" si="28"/>
        <v>0</v>
      </c>
    </row>
    <row r="360" spans="2:9">
      <c r="B360" s="127" t="str">
        <f>$B$49</f>
        <v>Teacher Ed-Practice Teaching</v>
      </c>
      <c r="C360" s="138">
        <f t="shared" si="32"/>
        <v>0</v>
      </c>
      <c r="D360" s="138">
        <f t="shared" si="32"/>
        <v>8370.8671578792346</v>
      </c>
      <c r="E360" s="138">
        <f t="shared" si="29"/>
        <v>0</v>
      </c>
      <c r="F360" s="138">
        <f t="shared" si="30"/>
        <v>0</v>
      </c>
      <c r="G360" s="138">
        <f t="shared" si="31"/>
        <v>0</v>
      </c>
      <c r="H360" s="138">
        <f t="shared" si="28"/>
        <v>8370.8671578792346</v>
      </c>
    </row>
    <row r="361" spans="2:9">
      <c r="B361" s="127" t="str">
        <f>$B$50</f>
        <v>Technology</v>
      </c>
      <c r="C361" s="138">
        <f t="shared" si="32"/>
        <v>3696.4720195035711</v>
      </c>
      <c r="D361" s="138">
        <f t="shared" si="32"/>
        <v>8370.8671578792346</v>
      </c>
      <c r="E361" s="138">
        <f t="shared" si="29"/>
        <v>6686.5187152335493</v>
      </c>
      <c r="F361" s="138">
        <f t="shared" si="30"/>
        <v>0</v>
      </c>
      <c r="G361" s="138">
        <f t="shared" si="31"/>
        <v>0</v>
      </c>
      <c r="H361" s="138">
        <f t="shared" si="28"/>
        <v>8120.5634641966499</v>
      </c>
    </row>
    <row r="362" spans="2:9">
      <c r="B362" s="127" t="str">
        <f>$B$51</f>
        <v>Nursing</v>
      </c>
      <c r="C362" s="138">
        <f t="shared" si="32"/>
        <v>0</v>
      </c>
      <c r="D362" s="138">
        <f t="shared" si="32"/>
        <v>0</v>
      </c>
      <c r="E362" s="138">
        <f t="shared" si="29"/>
        <v>0</v>
      </c>
      <c r="F362" s="138">
        <f t="shared" si="30"/>
        <v>0</v>
      </c>
      <c r="G362" s="138">
        <f t="shared" si="31"/>
        <v>0</v>
      </c>
      <c r="H362" s="138">
        <f t="shared" si="28"/>
        <v>0</v>
      </c>
    </row>
    <row r="363" spans="2:9">
      <c r="B363" s="130" t="str">
        <f>$B$52</f>
        <v>Totals</v>
      </c>
      <c r="C363" s="135">
        <f t="shared" si="32"/>
        <v>11082.097812483435</v>
      </c>
      <c r="D363" s="135">
        <f t="shared" si="32"/>
        <v>16135.462551166267</v>
      </c>
      <c r="E363" s="135">
        <f t="shared" si="29"/>
        <v>18880.039064887449</v>
      </c>
      <c r="F363" s="135">
        <f t="shared" si="30"/>
        <v>0</v>
      </c>
      <c r="G363" s="135">
        <f t="shared" si="31"/>
        <v>17060.488984113283</v>
      </c>
      <c r="H363" s="135">
        <f t="shared" si="28"/>
        <v>14794.40532159648</v>
      </c>
      <c r="I363" s="349"/>
    </row>
  </sheetData>
  <mergeCells count="45">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87:G87"/>
    <mergeCell ref="B89:G89"/>
    <mergeCell ref="B113:H113"/>
    <mergeCell ref="B114:G114"/>
    <mergeCell ref="B139:G139"/>
    <mergeCell ref="I140:I141"/>
    <mergeCell ref="B165:G165"/>
    <mergeCell ref="B166:G166"/>
    <mergeCell ref="B190:G190"/>
    <mergeCell ref="B316:H316"/>
    <mergeCell ref="B191:H191"/>
    <mergeCell ref="B140:F141"/>
    <mergeCell ref="B341:H341"/>
    <mergeCell ref="B215:G215"/>
    <mergeCell ref="B216:H216"/>
    <mergeCell ref="B241:G241"/>
    <mergeCell ref="B264:H264"/>
    <mergeCell ref="B266:H266"/>
    <mergeCell ref="B291:H291"/>
  </mergeCells>
  <conditionalFormatting sqref="C61:G80">
    <cfRule type="expression" dxfId="104" priority="6" stopIfTrue="1">
      <formula>C32=0</formula>
    </cfRule>
  </conditionalFormatting>
  <conditionalFormatting sqref="C91:G110">
    <cfRule type="expression" dxfId="103" priority="5" stopIfTrue="1">
      <formula>C32=0</formula>
    </cfRule>
  </conditionalFormatting>
  <conditionalFormatting sqref="C143:H162">
    <cfRule type="expression" dxfId="102" priority="3" stopIfTrue="1">
      <formula>C32=0</formula>
    </cfRule>
  </conditionalFormatting>
  <conditionalFormatting sqref="H143:H162">
    <cfRule type="expression" dxfId="101" priority="1" stopIfTrue="1">
      <formula>OR(AND(#REF!&gt;0,H143&gt;0,H61=0),AND(#REF!&gt;0,H143&gt;0,H32=0))</formula>
    </cfRule>
    <cfRule type="expression" dxfId="100" priority="2" stopIfTrue="1">
      <formula>OR(AND(#REF!&gt;0,H143&gt;0,H61=0),AND(#REF!&gt;0,H143&gt;0,H32=0))</formula>
    </cfRule>
    <cfRule type="expression" dxfId="99" priority="4"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98</v>
      </c>
      <c r="C3" s="119"/>
      <c r="D3" s="119"/>
      <c r="E3" s="119"/>
      <c r="F3" s="119"/>
      <c r="G3" s="119"/>
      <c r="H3" s="119"/>
    </row>
    <row r="4" spans="2:8">
      <c r="B4" s="292" t="s">
        <v>154</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Data!$G29</f>
        <v>71734358</v>
      </c>
    </row>
    <row r="14" spans="2:8">
      <c r="B14" s="478" t="s">
        <v>13</v>
      </c>
      <c r="C14" s="478"/>
      <c r="D14" s="478"/>
      <c r="E14" s="478"/>
      <c r="F14" s="354"/>
      <c r="G14" s="301"/>
      <c r="H14" s="355">
        <f>Data!$H29</f>
        <v>3382035</v>
      </c>
    </row>
    <row r="15" spans="2:8">
      <c r="B15" s="478" t="s">
        <v>14</v>
      </c>
      <c r="C15" s="478"/>
      <c r="D15" s="478"/>
      <c r="E15" s="478"/>
      <c r="F15" s="354"/>
      <c r="G15" s="301"/>
      <c r="H15" s="355">
        <f>Data!$I29</f>
        <v>20043706</v>
      </c>
    </row>
    <row r="16" spans="2:8">
      <c r="B16" s="478" t="s">
        <v>18</v>
      </c>
      <c r="C16" s="478"/>
      <c r="D16" s="478"/>
      <c r="E16" s="478"/>
      <c r="F16" s="354"/>
      <c r="G16" s="301"/>
      <c r="H16" s="355">
        <f>Data!$J29</f>
        <v>12288030</v>
      </c>
    </row>
    <row r="17" spans="2:23">
      <c r="B17" s="478" t="s">
        <v>15</v>
      </c>
      <c r="C17" s="478"/>
      <c r="D17" s="478"/>
      <c r="E17" s="478"/>
      <c r="F17" s="354"/>
      <c r="G17" s="301"/>
      <c r="H17" s="355">
        <f>Data!$K29</f>
        <v>34583858</v>
      </c>
    </row>
    <row r="18" spans="2:23">
      <c r="B18" s="478" t="s">
        <v>1</v>
      </c>
      <c r="C18" s="478"/>
      <c r="D18" s="478"/>
      <c r="E18" s="478"/>
      <c r="F18" s="356"/>
      <c r="G18" s="301"/>
      <c r="H18" s="357">
        <f>SUM(H13:H17)</f>
        <v>142031987</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Data!L29</f>
        <v>Judith Kruwell</v>
      </c>
      <c r="E21" s="491"/>
      <c r="F21" s="491"/>
      <c r="G21" s="308" t="str">
        <f>Data!M29</f>
        <v>936-468-4541</v>
      </c>
      <c r="H21" s="309" t="str">
        <f>Data!N29</f>
        <v>kruwelljf@sfasu.edu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Data!O29</f>
        <v>4731</v>
      </c>
      <c r="D25" s="316">
        <f>Data!P29</f>
        <v>5142</v>
      </c>
      <c r="E25" s="316">
        <f>Data!Q29</f>
        <v>1269</v>
      </c>
      <c r="F25" s="316">
        <f>Data!R29</f>
        <v>90</v>
      </c>
      <c r="G25" s="316">
        <f>Data!S29</f>
        <v>0</v>
      </c>
      <c r="H25" s="317">
        <f>SUM(C25:G25)</f>
        <v>11232</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Data!T29</f>
        <v>Hall, Karyn</v>
      </c>
      <c r="E28" s="491"/>
      <c r="F28" s="491"/>
      <c r="G28" s="308" t="str">
        <f>Data!U29</f>
        <v>(936) 468-3806</v>
      </c>
      <c r="H28" s="309" t="str">
        <f>Data!V29</f>
        <v>khall@sfasu.edu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Data!W29</f>
        <v>75237</v>
      </c>
      <c r="D32" s="140">
        <f>Data!AQ29</f>
        <v>14266</v>
      </c>
      <c r="E32" s="140">
        <f>Data!BK29</f>
        <v>2901</v>
      </c>
      <c r="F32" s="140">
        <f>Data!CE29</f>
        <v>672</v>
      </c>
      <c r="G32" s="140">
        <f>Data!CY29</f>
        <v>0</v>
      </c>
      <c r="H32" s="141">
        <f>SUM(C32:G32)</f>
        <v>93076</v>
      </c>
      <c r="W32" s="144"/>
    </row>
    <row r="33" spans="2:23">
      <c r="B33" s="129" t="s">
        <v>43</v>
      </c>
      <c r="C33" s="140">
        <f>Data!X29</f>
        <v>21115</v>
      </c>
      <c r="D33" s="140">
        <f>Data!AR29</f>
        <v>6758</v>
      </c>
      <c r="E33" s="140">
        <f>Data!BL29</f>
        <v>1984</v>
      </c>
      <c r="F33" s="140">
        <f>Data!CF29</f>
        <v>6</v>
      </c>
      <c r="G33" s="140">
        <f>Data!CZ29</f>
        <v>0</v>
      </c>
      <c r="H33" s="141">
        <f t="shared" ref="H33:H52" si="0">SUM(C33:G33)</f>
        <v>29863</v>
      </c>
      <c r="W33" s="144"/>
    </row>
    <row r="34" spans="2:23">
      <c r="B34" s="129" t="s">
        <v>44</v>
      </c>
      <c r="C34" s="140">
        <f>Data!Y29</f>
        <v>15630</v>
      </c>
      <c r="D34" s="140">
        <f>Data!AS29</f>
        <v>7906</v>
      </c>
      <c r="E34" s="140">
        <f>Data!BM29</f>
        <v>1504</v>
      </c>
      <c r="F34" s="140">
        <f>Data!CG29</f>
        <v>0</v>
      </c>
      <c r="G34" s="140">
        <f>Data!DA29</f>
        <v>0</v>
      </c>
      <c r="H34" s="141">
        <f t="shared" si="0"/>
        <v>25040</v>
      </c>
      <c r="W34" s="144"/>
    </row>
    <row r="35" spans="2:23">
      <c r="B35" s="129" t="s">
        <v>45</v>
      </c>
      <c r="C35" s="140">
        <f>Data!Z29</f>
        <v>4646</v>
      </c>
      <c r="D35" s="140">
        <f>Data!AT29</f>
        <v>12720</v>
      </c>
      <c r="E35" s="140">
        <f>Data!BN29</f>
        <v>5754</v>
      </c>
      <c r="F35" s="140">
        <f>Data!CH29</f>
        <v>634</v>
      </c>
      <c r="G35" s="140">
        <f>Data!DB29</f>
        <v>0</v>
      </c>
      <c r="H35" s="141">
        <f t="shared" si="0"/>
        <v>23754</v>
      </c>
      <c r="W35" s="144"/>
    </row>
    <row r="36" spans="2:23">
      <c r="B36" s="129" t="s">
        <v>46</v>
      </c>
      <c r="C36" s="140">
        <f>Data!AA29</f>
        <v>5692</v>
      </c>
      <c r="D36" s="140">
        <f>Data!AU29</f>
        <v>5176</v>
      </c>
      <c r="E36" s="140">
        <f>Data!BO29</f>
        <v>553</v>
      </c>
      <c r="F36" s="140">
        <f>Data!CI29</f>
        <v>107</v>
      </c>
      <c r="G36" s="140">
        <f>Data!DC29</f>
        <v>0</v>
      </c>
      <c r="H36" s="141">
        <f t="shared" si="0"/>
        <v>11528</v>
      </c>
      <c r="W36" s="144"/>
    </row>
    <row r="37" spans="2:23">
      <c r="B37" s="129" t="s">
        <v>47</v>
      </c>
      <c r="C37" s="140">
        <f>Data!AB29</f>
        <v>3688</v>
      </c>
      <c r="D37" s="140">
        <f>Data!AV29</f>
        <v>2109</v>
      </c>
      <c r="E37" s="140">
        <f>Data!BP29</f>
        <v>271</v>
      </c>
      <c r="F37" s="140">
        <f>Data!CJ29</f>
        <v>0</v>
      </c>
      <c r="G37" s="140">
        <f>Data!DD29</f>
        <v>0</v>
      </c>
      <c r="H37" s="141">
        <f t="shared" si="0"/>
        <v>6068</v>
      </c>
      <c r="W37" s="144"/>
    </row>
    <row r="38" spans="2:23">
      <c r="B38" s="129" t="s">
        <v>48</v>
      </c>
      <c r="C38" s="140">
        <f>Data!AC29</f>
        <v>6539</v>
      </c>
      <c r="D38" s="140">
        <f>Data!AW29</f>
        <v>5197</v>
      </c>
      <c r="E38" s="140">
        <f>Data!BQ29</f>
        <v>650</v>
      </c>
      <c r="F38" s="140">
        <f>Data!CK29</f>
        <v>0</v>
      </c>
      <c r="G38" s="140">
        <f>Data!DE29</f>
        <v>0</v>
      </c>
      <c r="H38" s="141">
        <f t="shared" si="0"/>
        <v>12386</v>
      </c>
      <c r="W38" s="144"/>
    </row>
    <row r="39" spans="2:23">
      <c r="B39" s="129" t="s">
        <v>49</v>
      </c>
      <c r="C39" s="140">
        <f>Data!AD29</f>
        <v>0</v>
      </c>
      <c r="D39" s="140">
        <f>Data!AX29</f>
        <v>0</v>
      </c>
      <c r="E39" s="140">
        <f>Data!BR29</f>
        <v>0</v>
      </c>
      <c r="F39" s="140">
        <f>Data!CL29</f>
        <v>0</v>
      </c>
      <c r="G39" s="140">
        <f>Data!DF29</f>
        <v>0</v>
      </c>
      <c r="H39" s="141">
        <f t="shared" si="0"/>
        <v>0</v>
      </c>
      <c r="W39" s="144"/>
    </row>
    <row r="40" spans="2:23">
      <c r="B40" s="129" t="s">
        <v>50</v>
      </c>
      <c r="C40" s="140">
        <f>Data!AE29</f>
        <v>462</v>
      </c>
      <c r="D40" s="140">
        <f>Data!AY29</f>
        <v>2819</v>
      </c>
      <c r="E40" s="140">
        <f>Data!BS29</f>
        <v>2785</v>
      </c>
      <c r="F40" s="140">
        <f>Data!CM29</f>
        <v>144</v>
      </c>
      <c r="G40" s="140">
        <f>Data!DG29</f>
        <v>0</v>
      </c>
      <c r="H40" s="141">
        <f t="shared" si="0"/>
        <v>6210</v>
      </c>
      <c r="W40" s="144"/>
    </row>
    <row r="41" spans="2:23">
      <c r="B41" s="129" t="s">
        <v>51</v>
      </c>
      <c r="C41" s="140">
        <f>Data!AF29</f>
        <v>0</v>
      </c>
      <c r="D41" s="140">
        <f>Data!AZ29</f>
        <v>0</v>
      </c>
      <c r="E41" s="140">
        <f>Data!BT29</f>
        <v>0</v>
      </c>
      <c r="F41" s="140">
        <f>Data!CN29</f>
        <v>0</v>
      </c>
      <c r="G41" s="140">
        <f>Data!DH29</f>
        <v>0</v>
      </c>
      <c r="H41" s="141">
        <f t="shared" si="0"/>
        <v>0</v>
      </c>
      <c r="W41" s="144"/>
    </row>
    <row r="42" spans="2:23">
      <c r="B42" s="129" t="s">
        <v>52</v>
      </c>
      <c r="C42" s="140">
        <f>Data!AG29</f>
        <v>0</v>
      </c>
      <c r="D42" s="140">
        <f>Data!BA29</f>
        <v>0</v>
      </c>
      <c r="E42" s="140">
        <f>Data!BU29</f>
        <v>0</v>
      </c>
      <c r="F42" s="140">
        <f>Data!CO29</f>
        <v>0</v>
      </c>
      <c r="G42" s="140">
        <f>Data!DI29</f>
        <v>0</v>
      </c>
      <c r="H42" s="141">
        <f t="shared" si="0"/>
        <v>0</v>
      </c>
      <c r="W42" s="144"/>
    </row>
    <row r="43" spans="2:23">
      <c r="B43" s="129" t="s">
        <v>53</v>
      </c>
      <c r="C43" s="140">
        <f>Data!AH29</f>
        <v>51</v>
      </c>
      <c r="D43" s="140">
        <f>Data!BB29</f>
        <v>0</v>
      </c>
      <c r="E43" s="140">
        <f>Data!BV29</f>
        <v>0</v>
      </c>
      <c r="F43" s="140">
        <f>Data!CP29</f>
        <v>0</v>
      </c>
      <c r="G43" s="140">
        <f>Data!DJ29</f>
        <v>0</v>
      </c>
      <c r="H43" s="141">
        <f t="shared" si="0"/>
        <v>51</v>
      </c>
      <c r="W43" s="144"/>
    </row>
    <row r="44" spans="2:23">
      <c r="B44" s="129" t="s">
        <v>54</v>
      </c>
      <c r="C44" s="140">
        <f>Data!AI29</f>
        <v>0</v>
      </c>
      <c r="D44" s="140">
        <f>Data!BC29</f>
        <v>0</v>
      </c>
      <c r="E44" s="140">
        <f>Data!BW29</f>
        <v>0</v>
      </c>
      <c r="F44" s="140">
        <f>Data!CQ29</f>
        <v>0</v>
      </c>
      <c r="G44" s="140">
        <f>Data!DK29</f>
        <v>0</v>
      </c>
      <c r="H44" s="141">
        <f t="shared" si="0"/>
        <v>0</v>
      </c>
      <c r="W44" s="144"/>
    </row>
    <row r="45" spans="2:23">
      <c r="B45" s="129" t="s">
        <v>55</v>
      </c>
      <c r="C45" s="140">
        <f>Data!AJ29</f>
        <v>3332</v>
      </c>
      <c r="D45" s="140">
        <f>Data!BD29</f>
        <v>5920</v>
      </c>
      <c r="E45" s="140">
        <f>Data!BX29</f>
        <v>3149</v>
      </c>
      <c r="F45" s="140">
        <f>Data!CR29</f>
        <v>0</v>
      </c>
      <c r="G45" s="140">
        <f>Data!DL29</f>
        <v>0</v>
      </c>
      <c r="H45" s="141">
        <f t="shared" si="0"/>
        <v>12401</v>
      </c>
      <c r="W45" s="144"/>
    </row>
    <row r="46" spans="2:23">
      <c r="B46" s="129" t="s">
        <v>56</v>
      </c>
      <c r="C46" s="140">
        <f>Data!AK29</f>
        <v>0</v>
      </c>
      <c r="D46" s="140">
        <f>Data!BE29</f>
        <v>0</v>
      </c>
      <c r="E46" s="140">
        <f>Data!BY29</f>
        <v>0</v>
      </c>
      <c r="F46" s="140">
        <f>Data!CS29</f>
        <v>0</v>
      </c>
      <c r="G46" s="140">
        <f>Data!DM29</f>
        <v>0</v>
      </c>
      <c r="H46" s="141">
        <f t="shared" si="0"/>
        <v>0</v>
      </c>
      <c r="W46" s="144"/>
    </row>
    <row r="47" spans="2:23">
      <c r="B47" s="129" t="s">
        <v>57</v>
      </c>
      <c r="C47" s="140">
        <f>Data!AL29</f>
        <v>9771</v>
      </c>
      <c r="D47" s="140">
        <f>Data!BF29</f>
        <v>19065</v>
      </c>
      <c r="E47" s="140">
        <f>Data!BZ29</f>
        <v>2763</v>
      </c>
      <c r="F47" s="140">
        <f>Data!CT29</f>
        <v>0</v>
      </c>
      <c r="G47" s="140">
        <f>Data!DN29</f>
        <v>0</v>
      </c>
      <c r="H47" s="141">
        <f t="shared" si="0"/>
        <v>31599</v>
      </c>
      <c r="W47" s="144"/>
    </row>
    <row r="48" spans="2:23">
      <c r="B48" s="129" t="s">
        <v>58</v>
      </c>
      <c r="C48" s="140">
        <f>Data!AM29</f>
        <v>0</v>
      </c>
      <c r="D48" s="140">
        <f>Data!BG29</f>
        <v>0</v>
      </c>
      <c r="E48" s="140">
        <f>Data!CA29</f>
        <v>0</v>
      </c>
      <c r="F48" s="140">
        <f>Data!CU29</f>
        <v>0</v>
      </c>
      <c r="G48" s="140">
        <f>Data!DO29</f>
        <v>0</v>
      </c>
      <c r="H48" s="141">
        <f t="shared" si="0"/>
        <v>0</v>
      </c>
      <c r="W48" s="144"/>
    </row>
    <row r="49" spans="2:23">
      <c r="B49" s="129" t="s">
        <v>59</v>
      </c>
      <c r="C49" s="140">
        <f>Data!AN29</f>
        <v>0</v>
      </c>
      <c r="D49" s="140">
        <f>Data!BH29</f>
        <v>2508</v>
      </c>
      <c r="E49" s="140">
        <f>Data!CB29</f>
        <v>0</v>
      </c>
      <c r="F49" s="140">
        <f>Data!CV29</f>
        <v>0</v>
      </c>
      <c r="G49" s="140">
        <f>Data!DP29</f>
        <v>0</v>
      </c>
      <c r="H49" s="141">
        <f t="shared" si="0"/>
        <v>2508</v>
      </c>
      <c r="W49" s="144"/>
    </row>
    <row r="50" spans="2:23">
      <c r="B50" s="129" t="s">
        <v>60</v>
      </c>
      <c r="C50" s="140">
        <f>Data!AO29</f>
        <v>1482</v>
      </c>
      <c r="D50" s="140">
        <f>Data!BI29</f>
        <v>786</v>
      </c>
      <c r="E50" s="140">
        <f>Data!CC29</f>
        <v>6</v>
      </c>
      <c r="F50" s="140">
        <f>Data!CW29</f>
        <v>0</v>
      </c>
      <c r="G50" s="140">
        <f>Data!DQ29</f>
        <v>0</v>
      </c>
      <c r="H50" s="141">
        <f t="shared" si="0"/>
        <v>2274</v>
      </c>
      <c r="W50" s="144"/>
    </row>
    <row r="51" spans="2:23">
      <c r="B51" s="129" t="s">
        <v>0</v>
      </c>
      <c r="C51" s="140">
        <f>Data!AP29</f>
        <v>210</v>
      </c>
      <c r="D51" s="140">
        <f>Data!BJ29</f>
        <v>7480</v>
      </c>
      <c r="E51" s="140">
        <f>Data!CD29</f>
        <v>393</v>
      </c>
      <c r="F51" s="140">
        <f>Data!CX29</f>
        <v>0</v>
      </c>
      <c r="G51" s="140">
        <f>Data!DR29</f>
        <v>0</v>
      </c>
      <c r="H51" s="141">
        <f t="shared" si="0"/>
        <v>8083</v>
      </c>
      <c r="W51" s="144"/>
    </row>
    <row r="52" spans="2:23">
      <c r="B52" s="142" t="s">
        <v>33</v>
      </c>
      <c r="C52" s="141">
        <f>SUM(C32:C51)</f>
        <v>147855</v>
      </c>
      <c r="D52" s="141">
        <f>SUM(D32:D51)</f>
        <v>92710</v>
      </c>
      <c r="E52" s="141">
        <f>SUM(E32:E51)</f>
        <v>22713</v>
      </c>
      <c r="F52" s="141">
        <f>SUM(F32:F51)</f>
        <v>1563</v>
      </c>
      <c r="G52" s="141">
        <f>SUM(G32:G51)</f>
        <v>0</v>
      </c>
      <c r="H52" s="141">
        <f t="shared" si="0"/>
        <v>264841</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Data!T29</f>
        <v>Hall, Karyn</v>
      </c>
      <c r="E55" s="491"/>
      <c r="F55" s="491"/>
      <c r="G55" s="308" t="str">
        <f>Data!U29</f>
        <v>(936) 468-3806</v>
      </c>
      <c r="H55" s="309" t="str">
        <f>Data!V29</f>
        <v>khall@sfasu.edu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Data!DS29</f>
        <v>6959842.8348875428</v>
      </c>
      <c r="D61" s="320">
        <f>Data!EM29</f>
        <v>2205052.5303169042</v>
      </c>
      <c r="E61" s="320">
        <f>Data!FG29</f>
        <v>1348463.4504377134</v>
      </c>
      <c r="F61" s="320">
        <f>Data!GA29</f>
        <v>428870.48297267675</v>
      </c>
      <c r="G61" s="320">
        <f>Data!GU29</f>
        <v>0</v>
      </c>
      <c r="H61" s="321">
        <f>SUM(C61:G61)</f>
        <v>10942229.298614835</v>
      </c>
    </row>
    <row r="62" spans="2:23">
      <c r="B62" s="127" t="str">
        <f>$B$33</f>
        <v>Science</v>
      </c>
      <c r="C62" s="320">
        <f>Data!DT29</f>
        <v>2114272.2311070268</v>
      </c>
      <c r="D62" s="320">
        <f>Data!EN29</f>
        <v>1846801.1565143014</v>
      </c>
      <c r="E62" s="320">
        <f>Data!FH29</f>
        <v>1081685.0189904983</v>
      </c>
      <c r="F62" s="320">
        <f>Data!GB29</f>
        <v>16181.6</v>
      </c>
      <c r="G62" s="320">
        <f>Data!GV29</f>
        <v>0</v>
      </c>
      <c r="H62" s="141">
        <f t="shared" ref="H62:H81" si="1">SUM(C62:G62)</f>
        <v>5058940.0066118259</v>
      </c>
    </row>
    <row r="63" spans="2:23">
      <c r="B63" s="127" t="str">
        <f>$B$34</f>
        <v>Fine Arts</v>
      </c>
      <c r="C63" s="320">
        <f>Data!DU29</f>
        <v>2459690.8066725815</v>
      </c>
      <c r="D63" s="320">
        <f>Data!EO29</f>
        <v>1944795.4816985922</v>
      </c>
      <c r="E63" s="320">
        <f>Data!FI29</f>
        <v>837227.42690188985</v>
      </c>
      <c r="F63" s="320">
        <f>Data!GC29</f>
        <v>0</v>
      </c>
      <c r="G63" s="320">
        <f>Data!GW29</f>
        <v>0</v>
      </c>
      <c r="H63" s="141">
        <f t="shared" si="1"/>
        <v>5241713.7152730636</v>
      </c>
    </row>
    <row r="64" spans="2:23">
      <c r="B64" s="127" t="str">
        <f>$B$35</f>
        <v>Teacher Education</v>
      </c>
      <c r="C64" s="320">
        <f>Data!DV29</f>
        <v>408227.97665377182</v>
      </c>
      <c r="D64" s="320">
        <f>Data!EP29</f>
        <v>1449953.1264882162</v>
      </c>
      <c r="E64" s="320">
        <f>Data!FJ29</f>
        <v>1393070.251864387</v>
      </c>
      <c r="F64" s="320">
        <f>Data!GD29</f>
        <v>187530.6774839618</v>
      </c>
      <c r="G64" s="320">
        <f>Data!GX29</f>
        <v>0</v>
      </c>
      <c r="H64" s="141">
        <f t="shared" si="1"/>
        <v>3438782.0324903373</v>
      </c>
    </row>
    <row r="65" spans="2:8">
      <c r="B65" s="127" t="str">
        <f>$B$36</f>
        <v>Agriculture</v>
      </c>
      <c r="C65" s="320">
        <f>Data!DW29</f>
        <v>623731.12884255766</v>
      </c>
      <c r="D65" s="320">
        <f>Data!EQ29</f>
        <v>788218.15817796963</v>
      </c>
      <c r="E65" s="320">
        <f>Data!FK29</f>
        <v>269667.66049667803</v>
      </c>
      <c r="F65" s="320">
        <f>Data!GE29</f>
        <v>97080.111356639187</v>
      </c>
      <c r="G65" s="320">
        <f>Data!GY29</f>
        <v>0</v>
      </c>
      <c r="H65" s="141">
        <f t="shared" si="1"/>
        <v>1778697.0588738443</v>
      </c>
    </row>
    <row r="66" spans="2:8">
      <c r="B66" s="127" t="str">
        <f>$B$37</f>
        <v>Engineering</v>
      </c>
      <c r="C66" s="320">
        <f>Data!DX29</f>
        <v>516538.25582088076</v>
      </c>
      <c r="D66" s="320">
        <f>Data!ER29</f>
        <v>519404.79765973566</v>
      </c>
      <c r="E66" s="320">
        <f>Data!FL29</f>
        <v>129383.73110010661</v>
      </c>
      <c r="F66" s="320">
        <f>Data!GF29</f>
        <v>0</v>
      </c>
      <c r="G66" s="320">
        <f>Data!GZ29</f>
        <v>0</v>
      </c>
      <c r="H66" s="141">
        <f t="shared" si="1"/>
        <v>1165326.7845807229</v>
      </c>
    </row>
    <row r="67" spans="2:8">
      <c r="B67" s="127" t="str">
        <f>$B$38</f>
        <v>Home Economics</v>
      </c>
      <c r="C67" s="320">
        <f>Data!DY29</f>
        <v>378184.56505454052</v>
      </c>
      <c r="D67" s="320">
        <f>Data!ES29</f>
        <v>362154.15830282413</v>
      </c>
      <c r="E67" s="320">
        <f>Data!FM29</f>
        <v>154379.82127609442</v>
      </c>
      <c r="F67" s="320">
        <f>Data!GG29</f>
        <v>0</v>
      </c>
      <c r="G67" s="320">
        <f>Data!HA29</f>
        <v>0</v>
      </c>
      <c r="H67" s="141">
        <f t="shared" si="1"/>
        <v>894718.54463345907</v>
      </c>
    </row>
    <row r="68" spans="2:8">
      <c r="B68" s="127" t="str">
        <f>$B$39</f>
        <v>Law</v>
      </c>
      <c r="C68" s="320">
        <f>Data!DZ29</f>
        <v>0</v>
      </c>
      <c r="D68" s="320">
        <f>Data!ET29</f>
        <v>0</v>
      </c>
      <c r="E68" s="320">
        <f>Data!FN29</f>
        <v>0</v>
      </c>
      <c r="F68" s="320">
        <f>Data!GH29</f>
        <v>0</v>
      </c>
      <c r="G68" s="320">
        <f>Data!HB29</f>
        <v>0</v>
      </c>
      <c r="H68" s="141">
        <f t="shared" si="1"/>
        <v>0</v>
      </c>
    </row>
    <row r="69" spans="2:8">
      <c r="B69" s="127" t="str">
        <f>$B$40</f>
        <v>Social Service</v>
      </c>
      <c r="C69" s="320">
        <f>Data!EA29</f>
        <v>133508.90753225534</v>
      </c>
      <c r="D69" s="320">
        <f>Data!EU29</f>
        <v>322060.80839593412</v>
      </c>
      <c r="E69" s="320">
        <f>Data!FO29</f>
        <v>424393.84233511594</v>
      </c>
      <c r="F69" s="320">
        <f>Data!GI29</f>
        <v>90001.342857142852</v>
      </c>
      <c r="G69" s="320">
        <f>Data!HC29</f>
        <v>0</v>
      </c>
      <c r="H69" s="141">
        <f t="shared" si="1"/>
        <v>969964.90112044825</v>
      </c>
    </row>
    <row r="70" spans="2:8">
      <c r="B70" s="127" t="str">
        <f>$B$41</f>
        <v>Library Science</v>
      </c>
      <c r="C70" s="320">
        <f>Data!EB29</f>
        <v>0</v>
      </c>
      <c r="D70" s="320">
        <f>Data!EV29</f>
        <v>0</v>
      </c>
      <c r="E70" s="320">
        <f>Data!FP29</f>
        <v>0</v>
      </c>
      <c r="F70" s="320">
        <f>Data!GJ29</f>
        <v>0</v>
      </c>
      <c r="G70" s="320">
        <f>Data!HD29</f>
        <v>0</v>
      </c>
      <c r="H70" s="141">
        <f t="shared" si="1"/>
        <v>0</v>
      </c>
    </row>
    <row r="71" spans="2:8">
      <c r="B71" s="127" t="str">
        <f>$B$42</f>
        <v>Veterinary Science</v>
      </c>
      <c r="C71" s="320">
        <f>Data!EC29</f>
        <v>0</v>
      </c>
      <c r="D71" s="320">
        <f>Data!EW29</f>
        <v>0</v>
      </c>
      <c r="E71" s="320">
        <f>Data!FQ29</f>
        <v>0</v>
      </c>
      <c r="F71" s="320">
        <f>Data!GK29</f>
        <v>0</v>
      </c>
      <c r="G71" s="320">
        <f>Data!HE29</f>
        <v>0</v>
      </c>
      <c r="H71" s="141">
        <f t="shared" si="1"/>
        <v>0</v>
      </c>
    </row>
    <row r="72" spans="2:8">
      <c r="B72" s="127" t="str">
        <f>$B$43</f>
        <v>Vocational Training</v>
      </c>
      <c r="C72" s="320">
        <f>Data!ED29</f>
        <v>4480.08</v>
      </c>
      <c r="D72" s="320">
        <f>Data!EX29</f>
        <v>0</v>
      </c>
      <c r="E72" s="320">
        <f>Data!FR29</f>
        <v>0</v>
      </c>
      <c r="F72" s="320">
        <f>Data!GL29</f>
        <v>0</v>
      </c>
      <c r="G72" s="320">
        <f>Data!HF29</f>
        <v>0</v>
      </c>
      <c r="H72" s="141">
        <f t="shared" si="1"/>
        <v>4480.08</v>
      </c>
    </row>
    <row r="73" spans="2:8">
      <c r="B73" s="127" t="str">
        <f>$B$44</f>
        <v>Physical Training</v>
      </c>
      <c r="C73" s="320">
        <f>Data!EE29</f>
        <v>0</v>
      </c>
      <c r="D73" s="320">
        <f>Data!EY29</f>
        <v>0</v>
      </c>
      <c r="E73" s="320">
        <f>Data!FS29</f>
        <v>0</v>
      </c>
      <c r="F73" s="320">
        <f>Data!GM29</f>
        <v>0</v>
      </c>
      <c r="G73" s="320">
        <f>Data!HG29</f>
        <v>0</v>
      </c>
      <c r="H73" s="141">
        <f t="shared" si="1"/>
        <v>0</v>
      </c>
    </row>
    <row r="74" spans="2:8">
      <c r="B74" s="127" t="str">
        <f>$B$45</f>
        <v>Health Services</v>
      </c>
      <c r="C74" s="320">
        <f>Data!EF29</f>
        <v>212613.91914089446</v>
      </c>
      <c r="D74" s="320">
        <f>Data!EZ29</f>
        <v>604301.02348624996</v>
      </c>
      <c r="E74" s="320">
        <f>Data!FT29</f>
        <v>800029.41091989318</v>
      </c>
      <c r="F74" s="320">
        <f>Data!GN29</f>
        <v>0</v>
      </c>
      <c r="G74" s="320">
        <f>Data!HH29</f>
        <v>0</v>
      </c>
      <c r="H74" s="141">
        <f t="shared" si="1"/>
        <v>1616944.3535470376</v>
      </c>
    </row>
    <row r="75" spans="2:8">
      <c r="B75" s="127" t="str">
        <f>$B$46</f>
        <v>Pharmacy</v>
      </c>
      <c r="C75" s="320">
        <f>Data!EG29</f>
        <v>0</v>
      </c>
      <c r="D75" s="320">
        <f>Data!FA29</f>
        <v>0</v>
      </c>
      <c r="E75" s="320">
        <f>Data!FU29</f>
        <v>0</v>
      </c>
      <c r="F75" s="320">
        <f>Data!GO29</f>
        <v>0</v>
      </c>
      <c r="G75" s="320">
        <f>Data!HI29</f>
        <v>0</v>
      </c>
      <c r="H75" s="141">
        <f t="shared" si="1"/>
        <v>0</v>
      </c>
    </row>
    <row r="76" spans="2:8">
      <c r="B76" s="127" t="str">
        <f>$B$47</f>
        <v>Business Administration</v>
      </c>
      <c r="C76" s="320">
        <f>Data!EH29</f>
        <v>1061186.7300127228</v>
      </c>
      <c r="D76" s="320">
        <f>Data!FB29</f>
        <v>3506031.2699196599</v>
      </c>
      <c r="E76" s="320">
        <f>Data!FV29</f>
        <v>881676.15892154293</v>
      </c>
      <c r="F76" s="320">
        <f>Data!GP29</f>
        <v>0</v>
      </c>
      <c r="G76" s="320">
        <f>Data!HJ29</f>
        <v>0</v>
      </c>
      <c r="H76" s="141">
        <f t="shared" si="1"/>
        <v>5448894.1588539248</v>
      </c>
    </row>
    <row r="77" spans="2:8">
      <c r="B77" s="127" t="str">
        <f>$B$48</f>
        <v>Optometry</v>
      </c>
      <c r="C77" s="320">
        <f>Data!EI29</f>
        <v>0</v>
      </c>
      <c r="D77" s="320">
        <f>Data!FC29</f>
        <v>0</v>
      </c>
      <c r="E77" s="320">
        <f>Data!FW29</f>
        <v>0</v>
      </c>
      <c r="F77" s="320">
        <f>Data!GQ29</f>
        <v>0</v>
      </c>
      <c r="G77" s="320">
        <f>Data!HK29</f>
        <v>0</v>
      </c>
      <c r="H77" s="141">
        <f t="shared" si="1"/>
        <v>0</v>
      </c>
    </row>
    <row r="78" spans="2:8">
      <c r="B78" s="127" t="str">
        <f>$B$49</f>
        <v>Teacher Ed-Practice Teaching</v>
      </c>
      <c r="C78" s="320">
        <f>Data!EJ29</f>
        <v>0</v>
      </c>
      <c r="D78" s="320">
        <f>Data!FD29</f>
        <v>199715.04286522241</v>
      </c>
      <c r="E78" s="320">
        <f>Data!FX29</f>
        <v>0</v>
      </c>
      <c r="F78" s="320">
        <f>Data!GR29</f>
        <v>0</v>
      </c>
      <c r="G78" s="320">
        <f>Data!HL29</f>
        <v>0</v>
      </c>
      <c r="H78" s="141">
        <f t="shared" si="1"/>
        <v>199715.04286522241</v>
      </c>
    </row>
    <row r="79" spans="2:8">
      <c r="B79" s="127" t="str">
        <f>$B$50</f>
        <v>Technology</v>
      </c>
      <c r="C79" s="320">
        <f>Data!EK29</f>
        <v>129047.34487290066</v>
      </c>
      <c r="D79" s="320">
        <f>Data!FE29</f>
        <v>173026.3336205805</v>
      </c>
      <c r="E79" s="320">
        <f>Data!FY29</f>
        <v>10449.014744123155</v>
      </c>
      <c r="F79" s="320">
        <f>Data!GS29</f>
        <v>0</v>
      </c>
      <c r="G79" s="320">
        <f>Data!HM29</f>
        <v>0</v>
      </c>
      <c r="H79" s="141">
        <f t="shared" si="1"/>
        <v>312522.69323760428</v>
      </c>
    </row>
    <row r="80" spans="2:8">
      <c r="B80" s="127" t="str">
        <f>$B$51</f>
        <v>Nursing</v>
      </c>
      <c r="C80" s="320">
        <f>Data!EL29</f>
        <v>21314.333235927461</v>
      </c>
      <c r="D80" s="320">
        <f>Data!FF29</f>
        <v>2034966.4048973008</v>
      </c>
      <c r="E80" s="320">
        <f>Data!FZ29</f>
        <v>295850.24787832098</v>
      </c>
      <c r="F80" s="320">
        <f>Data!GT29</f>
        <v>0</v>
      </c>
      <c r="G80" s="320">
        <f>Data!HN29</f>
        <v>0</v>
      </c>
      <c r="H80" s="141">
        <f t="shared" si="1"/>
        <v>2352130.9860115489</v>
      </c>
    </row>
    <row r="81" spans="2:8">
      <c r="B81" s="130" t="str">
        <f>$B$52</f>
        <v>Totals</v>
      </c>
      <c r="C81" s="321">
        <f>SUM(C61:C80)</f>
        <v>15022639.113833603</v>
      </c>
      <c r="D81" s="321">
        <f>SUM(D61:D80)</f>
        <v>15956480.29234349</v>
      </c>
      <c r="E81" s="321">
        <f>SUM(E61:E80)</f>
        <v>7626276.0358663648</v>
      </c>
      <c r="F81" s="321">
        <f>SUM(F61:F80)</f>
        <v>819664.21467042062</v>
      </c>
      <c r="G81" s="321">
        <f>SUM(G61:G80)</f>
        <v>0</v>
      </c>
      <c r="H81" s="321">
        <f t="shared" si="1"/>
        <v>39425059.656713873</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Data!T29</f>
        <v>Hall, Karyn</v>
      </c>
      <c r="E84" s="491"/>
      <c r="F84" s="491"/>
      <c r="G84" s="308" t="str">
        <f>Data!U29</f>
        <v>(936) 468-3806</v>
      </c>
      <c r="H84" s="309" t="str">
        <f>Data!V29</f>
        <v>khall@sfasu.edu</v>
      </c>
    </row>
    <row r="85" spans="2:8" ht="13.5" customHeight="1">
      <c r="B85" s="306"/>
      <c r="C85" s="306"/>
      <c r="D85" s="306"/>
      <c r="E85" s="306"/>
      <c r="F85" s="306"/>
      <c r="G85" s="306"/>
      <c r="H85" s="296"/>
    </row>
    <row r="86" spans="2:8">
      <c r="B86" s="120" t="s">
        <v>32</v>
      </c>
      <c r="C86" s="324"/>
      <c r="D86" s="324"/>
      <c r="E86" s="324"/>
      <c r="F86" s="324"/>
      <c r="G86" s="324"/>
      <c r="H86" s="122">
        <f>H13+H14</f>
        <v>75116393</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Data!HR29</f>
        <v>346656.62007357774</v>
      </c>
      <c r="D91" s="327">
        <f>Data!IL29</f>
        <v>84540.913721762132</v>
      </c>
      <c r="E91" s="327">
        <f>Data!JF29</f>
        <v>16756.21069806067</v>
      </c>
      <c r="F91" s="327">
        <f>Data!JZ29</f>
        <v>1531.9259782170227</v>
      </c>
      <c r="G91" s="327">
        <f>Data!KT29</f>
        <v>0</v>
      </c>
      <c r="H91" s="133">
        <f>SUM(C91:G91)</f>
        <v>449485.6704716176</v>
      </c>
    </row>
    <row r="92" spans="2:8">
      <c r="B92" s="127" t="str">
        <f>$B$33</f>
        <v>Science</v>
      </c>
      <c r="C92" s="327">
        <f>Data!HS29</f>
        <v>448002.9872167568</v>
      </c>
      <c r="D92" s="327">
        <f>Data!IM29</f>
        <v>111391.98908354942</v>
      </c>
      <c r="E92" s="327">
        <f>Data!JG29</f>
        <v>16707.105929507707</v>
      </c>
      <c r="F92" s="327">
        <f>Data!KA29</f>
        <v>66.552763631931199</v>
      </c>
      <c r="G92" s="327">
        <f>Data!KU29</f>
        <v>0</v>
      </c>
      <c r="H92" s="136">
        <f t="shared" ref="H92:H110" si="2">SUM(C92:G92)</f>
        <v>576168.63499344583</v>
      </c>
    </row>
    <row r="93" spans="2:8">
      <c r="B93" s="127" t="str">
        <f>$B$34</f>
        <v>Fine Arts</v>
      </c>
      <c r="C93" s="327">
        <f>Data!HT29</f>
        <v>59187.583598233177</v>
      </c>
      <c r="D93" s="327">
        <f>Data!IN29</f>
        <v>30677.80761249426</v>
      </c>
      <c r="E93" s="327">
        <f>Data!JH29</f>
        <v>4942.1663469531668</v>
      </c>
      <c r="F93" s="327">
        <f>Data!KB29</f>
        <v>0</v>
      </c>
      <c r="G93" s="327">
        <f>Data!KV29</f>
        <v>0</v>
      </c>
      <c r="H93" s="136">
        <f t="shared" si="2"/>
        <v>94807.5575576806</v>
      </c>
    </row>
    <row r="94" spans="2:8">
      <c r="B94" s="127" t="str">
        <f>$B$35</f>
        <v>Teacher Education</v>
      </c>
      <c r="C94" s="327">
        <f>Data!HU29</f>
        <v>24157.608886559399</v>
      </c>
      <c r="D94" s="327">
        <f>Data!IO29</f>
        <v>164981.33976257537</v>
      </c>
      <c r="E94" s="327">
        <f>Data!JI29</f>
        <v>38336.650874368861</v>
      </c>
      <c r="F94" s="327">
        <f>Data!KC29</f>
        <v>1573.3883622428398</v>
      </c>
      <c r="G94" s="327">
        <f>Data!KW29</f>
        <v>0</v>
      </c>
      <c r="H94" s="136">
        <f t="shared" si="2"/>
        <v>229048.98788574646</v>
      </c>
    </row>
    <row r="95" spans="2:8">
      <c r="B95" s="127" t="str">
        <f>$B$36</f>
        <v>Agriculture</v>
      </c>
      <c r="C95" s="327">
        <f>Data!HV29</f>
        <v>10918.139338807427</v>
      </c>
      <c r="D95" s="327">
        <f>Data!IP29</f>
        <v>10409.508176937008</v>
      </c>
      <c r="E95" s="327">
        <f>Data!JJ29</f>
        <v>601.45435341856626</v>
      </c>
      <c r="F95" s="327">
        <f>Data!KD29</f>
        <v>0</v>
      </c>
      <c r="G95" s="327">
        <f>Data!KX29</f>
        <v>0</v>
      </c>
      <c r="H95" s="136">
        <f t="shared" si="2"/>
        <v>21929.101869163002</v>
      </c>
    </row>
    <row r="96" spans="2:8">
      <c r="B96" s="127" t="str">
        <f>$B$37</f>
        <v>Engineering</v>
      </c>
      <c r="C96" s="327">
        <f>Data!HW29</f>
        <v>43621.067286474674</v>
      </c>
      <c r="D96" s="327">
        <f>Data!IQ29</f>
        <v>30853.524211909229</v>
      </c>
      <c r="E96" s="327">
        <f>Data!JK29</f>
        <v>1801.4266435319073</v>
      </c>
      <c r="F96" s="327">
        <f>Data!KE29</f>
        <v>0</v>
      </c>
      <c r="G96" s="327">
        <f>Data!KY29</f>
        <v>0</v>
      </c>
      <c r="H96" s="136">
        <f t="shared" si="2"/>
        <v>76276.018141915803</v>
      </c>
    </row>
    <row r="97" spans="2:8">
      <c r="B97" s="127" t="str">
        <f>$B$38</f>
        <v>Home Economics</v>
      </c>
      <c r="C97" s="327">
        <f>Data!HX29</f>
        <v>30407.735453775629</v>
      </c>
      <c r="D97" s="327">
        <f>Data!IR29</f>
        <v>30012.373576829705</v>
      </c>
      <c r="E97" s="327">
        <f>Data!JL29</f>
        <v>3538.4654547863593</v>
      </c>
      <c r="F97" s="327">
        <f>Data!KF29</f>
        <v>0</v>
      </c>
      <c r="G97" s="327">
        <f>Data!KZ29</f>
        <v>0</v>
      </c>
      <c r="H97" s="136">
        <f t="shared" si="2"/>
        <v>63958.574485391699</v>
      </c>
    </row>
    <row r="98" spans="2:8">
      <c r="B98" s="127" t="str">
        <f>$B$39</f>
        <v>Law</v>
      </c>
      <c r="C98" s="327">
        <f>Data!HY29</f>
        <v>0</v>
      </c>
      <c r="D98" s="327">
        <f>Data!IS29</f>
        <v>0</v>
      </c>
      <c r="E98" s="327">
        <f>Data!JM29</f>
        <v>0</v>
      </c>
      <c r="F98" s="327">
        <f>Data!KG29</f>
        <v>0</v>
      </c>
      <c r="G98" s="327">
        <f>Data!LA29</f>
        <v>0</v>
      </c>
      <c r="H98" s="136">
        <f t="shared" si="2"/>
        <v>0</v>
      </c>
    </row>
    <row r="99" spans="2:8">
      <c r="B99" s="127" t="str">
        <f>$B$40</f>
        <v>Social Service</v>
      </c>
      <c r="C99" s="327">
        <f>Data!HZ29</f>
        <v>2773.9280205655537</v>
      </c>
      <c r="D99" s="327">
        <f>Data!IT29</f>
        <v>18700.285596324688</v>
      </c>
      <c r="E99" s="327">
        <f>Data!JN29</f>
        <v>17872.661554989223</v>
      </c>
      <c r="F99" s="327">
        <f>Data!KH29</f>
        <v>2191.1700330517806</v>
      </c>
      <c r="G99" s="327">
        <f>Data!LB29</f>
        <v>0</v>
      </c>
      <c r="H99" s="136">
        <f t="shared" si="2"/>
        <v>41538.045204931244</v>
      </c>
    </row>
    <row r="100" spans="2:8">
      <c r="B100" s="127" t="str">
        <f>$B$41</f>
        <v>Library Science</v>
      </c>
      <c r="C100" s="327">
        <f>Data!IA29</f>
        <v>0</v>
      </c>
      <c r="D100" s="327">
        <f>Data!IU29</f>
        <v>0</v>
      </c>
      <c r="E100" s="327">
        <f>Data!JO29</f>
        <v>0</v>
      </c>
      <c r="F100" s="327">
        <f>Data!KI29</f>
        <v>0</v>
      </c>
      <c r="G100" s="327">
        <f>Data!LC29</f>
        <v>0</v>
      </c>
      <c r="H100" s="136">
        <f t="shared" si="2"/>
        <v>0</v>
      </c>
    </row>
    <row r="101" spans="2:8">
      <c r="B101" s="127" t="str">
        <f>$B$42</f>
        <v>Veterinary Science</v>
      </c>
      <c r="C101" s="327">
        <f>Data!IB29</f>
        <v>0</v>
      </c>
      <c r="D101" s="327">
        <f>Data!IV29</f>
        <v>0</v>
      </c>
      <c r="E101" s="327">
        <f>Data!JP29</f>
        <v>0</v>
      </c>
      <c r="F101" s="327">
        <f>Data!KJ29</f>
        <v>0</v>
      </c>
      <c r="G101" s="327">
        <f>Data!LD29</f>
        <v>0</v>
      </c>
      <c r="H101" s="136">
        <f t="shared" si="2"/>
        <v>0</v>
      </c>
    </row>
    <row r="102" spans="2:8">
      <c r="B102" s="127" t="str">
        <f>$B$43</f>
        <v>Vocational Training</v>
      </c>
      <c r="C102" s="327">
        <f>Data!IC29</f>
        <v>217.39313978984359</v>
      </c>
      <c r="D102" s="327">
        <f>Data!IW29</f>
        <v>0</v>
      </c>
      <c r="E102" s="327">
        <f>Data!JQ29</f>
        <v>0</v>
      </c>
      <c r="F102" s="327">
        <f>Data!KK29</f>
        <v>0</v>
      </c>
      <c r="G102" s="327">
        <f>Data!LE29</f>
        <v>0</v>
      </c>
      <c r="H102" s="136">
        <f t="shared" si="2"/>
        <v>217.39313978984359</v>
      </c>
    </row>
    <row r="103" spans="2:8">
      <c r="B103" s="127" t="str">
        <f>$B$44</f>
        <v>Physical Training</v>
      </c>
      <c r="C103" s="327">
        <f>Data!ID29</f>
        <v>0</v>
      </c>
      <c r="D103" s="327">
        <f>Data!IX29</f>
        <v>0</v>
      </c>
      <c r="E103" s="327">
        <f>Data!JR29</f>
        <v>0</v>
      </c>
      <c r="F103" s="327">
        <f>Data!KL29</f>
        <v>0</v>
      </c>
      <c r="G103" s="327">
        <f>Data!LF29</f>
        <v>0</v>
      </c>
      <c r="H103" s="136">
        <f t="shared" si="2"/>
        <v>0</v>
      </c>
    </row>
    <row r="104" spans="2:8">
      <c r="B104" s="127" t="str">
        <f>$B$45</f>
        <v>Health Services</v>
      </c>
      <c r="C104" s="327">
        <f>Data!IE29</f>
        <v>1947.205319363504</v>
      </c>
      <c r="D104" s="327">
        <f>Data!IY29</f>
        <v>6702.3405001014489</v>
      </c>
      <c r="E104" s="327">
        <f>Data!JS29</f>
        <v>6388.7669417697953</v>
      </c>
      <c r="F104" s="327">
        <f>Data!KM29</f>
        <v>0</v>
      </c>
      <c r="G104" s="327">
        <f>Data!LG29</f>
        <v>0</v>
      </c>
      <c r="H104" s="136">
        <f t="shared" si="2"/>
        <v>15038.312761234749</v>
      </c>
    </row>
    <row r="105" spans="2:8">
      <c r="B105" s="127" t="str">
        <f>$B$46</f>
        <v>Pharmacy</v>
      </c>
      <c r="C105" s="327">
        <f>Data!IF29</f>
        <v>0</v>
      </c>
      <c r="D105" s="327">
        <f>Data!IZ29</f>
        <v>0</v>
      </c>
      <c r="E105" s="327">
        <f>Data!JT29</f>
        <v>0</v>
      </c>
      <c r="F105" s="327">
        <f>Data!KN29</f>
        <v>0</v>
      </c>
      <c r="G105" s="327">
        <f>Data!LH29</f>
        <v>0</v>
      </c>
      <c r="H105" s="136">
        <f t="shared" si="2"/>
        <v>0</v>
      </c>
    </row>
    <row r="106" spans="2:8">
      <c r="B106" s="127" t="str">
        <f>$B$47</f>
        <v>Business Administration</v>
      </c>
      <c r="C106" s="327">
        <f>Data!IG29</f>
        <v>23865.840639599461</v>
      </c>
      <c r="D106" s="327">
        <f>Data!JA29</f>
        <v>17858.42920771561</v>
      </c>
      <c r="E106" s="327">
        <f>Data!JU29</f>
        <v>7599.6069994262662</v>
      </c>
      <c r="F106" s="327">
        <f>Data!KO29</f>
        <v>0</v>
      </c>
      <c r="G106" s="327">
        <f>Data!LI29</f>
        <v>0</v>
      </c>
      <c r="H106" s="136">
        <f t="shared" si="2"/>
        <v>49323.876846741332</v>
      </c>
    </row>
    <row r="107" spans="2:8">
      <c r="B107" s="127" t="str">
        <f>$B$48</f>
        <v>Optometry</v>
      </c>
      <c r="C107" s="327">
        <f>Data!IH29</f>
        <v>0</v>
      </c>
      <c r="D107" s="327">
        <f>Data!JB29</f>
        <v>0</v>
      </c>
      <c r="E107" s="327">
        <f>Data!JV29</f>
        <v>0</v>
      </c>
      <c r="F107" s="327">
        <f>Data!KP29</f>
        <v>0</v>
      </c>
      <c r="G107" s="327">
        <f>Data!LJ29</f>
        <v>0</v>
      </c>
      <c r="H107" s="136">
        <f t="shared" si="2"/>
        <v>0</v>
      </c>
    </row>
    <row r="108" spans="2:8">
      <c r="B108" s="127" t="str">
        <f>$B$49</f>
        <v>Teacher Ed-Practice Teaching</v>
      </c>
      <c r="C108" s="327">
        <f>Data!II29</f>
        <v>0</v>
      </c>
      <c r="D108" s="327">
        <f>Data!JC29</f>
        <v>29436.832817744638</v>
      </c>
      <c r="E108" s="327">
        <f>Data!JW29</f>
        <v>0</v>
      </c>
      <c r="F108" s="327">
        <f>Data!KQ29</f>
        <v>0</v>
      </c>
      <c r="G108" s="327">
        <f>Data!LK29</f>
        <v>0</v>
      </c>
      <c r="H108" s="136">
        <f t="shared" si="2"/>
        <v>29436.832817744638</v>
      </c>
    </row>
    <row r="109" spans="2:8">
      <c r="B109" s="127" t="str">
        <f>$B$50</f>
        <v>Technology</v>
      </c>
      <c r="C109" s="327">
        <f>Data!IJ29</f>
        <v>8385.9145063507804</v>
      </c>
      <c r="D109" s="327">
        <f>Data!JD29</f>
        <v>2058.2479682745798</v>
      </c>
      <c r="E109" s="327">
        <f>Data!JX29</f>
        <v>45.803373893805357</v>
      </c>
      <c r="F109" s="327">
        <f>Data!KR29</f>
        <v>0</v>
      </c>
      <c r="G109" s="327">
        <f>Data!LL29</f>
        <v>0</v>
      </c>
      <c r="H109" s="136">
        <f t="shared" si="2"/>
        <v>10489.965848519165</v>
      </c>
    </row>
    <row r="110" spans="2:8">
      <c r="B110" s="127" t="str">
        <f>$B$51</f>
        <v>Nursing</v>
      </c>
      <c r="C110" s="327">
        <f>Data!IK29</f>
        <v>0</v>
      </c>
      <c r="D110" s="327">
        <f>Data!JE29</f>
        <v>85489.154850518578</v>
      </c>
      <c r="E110" s="327">
        <f>Data!JY29</f>
        <v>4454.8517388651635</v>
      </c>
      <c r="F110" s="327">
        <f>Data!KS29</f>
        <v>0</v>
      </c>
      <c r="G110" s="327">
        <f>Data!HPM29</f>
        <v>0</v>
      </c>
      <c r="H110" s="136">
        <f t="shared" si="2"/>
        <v>89944.006589383745</v>
      </c>
    </row>
    <row r="111" spans="2:8">
      <c r="B111" s="130" t="str">
        <f>$B$52</f>
        <v>Totals</v>
      </c>
      <c r="C111" s="133">
        <f>SUM(C91:C110)</f>
        <v>1000142.0234798539</v>
      </c>
      <c r="D111" s="133">
        <f>SUM(D91:D110)</f>
        <v>623112.74708673672</v>
      </c>
      <c r="E111" s="133">
        <f>SUM(E91:E110)</f>
        <v>119045.17090957148</v>
      </c>
      <c r="F111" s="133">
        <f>SUM(F91:F110)</f>
        <v>5363.037137143574</v>
      </c>
      <c r="G111" s="133">
        <f>SUM(G91:G110)</f>
        <v>0</v>
      </c>
      <c r="H111" s="133">
        <f>SUM(C111:G111)</f>
        <v>1747662.9786133056</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7306499.4549611202</v>
      </c>
      <c r="D116" s="321">
        <f t="shared" si="3"/>
        <v>2289593.4440386663</v>
      </c>
      <c r="E116" s="321">
        <f t="shared" si="3"/>
        <v>1365219.6611357741</v>
      </c>
      <c r="F116" s="321">
        <f t="shared" si="3"/>
        <v>430402.40895089379</v>
      </c>
      <c r="G116" s="321">
        <f t="shared" si="3"/>
        <v>0</v>
      </c>
      <c r="H116" s="133">
        <f t="shared" ref="H116:H136" si="4">SUM(C116:G116)</f>
        <v>11391714.969086453</v>
      </c>
    </row>
    <row r="117" spans="2:8">
      <c r="B117" s="127" t="str">
        <f>$B$33</f>
        <v>Science</v>
      </c>
      <c r="C117" s="141">
        <f t="shared" si="3"/>
        <v>2562275.2183237835</v>
      </c>
      <c r="D117" s="141">
        <f t="shared" si="3"/>
        <v>1958193.1455978509</v>
      </c>
      <c r="E117" s="141">
        <f t="shared" si="3"/>
        <v>1098392.1249200059</v>
      </c>
      <c r="F117" s="141">
        <f t="shared" si="3"/>
        <v>16248.152763631932</v>
      </c>
      <c r="G117" s="141">
        <f t="shared" si="3"/>
        <v>0</v>
      </c>
      <c r="H117" s="136">
        <f t="shared" si="4"/>
        <v>5635108.6416052729</v>
      </c>
    </row>
    <row r="118" spans="2:8">
      <c r="B118" s="127" t="str">
        <f>$B$34</f>
        <v>Fine Arts</v>
      </c>
      <c r="C118" s="141">
        <f t="shared" si="3"/>
        <v>2518878.3902708148</v>
      </c>
      <c r="D118" s="141">
        <f t="shared" si="3"/>
        <v>1975473.2893110865</v>
      </c>
      <c r="E118" s="141">
        <f t="shared" si="3"/>
        <v>842169.59324884298</v>
      </c>
      <c r="F118" s="141">
        <f t="shared" si="3"/>
        <v>0</v>
      </c>
      <c r="G118" s="141">
        <f t="shared" si="3"/>
        <v>0</v>
      </c>
      <c r="H118" s="136">
        <f t="shared" si="4"/>
        <v>5336521.2728307443</v>
      </c>
    </row>
    <row r="119" spans="2:8">
      <c r="B119" s="127" t="str">
        <f>$B$35</f>
        <v>Teacher Education</v>
      </c>
      <c r="C119" s="141">
        <f t="shared" si="3"/>
        <v>432385.5855403312</v>
      </c>
      <c r="D119" s="141">
        <f t="shared" si="3"/>
        <v>1614934.4662507917</v>
      </c>
      <c r="E119" s="141">
        <f t="shared" si="3"/>
        <v>1431406.9027387558</v>
      </c>
      <c r="F119" s="141">
        <f t="shared" si="3"/>
        <v>189104.06584620464</v>
      </c>
      <c r="G119" s="141">
        <f t="shared" si="3"/>
        <v>0</v>
      </c>
      <c r="H119" s="136">
        <f t="shared" si="4"/>
        <v>3667831.0203760834</v>
      </c>
    </row>
    <row r="120" spans="2:8">
      <c r="B120" s="127" t="str">
        <f>$B$36</f>
        <v>Agriculture</v>
      </c>
      <c r="C120" s="141">
        <f t="shared" si="3"/>
        <v>634649.2681813651</v>
      </c>
      <c r="D120" s="141">
        <f t="shared" si="3"/>
        <v>798627.66635490663</v>
      </c>
      <c r="E120" s="141">
        <f t="shared" si="3"/>
        <v>270269.11485009658</v>
      </c>
      <c r="F120" s="141">
        <f t="shared" si="3"/>
        <v>97080.111356639187</v>
      </c>
      <c r="G120" s="141">
        <f t="shared" si="3"/>
        <v>0</v>
      </c>
      <c r="H120" s="136">
        <f t="shared" si="4"/>
        <v>1800626.1607430074</v>
      </c>
    </row>
    <row r="121" spans="2:8">
      <c r="B121" s="127" t="str">
        <f>$B$37</f>
        <v>Engineering</v>
      </c>
      <c r="C121" s="141">
        <f t="shared" si="3"/>
        <v>560159.32310735539</v>
      </c>
      <c r="D121" s="141">
        <f t="shared" si="3"/>
        <v>550258.32187164493</v>
      </c>
      <c r="E121" s="141">
        <f t="shared" si="3"/>
        <v>131185.15774363853</v>
      </c>
      <c r="F121" s="141">
        <f t="shared" si="3"/>
        <v>0</v>
      </c>
      <c r="G121" s="141">
        <f t="shared" si="3"/>
        <v>0</v>
      </c>
      <c r="H121" s="136">
        <f t="shared" si="4"/>
        <v>1241602.8027226389</v>
      </c>
    </row>
    <row r="122" spans="2:8">
      <c r="B122" s="127" t="str">
        <f>$B$38</f>
        <v>Home Economics</v>
      </c>
      <c r="C122" s="141">
        <f t="shared" si="3"/>
        <v>408592.30050831614</v>
      </c>
      <c r="D122" s="141">
        <f t="shared" si="3"/>
        <v>392166.5318796538</v>
      </c>
      <c r="E122" s="141">
        <f t="shared" si="3"/>
        <v>157918.28673088076</v>
      </c>
      <c r="F122" s="141">
        <f t="shared" si="3"/>
        <v>0</v>
      </c>
      <c r="G122" s="141">
        <f t="shared" si="3"/>
        <v>0</v>
      </c>
      <c r="H122" s="136">
        <f t="shared" si="4"/>
        <v>958677.11911885068</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136282.83555282091</v>
      </c>
      <c r="D124" s="141">
        <f t="shared" si="3"/>
        <v>340761.09399225883</v>
      </c>
      <c r="E124" s="141">
        <f t="shared" si="3"/>
        <v>442266.50389010517</v>
      </c>
      <c r="F124" s="141">
        <f t="shared" si="3"/>
        <v>92192.51289019463</v>
      </c>
      <c r="G124" s="141">
        <f t="shared" si="3"/>
        <v>0</v>
      </c>
      <c r="H124" s="136">
        <f t="shared" si="4"/>
        <v>1011502.9463253795</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4697.4731397898431</v>
      </c>
      <c r="D127" s="141">
        <f t="shared" si="3"/>
        <v>0</v>
      </c>
      <c r="E127" s="141">
        <f t="shared" si="3"/>
        <v>0</v>
      </c>
      <c r="F127" s="141">
        <f t="shared" si="3"/>
        <v>0</v>
      </c>
      <c r="G127" s="141">
        <f t="shared" si="3"/>
        <v>0</v>
      </c>
      <c r="H127" s="136">
        <f t="shared" si="4"/>
        <v>4697.4731397898431</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214561.12446025797</v>
      </c>
      <c r="D129" s="141">
        <f t="shared" si="3"/>
        <v>611003.36398635141</v>
      </c>
      <c r="E129" s="141">
        <f t="shared" si="3"/>
        <v>806418.17786166293</v>
      </c>
      <c r="F129" s="141">
        <f t="shared" si="3"/>
        <v>0</v>
      </c>
      <c r="G129" s="141">
        <f t="shared" si="3"/>
        <v>0</v>
      </c>
      <c r="H129" s="136">
        <f t="shared" si="4"/>
        <v>1631982.6663082722</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1085052.5706523221</v>
      </c>
      <c r="D131" s="141">
        <f t="shared" si="3"/>
        <v>3523889.6991273756</v>
      </c>
      <c r="E131" s="141">
        <f t="shared" si="3"/>
        <v>889275.76592096919</v>
      </c>
      <c r="F131" s="141">
        <f t="shared" si="3"/>
        <v>0</v>
      </c>
      <c r="G131" s="141">
        <f t="shared" si="3"/>
        <v>0</v>
      </c>
      <c r="H131" s="136">
        <f t="shared" si="4"/>
        <v>5498218.0357006676</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229151.87568296705</v>
      </c>
      <c r="E133" s="141">
        <f t="shared" si="5"/>
        <v>0</v>
      </c>
      <c r="F133" s="141">
        <f t="shared" si="5"/>
        <v>0</v>
      </c>
      <c r="G133" s="141">
        <f t="shared" si="5"/>
        <v>0</v>
      </c>
      <c r="H133" s="136">
        <f t="shared" si="4"/>
        <v>229151.87568296705</v>
      </c>
    </row>
    <row r="134" spans="2:12">
      <c r="B134" s="127" t="str">
        <f>$B$50</f>
        <v>Technology</v>
      </c>
      <c r="C134" s="141">
        <f t="shared" si="5"/>
        <v>137433.25937925145</v>
      </c>
      <c r="D134" s="141">
        <f t="shared" si="5"/>
        <v>175084.58158885507</v>
      </c>
      <c r="E134" s="141">
        <f t="shared" si="5"/>
        <v>10494.818118016959</v>
      </c>
      <c r="F134" s="141">
        <f t="shared" si="5"/>
        <v>0</v>
      </c>
      <c r="G134" s="141">
        <f t="shared" si="5"/>
        <v>0</v>
      </c>
      <c r="H134" s="136">
        <f t="shared" si="4"/>
        <v>323012.65908612346</v>
      </c>
    </row>
    <row r="135" spans="2:12">
      <c r="B135" s="127" t="str">
        <f>$B$51</f>
        <v>Nursing</v>
      </c>
      <c r="C135" s="141">
        <f t="shared" si="5"/>
        <v>21314.333235927461</v>
      </c>
      <c r="D135" s="141">
        <f t="shared" si="5"/>
        <v>2120455.5597478193</v>
      </c>
      <c r="E135" s="141">
        <f t="shared" si="5"/>
        <v>300305.09961718612</v>
      </c>
      <c r="F135" s="141">
        <f t="shared" si="5"/>
        <v>0</v>
      </c>
      <c r="G135" s="141">
        <f t="shared" si="5"/>
        <v>0</v>
      </c>
      <c r="H135" s="136">
        <f t="shared" si="4"/>
        <v>2442074.9926009327</v>
      </c>
    </row>
    <row r="136" spans="2:12">
      <c r="B136" s="130" t="str">
        <f>$B$52</f>
        <v>Totals</v>
      </c>
      <c r="C136" s="133">
        <f>SUM(C116:C135)</f>
        <v>16022781.137313455</v>
      </c>
      <c r="D136" s="133">
        <f>SUM(D116:D135)</f>
        <v>16579593.039430229</v>
      </c>
      <c r="E136" s="133">
        <f>SUM(E116:E135)</f>
        <v>7745321.2067759344</v>
      </c>
      <c r="F136" s="133">
        <f>SUM(F116:F135)</f>
        <v>825027.25180756417</v>
      </c>
      <c r="G136" s="133">
        <f>SUM(G116:G135)</f>
        <v>0</v>
      </c>
      <c r="H136" s="133">
        <f t="shared" si="4"/>
        <v>41172722.635327183</v>
      </c>
    </row>
    <row r="137" spans="2:12">
      <c r="B137" s="328"/>
      <c r="C137" s="331"/>
      <c r="D137" s="331"/>
      <c r="E137" s="331"/>
      <c r="F137" s="331"/>
      <c r="G137" s="331"/>
      <c r="H137" s="332"/>
    </row>
    <row r="138" spans="2:12">
      <c r="B138" s="120" t="s">
        <v>4</v>
      </c>
      <c r="C138" s="325"/>
      <c r="D138" s="325"/>
      <c r="E138" s="325"/>
      <c r="F138" s="325"/>
      <c r="G138" s="325"/>
      <c r="H138" s="122">
        <f>H86-H81-H111</f>
        <v>33943670.364672825</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Data!LN29</f>
        <v>130784.42985445505</v>
      </c>
      <c r="D143" s="327">
        <f>Data!MH29</f>
        <v>30171.298291705607</v>
      </c>
      <c r="E143" s="327">
        <f>Data!NB29</f>
        <v>5811.204814694217</v>
      </c>
      <c r="F143" s="327">
        <f>Data!NV29</f>
        <v>1588.4175366959764</v>
      </c>
      <c r="G143" s="327">
        <f>Data!OP29</f>
        <v>0</v>
      </c>
      <c r="H143" s="341">
        <f>Data!PJ29</f>
        <v>7454957.1680802684</v>
      </c>
      <c r="I143" s="342">
        <f t="shared" ref="I143:I162" si="6">SUM(C143:H143)</f>
        <v>7623312.5185778197</v>
      </c>
    </row>
    <row r="144" spans="2:12">
      <c r="B144" s="127" t="str">
        <f>$B$33</f>
        <v>Science</v>
      </c>
      <c r="C144" s="327">
        <f>Data!LO29</f>
        <v>48376.0076771112</v>
      </c>
      <c r="D144" s="327">
        <f>Data!MI29</f>
        <v>21660.745036859666</v>
      </c>
      <c r="E144" s="327">
        <f>Data!NC29</f>
        <v>4359.0137250842372</v>
      </c>
      <c r="F144" s="327">
        <f>Data!NW29</f>
        <v>6.199337215930889</v>
      </c>
      <c r="G144" s="327">
        <f>Data!OQ29</f>
        <v>0</v>
      </c>
      <c r="H144" s="341">
        <f>Data!PK29</f>
        <v>3532003.852420575</v>
      </c>
      <c r="I144" s="342">
        <f t="shared" si="6"/>
        <v>3606405.8181968462</v>
      </c>
    </row>
    <row r="145" spans="2:9">
      <c r="B145" s="127" t="str">
        <f>$B$34</f>
        <v>Fine Arts</v>
      </c>
      <c r="C145" s="327">
        <f>Data!LP29</f>
        <v>71764.774254372664</v>
      </c>
      <c r="D145" s="327">
        <f>Data!MJ29</f>
        <v>43713.38575196192</v>
      </c>
      <c r="E145" s="327">
        <f>Data!ND29</f>
        <v>7193.0488062134109</v>
      </c>
      <c r="F145" s="327">
        <f>Data!NX29</f>
        <v>0</v>
      </c>
      <c r="G145" s="327">
        <f>Data!OR29</f>
        <v>0</v>
      </c>
      <c r="H145" s="341">
        <f>Data!PL29</f>
        <v>5001827.9780959319</v>
      </c>
      <c r="I145" s="342">
        <f t="shared" si="6"/>
        <v>5124499.1869084798</v>
      </c>
    </row>
    <row r="146" spans="2:9">
      <c r="B146" s="127" t="str">
        <f>$B$35</f>
        <v>Teacher Education</v>
      </c>
      <c r="C146" s="327">
        <f>Data!LQ29</f>
        <v>4872.2411228934197</v>
      </c>
      <c r="D146" s="327">
        <f>Data!MK29</f>
        <v>26841.087214396091</v>
      </c>
      <c r="E146" s="327">
        <f>Data!NE29</f>
        <v>10726.107181325895</v>
      </c>
      <c r="F146" s="327">
        <f>Data!NY29</f>
        <v>1415.8928798346244</v>
      </c>
      <c r="G146" s="327">
        <f>Data!OS29</f>
        <v>0</v>
      </c>
      <c r="H146" s="341">
        <f>Data!PN29</f>
        <v>3820626.9885952468</v>
      </c>
      <c r="I146" s="342">
        <f t="shared" si="6"/>
        <v>3864482.3169936966</v>
      </c>
    </row>
    <row r="147" spans="2:9">
      <c r="B147" s="127" t="str">
        <f>$B$36</f>
        <v>Agriculture</v>
      </c>
      <c r="C147" s="327">
        <f>Data!LR29</f>
        <v>42732.980318677604</v>
      </c>
      <c r="D147" s="327">
        <f>Data!ML29</f>
        <v>47109.940358606618</v>
      </c>
      <c r="E147" s="327">
        <f>Data!NF29</f>
        <v>4973.976224771739</v>
      </c>
      <c r="F147" s="327">
        <f>Data!NZ29</f>
        <v>1025.0423976725533</v>
      </c>
      <c r="G147" s="327">
        <f>Data!OT29</f>
        <v>0</v>
      </c>
      <c r="H147" s="341">
        <f>Data!PM29</f>
        <v>3539532.3277319646</v>
      </c>
      <c r="I147" s="342">
        <f t="shared" si="6"/>
        <v>3635374.2670316934</v>
      </c>
    </row>
    <row r="148" spans="2:9">
      <c r="B148" s="127" t="str">
        <f>$B$37</f>
        <v>Engineering</v>
      </c>
      <c r="C148" s="327">
        <f>Data!LS29</f>
        <v>5715.7889130882568</v>
      </c>
      <c r="D148" s="327">
        <f>Data!MM29</f>
        <v>4486.2536985953057</v>
      </c>
      <c r="E148" s="327">
        <f>Data!NG29</f>
        <v>653.81407688094851</v>
      </c>
      <c r="F148" s="327">
        <f>Data!OA29</f>
        <v>0</v>
      </c>
      <c r="G148" s="327">
        <f>Data!OU29</f>
        <v>0</v>
      </c>
      <c r="H148" s="341">
        <f>Data!PO29</f>
        <v>585944.4217468478</v>
      </c>
      <c r="I148" s="342">
        <f t="shared" si="6"/>
        <v>596800.27843541233</v>
      </c>
    </row>
    <row r="149" spans="2:9">
      <c r="B149" s="127" t="str">
        <f>$B$38</f>
        <v>Home Economics</v>
      </c>
      <c r="C149" s="327">
        <f>Data!LT29</f>
        <v>11686.66645187316</v>
      </c>
      <c r="D149" s="327">
        <f>Data!MN29</f>
        <v>11464.815740152948</v>
      </c>
      <c r="E149" s="327">
        <f>Data!NH29</f>
        <v>1432.2846815800381</v>
      </c>
      <c r="F149" s="327">
        <f>Data!OB29</f>
        <v>0</v>
      </c>
      <c r="G149" s="327">
        <f>Data!OV29</f>
        <v>0</v>
      </c>
      <c r="H149" s="341">
        <f>Data!PP29</f>
        <v>1098521.6639956725</v>
      </c>
      <c r="I149" s="342">
        <f t="shared" si="6"/>
        <v>1123105.4308692787</v>
      </c>
    </row>
    <row r="150" spans="2:9">
      <c r="B150" s="127" t="str">
        <f>$B$39</f>
        <v>Law</v>
      </c>
      <c r="C150" s="327">
        <f>Data!LU29</f>
        <v>0</v>
      </c>
      <c r="D150" s="327">
        <f>Data!MO29</f>
        <v>0</v>
      </c>
      <c r="E150" s="327">
        <f>Data!NI29</f>
        <v>0</v>
      </c>
      <c r="F150" s="327">
        <f>Data!OC29</f>
        <v>0</v>
      </c>
      <c r="G150" s="327">
        <f>Data!OW29</f>
        <v>0</v>
      </c>
      <c r="H150" s="341">
        <f>Data!PQ29</f>
        <v>0</v>
      </c>
      <c r="I150" s="342">
        <f t="shared" si="6"/>
        <v>0</v>
      </c>
    </row>
    <row r="151" spans="2:9">
      <c r="B151" s="127" t="str">
        <f>$B$40</f>
        <v>Social Service</v>
      </c>
      <c r="C151" s="327">
        <f>Data!LV29</f>
        <v>545.7361243425662</v>
      </c>
      <c r="D151" s="327">
        <f>Data!MP29</f>
        <v>3665.4990545745109</v>
      </c>
      <c r="E151" s="327">
        <f>Data!NJ29</f>
        <v>3496.0742755502779</v>
      </c>
      <c r="F151" s="327">
        <f>Data!OD29</f>
        <v>431.08567805211089</v>
      </c>
      <c r="G151" s="327">
        <f>Data!OX29</f>
        <v>0</v>
      </c>
      <c r="H151" s="341">
        <f>Data!PR29</f>
        <v>872629.97475248016</v>
      </c>
      <c r="I151" s="342">
        <f t="shared" si="6"/>
        <v>880768.36988499959</v>
      </c>
    </row>
    <row r="152" spans="2:9">
      <c r="B152" s="127" t="str">
        <f>$B$41</f>
        <v>Library Science</v>
      </c>
      <c r="C152" s="327">
        <f>Data!LW29</f>
        <v>0</v>
      </c>
      <c r="D152" s="327">
        <f>Data!MQ29</f>
        <v>0</v>
      </c>
      <c r="E152" s="327">
        <f>Data!NK29</f>
        <v>0</v>
      </c>
      <c r="F152" s="327">
        <f>Data!OE29</f>
        <v>0</v>
      </c>
      <c r="G152" s="327">
        <f>Data!OY29</f>
        <v>0</v>
      </c>
      <c r="H152" s="341">
        <f>Data!PS29</f>
        <v>0</v>
      </c>
      <c r="I152" s="342">
        <f t="shared" si="6"/>
        <v>0</v>
      </c>
    </row>
    <row r="153" spans="2:9">
      <c r="B153" s="127" t="str">
        <f>$B$42</f>
        <v>Veterinary Science</v>
      </c>
      <c r="C153" s="327">
        <f>Data!LX29</f>
        <v>0</v>
      </c>
      <c r="D153" s="327">
        <f>Data!MR29</f>
        <v>0</v>
      </c>
      <c r="E153" s="327">
        <f>Data!NL29</f>
        <v>0</v>
      </c>
      <c r="F153" s="327">
        <f>Data!OF29</f>
        <v>0</v>
      </c>
      <c r="G153" s="327">
        <f>Data!OZ29</f>
        <v>0</v>
      </c>
      <c r="H153" s="341">
        <f>Data!PT29</f>
        <v>0</v>
      </c>
      <c r="I153" s="342">
        <f t="shared" si="6"/>
        <v>0</v>
      </c>
    </row>
    <row r="154" spans="2:9">
      <c r="B154" s="127" t="str">
        <f>$B$43</f>
        <v>Vocational Training</v>
      </c>
      <c r="C154" s="327">
        <f>Data!LY29</f>
        <v>504.11921197010906</v>
      </c>
      <c r="D154" s="327">
        <f>Data!MS29</f>
        <v>0</v>
      </c>
      <c r="E154" s="327">
        <f>Data!NM29</f>
        <v>0</v>
      </c>
      <c r="F154" s="327">
        <f>Data!OG29</f>
        <v>0</v>
      </c>
      <c r="G154" s="327">
        <f>Data!PA29</f>
        <v>0</v>
      </c>
      <c r="H154" s="341">
        <f>Data!PU29</f>
        <v>13963.020112423708</v>
      </c>
      <c r="I154" s="342">
        <f t="shared" si="6"/>
        <v>14467.139324393818</v>
      </c>
    </row>
    <row r="155" spans="2:9">
      <c r="B155" s="127" t="str">
        <f>$B$44</f>
        <v>Physical Training</v>
      </c>
      <c r="C155" s="327">
        <f>Data!LZ29</f>
        <v>0</v>
      </c>
      <c r="D155" s="327">
        <f>Data!MT29</f>
        <v>0</v>
      </c>
      <c r="E155" s="327">
        <f>Data!NN29</f>
        <v>0</v>
      </c>
      <c r="F155" s="327">
        <f>Data!OH29</f>
        <v>0</v>
      </c>
      <c r="G155" s="327">
        <f>Data!PB29</f>
        <v>0</v>
      </c>
      <c r="H155" s="341">
        <f>Data!PV29</f>
        <v>0</v>
      </c>
      <c r="I155" s="342">
        <f t="shared" si="6"/>
        <v>0</v>
      </c>
    </row>
    <row r="156" spans="2:9">
      <c r="B156" s="127" t="str">
        <f>$B$45</f>
        <v>Health Services</v>
      </c>
      <c r="C156" s="327">
        <f>Data!MA29</f>
        <v>7183.2787677297983</v>
      </c>
      <c r="D156" s="327">
        <f>Data!MU29</f>
        <v>15972.868680672314</v>
      </c>
      <c r="E156" s="327">
        <f>Data!NO29</f>
        <v>7966.071966777271</v>
      </c>
      <c r="F156" s="327">
        <f>Data!OI29</f>
        <v>0</v>
      </c>
      <c r="G156" s="327">
        <f>Data!PC29</f>
        <v>0</v>
      </c>
      <c r="H156" s="341">
        <f>Data!PW29</f>
        <v>2007760.7412214805</v>
      </c>
      <c r="I156" s="342">
        <f t="shared" si="6"/>
        <v>2038882.96063666</v>
      </c>
    </row>
    <row r="157" spans="2:9">
      <c r="B157" s="127" t="str">
        <f>$B$46</f>
        <v>Pharmacy</v>
      </c>
      <c r="C157" s="327">
        <f>Data!MB29</f>
        <v>0</v>
      </c>
      <c r="D157" s="327">
        <f>Data!MV29</f>
        <v>0</v>
      </c>
      <c r="E157" s="327">
        <f>Data!NP29</f>
        <v>0</v>
      </c>
      <c r="F157" s="327">
        <f>Data!OJ29</f>
        <v>0</v>
      </c>
      <c r="G157" s="327">
        <f>Data!PD29</f>
        <v>0</v>
      </c>
      <c r="H157" s="341">
        <f>Data!PX29</f>
        <v>0</v>
      </c>
      <c r="I157" s="342">
        <f t="shared" si="6"/>
        <v>0</v>
      </c>
    </row>
    <row r="158" spans="2:9">
      <c r="B158" s="127" t="str">
        <f>$B$47</f>
        <v>Business Administration</v>
      </c>
      <c r="C158" s="327">
        <f>Data!MC29</f>
        <v>25359.996704356832</v>
      </c>
      <c r="D158" s="327">
        <f>Data!MW29</f>
        <v>71136.467919116069</v>
      </c>
      <c r="E158" s="327">
        <f>Data!NQ29</f>
        <v>10459.732894408207</v>
      </c>
      <c r="F158" s="327">
        <f>Data!OK29</f>
        <v>0</v>
      </c>
      <c r="G158" s="327">
        <f>Data!PE29</f>
        <v>0</v>
      </c>
      <c r="H158" s="341">
        <f>Data!PY29</f>
        <v>3023332.0460497439</v>
      </c>
      <c r="I158" s="342">
        <f t="shared" si="6"/>
        <v>3130288.2435676251</v>
      </c>
    </row>
    <row r="159" spans="2:9">
      <c r="B159" s="127" t="str">
        <f>$B$48</f>
        <v>Optometry</v>
      </c>
      <c r="C159" s="327">
        <f>Data!MD29</f>
        <v>0</v>
      </c>
      <c r="D159" s="327">
        <f>Data!MX29</f>
        <v>0</v>
      </c>
      <c r="E159" s="327">
        <f>Data!NR29</f>
        <v>0</v>
      </c>
      <c r="F159" s="327">
        <f>Data!OL29</f>
        <v>0</v>
      </c>
      <c r="G159" s="327">
        <f>Data!PF29</f>
        <v>0</v>
      </c>
      <c r="H159" s="341">
        <f>Data!PZ29</f>
        <v>0</v>
      </c>
      <c r="I159" s="342">
        <f t="shared" si="6"/>
        <v>0</v>
      </c>
    </row>
    <row r="160" spans="2:9">
      <c r="B160" s="127" t="str">
        <f>$B$49</f>
        <v>Teacher Ed-Practice Teaching</v>
      </c>
      <c r="C160" s="327">
        <f>Data!ME29</f>
        <v>0</v>
      </c>
      <c r="D160" s="327">
        <f>Data!MY29</f>
        <v>0</v>
      </c>
      <c r="E160" s="327">
        <f>Data!NS29</f>
        <v>0</v>
      </c>
      <c r="F160" s="327">
        <f>Data!OM29</f>
        <v>0</v>
      </c>
      <c r="G160" s="327">
        <f>Data!PG29</f>
        <v>0</v>
      </c>
      <c r="H160" s="341">
        <f>Data!QA29</f>
        <v>462204.42056646489</v>
      </c>
      <c r="I160" s="342">
        <f t="shared" si="6"/>
        <v>462204.42056646489</v>
      </c>
    </row>
    <row r="161" spans="2:10">
      <c r="B161" s="127" t="str">
        <f>$B$50</f>
        <v>Technology</v>
      </c>
      <c r="C161" s="327">
        <f>Data!MF29</f>
        <v>4252.5682452033871</v>
      </c>
      <c r="D161" s="327">
        <f>Data!MZ29</f>
        <v>719.04882203208524</v>
      </c>
      <c r="E161" s="327">
        <f>Data!NT29</f>
        <v>49.84279592800457</v>
      </c>
      <c r="F161" s="327">
        <f>Data!ON29</f>
        <v>0</v>
      </c>
      <c r="G161" s="327">
        <f>Data!PH29</f>
        <v>0</v>
      </c>
      <c r="H161" s="341">
        <f>Data!QB29</f>
        <v>237824.67272610281</v>
      </c>
      <c r="I161" s="342">
        <f t="shared" si="6"/>
        <v>242846.13258926629</v>
      </c>
    </row>
    <row r="162" spans="2:10">
      <c r="B162" s="127" t="str">
        <f>$B$51</f>
        <v>Nursing</v>
      </c>
      <c r="C162" s="327">
        <f>Data!MG29</f>
        <v>0</v>
      </c>
      <c r="D162" s="327">
        <f>Data!NA29</f>
        <v>7332.6282362329312</v>
      </c>
      <c r="E162" s="327">
        <f>Data!NU29</f>
        <v>382.1042763348363</v>
      </c>
      <c r="F162" s="327">
        <f>Data!OO29</f>
        <v>0</v>
      </c>
      <c r="G162" s="327">
        <f>Data!PI29</f>
        <v>0</v>
      </c>
      <c r="H162" s="341">
        <f>Data!QC29</f>
        <v>1592518.5085776006</v>
      </c>
      <c r="I162" s="342">
        <f t="shared" si="6"/>
        <v>1600233.2410901682</v>
      </c>
    </row>
    <row r="163" spans="2:10" ht="14.4" thickBot="1">
      <c r="B163" s="130" t="str">
        <f>$B$52</f>
        <v>Totals</v>
      </c>
      <c r="C163" s="133">
        <f t="shared" ref="C163:H163" si="7">SUM(C143:C162)</f>
        <v>353778.58764607407</v>
      </c>
      <c r="D163" s="133">
        <f t="shared" si="7"/>
        <v>284274.03880490607</v>
      </c>
      <c r="E163" s="133">
        <f t="shared" si="7"/>
        <v>57503.275719549078</v>
      </c>
      <c r="F163" s="133">
        <f t="shared" si="7"/>
        <v>4466.6378294711958</v>
      </c>
      <c r="G163" s="134">
        <f t="shared" si="7"/>
        <v>0</v>
      </c>
      <c r="H163" s="343">
        <f t="shared" si="7"/>
        <v>33243647.7846728</v>
      </c>
      <c r="I163" s="342">
        <f>SUM(I143:I162)</f>
        <v>33943670.324672803</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4912298.0678931987</v>
      </c>
      <c r="D168" s="321">
        <f t="shared" si="8"/>
        <v>1528525.2427105291</v>
      </c>
      <c r="E168" s="321">
        <f t="shared" si="8"/>
        <v>899237.18381848955</v>
      </c>
      <c r="F168" s="321">
        <f t="shared" si="8"/>
        <v>283252.02415560297</v>
      </c>
      <c r="G168" s="321">
        <f t="shared" si="8"/>
        <v>0</v>
      </c>
      <c r="H168" s="133">
        <f t="shared" ref="H168:H188" si="9">SUM(C168:G168)</f>
        <v>7623312.5185778197</v>
      </c>
      <c r="I168" s="347"/>
      <c r="J168" s="288"/>
    </row>
    <row r="169" spans="2:10">
      <c r="B169" s="127" t="str">
        <f>$B$33</f>
        <v>Science</v>
      </c>
      <c r="C169" s="141">
        <f t="shared" si="8"/>
        <v>1654372.7182397866</v>
      </c>
      <c r="D169" s="141">
        <f t="shared" si="8"/>
        <v>1249027.6289635047</v>
      </c>
      <c r="E169" s="141">
        <f t="shared" si="8"/>
        <v>692815.1666450965</v>
      </c>
      <c r="F169" s="141">
        <f t="shared" si="8"/>
        <v>10190.304348458043</v>
      </c>
      <c r="G169" s="141">
        <f t="shared" si="8"/>
        <v>0</v>
      </c>
      <c r="H169" s="136">
        <f t="shared" si="9"/>
        <v>3606405.8181968457</v>
      </c>
      <c r="I169" s="347"/>
      <c r="J169" s="288"/>
    </row>
    <row r="170" spans="2:10">
      <c r="B170" s="127" t="str">
        <f>$B$34</f>
        <v>Fine Arts</v>
      </c>
      <c r="C170" s="141">
        <f t="shared" si="8"/>
        <v>2432665.3987907572</v>
      </c>
      <c r="D170" s="141">
        <f t="shared" si="8"/>
        <v>1895289.9209685174</v>
      </c>
      <c r="E170" s="141">
        <f t="shared" si="8"/>
        <v>796543.86714920553</v>
      </c>
      <c r="F170" s="141">
        <f t="shared" si="8"/>
        <v>0</v>
      </c>
      <c r="G170" s="141">
        <f t="shared" si="8"/>
        <v>0</v>
      </c>
      <c r="H170" s="136">
        <f t="shared" si="9"/>
        <v>5124499.1869084807</v>
      </c>
      <c r="I170" s="347"/>
      <c r="J170" s="288"/>
    </row>
    <row r="171" spans="2:10">
      <c r="B171" s="127" t="str">
        <f>$B$35</f>
        <v>Teacher Education</v>
      </c>
      <c r="C171" s="141">
        <f t="shared" si="8"/>
        <v>455270.31792021566</v>
      </c>
      <c r="D171" s="141">
        <f t="shared" si="8"/>
        <v>1709051.1378665615</v>
      </c>
      <c r="E171" s="141">
        <f t="shared" si="8"/>
        <v>1501763.129847781</v>
      </c>
      <c r="F171" s="141">
        <f t="shared" si="8"/>
        <v>198397.73135913853</v>
      </c>
      <c r="G171" s="141">
        <f t="shared" si="8"/>
        <v>0</v>
      </c>
      <c r="H171" s="136">
        <f t="shared" si="9"/>
        <v>3864482.3169936971</v>
      </c>
      <c r="I171" s="347"/>
      <c r="J171" s="288"/>
    </row>
    <row r="172" spans="2:10">
      <c r="B172" s="127" t="str">
        <f>$B$36</f>
        <v>Agriculture</v>
      </c>
      <c r="C172" s="141">
        <f t="shared" si="8"/>
        <v>1290277.6680913134</v>
      </c>
      <c r="D172" s="141">
        <f t="shared" si="8"/>
        <v>1616990.7432221486</v>
      </c>
      <c r="E172" s="141">
        <f t="shared" si="8"/>
        <v>536248.20185563748</v>
      </c>
      <c r="F172" s="141">
        <f t="shared" si="8"/>
        <v>191857.65386259393</v>
      </c>
      <c r="G172" s="141">
        <f t="shared" si="8"/>
        <v>0</v>
      </c>
      <c r="H172" s="136">
        <f t="shared" si="9"/>
        <v>3635374.2670316938</v>
      </c>
      <c r="I172" s="347"/>
      <c r="J172" s="288"/>
    </row>
    <row r="173" spans="2:10">
      <c r="B173" s="127" t="str">
        <f>$B$37</f>
        <v>Engineering</v>
      </c>
      <c r="C173" s="141">
        <f t="shared" si="8"/>
        <v>270069.43723323179</v>
      </c>
      <c r="D173" s="141">
        <f t="shared" si="8"/>
        <v>264167.36388411839</v>
      </c>
      <c r="E173" s="141">
        <f t="shared" si="8"/>
        <v>62563.477318062134</v>
      </c>
      <c r="F173" s="141">
        <f t="shared" si="8"/>
        <v>0</v>
      </c>
      <c r="G173" s="141">
        <f t="shared" si="8"/>
        <v>0</v>
      </c>
      <c r="H173" s="136">
        <f t="shared" si="9"/>
        <v>596800.27843541221</v>
      </c>
      <c r="I173" s="347"/>
      <c r="J173" s="288"/>
    </row>
    <row r="174" spans="2:10">
      <c r="B174" s="127" t="str">
        <f>$B$38</f>
        <v>Home Economics</v>
      </c>
      <c r="C174" s="141">
        <f t="shared" si="8"/>
        <v>479881.31186363049</v>
      </c>
      <c r="D174" s="141">
        <f t="shared" si="8"/>
        <v>460837.62601418328</v>
      </c>
      <c r="E174" s="141">
        <f t="shared" si="8"/>
        <v>182386.49299146494</v>
      </c>
      <c r="F174" s="141">
        <f t="shared" si="8"/>
        <v>0</v>
      </c>
      <c r="G174" s="141">
        <f t="shared" si="8"/>
        <v>0</v>
      </c>
      <c r="H174" s="136">
        <f t="shared" si="9"/>
        <v>1123105.4308692787</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118117.79835084148</v>
      </c>
      <c r="D176" s="141">
        <f t="shared" si="8"/>
        <v>297642.24517018924</v>
      </c>
      <c r="E176" s="141">
        <f t="shared" si="8"/>
        <v>385042.17804670316</v>
      </c>
      <c r="F176" s="141">
        <f t="shared" si="8"/>
        <v>79966.148317265775</v>
      </c>
      <c r="G176" s="141">
        <f t="shared" si="8"/>
        <v>0</v>
      </c>
      <c r="H176" s="136">
        <f t="shared" si="9"/>
        <v>880768.3698849997</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14467.139324393818</v>
      </c>
      <c r="D179" s="141">
        <f t="shared" si="8"/>
        <v>0</v>
      </c>
      <c r="E179" s="141">
        <f t="shared" si="8"/>
        <v>0</v>
      </c>
      <c r="F179" s="141">
        <f t="shared" si="8"/>
        <v>0</v>
      </c>
      <c r="G179" s="141">
        <f t="shared" si="8"/>
        <v>0</v>
      </c>
      <c r="H179" s="136">
        <f t="shared" si="9"/>
        <v>14467.139324393818</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271148.95142902795</v>
      </c>
      <c r="D181" s="141">
        <f t="shared" si="8"/>
        <v>767665.02343933645</v>
      </c>
      <c r="E181" s="141">
        <f t="shared" si="8"/>
        <v>1000068.9857682958</v>
      </c>
      <c r="F181" s="141">
        <f t="shared" si="8"/>
        <v>0</v>
      </c>
      <c r="G181" s="141">
        <f t="shared" si="8"/>
        <v>0</v>
      </c>
      <c r="H181" s="136">
        <f t="shared" si="9"/>
        <v>2038882.9606366602</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622003.1613080994</v>
      </c>
      <c r="D183" s="141">
        <f t="shared" si="8"/>
        <v>2008834.9340292732</v>
      </c>
      <c r="E183" s="141">
        <f t="shared" si="8"/>
        <v>499450.14823025203</v>
      </c>
      <c r="F183" s="141">
        <f t="shared" si="8"/>
        <v>0</v>
      </c>
      <c r="G183" s="141">
        <f t="shared" si="8"/>
        <v>0</v>
      </c>
      <c r="H183" s="136">
        <f t="shared" si="9"/>
        <v>3130288.2435676246</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462204.42056646489</v>
      </c>
      <c r="E185" s="141">
        <f t="shared" si="10"/>
        <v>0</v>
      </c>
      <c r="F185" s="141">
        <f t="shared" si="10"/>
        <v>0</v>
      </c>
      <c r="G185" s="141">
        <f t="shared" si="10"/>
        <v>0</v>
      </c>
      <c r="H185" s="136">
        <f t="shared" si="9"/>
        <v>462204.42056646489</v>
      </c>
      <c r="I185" s="347"/>
      <c r="J185" s="288"/>
    </row>
    <row r="186" spans="2:10">
      <c r="B186" s="127" t="str">
        <f>$B$50</f>
        <v>Technology</v>
      </c>
      <c r="C186" s="141">
        <f t="shared" si="10"/>
        <v>105440.61463950094</v>
      </c>
      <c r="D186" s="141">
        <f t="shared" si="10"/>
        <v>129628.6507972722</v>
      </c>
      <c r="E186" s="141">
        <f t="shared" si="10"/>
        <v>7776.8671524931742</v>
      </c>
      <c r="F186" s="141">
        <f t="shared" si="10"/>
        <v>0</v>
      </c>
      <c r="G186" s="141">
        <f t="shared" si="10"/>
        <v>0</v>
      </c>
      <c r="H186" s="136">
        <f t="shared" si="9"/>
        <v>242846.13258926632</v>
      </c>
      <c r="I186" s="347"/>
      <c r="J186" s="288"/>
    </row>
    <row r="187" spans="2:10">
      <c r="B187" s="127" t="str">
        <f>$B$51</f>
        <v>Nursing</v>
      </c>
      <c r="C187" s="141">
        <f t="shared" si="10"/>
        <v>13899.438092215867</v>
      </c>
      <c r="D187" s="141">
        <f t="shared" si="10"/>
        <v>1390117.6515242145</v>
      </c>
      <c r="E187" s="141">
        <f t="shared" si="10"/>
        <v>196216.15147373799</v>
      </c>
      <c r="F187" s="141">
        <f t="shared" si="10"/>
        <v>0</v>
      </c>
      <c r="G187" s="141">
        <f t="shared" si="10"/>
        <v>0</v>
      </c>
      <c r="H187" s="136">
        <f t="shared" si="9"/>
        <v>1600233.2410901685</v>
      </c>
      <c r="I187" s="347"/>
      <c r="J187" s="288"/>
    </row>
    <row r="188" spans="2:10">
      <c r="B188" s="130" t="str">
        <f>$B$52</f>
        <v>Totals</v>
      </c>
      <c r="C188" s="133">
        <f>SUM(C168:C187)</f>
        <v>12639912.02317621</v>
      </c>
      <c r="D188" s="133">
        <f>SUM(D168:D187)</f>
        <v>13779982.589156315</v>
      </c>
      <c r="E188" s="133">
        <f>SUM(E168:E187)</f>
        <v>6760111.8502972201</v>
      </c>
      <c r="F188" s="133">
        <f>SUM(F168:F187)</f>
        <v>763663.86204305931</v>
      </c>
      <c r="G188" s="133">
        <f>SUM(G168:G187)</f>
        <v>0</v>
      </c>
      <c r="H188" s="133">
        <f t="shared" si="9"/>
        <v>33943670.324672803</v>
      </c>
      <c r="I188" s="347"/>
      <c r="J188" s="288"/>
    </row>
    <row r="189" spans="2:10">
      <c r="B189" s="328"/>
      <c r="C189" s="329"/>
      <c r="D189" s="329"/>
      <c r="E189" s="329"/>
      <c r="F189" s="329"/>
      <c r="G189" s="329"/>
      <c r="H189" s="344"/>
    </row>
    <row r="190" spans="2:10">
      <c r="B190" s="489" t="s">
        <v>34</v>
      </c>
      <c r="C190" s="489"/>
      <c r="D190" s="489"/>
      <c r="E190" s="489"/>
      <c r="F190" s="489"/>
      <c r="G190" s="489"/>
      <c r="H190" s="122">
        <f>H15</f>
        <v>20043706</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3556950.271701097</v>
      </c>
      <c r="D193" s="135">
        <f t="shared" si="11"/>
        <v>1114619.9453048096</v>
      </c>
      <c r="E193" s="135">
        <f t="shared" si="11"/>
        <v>664616.27411897376</v>
      </c>
      <c r="F193" s="135">
        <f t="shared" si="11"/>
        <v>209528.51292135418</v>
      </c>
      <c r="G193" s="135">
        <f t="shared" si="11"/>
        <v>0</v>
      </c>
      <c r="H193" s="135">
        <f>SUM(C193:G193)</f>
        <v>5545715.0040462343</v>
      </c>
    </row>
    <row r="194" spans="2:8">
      <c r="B194" s="127" t="str">
        <f>$B$33</f>
        <v>Science</v>
      </c>
      <c r="C194" s="138">
        <f t="shared" si="11"/>
        <v>1247366.8943889993</v>
      </c>
      <c r="D194" s="138">
        <f t="shared" si="11"/>
        <v>953287.64262729499</v>
      </c>
      <c r="E194" s="138">
        <f t="shared" si="11"/>
        <v>534719.28537758999</v>
      </c>
      <c r="F194" s="138">
        <f t="shared" si="11"/>
        <v>7909.926188798855</v>
      </c>
      <c r="G194" s="138">
        <f t="shared" si="11"/>
        <v>0</v>
      </c>
      <c r="H194" s="138">
        <f t="shared" ref="H194:H213" si="12">SUM(C194:G194)</f>
        <v>2743283.7485826835</v>
      </c>
    </row>
    <row r="195" spans="2:8">
      <c r="B195" s="127" t="str">
        <f>$B$34</f>
        <v>Fine Arts</v>
      </c>
      <c r="C195" s="138">
        <f t="shared" si="11"/>
        <v>1226240.4493265611</v>
      </c>
      <c r="D195" s="138">
        <f t="shared" si="11"/>
        <v>961699.96267942246</v>
      </c>
      <c r="E195" s="138">
        <f t="shared" si="11"/>
        <v>409985.02524911426</v>
      </c>
      <c r="F195" s="138">
        <f t="shared" si="11"/>
        <v>0</v>
      </c>
      <c r="G195" s="138">
        <f t="shared" si="11"/>
        <v>0</v>
      </c>
      <c r="H195" s="138">
        <f t="shared" si="12"/>
        <v>2597925.4372550976</v>
      </c>
    </row>
    <row r="196" spans="2:8">
      <c r="B196" s="127" t="str">
        <f>$B$35</f>
        <v>Teacher Education</v>
      </c>
      <c r="C196" s="138">
        <f t="shared" si="11"/>
        <v>210493.96300481938</v>
      </c>
      <c r="D196" s="138">
        <f t="shared" si="11"/>
        <v>786182.4426209837</v>
      </c>
      <c r="E196" s="138">
        <f t="shared" si="11"/>
        <v>696837.54895161849</v>
      </c>
      <c r="F196" s="138">
        <f t="shared" si="11"/>
        <v>92059.646693701026</v>
      </c>
      <c r="G196" s="138">
        <f t="shared" si="11"/>
        <v>0</v>
      </c>
      <c r="H196" s="138">
        <f t="shared" si="12"/>
        <v>1785573.6012711225</v>
      </c>
    </row>
    <row r="197" spans="2:8">
      <c r="B197" s="127" t="str">
        <f>$B$36</f>
        <v>Agriculture</v>
      </c>
      <c r="C197" s="138">
        <f t="shared" si="11"/>
        <v>308959.97471947002</v>
      </c>
      <c r="D197" s="138">
        <f t="shared" si="11"/>
        <v>388787.94316480443</v>
      </c>
      <c r="E197" s="138">
        <f t="shared" si="11"/>
        <v>131572.41814966802</v>
      </c>
      <c r="F197" s="138">
        <f t="shared" si="11"/>
        <v>47260.542561500544</v>
      </c>
      <c r="G197" s="138">
        <f t="shared" si="11"/>
        <v>0</v>
      </c>
      <c r="H197" s="138">
        <f t="shared" si="12"/>
        <v>876580.87859544298</v>
      </c>
    </row>
    <row r="198" spans="2:8">
      <c r="B198" s="127" t="str">
        <f>$B$37</f>
        <v>Engineering</v>
      </c>
      <c r="C198" s="138">
        <f t="shared" si="11"/>
        <v>272696.77754779393</v>
      </c>
      <c r="D198" s="138">
        <f t="shared" si="11"/>
        <v>267876.77184567071</v>
      </c>
      <c r="E198" s="138">
        <f t="shared" si="11"/>
        <v>63863.562210019954</v>
      </c>
      <c r="F198" s="138">
        <f t="shared" si="11"/>
        <v>0</v>
      </c>
      <c r="G198" s="138">
        <f t="shared" si="11"/>
        <v>0</v>
      </c>
      <c r="H198" s="138">
        <f t="shared" si="12"/>
        <v>604437.11160348449</v>
      </c>
    </row>
    <row r="199" spans="2:8">
      <c r="B199" s="127" t="str">
        <f>$B$38</f>
        <v>Home Economics</v>
      </c>
      <c r="C199" s="138">
        <f t="shared" si="11"/>
        <v>198910.91531132744</v>
      </c>
      <c r="D199" s="138">
        <f t="shared" si="11"/>
        <v>190914.52216208153</v>
      </c>
      <c r="E199" s="138">
        <f t="shared" si="11"/>
        <v>76877.784821098991</v>
      </c>
      <c r="F199" s="138">
        <f t="shared" si="11"/>
        <v>0</v>
      </c>
      <c r="G199" s="138">
        <f t="shared" si="11"/>
        <v>0</v>
      </c>
      <c r="H199" s="138">
        <f t="shared" si="12"/>
        <v>466703.22229450801</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66345.213865533879</v>
      </c>
      <c r="D201" s="138">
        <f t="shared" si="11"/>
        <v>165889.32543311577</v>
      </c>
      <c r="E201" s="138">
        <f t="shared" si="11"/>
        <v>215304.19195584199</v>
      </c>
      <c r="F201" s="138">
        <f t="shared" si="11"/>
        <v>44881.161737571041</v>
      </c>
      <c r="G201" s="138">
        <f t="shared" si="11"/>
        <v>0</v>
      </c>
      <c r="H201" s="138">
        <f t="shared" si="12"/>
        <v>492419.89299206267</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2286.8240070200618</v>
      </c>
      <c r="D204" s="138">
        <f t="shared" si="11"/>
        <v>0</v>
      </c>
      <c r="E204" s="138">
        <f t="shared" si="11"/>
        <v>0</v>
      </c>
      <c r="F204" s="138">
        <f t="shared" si="11"/>
        <v>0</v>
      </c>
      <c r="G204" s="138">
        <f t="shared" si="11"/>
        <v>0</v>
      </c>
      <c r="H204" s="138">
        <f t="shared" si="12"/>
        <v>2286.8240070200618</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104452.65268954552</v>
      </c>
      <c r="D206" s="138">
        <f t="shared" si="11"/>
        <v>297448.67496922327</v>
      </c>
      <c r="E206" s="138">
        <f t="shared" si="11"/>
        <v>392580.52019727533</v>
      </c>
      <c r="F206" s="138">
        <f t="shared" si="11"/>
        <v>0</v>
      </c>
      <c r="G206" s="138">
        <f t="shared" si="11"/>
        <v>0</v>
      </c>
      <c r="H206" s="138">
        <f t="shared" si="12"/>
        <v>794481.84785604407</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528225.32319100655</v>
      </c>
      <c r="D208" s="138">
        <f t="shared" si="11"/>
        <v>1715500.0831821063</v>
      </c>
      <c r="E208" s="138">
        <f t="shared" si="11"/>
        <v>432917.25356415898</v>
      </c>
      <c r="F208" s="138">
        <f t="shared" si="11"/>
        <v>0</v>
      </c>
      <c r="G208" s="138">
        <f t="shared" si="11"/>
        <v>0</v>
      </c>
      <c r="H208" s="138">
        <f t="shared" si="12"/>
        <v>2676642.6599372718</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111555.72261322818</v>
      </c>
      <c r="E210" s="138">
        <f t="shared" si="13"/>
        <v>0</v>
      </c>
      <c r="F210" s="138">
        <f t="shared" si="13"/>
        <v>0</v>
      </c>
      <c r="G210" s="138">
        <f t="shared" si="13"/>
        <v>0</v>
      </c>
      <c r="H210" s="138">
        <f t="shared" si="12"/>
        <v>111555.72261322818</v>
      </c>
    </row>
    <row r="211" spans="2:8">
      <c r="B211" s="127" t="str">
        <f>$B$50</f>
        <v>Technology</v>
      </c>
      <c r="C211" s="138">
        <f t="shared" si="13"/>
        <v>66905.263225315211</v>
      </c>
      <c r="D211" s="138">
        <f t="shared" si="13"/>
        <v>85234.680970282076</v>
      </c>
      <c r="E211" s="138">
        <f t="shared" si="13"/>
        <v>5109.0876535941197</v>
      </c>
      <c r="F211" s="138">
        <f t="shared" si="13"/>
        <v>0</v>
      </c>
      <c r="G211" s="138">
        <f t="shared" si="13"/>
        <v>0</v>
      </c>
      <c r="H211" s="138">
        <f t="shared" si="12"/>
        <v>157249.03184919141</v>
      </c>
    </row>
    <row r="212" spans="2:8">
      <c r="B212" s="127" t="str">
        <f>$B$51</f>
        <v>Nursing</v>
      </c>
      <c r="C212" s="138">
        <f t="shared" si="13"/>
        <v>10376.244309877024</v>
      </c>
      <c r="D212" s="138">
        <f t="shared" si="13"/>
        <v>1032280.2356816494</v>
      </c>
      <c r="E212" s="138">
        <f t="shared" si="13"/>
        <v>146194.53710508204</v>
      </c>
      <c r="F212" s="138">
        <f t="shared" si="13"/>
        <v>0</v>
      </c>
      <c r="G212" s="138">
        <f t="shared" si="13"/>
        <v>0</v>
      </c>
      <c r="H212" s="138">
        <f t="shared" si="12"/>
        <v>1188851.0170966084</v>
      </c>
    </row>
    <row r="213" spans="2:8">
      <c r="B213" s="130" t="str">
        <f>$B$52</f>
        <v>Totals</v>
      </c>
      <c r="C213" s="135">
        <f>SUM(C193:C212)</f>
        <v>7800210.7672883663</v>
      </c>
      <c r="D213" s="135">
        <f>SUM(D193:D212)</f>
        <v>8071277.9532546727</v>
      </c>
      <c r="E213" s="135">
        <f>SUM(E193:E212)</f>
        <v>3770577.4893540358</v>
      </c>
      <c r="F213" s="135">
        <f>SUM(F193:F212)</f>
        <v>401639.79010292568</v>
      </c>
      <c r="G213" s="135">
        <f>SUM(G193:G212)</f>
        <v>0</v>
      </c>
      <c r="H213" s="135">
        <f t="shared" si="12"/>
        <v>20043706</v>
      </c>
    </row>
    <row r="214" spans="2:8">
      <c r="B214" s="143"/>
      <c r="C214" s="144"/>
      <c r="D214" s="144"/>
      <c r="E214" s="144"/>
      <c r="F214" s="144"/>
      <c r="G214" s="144"/>
      <c r="H214" s="144"/>
    </row>
    <row r="215" spans="2:8">
      <c r="B215" s="489" t="s">
        <v>35</v>
      </c>
      <c r="C215" s="489"/>
      <c r="D215" s="489"/>
      <c r="E215" s="489"/>
      <c r="F215" s="489"/>
      <c r="G215" s="489"/>
      <c r="H215" s="122">
        <f>H17</f>
        <v>34583858</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7412500.6960172243</v>
      </c>
      <c r="D218" s="135">
        <f t="shared" si="14"/>
        <v>2436262.3600278464</v>
      </c>
      <c r="E218" s="135">
        <f t="shared" si="14"/>
        <v>499058.19849082531</v>
      </c>
      <c r="F218" s="135">
        <f t="shared" si="14"/>
        <v>119143.1694473153</v>
      </c>
      <c r="G218" s="135">
        <f t="shared" si="14"/>
        <v>0</v>
      </c>
      <c r="H218" s="135">
        <f>SUM(C218:G218)</f>
        <v>10466964.423983211</v>
      </c>
    </row>
    <row r="219" spans="2:8">
      <c r="B219" s="127" t="str">
        <f>$B$33</f>
        <v>Science</v>
      </c>
      <c r="C219" s="138">
        <f t="shared" si="14"/>
        <v>2080292.3055996874</v>
      </c>
      <c r="D219" s="138">
        <f t="shared" si="14"/>
        <v>1154090.9175009241</v>
      </c>
      <c r="E219" s="138">
        <f t="shared" si="14"/>
        <v>341306.95132912701</v>
      </c>
      <c r="F219" s="138">
        <f t="shared" si="14"/>
        <v>1063.7782986367438</v>
      </c>
      <c r="G219" s="138">
        <f t="shared" si="14"/>
        <v>0</v>
      </c>
      <c r="H219" s="138">
        <f t="shared" ref="H219:H238" si="15">SUM(C219:G219)</f>
        <v>3576753.9527283753</v>
      </c>
    </row>
    <row r="220" spans="2:8">
      <c r="B220" s="127" t="str">
        <f>$B$34</f>
        <v>Fine Arts</v>
      </c>
      <c r="C220" s="138">
        <f t="shared" si="14"/>
        <v>1539899.0640077251</v>
      </c>
      <c r="D220" s="138">
        <f t="shared" si="14"/>
        <v>1350139.5078073849</v>
      </c>
      <c r="E220" s="138">
        <f t="shared" si="14"/>
        <v>258732.68891078982</v>
      </c>
      <c r="F220" s="138">
        <f t="shared" si="14"/>
        <v>0</v>
      </c>
      <c r="G220" s="138">
        <f t="shared" si="14"/>
        <v>0</v>
      </c>
      <c r="H220" s="138">
        <f t="shared" si="15"/>
        <v>3148771.2607258996</v>
      </c>
    </row>
    <row r="221" spans="2:8">
      <c r="B221" s="127" t="str">
        <f>$B$35</f>
        <v>Teacher Education</v>
      </c>
      <c r="C221" s="138">
        <f t="shared" si="14"/>
        <v>457733.27264106786</v>
      </c>
      <c r="D221" s="138">
        <f t="shared" si="14"/>
        <v>2172245.7044409225</v>
      </c>
      <c r="E221" s="138">
        <f t="shared" si="14"/>
        <v>989858.97073981701</v>
      </c>
      <c r="F221" s="138">
        <f t="shared" si="14"/>
        <v>112405.90688928259</v>
      </c>
      <c r="G221" s="138">
        <f t="shared" si="14"/>
        <v>0</v>
      </c>
      <c r="H221" s="138">
        <f t="shared" si="15"/>
        <v>3732243.8547110897</v>
      </c>
    </row>
    <row r="222" spans="2:8">
      <c r="B222" s="127" t="str">
        <f>$B$36</f>
        <v>Agriculture</v>
      </c>
      <c r="C222" s="138">
        <f t="shared" si="14"/>
        <v>560787.29829379206</v>
      </c>
      <c r="D222" s="138">
        <f t="shared" si="14"/>
        <v>883926.39671275287</v>
      </c>
      <c r="E222" s="138">
        <f t="shared" si="14"/>
        <v>95132.431494459292</v>
      </c>
      <c r="F222" s="138">
        <f t="shared" si="14"/>
        <v>18970.712992355264</v>
      </c>
      <c r="G222" s="138">
        <f t="shared" si="14"/>
        <v>0</v>
      </c>
      <c r="H222" s="138">
        <f t="shared" si="15"/>
        <v>1558816.8394933594</v>
      </c>
    </row>
    <row r="223" spans="2:8">
      <c r="B223" s="127" t="str">
        <f>$B$37</f>
        <v>Engineering</v>
      </c>
      <c r="C223" s="138">
        <f t="shared" si="14"/>
        <v>363349.18413694756</v>
      </c>
      <c r="D223" s="138">
        <f t="shared" si="14"/>
        <v>360162.43637310585</v>
      </c>
      <c r="E223" s="138">
        <f t="shared" si="14"/>
        <v>46620.052323686199</v>
      </c>
      <c r="F223" s="138">
        <f t="shared" si="14"/>
        <v>0</v>
      </c>
      <c r="G223" s="138">
        <f t="shared" si="14"/>
        <v>0</v>
      </c>
      <c r="H223" s="138">
        <f t="shared" si="15"/>
        <v>770131.67283373955</v>
      </c>
    </row>
    <row r="224" spans="2:8">
      <c r="B224" s="127" t="str">
        <f>$B$38</f>
        <v>Home Economics</v>
      </c>
      <c r="C224" s="138">
        <f t="shared" si="14"/>
        <v>644235.44334910519</v>
      </c>
      <c r="D224" s="138">
        <f t="shared" si="14"/>
        <v>887512.65141348075</v>
      </c>
      <c r="E224" s="138">
        <f t="shared" si="14"/>
        <v>111819.31369149828</v>
      </c>
      <c r="F224" s="138">
        <f t="shared" si="14"/>
        <v>0</v>
      </c>
      <c r="G224" s="138">
        <f t="shared" si="14"/>
        <v>0</v>
      </c>
      <c r="H224" s="138">
        <f t="shared" si="15"/>
        <v>1643567.4084540843</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45517.170030170761</v>
      </c>
      <c r="D226" s="138">
        <f t="shared" si="14"/>
        <v>481412.00006438373</v>
      </c>
      <c r="E226" s="138">
        <f t="shared" si="14"/>
        <v>479102.75173972716</v>
      </c>
      <c r="F226" s="138">
        <f t="shared" si="14"/>
        <v>25530.679167281851</v>
      </c>
      <c r="G226" s="138">
        <f t="shared" si="14"/>
        <v>0</v>
      </c>
      <c r="H226" s="138">
        <f t="shared" si="15"/>
        <v>1031562.6010015635</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5024.6226656682011</v>
      </c>
      <c r="D229" s="138">
        <f t="shared" si="14"/>
        <v>0</v>
      </c>
      <c r="E229" s="138">
        <f t="shared" si="14"/>
        <v>0</v>
      </c>
      <c r="F229" s="138">
        <f t="shared" si="14"/>
        <v>0</v>
      </c>
      <c r="G229" s="138">
        <f t="shared" si="14"/>
        <v>0</v>
      </c>
      <c r="H229" s="138">
        <f t="shared" si="15"/>
        <v>5024.6226656682011</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328275.34749032249</v>
      </c>
      <c r="D231" s="138">
        <f t="shared" si="14"/>
        <v>1010982.2775385428</v>
      </c>
      <c r="E231" s="138">
        <f t="shared" si="14"/>
        <v>541721.56740696623</v>
      </c>
      <c r="F231" s="138">
        <f t="shared" si="14"/>
        <v>0</v>
      </c>
      <c r="G231" s="138">
        <f t="shared" si="14"/>
        <v>0</v>
      </c>
      <c r="H231" s="138">
        <f t="shared" si="15"/>
        <v>1880979.1924358313</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962658.58953419595</v>
      </c>
      <c r="D233" s="138">
        <f t="shared" si="14"/>
        <v>3255806.9461608641</v>
      </c>
      <c r="E233" s="138">
        <f t="shared" si="14"/>
        <v>475318.09804555343</v>
      </c>
      <c r="F233" s="138">
        <f t="shared" si="14"/>
        <v>0</v>
      </c>
      <c r="G233" s="138">
        <f t="shared" si="14"/>
        <v>0</v>
      </c>
      <c r="H233" s="138">
        <f t="shared" si="15"/>
        <v>4693783.6337406132</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428301.27568693669</v>
      </c>
      <c r="E235" s="138">
        <f t="shared" si="16"/>
        <v>0</v>
      </c>
      <c r="F235" s="138">
        <f t="shared" si="16"/>
        <v>0</v>
      </c>
      <c r="G235" s="138">
        <f t="shared" si="16"/>
        <v>0</v>
      </c>
      <c r="H235" s="138">
        <f t="shared" si="15"/>
        <v>428301.27568693669</v>
      </c>
    </row>
    <row r="236" spans="2:10">
      <c r="B236" s="127" t="str">
        <f>$B$50</f>
        <v>Technology</v>
      </c>
      <c r="C236" s="138">
        <f t="shared" si="16"/>
        <v>146009.6233435348</v>
      </c>
      <c r="D236" s="138">
        <f t="shared" si="16"/>
        <v>134228.39022724569</v>
      </c>
      <c r="E236" s="138">
        <f t="shared" si="16"/>
        <v>1032.1782802292148</v>
      </c>
      <c r="F236" s="138">
        <f t="shared" si="16"/>
        <v>0</v>
      </c>
      <c r="G236" s="138">
        <f t="shared" si="16"/>
        <v>0</v>
      </c>
      <c r="H236" s="138">
        <f t="shared" si="15"/>
        <v>281270.19185100973</v>
      </c>
    </row>
    <row r="237" spans="2:10">
      <c r="B237" s="127" t="str">
        <f>$B$51</f>
        <v>Nursing</v>
      </c>
      <c r="C237" s="138">
        <f t="shared" si="16"/>
        <v>20689.62274098671</v>
      </c>
      <c r="D237" s="138">
        <f t="shared" si="16"/>
        <v>1277389.7695926181</v>
      </c>
      <c r="E237" s="138">
        <f t="shared" si="16"/>
        <v>67607.677355013569</v>
      </c>
      <c r="F237" s="138">
        <f t="shared" si="16"/>
        <v>0</v>
      </c>
      <c r="G237" s="138">
        <f t="shared" si="16"/>
        <v>0</v>
      </c>
      <c r="H237" s="138">
        <f t="shared" si="15"/>
        <v>1365687.0696886184</v>
      </c>
    </row>
    <row r="238" spans="2:10">
      <c r="B238" s="130" t="str">
        <f>$B$52</f>
        <v>Totals</v>
      </c>
      <c r="C238" s="135">
        <f>SUM(C218:C237)</f>
        <v>14566972.239850426</v>
      </c>
      <c r="D238" s="135">
        <f>SUM(D218:D237)</f>
        <v>15832460.63354701</v>
      </c>
      <c r="E238" s="135">
        <f>SUM(E218:E237)</f>
        <v>3907310.8798076934</v>
      </c>
      <c r="F238" s="135">
        <f>SUM(F218:F237)</f>
        <v>277114.24679487175</v>
      </c>
      <c r="G238" s="135">
        <f>SUM(G218:G237)</f>
        <v>0</v>
      </c>
      <c r="H238" s="135">
        <f t="shared" si="15"/>
        <v>34583858</v>
      </c>
    </row>
    <row r="239" spans="2:10">
      <c r="B239" s="328"/>
      <c r="C239" s="348"/>
      <c r="D239" s="348"/>
      <c r="E239" s="348"/>
      <c r="F239" s="348"/>
      <c r="G239" s="348"/>
      <c r="H239" s="348"/>
    </row>
    <row r="240" spans="2:10">
      <c r="B240" s="120" t="s">
        <v>11</v>
      </c>
      <c r="C240" s="121"/>
      <c r="D240" s="121"/>
      <c r="E240" s="121"/>
      <c r="F240" s="121"/>
      <c r="G240" s="121"/>
      <c r="H240" s="122">
        <f>H16</f>
        <v>12288030</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2633744.0700710877</v>
      </c>
      <c r="D243" s="135">
        <f t="shared" si="17"/>
        <v>865631.15566496295</v>
      </c>
      <c r="E243" s="135">
        <f t="shared" si="17"/>
        <v>177320.93726504475</v>
      </c>
      <c r="F243" s="135">
        <f t="shared" si="17"/>
        <v>42332.895319651558</v>
      </c>
      <c r="G243" s="135">
        <f t="shared" si="17"/>
        <v>0</v>
      </c>
      <c r="H243" s="135">
        <f>SUM(C243:G243)</f>
        <v>3719029.0583207468</v>
      </c>
    </row>
    <row r="244" spans="2:8">
      <c r="B244" s="127" t="str">
        <f>$B$33</f>
        <v>Science</v>
      </c>
      <c r="C244" s="138">
        <f t="shared" si="17"/>
        <v>739151.02993940492</v>
      </c>
      <c r="D244" s="138">
        <f t="shared" si="17"/>
        <v>410061.35917452816</v>
      </c>
      <c r="E244" s="138">
        <f t="shared" si="17"/>
        <v>121270.16185241255</v>
      </c>
      <c r="F244" s="138">
        <f t="shared" si="17"/>
        <v>377.97227963974603</v>
      </c>
      <c r="G244" s="138">
        <f t="shared" si="17"/>
        <v>0</v>
      </c>
      <c r="H244" s="138">
        <f t="shared" ref="H244:H263" si="18">SUM(C244:G244)</f>
        <v>1270860.5232459854</v>
      </c>
    </row>
    <row r="245" spans="2:8">
      <c r="B245" s="127" t="str">
        <f>$B$34</f>
        <v>Fine Arts</v>
      </c>
      <c r="C245" s="138">
        <f t="shared" si="17"/>
        <v>547143.2914019844</v>
      </c>
      <c r="D245" s="138">
        <f t="shared" si="17"/>
        <v>479719.60722607578</v>
      </c>
      <c r="E245" s="138">
        <f t="shared" si="17"/>
        <v>91930.606565538546</v>
      </c>
      <c r="F245" s="138">
        <f t="shared" si="17"/>
        <v>0</v>
      </c>
      <c r="G245" s="138">
        <f t="shared" si="17"/>
        <v>0</v>
      </c>
      <c r="H245" s="138">
        <f t="shared" si="18"/>
        <v>1118793.5051935988</v>
      </c>
    </row>
    <row r="246" spans="2:8">
      <c r="B246" s="127" t="str">
        <f>$B$35</f>
        <v>Teacher Education</v>
      </c>
      <c r="C246" s="138">
        <f t="shared" si="17"/>
        <v>162637.73076478689</v>
      </c>
      <c r="D246" s="138">
        <f t="shared" si="17"/>
        <v>771823.09687777422</v>
      </c>
      <c r="E246" s="138">
        <f t="shared" si="17"/>
        <v>351707.91900140216</v>
      </c>
      <c r="F246" s="138">
        <f t="shared" si="17"/>
        <v>39939.070881933163</v>
      </c>
      <c r="G246" s="138">
        <f t="shared" si="17"/>
        <v>0</v>
      </c>
      <c r="H246" s="138">
        <f t="shared" si="18"/>
        <v>1326107.8175258965</v>
      </c>
    </row>
    <row r="247" spans="2:8">
      <c r="B247" s="127" t="str">
        <f>$B$36</f>
        <v>Agriculture</v>
      </c>
      <c r="C247" s="138">
        <f t="shared" si="17"/>
        <v>199253.97406654476</v>
      </c>
      <c r="D247" s="138">
        <f t="shared" si="17"/>
        <v>314068.89539617609</v>
      </c>
      <c r="E247" s="138">
        <f t="shared" si="17"/>
        <v>33801.612653419426</v>
      </c>
      <c r="F247" s="138">
        <f t="shared" si="17"/>
        <v>6740.5056535754711</v>
      </c>
      <c r="G247" s="138">
        <f t="shared" si="17"/>
        <v>0</v>
      </c>
      <c r="H247" s="138">
        <f t="shared" si="18"/>
        <v>553864.98776971572</v>
      </c>
    </row>
    <row r="248" spans="2:8">
      <c r="B248" s="127" t="str">
        <f>$B$37</f>
        <v>Engineering</v>
      </c>
      <c r="C248" s="138">
        <f t="shared" si="17"/>
        <v>129102.01271212529</v>
      </c>
      <c r="D248" s="138">
        <f t="shared" si="17"/>
        <v>127969.7257323291</v>
      </c>
      <c r="E248" s="138">
        <f t="shared" si="17"/>
        <v>16564.623922380946</v>
      </c>
      <c r="F248" s="138">
        <f t="shared" si="17"/>
        <v>0</v>
      </c>
      <c r="G248" s="138">
        <f t="shared" si="17"/>
        <v>0</v>
      </c>
      <c r="H248" s="138">
        <f t="shared" si="18"/>
        <v>273636.36236683535</v>
      </c>
    </row>
    <row r="249" spans="2:8">
      <c r="B249" s="127" t="str">
        <f>$B$38</f>
        <v>Home Economics</v>
      </c>
      <c r="C249" s="138">
        <f t="shared" si="17"/>
        <v>228904.02958909632</v>
      </c>
      <c r="D249" s="138">
        <f t="shared" si="17"/>
        <v>315343.13164102146</v>
      </c>
      <c r="E249" s="138">
        <f t="shared" si="17"/>
        <v>39730.647784308552</v>
      </c>
      <c r="F249" s="138">
        <f t="shared" si="17"/>
        <v>0</v>
      </c>
      <c r="G249" s="138">
        <f t="shared" si="17"/>
        <v>0</v>
      </c>
      <c r="H249" s="138">
        <f t="shared" si="18"/>
        <v>583977.80901442631</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16172.757557755391</v>
      </c>
      <c r="D251" s="138">
        <f t="shared" si="17"/>
        <v>171051.04639138724</v>
      </c>
      <c r="E251" s="138">
        <f t="shared" si="17"/>
        <v>170230.54473738355</v>
      </c>
      <c r="F251" s="138">
        <f t="shared" si="17"/>
        <v>9071.3347113539057</v>
      </c>
      <c r="G251" s="138">
        <f t="shared" si="17"/>
        <v>0</v>
      </c>
      <c r="H251" s="138">
        <f t="shared" si="18"/>
        <v>366525.68339788006</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1785.3044057262446</v>
      </c>
      <c r="D254" s="138">
        <f t="shared" si="17"/>
        <v>0</v>
      </c>
      <c r="E254" s="138">
        <f t="shared" si="17"/>
        <v>0</v>
      </c>
      <c r="F254" s="138">
        <f t="shared" si="17"/>
        <v>0</v>
      </c>
      <c r="G254" s="138">
        <f t="shared" si="17"/>
        <v>0</v>
      </c>
      <c r="H254" s="138">
        <f t="shared" si="18"/>
        <v>1785.3044057262446</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116639.8878407813</v>
      </c>
      <c r="D256" s="138">
        <f t="shared" si="17"/>
        <v>359213.26521355537</v>
      </c>
      <c r="E256" s="138">
        <f t="shared" si="17"/>
        <v>192479.70749659635</v>
      </c>
      <c r="F256" s="138">
        <f t="shared" si="17"/>
        <v>0</v>
      </c>
      <c r="G256" s="138">
        <f t="shared" si="17"/>
        <v>0</v>
      </c>
      <c r="H256" s="138">
        <f t="shared" si="18"/>
        <v>668332.86055093305</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342043.32055590459</v>
      </c>
      <c r="D258" s="138">
        <f t="shared" si="17"/>
        <v>1156824.4765703434</v>
      </c>
      <c r="E258" s="138">
        <f t="shared" si="17"/>
        <v>168885.8151200685</v>
      </c>
      <c r="F258" s="138">
        <f t="shared" si="17"/>
        <v>0</v>
      </c>
      <c r="G258" s="138">
        <f t="shared" si="17"/>
        <v>0</v>
      </c>
      <c r="H258" s="138">
        <f t="shared" si="18"/>
        <v>1667753.6122463164</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152180.21438439135</v>
      </c>
      <c r="E260" s="138">
        <f t="shared" si="19"/>
        <v>0</v>
      </c>
      <c r="F260" s="138">
        <f t="shared" si="19"/>
        <v>0</v>
      </c>
      <c r="G260" s="138">
        <f t="shared" si="19"/>
        <v>0</v>
      </c>
      <c r="H260" s="138">
        <f t="shared" si="18"/>
        <v>152180.21438439135</v>
      </c>
    </row>
    <row r="261" spans="2:10">
      <c r="B261" s="127" t="str">
        <f>$B$50</f>
        <v>Technology</v>
      </c>
      <c r="C261" s="138">
        <f t="shared" si="19"/>
        <v>51878.84567228028</v>
      </c>
      <c r="D261" s="138">
        <f t="shared" si="19"/>
        <v>47692.842307070016</v>
      </c>
      <c r="E261" s="138">
        <f t="shared" si="19"/>
        <v>366.74444108592502</v>
      </c>
      <c r="F261" s="138">
        <f t="shared" si="19"/>
        <v>0</v>
      </c>
      <c r="G261" s="138">
        <f t="shared" si="19"/>
        <v>0</v>
      </c>
      <c r="H261" s="138">
        <f t="shared" si="18"/>
        <v>99938.432420436235</v>
      </c>
    </row>
    <row r="262" spans="2:10">
      <c r="B262" s="127" t="str">
        <f>$B$51</f>
        <v>Nursing</v>
      </c>
      <c r="C262" s="138">
        <f t="shared" si="19"/>
        <v>7351.2534353433593</v>
      </c>
      <c r="D262" s="138">
        <f t="shared" si="19"/>
        <v>453870.81483064085</v>
      </c>
      <c r="E262" s="138">
        <f t="shared" si="19"/>
        <v>24021.760891128091</v>
      </c>
      <c r="F262" s="138">
        <f t="shared" si="19"/>
        <v>0</v>
      </c>
      <c r="G262" s="138">
        <f t="shared" si="19"/>
        <v>0</v>
      </c>
      <c r="H262" s="138">
        <f t="shared" si="18"/>
        <v>485243.82915711234</v>
      </c>
    </row>
    <row r="263" spans="2:10">
      <c r="B263" s="130" t="str">
        <f>$B$52</f>
        <v>Totals</v>
      </c>
      <c r="C263" s="135">
        <f>SUM(C243:C262)</f>
        <v>5175807.5080128219</v>
      </c>
      <c r="D263" s="135">
        <f>SUM(D243:D262)</f>
        <v>5625449.631410256</v>
      </c>
      <c r="E263" s="135">
        <f>SUM(E243:E262)</f>
        <v>1388311.0817307692</v>
      </c>
      <c r="F263" s="135">
        <f>SUM(F243:F262)</f>
        <v>98461.778846153844</v>
      </c>
      <c r="G263" s="135">
        <f>SUM(G243:G262)</f>
        <v>0</v>
      </c>
      <c r="H263" s="135">
        <f t="shared" si="18"/>
        <v>12288030.000000002</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25821992.560643729</v>
      </c>
      <c r="D268" s="135">
        <f t="shared" si="20"/>
        <v>8234632.1477468144</v>
      </c>
      <c r="E268" s="135">
        <f t="shared" si="20"/>
        <v>3605452.2548291078</v>
      </c>
      <c r="F268" s="135">
        <f t="shared" si="20"/>
        <v>1084659.0107948179</v>
      </c>
      <c r="G268" s="135">
        <f t="shared" si="20"/>
        <v>0</v>
      </c>
      <c r="H268" s="135">
        <f>SUM(C268:G268)</f>
        <v>38746735.974014468</v>
      </c>
    </row>
    <row r="269" spans="2:10">
      <c r="B269" s="127" t="str">
        <f>$B$33</f>
        <v>Science</v>
      </c>
      <c r="C269" s="138">
        <f t="shared" si="20"/>
        <v>8283458.1664916612</v>
      </c>
      <c r="D269" s="138">
        <f t="shared" si="20"/>
        <v>5724660.6938641025</v>
      </c>
      <c r="E269" s="138">
        <f t="shared" si="20"/>
        <v>2788503.6901242319</v>
      </c>
      <c r="F269" s="138">
        <f t="shared" si="20"/>
        <v>35790.133879165318</v>
      </c>
      <c r="G269" s="138">
        <f t="shared" si="20"/>
        <v>0</v>
      </c>
      <c r="H269" s="138">
        <f t="shared" ref="H269:H288" si="21">SUM(C269:G269)</f>
        <v>16832412.684359163</v>
      </c>
    </row>
    <row r="270" spans="2:10">
      <c r="B270" s="127" t="str">
        <f>$B$34</f>
        <v>Fine Arts</v>
      </c>
      <c r="C270" s="138">
        <f t="shared" si="20"/>
        <v>8264826.593797842</v>
      </c>
      <c r="D270" s="138">
        <f t="shared" si="20"/>
        <v>6662322.2879924877</v>
      </c>
      <c r="E270" s="138">
        <f t="shared" si="20"/>
        <v>2399361.781123491</v>
      </c>
      <c r="F270" s="138">
        <f t="shared" si="20"/>
        <v>0</v>
      </c>
      <c r="G270" s="138">
        <f t="shared" si="20"/>
        <v>0</v>
      </c>
      <c r="H270" s="138">
        <f t="shared" si="21"/>
        <v>17326510.662913822</v>
      </c>
    </row>
    <row r="271" spans="2:10">
      <c r="B271" s="127" t="str">
        <f>$B$35</f>
        <v>Teacher Education</v>
      </c>
      <c r="C271" s="138">
        <f t="shared" si="20"/>
        <v>1718520.869871221</v>
      </c>
      <c r="D271" s="138">
        <f t="shared" si="20"/>
        <v>7054236.8480570335</v>
      </c>
      <c r="E271" s="138">
        <f t="shared" si="20"/>
        <v>4971574.4712793743</v>
      </c>
      <c r="F271" s="138">
        <f t="shared" si="20"/>
        <v>631906.42167025991</v>
      </c>
      <c r="G271" s="138">
        <f t="shared" si="20"/>
        <v>0</v>
      </c>
      <c r="H271" s="138">
        <f t="shared" si="21"/>
        <v>14376238.610877888</v>
      </c>
    </row>
    <row r="272" spans="2:10">
      <c r="B272" s="127" t="str">
        <f>$B$36</f>
        <v>Agriculture</v>
      </c>
      <c r="C272" s="138">
        <f t="shared" si="20"/>
        <v>2993928.1833524853</v>
      </c>
      <c r="D272" s="138">
        <f t="shared" si="20"/>
        <v>4002401.6448507886</v>
      </c>
      <c r="E272" s="138">
        <f t="shared" si="20"/>
        <v>1067023.7790032809</v>
      </c>
      <c r="F272" s="138">
        <f t="shared" si="20"/>
        <v>361909.52642666438</v>
      </c>
      <c r="G272" s="138">
        <f t="shared" si="20"/>
        <v>0</v>
      </c>
      <c r="H272" s="138">
        <f t="shared" si="21"/>
        <v>8425263.1336332187</v>
      </c>
    </row>
    <row r="273" spans="2:10">
      <c r="B273" s="127" t="str">
        <f>$B$37</f>
        <v>Engineering</v>
      </c>
      <c r="C273" s="138">
        <f t="shared" si="20"/>
        <v>1595376.734737454</v>
      </c>
      <c r="D273" s="138">
        <f t="shared" si="20"/>
        <v>1570434.6197068691</v>
      </c>
      <c r="E273" s="138">
        <f t="shared" si="20"/>
        <v>320796.87351778778</v>
      </c>
      <c r="F273" s="138">
        <f t="shared" si="20"/>
        <v>0</v>
      </c>
      <c r="G273" s="138">
        <f t="shared" si="20"/>
        <v>0</v>
      </c>
      <c r="H273" s="138">
        <f t="shared" si="21"/>
        <v>3486608.2279621111</v>
      </c>
    </row>
    <row r="274" spans="2:10">
      <c r="B274" s="127" t="str">
        <f>$B$38</f>
        <v>Home Economics</v>
      </c>
      <c r="C274" s="138">
        <f t="shared" si="20"/>
        <v>1960524.0006214757</v>
      </c>
      <c r="D274" s="138">
        <f t="shared" si="20"/>
        <v>2246774.4631104209</v>
      </c>
      <c r="E274" s="138">
        <f t="shared" si="20"/>
        <v>568732.52601925156</v>
      </c>
      <c r="F274" s="138">
        <f t="shared" si="20"/>
        <v>0</v>
      </c>
      <c r="G274" s="138">
        <f t="shared" si="20"/>
        <v>0</v>
      </c>
      <c r="H274" s="138">
        <f t="shared" si="21"/>
        <v>4776030.989751148</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382435.77535712242</v>
      </c>
      <c r="D276" s="138">
        <f t="shared" si="20"/>
        <v>1456755.7110513349</v>
      </c>
      <c r="E276" s="138">
        <f t="shared" si="20"/>
        <v>1691946.1703697611</v>
      </c>
      <c r="F276" s="138">
        <f t="shared" si="20"/>
        <v>251641.8368236672</v>
      </c>
      <c r="G276" s="138">
        <f t="shared" si="20"/>
        <v>0</v>
      </c>
      <c r="H276" s="138">
        <f t="shared" si="21"/>
        <v>3782779.4936018856</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28261.36354259817</v>
      </c>
      <c r="D279" s="138">
        <f t="shared" si="20"/>
        <v>0</v>
      </c>
      <c r="E279" s="138">
        <f t="shared" si="20"/>
        <v>0</v>
      </c>
      <c r="F279" s="138">
        <f t="shared" si="20"/>
        <v>0</v>
      </c>
      <c r="G279" s="138">
        <f t="shared" si="20"/>
        <v>0</v>
      </c>
      <c r="H279" s="138">
        <f t="shared" si="21"/>
        <v>28261.36354259817</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1035077.9639099352</v>
      </c>
      <c r="D281" s="138">
        <f t="shared" si="20"/>
        <v>3046312.6051470092</v>
      </c>
      <c r="E281" s="138">
        <f t="shared" si="20"/>
        <v>2933268.9587307968</v>
      </c>
      <c r="F281" s="138">
        <f t="shared" si="20"/>
        <v>0</v>
      </c>
      <c r="G281" s="138">
        <f t="shared" si="20"/>
        <v>0</v>
      </c>
      <c r="H281" s="138">
        <f t="shared" si="21"/>
        <v>7014659.5277877413</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3539982.965241529</v>
      </c>
      <c r="D283" s="138">
        <f t="shared" si="20"/>
        <v>11660856.139069963</v>
      </c>
      <c r="E283" s="138">
        <f t="shared" si="20"/>
        <v>2465847.0808810024</v>
      </c>
      <c r="F283" s="138">
        <f t="shared" si="20"/>
        <v>0</v>
      </c>
      <c r="G283" s="138">
        <f t="shared" si="20"/>
        <v>0</v>
      </c>
      <c r="H283" s="138">
        <f t="shared" si="21"/>
        <v>17666686.185192496</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1383393.5089339882</v>
      </c>
      <c r="E285" s="138">
        <f t="shared" si="22"/>
        <v>0</v>
      </c>
      <c r="F285" s="138">
        <f t="shared" si="22"/>
        <v>0</v>
      </c>
      <c r="G285" s="138">
        <f t="shared" si="22"/>
        <v>0</v>
      </c>
      <c r="H285" s="138">
        <f t="shared" si="21"/>
        <v>1383393.5089339882</v>
      </c>
    </row>
    <row r="286" spans="2:10">
      <c r="B286" s="127" t="str">
        <f>$B$50</f>
        <v>Technology</v>
      </c>
      <c r="C286" s="138">
        <f t="shared" si="22"/>
        <v>507667.60625988262</v>
      </c>
      <c r="D286" s="138">
        <f t="shared" si="22"/>
        <v>571869.14589072508</v>
      </c>
      <c r="E286" s="138">
        <f t="shared" si="22"/>
        <v>24779.695645419393</v>
      </c>
      <c r="F286" s="138">
        <f t="shared" si="22"/>
        <v>0</v>
      </c>
      <c r="G286" s="138">
        <f t="shared" si="22"/>
        <v>0</v>
      </c>
      <c r="H286" s="138">
        <f t="shared" si="21"/>
        <v>1104316.4477960272</v>
      </c>
    </row>
    <row r="287" spans="2:10">
      <c r="B287" s="127" t="str">
        <f>$B$51</f>
        <v>Nursing</v>
      </c>
      <c r="C287" s="138">
        <f t="shared" si="22"/>
        <v>73630.891814350412</v>
      </c>
      <c r="D287" s="138">
        <f t="shared" si="22"/>
        <v>6274114.0313769421</v>
      </c>
      <c r="E287" s="138">
        <f t="shared" si="22"/>
        <v>734345.22644214774</v>
      </c>
      <c r="F287" s="138">
        <f t="shared" si="22"/>
        <v>0</v>
      </c>
      <c r="G287" s="138">
        <f t="shared" si="22"/>
        <v>0</v>
      </c>
      <c r="H287" s="138">
        <f t="shared" si="21"/>
        <v>7082090.1496334402</v>
      </c>
    </row>
    <row r="288" spans="2:10">
      <c r="B288" s="130" t="str">
        <f>$B$52</f>
        <v>Totals</v>
      </c>
      <c r="C288" s="135">
        <f>SUM(C268:C287)</f>
        <v>56205683.675641291</v>
      </c>
      <c r="D288" s="135">
        <f>SUM(D268:D287)</f>
        <v>59888763.846798494</v>
      </c>
      <c r="E288" s="135">
        <f>SUM(E268:E287)</f>
        <v>23571632.507965654</v>
      </c>
      <c r="F288" s="135">
        <f>SUM(F268:F287)</f>
        <v>2365906.929594575</v>
      </c>
      <c r="G288" s="135">
        <f>SUM(G268:G287)</f>
        <v>0</v>
      </c>
      <c r="H288" s="135">
        <f t="shared" si="21"/>
        <v>142031986.96000001</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343.20869466676942</v>
      </c>
      <c r="D293" s="133">
        <f t="shared" si="23"/>
        <v>577.22081506706957</v>
      </c>
      <c r="E293" s="133">
        <f t="shared" si="23"/>
        <v>1242.8308358597408</v>
      </c>
      <c r="F293" s="133">
        <f t="shared" si="23"/>
        <v>1614.07590892086</v>
      </c>
      <c r="G293" s="134">
        <f t="shared" si="23"/>
        <v>0</v>
      </c>
      <c r="H293" s="135">
        <f t="shared" si="23"/>
        <v>416.29137451130765</v>
      </c>
    </row>
    <row r="294" spans="2:10">
      <c r="B294" s="127" t="str">
        <f>$B$33</f>
        <v>Science</v>
      </c>
      <c r="C294" s="136">
        <f t="shared" si="23"/>
        <v>392.30206803180965</v>
      </c>
      <c r="D294" s="136">
        <f t="shared" si="23"/>
        <v>847.09391741108357</v>
      </c>
      <c r="E294" s="136">
        <f t="shared" si="23"/>
        <v>1405.4958115545523</v>
      </c>
      <c r="F294" s="136">
        <f t="shared" si="23"/>
        <v>5965.0223131942194</v>
      </c>
      <c r="G294" s="137">
        <f t="shared" si="23"/>
        <v>0</v>
      </c>
      <c r="H294" s="138">
        <f t="shared" si="23"/>
        <v>563.65444477645121</v>
      </c>
    </row>
    <row r="295" spans="2:10">
      <c r="B295" s="127" t="str">
        <f>$B$34</f>
        <v>Fine Arts</v>
      </c>
      <c r="C295" s="136">
        <f t="shared" si="23"/>
        <v>528.77969250146145</v>
      </c>
      <c r="D295" s="136">
        <f t="shared" si="23"/>
        <v>842.69191601220439</v>
      </c>
      <c r="E295" s="136">
        <f t="shared" si="23"/>
        <v>1595.3203331938105</v>
      </c>
      <c r="F295" s="136">
        <f t="shared" si="23"/>
        <v>0</v>
      </c>
      <c r="G295" s="137">
        <f t="shared" si="23"/>
        <v>0</v>
      </c>
      <c r="H295" s="138">
        <f t="shared" si="23"/>
        <v>691.95330123457757</v>
      </c>
    </row>
    <row r="296" spans="2:10">
      <c r="B296" s="127" t="str">
        <f>$B$35</f>
        <v>Teacher Education</v>
      </c>
      <c r="C296" s="136">
        <f t="shared" si="23"/>
        <v>369.89256777254002</v>
      </c>
      <c r="D296" s="136">
        <f t="shared" si="23"/>
        <v>554.57836855794289</v>
      </c>
      <c r="E296" s="136">
        <f t="shared" si="23"/>
        <v>864.0205893777154</v>
      </c>
      <c r="F296" s="136">
        <f t="shared" si="23"/>
        <v>996.69782597832796</v>
      </c>
      <c r="G296" s="137">
        <f t="shared" si="23"/>
        <v>0</v>
      </c>
      <c r="H296" s="138">
        <f t="shared" si="23"/>
        <v>605.21337925729938</v>
      </c>
    </row>
    <row r="297" spans="2:10">
      <c r="B297" s="127" t="str">
        <f>$B$36</f>
        <v>Agriculture</v>
      </c>
      <c r="C297" s="136">
        <f t="shared" si="23"/>
        <v>525.98878836129393</v>
      </c>
      <c r="D297" s="136">
        <f t="shared" si="23"/>
        <v>773.2615233482976</v>
      </c>
      <c r="E297" s="136">
        <f t="shared" si="23"/>
        <v>1929.5185877093688</v>
      </c>
      <c r="F297" s="136">
        <f t="shared" si="23"/>
        <v>3382.3320226791066</v>
      </c>
      <c r="G297" s="137">
        <f t="shared" si="23"/>
        <v>0</v>
      </c>
      <c r="H297" s="138">
        <f t="shared" si="23"/>
        <v>730.85211082869694</v>
      </c>
    </row>
    <row r="298" spans="2:10">
      <c r="B298" s="127" t="str">
        <f>$B$37</f>
        <v>Engineering</v>
      </c>
      <c r="C298" s="136">
        <f t="shared" si="23"/>
        <v>432.58588252100162</v>
      </c>
      <c r="D298" s="136">
        <f t="shared" si="23"/>
        <v>744.63471773678009</v>
      </c>
      <c r="E298" s="136">
        <f t="shared" si="23"/>
        <v>1183.7523008036449</v>
      </c>
      <c r="F298" s="136">
        <f t="shared" si="23"/>
        <v>0</v>
      </c>
      <c r="G298" s="137">
        <f t="shared" si="23"/>
        <v>0</v>
      </c>
      <c r="H298" s="138">
        <f t="shared" si="23"/>
        <v>574.58935859626092</v>
      </c>
    </row>
    <row r="299" spans="2:10">
      <c r="B299" s="127" t="str">
        <f>$B$38</f>
        <v>Home Economics</v>
      </c>
      <c r="C299" s="136">
        <f t="shared" si="23"/>
        <v>299.82015608219541</v>
      </c>
      <c r="D299" s="136">
        <f t="shared" si="23"/>
        <v>432.32142834528014</v>
      </c>
      <c r="E299" s="136">
        <f t="shared" si="23"/>
        <v>874.97311695269468</v>
      </c>
      <c r="F299" s="136">
        <f t="shared" si="23"/>
        <v>0</v>
      </c>
      <c r="G299" s="137">
        <f t="shared" si="23"/>
        <v>0</v>
      </c>
      <c r="H299" s="138">
        <f t="shared" si="23"/>
        <v>385.59914336760437</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827.78306354355504</v>
      </c>
      <c r="D301" s="136">
        <f t="shared" si="23"/>
        <v>516.76328877308788</v>
      </c>
      <c r="E301" s="136">
        <f t="shared" si="23"/>
        <v>607.52106656005787</v>
      </c>
      <c r="F301" s="136">
        <f t="shared" si="23"/>
        <v>1747.5127557199112</v>
      </c>
      <c r="G301" s="137">
        <f t="shared" si="23"/>
        <v>0</v>
      </c>
      <c r="H301" s="138">
        <f t="shared" si="23"/>
        <v>609.14323568468365</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554.14438318819941</v>
      </c>
      <c r="D304" s="136">
        <f t="shared" si="23"/>
        <v>0</v>
      </c>
      <c r="E304" s="136">
        <f t="shared" si="23"/>
        <v>0</v>
      </c>
      <c r="F304" s="136">
        <f t="shared" si="23"/>
        <v>0</v>
      </c>
      <c r="G304" s="137">
        <f t="shared" si="23"/>
        <v>0</v>
      </c>
      <c r="H304" s="138">
        <f t="shared" si="23"/>
        <v>554.14438318819941</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310.64764823227347</v>
      </c>
      <c r="D306" s="136">
        <f t="shared" si="23"/>
        <v>514.57983195050826</v>
      </c>
      <c r="E306" s="136">
        <f t="shared" si="23"/>
        <v>931.49220664680752</v>
      </c>
      <c r="F306" s="136">
        <f t="shared" si="23"/>
        <v>0</v>
      </c>
      <c r="G306" s="137">
        <f t="shared" si="23"/>
        <v>0</v>
      </c>
      <c r="H306" s="138">
        <f t="shared" si="23"/>
        <v>565.65273185934529</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362.29484855608729</v>
      </c>
      <c r="D308" s="136">
        <f t="shared" si="23"/>
        <v>611.63682869498894</v>
      </c>
      <c r="E308" s="136">
        <f t="shared" si="23"/>
        <v>892.45279800253434</v>
      </c>
      <c r="F308" s="136">
        <f t="shared" si="23"/>
        <v>0</v>
      </c>
      <c r="G308" s="137">
        <f t="shared" si="23"/>
        <v>0</v>
      </c>
      <c r="H308" s="138">
        <f t="shared" si="23"/>
        <v>559.09004035547002</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551.59230818739559</v>
      </c>
      <c r="E310" s="136">
        <f t="shared" si="24"/>
        <v>0</v>
      </c>
      <c r="F310" s="136">
        <f t="shared" si="24"/>
        <v>0</v>
      </c>
      <c r="G310" s="137">
        <f t="shared" si="24"/>
        <v>0</v>
      </c>
      <c r="H310" s="138">
        <f t="shared" si="24"/>
        <v>551.59230818739559</v>
      </c>
    </row>
    <row r="311" spans="2:10">
      <c r="B311" s="127" t="str">
        <f>$B$50</f>
        <v>Technology</v>
      </c>
      <c r="C311" s="136">
        <f t="shared" si="24"/>
        <v>342.55573971652001</v>
      </c>
      <c r="D311" s="136">
        <f t="shared" si="24"/>
        <v>727.5688879016858</v>
      </c>
      <c r="E311" s="136">
        <f t="shared" si="24"/>
        <v>4129.9492742365655</v>
      </c>
      <c r="F311" s="136">
        <f t="shared" si="24"/>
        <v>0</v>
      </c>
      <c r="G311" s="137">
        <f t="shared" si="24"/>
        <v>0</v>
      </c>
      <c r="H311" s="138">
        <f t="shared" si="24"/>
        <v>485.62728575023181</v>
      </c>
    </row>
    <row r="312" spans="2:10">
      <c r="B312" s="127" t="str">
        <f>$B$51</f>
        <v>Nursing</v>
      </c>
      <c r="C312" s="136">
        <f t="shared" si="24"/>
        <v>350.62329435404956</v>
      </c>
      <c r="D312" s="136">
        <f t="shared" si="24"/>
        <v>838.78529831242543</v>
      </c>
      <c r="E312" s="136">
        <f t="shared" si="24"/>
        <v>1868.5629171555922</v>
      </c>
      <c r="F312" s="136">
        <f t="shared" si="24"/>
        <v>0</v>
      </c>
      <c r="G312" s="137">
        <f t="shared" si="24"/>
        <v>0</v>
      </c>
      <c r="H312" s="138">
        <f t="shared" si="24"/>
        <v>876.17099463484351</v>
      </c>
    </row>
    <row r="313" spans="2:10">
      <c r="B313" s="130" t="str">
        <f>$B$52</f>
        <v>Totals</v>
      </c>
      <c r="C313" s="135">
        <f t="shared" si="24"/>
        <v>380.14056795942844</v>
      </c>
      <c r="D313" s="135">
        <f t="shared" si="24"/>
        <v>645.97954747922006</v>
      </c>
      <c r="E313" s="135">
        <f t="shared" si="24"/>
        <v>1037.8035709930725</v>
      </c>
      <c r="F313" s="135">
        <f t="shared" si="24"/>
        <v>1513.6960522038228</v>
      </c>
      <c r="G313" s="135">
        <f t="shared" si="24"/>
        <v>0</v>
      </c>
      <c r="H313" s="135">
        <f t="shared" si="24"/>
        <v>536.29153703542886</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1.6818362239555407</v>
      </c>
      <c r="E318" s="128">
        <f t="shared" si="25"/>
        <v>3.6212102291477164</v>
      </c>
      <c r="F318" s="128">
        <f t="shared" si="25"/>
        <v>4.7028992388669231</v>
      </c>
      <c r="G318" s="128">
        <f t="shared" si="25"/>
        <v>0</v>
      </c>
      <c r="H318" s="128">
        <f t="shared" si="25"/>
        <v>1.2129394767096333</v>
      </c>
    </row>
    <row r="319" spans="2:10">
      <c r="B319" s="127" t="str">
        <f>$B$33</f>
        <v>Science</v>
      </c>
      <c r="C319" s="128">
        <f t="shared" ref="C319:H334" si="26">IF($C$293=0,"",C294/$C$293)</f>
        <v>1.1430423358379842</v>
      </c>
      <c r="D319" s="128">
        <f t="shared" si="26"/>
        <v>2.4681598414444306</v>
      </c>
      <c r="E319" s="128">
        <f t="shared" si="26"/>
        <v>4.0951637688526104</v>
      </c>
      <c r="F319" s="128">
        <f t="shared" si="26"/>
        <v>17.380160834753386</v>
      </c>
      <c r="G319" s="128">
        <f t="shared" si="26"/>
        <v>0</v>
      </c>
      <c r="H319" s="128">
        <f t="shared" si="26"/>
        <v>1.6423081744001811</v>
      </c>
    </row>
    <row r="320" spans="2:10">
      <c r="B320" s="127" t="str">
        <f>$B$34</f>
        <v>Fine Arts</v>
      </c>
      <c r="C320" s="128">
        <f t="shared" si="26"/>
        <v>1.540694337638701</v>
      </c>
      <c r="D320" s="128">
        <f t="shared" si="26"/>
        <v>2.4553338219778982</v>
      </c>
      <c r="E320" s="128">
        <f t="shared" si="26"/>
        <v>4.6482515098947301</v>
      </c>
      <c r="F320" s="128">
        <f t="shared" si="26"/>
        <v>0</v>
      </c>
      <c r="G320" s="128">
        <f t="shared" si="26"/>
        <v>0</v>
      </c>
      <c r="H320" s="128">
        <f t="shared" si="26"/>
        <v>2.0161298707959996</v>
      </c>
    </row>
    <row r="321" spans="2:8">
      <c r="B321" s="127" t="str">
        <f>$B$35</f>
        <v>Teacher Education</v>
      </c>
      <c r="C321" s="128">
        <f t="shared" si="26"/>
        <v>1.077748243329554</v>
      </c>
      <c r="D321" s="128">
        <f t="shared" si="26"/>
        <v>1.6158634008278783</v>
      </c>
      <c r="E321" s="128">
        <f t="shared" si="26"/>
        <v>2.5174787317571203</v>
      </c>
      <c r="F321" s="128">
        <f t="shared" si="26"/>
        <v>2.9040576228584443</v>
      </c>
      <c r="G321" s="128">
        <f t="shared" si="26"/>
        <v>0</v>
      </c>
      <c r="H321" s="128">
        <f t="shared" si="26"/>
        <v>1.7633975731439944</v>
      </c>
    </row>
    <row r="322" spans="2:8">
      <c r="B322" s="127" t="str">
        <f>$B$36</f>
        <v>Agriculture</v>
      </c>
      <c r="C322" s="128">
        <f t="shared" si="26"/>
        <v>1.5325625385801798</v>
      </c>
      <c r="D322" s="128">
        <f t="shared" si="26"/>
        <v>2.2530359380874021</v>
      </c>
      <c r="E322" s="128">
        <f t="shared" si="26"/>
        <v>5.6219979787598051</v>
      </c>
      <c r="F322" s="128">
        <f t="shared" si="26"/>
        <v>9.8550301179377282</v>
      </c>
      <c r="G322" s="128">
        <f t="shared" si="26"/>
        <v>0</v>
      </c>
      <c r="H322" s="128">
        <f t="shared" si="26"/>
        <v>2.1294685192585256</v>
      </c>
    </row>
    <row r="323" spans="2:8">
      <c r="B323" s="127" t="str">
        <f>$B$37</f>
        <v>Engineering</v>
      </c>
      <c r="C323" s="128">
        <f t="shared" si="26"/>
        <v>1.2604164441143046</v>
      </c>
      <c r="D323" s="128">
        <f t="shared" si="26"/>
        <v>2.1696266129264763</v>
      </c>
      <c r="E323" s="128">
        <f t="shared" si="26"/>
        <v>3.4490743363975143</v>
      </c>
      <c r="F323" s="128">
        <f t="shared" si="26"/>
        <v>0</v>
      </c>
      <c r="G323" s="128">
        <f t="shared" si="26"/>
        <v>0</v>
      </c>
      <c r="H323" s="128">
        <f t="shared" si="26"/>
        <v>1.6741690042385005</v>
      </c>
    </row>
    <row r="324" spans="2:8">
      <c r="B324" s="127" t="str">
        <f>$B$38</f>
        <v>Home Economics</v>
      </c>
      <c r="C324" s="128">
        <f t="shared" si="26"/>
        <v>0.87357972202102541</v>
      </c>
      <c r="D324" s="128">
        <f t="shared" si="26"/>
        <v>1.259645909510051</v>
      </c>
      <c r="E324" s="128">
        <f t="shared" si="26"/>
        <v>2.5493908824257199</v>
      </c>
      <c r="F324" s="128">
        <f t="shared" si="26"/>
        <v>0</v>
      </c>
      <c r="G324" s="128">
        <f t="shared" si="26"/>
        <v>0</v>
      </c>
      <c r="H324" s="128">
        <f t="shared" si="26"/>
        <v>1.1235121643465151</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2.4118942101605905</v>
      </c>
      <c r="D326" s="128">
        <f t="shared" si="26"/>
        <v>1.5056823932587935</v>
      </c>
      <c r="E326" s="128">
        <f t="shared" si="26"/>
        <v>1.7701214334034179</v>
      </c>
      <c r="F326" s="128">
        <f t="shared" si="26"/>
        <v>5.0916913903262806</v>
      </c>
      <c r="G326" s="128">
        <f t="shared" si="26"/>
        <v>0</v>
      </c>
      <c r="H326" s="128">
        <f t="shared" si="26"/>
        <v>1.774847913675722</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1.6145989067270954</v>
      </c>
      <c r="D329" s="128">
        <f t="shared" si="26"/>
        <v>0</v>
      </c>
      <c r="E329" s="128">
        <f t="shared" si="26"/>
        <v>0</v>
      </c>
      <c r="F329" s="128">
        <f t="shared" si="26"/>
        <v>0</v>
      </c>
      <c r="G329" s="128">
        <f t="shared" si="26"/>
        <v>0</v>
      </c>
      <c r="H329" s="128">
        <f t="shared" si="26"/>
        <v>1.6145989067270954</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0.90512755958554503</v>
      </c>
      <c r="D331" s="128">
        <f t="shared" si="26"/>
        <v>1.499320500752837</v>
      </c>
      <c r="E331" s="128">
        <f t="shared" si="26"/>
        <v>2.7140693727215113</v>
      </c>
      <c r="F331" s="128">
        <f t="shared" si="26"/>
        <v>0</v>
      </c>
      <c r="G331" s="128">
        <f t="shared" si="26"/>
        <v>0</v>
      </c>
      <c r="H331" s="128">
        <f t="shared" si="26"/>
        <v>1.6481305417059811</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1.0556109276539429</v>
      </c>
      <c r="D333" s="128">
        <f t="shared" si="26"/>
        <v>1.7821134435094765</v>
      </c>
      <c r="E333" s="128">
        <f t="shared" si="26"/>
        <v>2.6003210637453136</v>
      </c>
      <c r="F333" s="128">
        <f t="shared" si="26"/>
        <v>0</v>
      </c>
      <c r="G333" s="128">
        <f t="shared" si="26"/>
        <v>0</v>
      </c>
      <c r="H333" s="128">
        <f t="shared" si="26"/>
        <v>1.6290089646426518</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1.6071629791399995</v>
      </c>
      <c r="E335" s="128">
        <f t="shared" si="27"/>
        <v>0</v>
      </c>
      <c r="F335" s="128">
        <f t="shared" si="27"/>
        <v>0</v>
      </c>
      <c r="G335" s="128">
        <f t="shared" si="27"/>
        <v>0</v>
      </c>
      <c r="H335" s="128">
        <f t="shared" si="27"/>
        <v>1.6071629791399995</v>
      </c>
    </row>
    <row r="336" spans="2:8">
      <c r="B336" s="127" t="str">
        <f>$B$50</f>
        <v>Technology</v>
      </c>
      <c r="C336" s="128">
        <f t="shared" si="27"/>
        <v>0.99809749880933707</v>
      </c>
      <c r="D336" s="128">
        <f t="shared" si="27"/>
        <v>2.1199022612410854</v>
      </c>
      <c r="E336" s="128">
        <f t="shared" si="27"/>
        <v>12.033346877317443</v>
      </c>
      <c r="F336" s="128">
        <f t="shared" si="27"/>
        <v>0</v>
      </c>
      <c r="G336" s="128">
        <f t="shared" si="27"/>
        <v>0</v>
      </c>
      <c r="H336" s="128">
        <f t="shared" si="27"/>
        <v>1.4149620720469813</v>
      </c>
    </row>
    <row r="337" spans="2:10">
      <c r="B337" s="127" t="str">
        <f>$B$51</f>
        <v>Nursing</v>
      </c>
      <c r="C337" s="128">
        <f t="shared" si="27"/>
        <v>1.0216037641309734</v>
      </c>
      <c r="D337" s="128">
        <f t="shared" si="27"/>
        <v>2.4439511916410646</v>
      </c>
      <c r="E337" s="128">
        <f t="shared" si="27"/>
        <v>5.4443927155453631</v>
      </c>
      <c r="F337" s="128">
        <f t="shared" si="27"/>
        <v>0</v>
      </c>
      <c r="G337" s="128">
        <f t="shared" si="27"/>
        <v>0</v>
      </c>
      <c r="H337" s="128">
        <f t="shared" si="27"/>
        <v>2.5528811135904981</v>
      </c>
    </row>
    <row r="338" spans="2:10">
      <c r="B338" s="130" t="str">
        <f>$B$52</f>
        <v>Totals</v>
      </c>
      <c r="C338" s="128">
        <f t="shared" si="27"/>
        <v>1.1076076272733042</v>
      </c>
      <c r="D338" s="128">
        <f t="shared" si="27"/>
        <v>1.8821771054093459</v>
      </c>
      <c r="E338" s="128">
        <f t="shared" si="27"/>
        <v>3.0238265729273088</v>
      </c>
      <c r="F338" s="128">
        <f t="shared" si="27"/>
        <v>4.4104245484617195</v>
      </c>
      <c r="G338" s="128">
        <f t="shared" si="27"/>
        <v>0</v>
      </c>
      <c r="H338" s="128">
        <f t="shared" si="27"/>
        <v>1.5625814420468829</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10296.260840003082</v>
      </c>
      <c r="D343" s="135">
        <f t="shared" si="28"/>
        <v>17316.624452012085</v>
      </c>
      <c r="E343" s="135">
        <f>E293*24</f>
        <v>29827.94006063378</v>
      </c>
      <c r="F343" s="135">
        <f>F293*18</f>
        <v>29053.366360575481</v>
      </c>
      <c r="G343" s="135">
        <f>G293*24</f>
        <v>0</v>
      </c>
      <c r="H343" s="135">
        <f>IF((C32/30+D32/30+E32/24+F32/18+G32/24)=0,0,H268/(C32/30+D32/30+E32/24+F32/18+G32/24))</f>
        <v>12333.276702153427</v>
      </c>
    </row>
    <row r="344" spans="2:10">
      <c r="B344" s="127" t="str">
        <f>$B$33</f>
        <v>Science</v>
      </c>
      <c r="C344" s="138">
        <f t="shared" si="28"/>
        <v>11769.06204095429</v>
      </c>
      <c r="D344" s="138">
        <f t="shared" si="28"/>
        <v>25412.817522332509</v>
      </c>
      <c r="E344" s="138">
        <f>E294*24</f>
        <v>33731.899477309256</v>
      </c>
      <c r="F344" s="138">
        <f>F294*18</f>
        <v>107370.40163749595</v>
      </c>
      <c r="G344" s="138">
        <f>G294*24</f>
        <v>0</v>
      </c>
      <c r="H344" s="138">
        <f t="shared" ref="H344:H363" si="29">IF((C33/30+D33/30+E33/24+F33/18+G33/24)=0,0,H269/(C33/30+D33/30+E33/24+F33/18+G33/24))</f>
        <v>16631.175461277704</v>
      </c>
    </row>
    <row r="345" spans="2:10">
      <c r="B345" s="127" t="str">
        <f>$B$34</f>
        <v>Fine Arts</v>
      </c>
      <c r="C345" s="138">
        <f t="shared" si="28"/>
        <v>15863.390775043843</v>
      </c>
      <c r="D345" s="138">
        <f t="shared" si="28"/>
        <v>25280.75748036613</v>
      </c>
      <c r="E345" s="138">
        <f t="shared" ref="E345:E363" si="30">E295*24</f>
        <v>38287.687996651453</v>
      </c>
      <c r="F345" s="138">
        <f t="shared" ref="F345:F363" si="31">F295*18</f>
        <v>0</v>
      </c>
      <c r="G345" s="138">
        <f t="shared" ref="G345:G363" si="32">G295*24</f>
        <v>0</v>
      </c>
      <c r="H345" s="138">
        <f t="shared" si="29"/>
        <v>20451.49983818912</v>
      </c>
    </row>
    <row r="346" spans="2:10">
      <c r="B346" s="127" t="str">
        <f>$B$35</f>
        <v>Teacher Education</v>
      </c>
      <c r="C346" s="138">
        <f t="shared" si="28"/>
        <v>11096.7770331762</v>
      </c>
      <c r="D346" s="138">
        <f t="shared" si="28"/>
        <v>16637.351056738287</v>
      </c>
      <c r="E346" s="138">
        <f t="shared" si="30"/>
        <v>20736.494145065168</v>
      </c>
      <c r="F346" s="138">
        <f t="shared" si="31"/>
        <v>17940.560867609904</v>
      </c>
      <c r="G346" s="138">
        <f t="shared" si="32"/>
        <v>0</v>
      </c>
      <c r="H346" s="138">
        <f t="shared" si="29"/>
        <v>16837.179470222851</v>
      </c>
    </row>
    <row r="347" spans="2:10">
      <c r="B347" s="127" t="str">
        <f>$B$36</f>
        <v>Agriculture</v>
      </c>
      <c r="C347" s="138">
        <f t="shared" si="28"/>
        <v>15779.663650838818</v>
      </c>
      <c r="D347" s="138">
        <f t="shared" si="28"/>
        <v>23197.845700448928</v>
      </c>
      <c r="E347" s="138">
        <f t="shared" si="30"/>
        <v>46308.44610502485</v>
      </c>
      <c r="F347" s="138">
        <f t="shared" si="31"/>
        <v>60881.97640822392</v>
      </c>
      <c r="G347" s="138">
        <f t="shared" si="32"/>
        <v>0</v>
      </c>
      <c r="H347" s="138">
        <f t="shared" si="29"/>
        <v>21534.065985388523</v>
      </c>
    </row>
    <row r="348" spans="2:10">
      <c r="B348" s="127" t="str">
        <f>$B$37</f>
        <v>Engineering</v>
      </c>
      <c r="C348" s="138">
        <f t="shared" si="28"/>
        <v>12977.576475630049</v>
      </c>
      <c r="D348" s="138">
        <f t="shared" si="28"/>
        <v>22339.041532103402</v>
      </c>
      <c r="E348" s="138">
        <f t="shared" si="30"/>
        <v>28410.055219287475</v>
      </c>
      <c r="F348" s="138">
        <f t="shared" si="31"/>
        <v>0</v>
      </c>
      <c r="G348" s="138">
        <f t="shared" si="32"/>
        <v>0</v>
      </c>
      <c r="H348" s="138">
        <f t="shared" si="29"/>
        <v>17047.344960088551</v>
      </c>
    </row>
    <row r="349" spans="2:10">
      <c r="B349" s="127" t="str">
        <f>$B$38</f>
        <v>Home Economics</v>
      </c>
      <c r="C349" s="138">
        <f t="shared" si="28"/>
        <v>8994.6046824658624</v>
      </c>
      <c r="D349" s="138">
        <f t="shared" si="28"/>
        <v>12969.642850358405</v>
      </c>
      <c r="E349" s="138">
        <f t="shared" si="30"/>
        <v>20999.354806864671</v>
      </c>
      <c r="F349" s="138">
        <f t="shared" si="31"/>
        <v>0</v>
      </c>
      <c r="G349" s="138">
        <f t="shared" si="32"/>
        <v>0</v>
      </c>
      <c r="H349" s="138">
        <f t="shared" si="29"/>
        <v>11418.171868552772</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24833.491906306652</v>
      </c>
      <c r="D351" s="138">
        <f t="shared" si="28"/>
        <v>15502.898663192636</v>
      </c>
      <c r="E351" s="138">
        <f t="shared" si="30"/>
        <v>14580.505597441388</v>
      </c>
      <c r="F351" s="138">
        <f t="shared" si="31"/>
        <v>31455.229602958403</v>
      </c>
      <c r="G351" s="138">
        <f t="shared" si="32"/>
        <v>0</v>
      </c>
      <c r="H351" s="138">
        <f t="shared" si="29"/>
        <v>16206.702818102262</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16624.331495645984</v>
      </c>
      <c r="D354" s="138">
        <f t="shared" si="28"/>
        <v>0</v>
      </c>
      <c r="E354" s="138">
        <f t="shared" si="30"/>
        <v>0</v>
      </c>
      <c r="F354" s="138">
        <f t="shared" si="31"/>
        <v>0</v>
      </c>
      <c r="G354" s="138">
        <f t="shared" si="32"/>
        <v>0</v>
      </c>
      <c r="H354" s="138">
        <f t="shared" si="29"/>
        <v>16624.331495645984</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9319.4294469682045</v>
      </c>
      <c r="D356" s="138">
        <f t="shared" si="28"/>
        <v>15437.394958515248</v>
      </c>
      <c r="E356" s="138">
        <f t="shared" si="30"/>
        <v>22355.81295952338</v>
      </c>
      <c r="F356" s="138">
        <f t="shared" si="31"/>
        <v>0</v>
      </c>
      <c r="G356" s="138">
        <f t="shared" si="32"/>
        <v>0</v>
      </c>
      <c r="H356" s="138">
        <f t="shared" si="29"/>
        <v>15956.611819887568</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10868.845456682619</v>
      </c>
      <c r="D358" s="138">
        <f t="shared" si="28"/>
        <v>18349.104860849668</v>
      </c>
      <c r="E358" s="138">
        <f t="shared" si="30"/>
        <v>21418.867152060826</v>
      </c>
      <c r="F358" s="138">
        <f t="shared" si="31"/>
        <v>0</v>
      </c>
      <c r="G358" s="138">
        <f t="shared" si="32"/>
        <v>0</v>
      </c>
      <c r="H358" s="138">
        <f t="shared" si="29"/>
        <v>16413.895603272707</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16547.769245621868</v>
      </c>
      <c r="E360" s="138">
        <f t="shared" si="30"/>
        <v>0</v>
      </c>
      <c r="F360" s="138">
        <f t="shared" si="31"/>
        <v>0</v>
      </c>
      <c r="G360" s="138">
        <f t="shared" si="32"/>
        <v>0</v>
      </c>
      <c r="H360" s="138">
        <f t="shared" si="29"/>
        <v>16547.769245621868</v>
      </c>
    </row>
    <row r="361" spans="2:9">
      <c r="B361" s="127" t="str">
        <f>$B$50</f>
        <v>Technology</v>
      </c>
      <c r="C361" s="138">
        <f t="shared" si="33"/>
        <v>10276.6721914956</v>
      </c>
      <c r="D361" s="138">
        <f t="shared" si="33"/>
        <v>21827.066637050575</v>
      </c>
      <c r="E361" s="138">
        <f t="shared" si="30"/>
        <v>99118.782581677573</v>
      </c>
      <c r="F361" s="138">
        <f t="shared" si="31"/>
        <v>0</v>
      </c>
      <c r="G361" s="138">
        <f t="shared" si="32"/>
        <v>0</v>
      </c>
      <c r="H361" s="138">
        <f t="shared" si="29"/>
        <v>14559.214868767664</v>
      </c>
    </row>
    <row r="362" spans="2:9">
      <c r="B362" s="127" t="str">
        <f>$B$51</f>
        <v>Nursing</v>
      </c>
      <c r="C362" s="138">
        <f t="shared" si="33"/>
        <v>10518.698830621486</v>
      </c>
      <c r="D362" s="138">
        <f t="shared" si="33"/>
        <v>25163.558949372764</v>
      </c>
      <c r="E362" s="138">
        <f t="shared" si="30"/>
        <v>44845.510011734215</v>
      </c>
      <c r="F362" s="138">
        <f t="shared" si="31"/>
        <v>0</v>
      </c>
      <c r="G362" s="138">
        <f t="shared" si="32"/>
        <v>0</v>
      </c>
      <c r="H362" s="138">
        <f t="shared" si="29"/>
        <v>25969.467317219638</v>
      </c>
    </row>
    <row r="363" spans="2:9">
      <c r="B363" s="130" t="str">
        <f>$B$52</f>
        <v>Totals</v>
      </c>
      <c r="C363" s="135">
        <f t="shared" si="33"/>
        <v>11404.217038782854</v>
      </c>
      <c r="D363" s="135">
        <f t="shared" si="33"/>
        <v>19379.3864243766</v>
      </c>
      <c r="E363" s="135">
        <f t="shared" si="30"/>
        <v>24907.285703833739</v>
      </c>
      <c r="F363" s="135">
        <f t="shared" si="31"/>
        <v>27246.528939668809</v>
      </c>
      <c r="G363" s="135">
        <f t="shared" si="32"/>
        <v>0</v>
      </c>
      <c r="H363" s="135">
        <f t="shared" si="29"/>
        <v>15690.602428733848</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98" priority="6" stopIfTrue="1">
      <formula>C32=0</formula>
    </cfRule>
  </conditionalFormatting>
  <conditionalFormatting sqref="C91:G110">
    <cfRule type="expression" dxfId="97" priority="5" stopIfTrue="1">
      <formula>C32=0</formula>
    </cfRule>
  </conditionalFormatting>
  <conditionalFormatting sqref="C143:H162">
    <cfRule type="expression" dxfId="96" priority="3" stopIfTrue="1">
      <formula>C32=0</formula>
    </cfRule>
  </conditionalFormatting>
  <conditionalFormatting sqref="H143:H162">
    <cfRule type="expression" dxfId="95" priority="1" stopIfTrue="1">
      <formula>OR(AND(#REF!&gt;0,H143&gt;0,H61=0),AND(#REF!&gt;0,H143&gt;0,H32=0))</formula>
    </cfRule>
    <cfRule type="expression" dxfId="94" priority="2" stopIfTrue="1">
      <formula>OR(AND(#REF!&gt;0,H143&gt;0,H61=0),AND(#REF!&gt;0,H143&gt;0,H32=0))</formula>
    </cfRule>
    <cfRule type="expression" dxfId="93"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108</v>
      </c>
      <c r="C3" s="119"/>
      <c r="D3" s="119"/>
      <c r="E3" s="119"/>
      <c r="F3" s="119"/>
      <c r="G3" s="119"/>
      <c r="H3" s="119"/>
    </row>
    <row r="4" spans="2:8">
      <c r="B4" s="292" t="s">
        <v>155</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Data!$G30</f>
        <v>72132030</v>
      </c>
    </row>
    <row r="14" spans="2:8">
      <c r="B14" s="478" t="s">
        <v>13</v>
      </c>
      <c r="C14" s="478"/>
      <c r="D14" s="478"/>
      <c r="E14" s="478"/>
      <c r="F14" s="354"/>
      <c r="G14" s="301"/>
      <c r="H14" s="355">
        <f>Data!$H30</f>
        <v>8482463</v>
      </c>
    </row>
    <row r="15" spans="2:8">
      <c r="B15" s="478" t="s">
        <v>14</v>
      </c>
      <c r="C15" s="478"/>
      <c r="D15" s="478"/>
      <c r="E15" s="478"/>
      <c r="F15" s="354"/>
      <c r="G15" s="301"/>
      <c r="H15" s="355">
        <f>Data!$I30</f>
        <v>15674088</v>
      </c>
    </row>
    <row r="16" spans="2:8">
      <c r="B16" s="478" t="s">
        <v>18</v>
      </c>
      <c r="C16" s="478"/>
      <c r="D16" s="478"/>
      <c r="E16" s="478"/>
      <c r="F16" s="354"/>
      <c r="G16" s="301"/>
      <c r="H16" s="355">
        <f>Data!$J30</f>
        <v>19708205</v>
      </c>
    </row>
    <row r="17" spans="2:23">
      <c r="B17" s="478" t="s">
        <v>15</v>
      </c>
      <c r="C17" s="478"/>
      <c r="D17" s="478"/>
      <c r="E17" s="478"/>
      <c r="F17" s="354"/>
      <c r="G17" s="301"/>
      <c r="H17" s="355">
        <f>Data!$K30</f>
        <v>56566255</v>
      </c>
    </row>
    <row r="18" spans="2:23">
      <c r="B18" s="478" t="s">
        <v>1</v>
      </c>
      <c r="C18" s="478"/>
      <c r="D18" s="478"/>
      <c r="E18" s="478"/>
      <c r="F18" s="356"/>
      <c r="G18" s="301"/>
      <c r="H18" s="357">
        <f>SUM(H13:H17)</f>
        <v>172563041</v>
      </c>
    </row>
    <row r="19" spans="2:23" ht="13.5" customHeight="1">
      <c r="B19" s="306"/>
      <c r="D19" s="306"/>
      <c r="E19" s="306"/>
      <c r="F19" s="306"/>
      <c r="G19" s="306"/>
      <c r="H19" s="359"/>
      <c r="I19" s="139"/>
    </row>
    <row r="20" spans="2:23" ht="13.5" customHeight="1">
      <c r="B20" s="306"/>
      <c r="D20" s="480" t="s">
        <v>22</v>
      </c>
      <c r="E20" s="480"/>
      <c r="F20" s="480"/>
      <c r="G20" s="307" t="s">
        <v>23</v>
      </c>
      <c r="H20" s="307" t="s">
        <v>24</v>
      </c>
    </row>
    <row r="21" spans="2:23" ht="27.6">
      <c r="B21" s="492" t="s">
        <v>21</v>
      </c>
      <c r="C21" s="493"/>
      <c r="D21" s="491" t="str">
        <f>Data!L30</f>
        <v>Glenda Wright</v>
      </c>
      <c r="E21" s="491"/>
      <c r="F21" s="491"/>
      <c r="G21" s="308" t="str">
        <f>Data!M30</f>
        <v>713-313-1391</v>
      </c>
      <c r="H21" s="309" t="str">
        <f>Data!N30</f>
        <v>glenda.wright@tsu.edu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Data!O30</f>
        <v>4120</v>
      </c>
      <c r="D25" s="316">
        <f>Data!P30</f>
        <v>2752</v>
      </c>
      <c r="E25" s="316">
        <f>Data!Q30</f>
        <v>781</v>
      </c>
      <c r="F25" s="316">
        <f>Data!R30</f>
        <v>188</v>
      </c>
      <c r="G25" s="316">
        <f>Data!S30</f>
        <v>791</v>
      </c>
      <c r="H25" s="317">
        <f>SUM(C25:G25)</f>
        <v>8632</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Data!T30</f>
        <v>Cockrem, Raijanel</v>
      </c>
      <c r="E28" s="491"/>
      <c r="F28" s="491"/>
      <c r="G28" s="308" t="str">
        <f>Data!U30</f>
        <v>(713) 313-1066</v>
      </c>
      <c r="H28" s="309" t="str">
        <f>Data!V30</f>
        <v>raijanel.crockem@tsu.edu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Data!W30</f>
        <v>72641</v>
      </c>
      <c r="D32" s="140">
        <f>Data!AQ30</f>
        <v>13243</v>
      </c>
      <c r="E32" s="140">
        <f>Data!BK30</f>
        <v>5305</v>
      </c>
      <c r="F32" s="140">
        <f>Data!CE30</f>
        <v>345</v>
      </c>
      <c r="G32" s="140">
        <f>Data!CY30</f>
        <v>0</v>
      </c>
      <c r="H32" s="141">
        <f>SUM(C32:G32)</f>
        <v>91534</v>
      </c>
      <c r="W32" s="144"/>
    </row>
    <row r="33" spans="2:23">
      <c r="B33" s="129" t="s">
        <v>43</v>
      </c>
      <c r="C33" s="140">
        <f>Data!X30</f>
        <v>22716.499999999996</v>
      </c>
      <c r="D33" s="140">
        <f>Data!AR30</f>
        <v>5799</v>
      </c>
      <c r="E33" s="140">
        <f>Data!BL30</f>
        <v>499</v>
      </c>
      <c r="F33" s="140">
        <f>Data!CF30</f>
        <v>158</v>
      </c>
      <c r="G33" s="140">
        <f>Data!CZ30</f>
        <v>0</v>
      </c>
      <c r="H33" s="141">
        <f t="shared" ref="H33:H52" si="0">SUM(C33:G33)</f>
        <v>29172.499999999996</v>
      </c>
      <c r="W33" s="144"/>
    </row>
    <row r="34" spans="2:23">
      <c r="B34" s="129" t="s">
        <v>44</v>
      </c>
      <c r="C34" s="140">
        <f>Data!Y30</f>
        <v>7115.9999999999991</v>
      </c>
      <c r="D34" s="140">
        <f>Data!AS30</f>
        <v>1444</v>
      </c>
      <c r="E34" s="140">
        <f>Data!BM30</f>
        <v>0</v>
      </c>
      <c r="F34" s="140">
        <f>Data!CG30</f>
        <v>0</v>
      </c>
      <c r="G34" s="140">
        <f>Data!DA30</f>
        <v>0</v>
      </c>
      <c r="H34" s="141">
        <f t="shared" si="0"/>
        <v>8560</v>
      </c>
      <c r="W34" s="144"/>
    </row>
    <row r="35" spans="2:23">
      <c r="B35" s="129" t="s">
        <v>45</v>
      </c>
      <c r="C35" s="140">
        <f>Data!Z30</f>
        <v>2142</v>
      </c>
      <c r="D35" s="140">
        <f>Data!AT30</f>
        <v>2580</v>
      </c>
      <c r="E35" s="140">
        <f>Data!BN30</f>
        <v>2499</v>
      </c>
      <c r="F35" s="140">
        <f>Data!CH30</f>
        <v>1263</v>
      </c>
      <c r="G35" s="140">
        <f>Data!DB30</f>
        <v>0</v>
      </c>
      <c r="H35" s="141">
        <f t="shared" si="0"/>
        <v>8484</v>
      </c>
      <c r="W35" s="144"/>
    </row>
    <row r="36" spans="2:23">
      <c r="B36" s="129" t="s">
        <v>46</v>
      </c>
      <c r="C36" s="140">
        <f>Data!AA30</f>
        <v>0</v>
      </c>
      <c r="D36" s="140">
        <f>Data!AU30</f>
        <v>0</v>
      </c>
      <c r="E36" s="140">
        <f>Data!BO30</f>
        <v>0</v>
      </c>
      <c r="F36" s="140">
        <f>Data!CI30</f>
        <v>0</v>
      </c>
      <c r="G36" s="140">
        <f>Data!DC30</f>
        <v>0</v>
      </c>
      <c r="H36" s="141">
        <f t="shared" si="0"/>
        <v>0</v>
      </c>
      <c r="W36" s="144"/>
    </row>
    <row r="37" spans="2:23">
      <c r="B37" s="129" t="s">
        <v>47</v>
      </c>
      <c r="C37" s="140">
        <f>Data!AB30</f>
        <v>7041</v>
      </c>
      <c r="D37" s="140">
        <f>Data!AV30</f>
        <v>2553</v>
      </c>
      <c r="E37" s="140">
        <f>Data!BP30</f>
        <v>564</v>
      </c>
      <c r="F37" s="140">
        <f>Data!CJ30</f>
        <v>279</v>
      </c>
      <c r="G37" s="140">
        <f>Data!DD30</f>
        <v>0</v>
      </c>
      <c r="H37" s="141">
        <f t="shared" si="0"/>
        <v>10437</v>
      </c>
      <c r="W37" s="144"/>
    </row>
    <row r="38" spans="2:23">
      <c r="B38" s="129" t="s">
        <v>48</v>
      </c>
      <c r="C38" s="140">
        <f>Data!AC30</f>
        <v>761</v>
      </c>
      <c r="D38" s="140">
        <f>Data!AW30</f>
        <v>596</v>
      </c>
      <c r="E38" s="140">
        <f>Data!BQ30</f>
        <v>171</v>
      </c>
      <c r="F38" s="140">
        <f>Data!CK30</f>
        <v>0</v>
      </c>
      <c r="G38" s="140">
        <f>Data!DE30</f>
        <v>0</v>
      </c>
      <c r="H38" s="141">
        <f t="shared" si="0"/>
        <v>1528</v>
      </c>
      <c r="W38" s="144"/>
    </row>
    <row r="39" spans="2:23">
      <c r="B39" s="129" t="s">
        <v>49</v>
      </c>
      <c r="C39" s="140">
        <f>Data!AD30</f>
        <v>0</v>
      </c>
      <c r="D39" s="140">
        <f>Data!AX30</f>
        <v>0</v>
      </c>
      <c r="E39" s="140">
        <f>Data!BR30</f>
        <v>0</v>
      </c>
      <c r="F39" s="140">
        <f>Data!CL30</f>
        <v>0</v>
      </c>
      <c r="G39" s="140">
        <f>Data!DF30</f>
        <v>17386</v>
      </c>
      <c r="H39" s="141">
        <f t="shared" si="0"/>
        <v>17386</v>
      </c>
      <c r="W39" s="144"/>
    </row>
    <row r="40" spans="2:23">
      <c r="B40" s="129" t="s">
        <v>50</v>
      </c>
      <c r="C40" s="140">
        <f>Data!AE30</f>
        <v>804</v>
      </c>
      <c r="D40" s="140">
        <f>Data!AY30</f>
        <v>1413</v>
      </c>
      <c r="E40" s="140">
        <f>Data!BS30</f>
        <v>0</v>
      </c>
      <c r="F40" s="140">
        <f>Data!CM30</f>
        <v>0</v>
      </c>
      <c r="G40" s="140">
        <f>Data!DG30</f>
        <v>0</v>
      </c>
      <c r="H40" s="141">
        <f t="shared" si="0"/>
        <v>2217</v>
      </c>
      <c r="W40" s="144"/>
    </row>
    <row r="41" spans="2:23">
      <c r="B41" s="129" t="s">
        <v>51</v>
      </c>
      <c r="C41" s="140">
        <f>Data!AF30</f>
        <v>0</v>
      </c>
      <c r="D41" s="140">
        <f>Data!AZ30</f>
        <v>0</v>
      </c>
      <c r="E41" s="140">
        <f>Data!BT30</f>
        <v>0</v>
      </c>
      <c r="F41" s="140">
        <f>Data!CN30</f>
        <v>0</v>
      </c>
      <c r="G41" s="140">
        <f>Data!DH30</f>
        <v>0</v>
      </c>
      <c r="H41" s="141">
        <f t="shared" si="0"/>
        <v>0</v>
      </c>
      <c r="W41" s="144"/>
    </row>
    <row r="42" spans="2:23">
      <c r="B42" s="129" t="s">
        <v>52</v>
      </c>
      <c r="C42" s="140">
        <f>Data!AG30</f>
        <v>0</v>
      </c>
      <c r="D42" s="140">
        <f>Data!BA30</f>
        <v>0</v>
      </c>
      <c r="E42" s="140">
        <f>Data!BU30</f>
        <v>0</v>
      </c>
      <c r="F42" s="140">
        <f>Data!CO30</f>
        <v>0</v>
      </c>
      <c r="G42" s="140">
        <f>Data!DI30</f>
        <v>0</v>
      </c>
      <c r="H42" s="141">
        <f t="shared" si="0"/>
        <v>0</v>
      </c>
      <c r="W42" s="144"/>
    </row>
    <row r="43" spans="2:23">
      <c r="B43" s="129" t="s">
        <v>53</v>
      </c>
      <c r="C43" s="140">
        <f>Data!AH30</f>
        <v>101</v>
      </c>
      <c r="D43" s="140">
        <f>Data!BB30</f>
        <v>24</v>
      </c>
      <c r="E43" s="140">
        <f>Data!BV30</f>
        <v>0</v>
      </c>
      <c r="F43" s="140">
        <f>Data!CP30</f>
        <v>0</v>
      </c>
      <c r="G43" s="140">
        <f>Data!DJ30</f>
        <v>0</v>
      </c>
      <c r="H43" s="141">
        <f t="shared" si="0"/>
        <v>125</v>
      </c>
      <c r="W43" s="144"/>
    </row>
    <row r="44" spans="2:23">
      <c r="B44" s="129" t="s">
        <v>54</v>
      </c>
      <c r="C44" s="140">
        <f>Data!AI30</f>
        <v>0</v>
      </c>
      <c r="D44" s="140">
        <f>Data!BC30</f>
        <v>0</v>
      </c>
      <c r="E44" s="140">
        <f>Data!BW30</f>
        <v>0</v>
      </c>
      <c r="F44" s="140">
        <f>Data!CQ30</f>
        <v>0</v>
      </c>
      <c r="G44" s="140">
        <f>Data!DK30</f>
        <v>0</v>
      </c>
      <c r="H44" s="141">
        <f t="shared" si="0"/>
        <v>0</v>
      </c>
      <c r="W44" s="144"/>
    </row>
    <row r="45" spans="2:23">
      <c r="B45" s="129" t="s">
        <v>55</v>
      </c>
      <c r="C45" s="140">
        <f>Data!AJ30</f>
        <v>1990</v>
      </c>
      <c r="D45" s="140">
        <f>Data!BD30</f>
        <v>5791</v>
      </c>
      <c r="E45" s="140">
        <f>Data!BX30</f>
        <v>804</v>
      </c>
      <c r="F45" s="140">
        <f>Data!CR30</f>
        <v>0</v>
      </c>
      <c r="G45" s="140">
        <f>Data!DL30</f>
        <v>0</v>
      </c>
      <c r="H45" s="141">
        <f t="shared" si="0"/>
        <v>8585</v>
      </c>
      <c r="W45" s="144"/>
    </row>
    <row r="46" spans="2:23">
      <c r="B46" s="129" t="s">
        <v>56</v>
      </c>
      <c r="C46" s="140">
        <f>Data!AK30</f>
        <v>0</v>
      </c>
      <c r="D46" s="140">
        <f>Data!BE30</f>
        <v>114.99999999999999</v>
      </c>
      <c r="E46" s="140">
        <f>Data!BY30</f>
        <v>193</v>
      </c>
      <c r="F46" s="140">
        <f>Data!CS30</f>
        <v>81</v>
      </c>
      <c r="G46" s="140">
        <f>Data!DM30</f>
        <v>8382</v>
      </c>
      <c r="H46" s="141">
        <f t="shared" si="0"/>
        <v>8771</v>
      </c>
      <c r="W46" s="144"/>
    </row>
    <row r="47" spans="2:23">
      <c r="B47" s="129" t="s">
        <v>57</v>
      </c>
      <c r="C47" s="140">
        <f>Data!AL30</f>
        <v>10405</v>
      </c>
      <c r="D47" s="140">
        <f>Data!BF30</f>
        <v>10371</v>
      </c>
      <c r="E47" s="140">
        <f>Data!BZ30</f>
        <v>3492</v>
      </c>
      <c r="F47" s="140">
        <f>Data!CT30</f>
        <v>15</v>
      </c>
      <c r="G47" s="140">
        <f>Data!DN30</f>
        <v>0</v>
      </c>
      <c r="H47" s="141">
        <f t="shared" si="0"/>
        <v>24283</v>
      </c>
      <c r="W47" s="144"/>
    </row>
    <row r="48" spans="2:23">
      <c r="B48" s="129" t="s">
        <v>58</v>
      </c>
      <c r="C48" s="140">
        <f>Data!AM30</f>
        <v>0</v>
      </c>
      <c r="D48" s="140">
        <f>Data!BG30</f>
        <v>0</v>
      </c>
      <c r="E48" s="140">
        <f>Data!CA30</f>
        <v>0</v>
      </c>
      <c r="F48" s="140">
        <f>Data!CU30</f>
        <v>0</v>
      </c>
      <c r="G48" s="140">
        <f>Data!DO30</f>
        <v>0</v>
      </c>
      <c r="H48" s="141">
        <f t="shared" si="0"/>
        <v>0</v>
      </c>
      <c r="W48" s="144"/>
    </row>
    <row r="49" spans="2:23">
      <c r="B49" s="129" t="s">
        <v>59</v>
      </c>
      <c r="C49" s="140">
        <f>Data!AN30</f>
        <v>0</v>
      </c>
      <c r="D49" s="140">
        <f>Data!BH30</f>
        <v>126</v>
      </c>
      <c r="E49" s="140">
        <f>Data!CB30</f>
        <v>0</v>
      </c>
      <c r="F49" s="140">
        <f>Data!CV30</f>
        <v>0</v>
      </c>
      <c r="G49" s="140">
        <f>Data!DP30</f>
        <v>0</v>
      </c>
      <c r="H49" s="141">
        <f t="shared" si="0"/>
        <v>126</v>
      </c>
      <c r="W49" s="144"/>
    </row>
    <row r="50" spans="2:23">
      <c r="B50" s="129" t="s">
        <v>60</v>
      </c>
      <c r="C50" s="140">
        <f>Data!AO30</f>
        <v>1229</v>
      </c>
      <c r="D50" s="140">
        <f>Data!BI30</f>
        <v>1005</v>
      </c>
      <c r="E50" s="140">
        <f>Data!CC30</f>
        <v>27</v>
      </c>
      <c r="F50" s="140">
        <f>Data!CW30</f>
        <v>0</v>
      </c>
      <c r="G50" s="140">
        <f>Data!DQ30</f>
        <v>0</v>
      </c>
      <c r="H50" s="141">
        <f t="shared" si="0"/>
        <v>2261</v>
      </c>
      <c r="W50" s="144"/>
    </row>
    <row r="51" spans="2:23">
      <c r="B51" s="129" t="s">
        <v>0</v>
      </c>
      <c r="C51" s="140">
        <f>Data!AP30</f>
        <v>0</v>
      </c>
      <c r="D51" s="140">
        <f>Data!BJ30</f>
        <v>0</v>
      </c>
      <c r="E51" s="140">
        <f>Data!CD30</f>
        <v>0</v>
      </c>
      <c r="F51" s="140">
        <f>Data!CX30</f>
        <v>0</v>
      </c>
      <c r="G51" s="140">
        <f>Data!DR30</f>
        <v>0</v>
      </c>
      <c r="H51" s="141">
        <f t="shared" si="0"/>
        <v>0</v>
      </c>
      <c r="W51" s="144"/>
    </row>
    <row r="52" spans="2:23">
      <c r="B52" s="142" t="s">
        <v>33</v>
      </c>
      <c r="C52" s="141">
        <f>SUM(C32:C51)</f>
        <v>126946.5</v>
      </c>
      <c r="D52" s="141">
        <f>SUM(D32:D51)</f>
        <v>45060</v>
      </c>
      <c r="E52" s="141">
        <f>SUM(E32:E51)</f>
        <v>13554</v>
      </c>
      <c r="F52" s="141">
        <f>SUM(F32:F51)</f>
        <v>2141</v>
      </c>
      <c r="G52" s="141">
        <f>SUM(G32:G51)</f>
        <v>25768</v>
      </c>
      <c r="H52" s="141">
        <f t="shared" si="0"/>
        <v>213469.5</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Data!T30</f>
        <v>Cockrem, Raijanel</v>
      </c>
      <c r="E55" s="491"/>
      <c r="F55" s="491"/>
      <c r="G55" s="308" t="str">
        <f>Data!U30</f>
        <v>(713) 313-1066</v>
      </c>
      <c r="H55" s="309" t="str">
        <f>Data!V30</f>
        <v>raijanel.crockem@tsu.edu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Data!DS30</f>
        <v>5056796.4578070873</v>
      </c>
      <c r="D61" s="320">
        <f>Data!EM30</f>
        <v>1952440.1025674972</v>
      </c>
      <c r="E61" s="320">
        <f>Data!FG30</f>
        <v>2140268.7328024898</v>
      </c>
      <c r="F61" s="320">
        <f>Data!GA30</f>
        <v>84171.794444444444</v>
      </c>
      <c r="G61" s="320">
        <f>Data!GU30</f>
        <v>0</v>
      </c>
      <c r="H61" s="321">
        <f>SUM(C61:G61)</f>
        <v>9233677.0876215175</v>
      </c>
    </row>
    <row r="62" spans="2:23">
      <c r="B62" s="127" t="str">
        <f>$B$33</f>
        <v>Science</v>
      </c>
      <c r="C62" s="320">
        <f>Data!DT30</f>
        <v>1616606.9731625831</v>
      </c>
      <c r="D62" s="320">
        <f>Data!EN30</f>
        <v>1407984.6668316238</v>
      </c>
      <c r="E62" s="320">
        <f>Data!FH30</f>
        <v>262048.60169976222</v>
      </c>
      <c r="F62" s="320">
        <f>Data!GB30</f>
        <v>264881.07982503611</v>
      </c>
      <c r="G62" s="320">
        <f>Data!GV30</f>
        <v>0</v>
      </c>
      <c r="H62" s="141">
        <f t="shared" ref="H62:H81" si="1">SUM(C62:G62)</f>
        <v>3551521.3215190051</v>
      </c>
    </row>
    <row r="63" spans="2:23">
      <c r="B63" s="127" t="str">
        <f>$B$34</f>
        <v>Fine Arts</v>
      </c>
      <c r="C63" s="320">
        <f>Data!DU30</f>
        <v>922265.48127083736</v>
      </c>
      <c r="D63" s="320">
        <f>Data!EO30</f>
        <v>647378.43539582833</v>
      </c>
      <c r="E63" s="320">
        <f>Data!FI30</f>
        <v>0</v>
      </c>
      <c r="F63" s="320">
        <f>Data!GC30</f>
        <v>0</v>
      </c>
      <c r="G63" s="320">
        <f>Data!GW30</f>
        <v>0</v>
      </c>
      <c r="H63" s="141">
        <f t="shared" si="1"/>
        <v>1569643.9166666656</v>
      </c>
    </row>
    <row r="64" spans="2:23">
      <c r="B64" s="127" t="str">
        <f>$B$35</f>
        <v>Teacher Education</v>
      </c>
      <c r="C64" s="320">
        <f>Data!DV30</f>
        <v>154324.12077184685</v>
      </c>
      <c r="D64" s="320">
        <f>Data!EP30</f>
        <v>449943.34996793984</v>
      </c>
      <c r="E64" s="320">
        <f>Data!FJ30</f>
        <v>877655.58677679533</v>
      </c>
      <c r="F64" s="320">
        <f>Data!GD30</f>
        <v>1176472.0898317497</v>
      </c>
      <c r="G64" s="320">
        <f>Data!GX30</f>
        <v>0</v>
      </c>
      <c r="H64" s="141">
        <f t="shared" si="1"/>
        <v>2658395.1473483318</v>
      </c>
    </row>
    <row r="65" spans="2:8">
      <c r="B65" s="127" t="str">
        <f>$B$36</f>
        <v>Agriculture</v>
      </c>
      <c r="C65" s="320">
        <f>Data!DW30</f>
        <v>0</v>
      </c>
      <c r="D65" s="320">
        <f>Data!EQ30</f>
        <v>0</v>
      </c>
      <c r="E65" s="320">
        <f>Data!FK30</f>
        <v>0</v>
      </c>
      <c r="F65" s="320">
        <f>Data!GE30</f>
        <v>0</v>
      </c>
      <c r="G65" s="320">
        <f>Data!GY30</f>
        <v>0</v>
      </c>
      <c r="H65" s="141">
        <f t="shared" si="1"/>
        <v>0</v>
      </c>
    </row>
    <row r="66" spans="2:8">
      <c r="B66" s="127" t="str">
        <f>$B$37</f>
        <v>Engineering</v>
      </c>
      <c r="C66" s="320">
        <f>Data!DX30</f>
        <v>679561.27913832001</v>
      </c>
      <c r="D66" s="320">
        <f>Data!ER30</f>
        <v>460526.89421332831</v>
      </c>
      <c r="E66" s="320">
        <f>Data!FL30</f>
        <v>336734.80472059647</v>
      </c>
      <c r="F66" s="320">
        <f>Data!GF30</f>
        <v>192283.64880504459</v>
      </c>
      <c r="G66" s="320">
        <f>Data!GZ30</f>
        <v>0</v>
      </c>
      <c r="H66" s="141">
        <f t="shared" si="1"/>
        <v>1669106.6268772893</v>
      </c>
    </row>
    <row r="67" spans="2:8">
      <c r="B67" s="127" t="str">
        <f>$B$38</f>
        <v>Home Economics</v>
      </c>
      <c r="C67" s="320">
        <f>Data!DY30</f>
        <v>78782.759863765314</v>
      </c>
      <c r="D67" s="320">
        <f>Data!ES30</f>
        <v>116701.34673197936</v>
      </c>
      <c r="E67" s="320">
        <f>Data!FM30</f>
        <v>58573.190070921984</v>
      </c>
      <c r="F67" s="320">
        <f>Data!GG30</f>
        <v>0</v>
      </c>
      <c r="G67" s="320">
        <f>Data!HA30</f>
        <v>0</v>
      </c>
      <c r="H67" s="141">
        <f t="shared" si="1"/>
        <v>254057.29666666666</v>
      </c>
    </row>
    <row r="68" spans="2:8">
      <c r="B68" s="127" t="str">
        <f>$B$39</f>
        <v>Law</v>
      </c>
      <c r="C68" s="320">
        <f>Data!DZ30</f>
        <v>0</v>
      </c>
      <c r="D68" s="320">
        <f>Data!ET30</f>
        <v>0</v>
      </c>
      <c r="E68" s="320">
        <f>Data!FN30</f>
        <v>0</v>
      </c>
      <c r="F68" s="320">
        <f>Data!GH30</f>
        <v>0</v>
      </c>
      <c r="G68" s="320">
        <f>Data!HB30</f>
        <v>3957459.0000000019</v>
      </c>
      <c r="H68" s="141">
        <f t="shared" si="1"/>
        <v>3957459.0000000019</v>
      </c>
    </row>
    <row r="69" spans="2:8">
      <c r="B69" s="127" t="str">
        <f>$B$40</f>
        <v>Social Service</v>
      </c>
      <c r="C69" s="320">
        <f>Data!EA30</f>
        <v>63807.767936093696</v>
      </c>
      <c r="D69" s="320">
        <f>Data!EU30</f>
        <v>230079.77052544476</v>
      </c>
      <c r="E69" s="320">
        <f>Data!FO30</f>
        <v>0</v>
      </c>
      <c r="F69" s="320">
        <f>Data!GI30</f>
        <v>0</v>
      </c>
      <c r="G69" s="320">
        <f>Data!HC30</f>
        <v>0</v>
      </c>
      <c r="H69" s="141">
        <f t="shared" si="1"/>
        <v>293887.53846153844</v>
      </c>
    </row>
    <row r="70" spans="2:8">
      <c r="B70" s="127" t="str">
        <f>$B$41</f>
        <v>Library Science</v>
      </c>
      <c r="C70" s="320">
        <f>Data!EB30</f>
        <v>0</v>
      </c>
      <c r="D70" s="320">
        <f>Data!EV30</f>
        <v>0</v>
      </c>
      <c r="E70" s="320">
        <f>Data!FP30</f>
        <v>0</v>
      </c>
      <c r="F70" s="320">
        <f>Data!GJ30</f>
        <v>0</v>
      </c>
      <c r="G70" s="320">
        <f>Data!HD30</f>
        <v>0</v>
      </c>
      <c r="H70" s="141">
        <f t="shared" si="1"/>
        <v>0</v>
      </c>
    </row>
    <row r="71" spans="2:8">
      <c r="B71" s="127" t="str">
        <f>$B$42</f>
        <v>Veterinary Science</v>
      </c>
      <c r="C71" s="320">
        <f>Data!EC30</f>
        <v>0</v>
      </c>
      <c r="D71" s="320">
        <f>Data!EW30</f>
        <v>0</v>
      </c>
      <c r="E71" s="320">
        <f>Data!FQ30</f>
        <v>0</v>
      </c>
      <c r="F71" s="320">
        <f>Data!GK30</f>
        <v>0</v>
      </c>
      <c r="G71" s="320">
        <f>Data!HE30</f>
        <v>0</v>
      </c>
      <c r="H71" s="141">
        <f t="shared" si="1"/>
        <v>0</v>
      </c>
    </row>
    <row r="72" spans="2:8">
      <c r="B72" s="127" t="str">
        <f>$B$43</f>
        <v>Vocational Training</v>
      </c>
      <c r="C72" s="320">
        <f>Data!ED30</f>
        <v>16143.128205128203</v>
      </c>
      <c r="D72" s="320">
        <f>Data!EX30</f>
        <v>4996.333333333333</v>
      </c>
      <c r="E72" s="320">
        <f>Data!FR30</f>
        <v>0</v>
      </c>
      <c r="F72" s="320">
        <f>Data!GL30</f>
        <v>0</v>
      </c>
      <c r="G72" s="320">
        <f>Data!HF30</f>
        <v>0</v>
      </c>
      <c r="H72" s="141">
        <f t="shared" si="1"/>
        <v>21139.461538461535</v>
      </c>
    </row>
    <row r="73" spans="2:8">
      <c r="B73" s="127" t="str">
        <f>$B$44</f>
        <v>Physical Training</v>
      </c>
      <c r="C73" s="320">
        <f>Data!EE30</f>
        <v>0</v>
      </c>
      <c r="D73" s="320">
        <f>Data!EY30</f>
        <v>0</v>
      </c>
      <c r="E73" s="320">
        <f>Data!FS30</f>
        <v>0</v>
      </c>
      <c r="F73" s="320">
        <f>Data!GM30</f>
        <v>0</v>
      </c>
      <c r="G73" s="320">
        <f>Data!HG30</f>
        <v>0</v>
      </c>
      <c r="H73" s="141">
        <f t="shared" si="1"/>
        <v>0</v>
      </c>
    </row>
    <row r="74" spans="2:8">
      <c r="B74" s="127" t="str">
        <f>$B$45</f>
        <v>Health Services</v>
      </c>
      <c r="C74" s="320">
        <f>Data!EF30</f>
        <v>289119.99570381152</v>
      </c>
      <c r="D74" s="320">
        <f>Data!EZ30</f>
        <v>951316.2301593594</v>
      </c>
      <c r="E74" s="320">
        <f>Data!FT30</f>
        <v>222539.60352467225</v>
      </c>
      <c r="F74" s="320">
        <f>Data!GN30</f>
        <v>0</v>
      </c>
      <c r="G74" s="320">
        <f>Data!HH30</f>
        <v>0</v>
      </c>
      <c r="H74" s="141">
        <f t="shared" si="1"/>
        <v>1462975.8293878431</v>
      </c>
    </row>
    <row r="75" spans="2:8">
      <c r="B75" s="127" t="str">
        <f>$B$46</f>
        <v>Pharmacy</v>
      </c>
      <c r="C75" s="320">
        <f>Data!EG30</f>
        <v>0</v>
      </c>
      <c r="D75" s="320">
        <f>Data!FA30</f>
        <v>17229.553846153849</v>
      </c>
      <c r="E75" s="320">
        <f>Data!FU30</f>
        <v>205330.89738973897</v>
      </c>
      <c r="F75" s="320">
        <f>Data!GO30</f>
        <v>336552.80648064811</v>
      </c>
      <c r="G75" s="320">
        <f>Data!HI30</f>
        <v>2273648.1633273759</v>
      </c>
      <c r="H75" s="141">
        <f t="shared" si="1"/>
        <v>2832761.4210439166</v>
      </c>
    </row>
    <row r="76" spans="2:8">
      <c r="B76" s="127" t="str">
        <f>$B$47</f>
        <v>Business Administration</v>
      </c>
      <c r="C76" s="320">
        <f>Data!EH30</f>
        <v>1073682.4863035413</v>
      </c>
      <c r="D76" s="320">
        <f>Data!FB30</f>
        <v>1930411.5963073426</v>
      </c>
      <c r="E76" s="320">
        <f>Data!FV30</f>
        <v>1164912.2786559202</v>
      </c>
      <c r="F76" s="320">
        <f>Data!GP30</f>
        <v>33098</v>
      </c>
      <c r="G76" s="320">
        <f>Data!HJ30</f>
        <v>0</v>
      </c>
      <c r="H76" s="141">
        <f t="shared" si="1"/>
        <v>4202104.3612668039</v>
      </c>
    </row>
    <row r="77" spans="2:8">
      <c r="B77" s="127" t="str">
        <f>$B$48</f>
        <v>Optometry</v>
      </c>
      <c r="C77" s="320">
        <f>Data!EI30</f>
        <v>0</v>
      </c>
      <c r="D77" s="320">
        <f>Data!FC30</f>
        <v>0</v>
      </c>
      <c r="E77" s="320">
        <f>Data!FW30</f>
        <v>0</v>
      </c>
      <c r="F77" s="320">
        <f>Data!GQ30</f>
        <v>0</v>
      </c>
      <c r="G77" s="320">
        <f>Data!HK30</f>
        <v>0</v>
      </c>
      <c r="H77" s="141">
        <f t="shared" si="1"/>
        <v>0</v>
      </c>
    </row>
    <row r="78" spans="2:8">
      <c r="B78" s="127" t="str">
        <f>$B$49</f>
        <v>Teacher Ed-Practice Teaching</v>
      </c>
      <c r="C78" s="320">
        <f>Data!EJ30</f>
        <v>0</v>
      </c>
      <c r="D78" s="320">
        <f>Data!FD30</f>
        <v>78464</v>
      </c>
      <c r="E78" s="320">
        <f>Data!FX30</f>
        <v>0</v>
      </c>
      <c r="F78" s="320">
        <f>Data!GR30</f>
        <v>0</v>
      </c>
      <c r="G78" s="320">
        <f>Data!HL30</f>
        <v>0</v>
      </c>
      <c r="H78" s="141">
        <f t="shared" si="1"/>
        <v>78464</v>
      </c>
    </row>
    <row r="79" spans="2:8">
      <c r="B79" s="127" t="str">
        <f>$B$50</f>
        <v>Technology</v>
      </c>
      <c r="C79" s="320">
        <f>Data!EK30</f>
        <v>231692.77322614397</v>
      </c>
      <c r="D79" s="320">
        <f>Data!FE30</f>
        <v>433647.90503472561</v>
      </c>
      <c r="E79" s="320">
        <f>Data!FY30</f>
        <v>13047.333333333332</v>
      </c>
      <c r="F79" s="320">
        <f>Data!GS30</f>
        <v>0</v>
      </c>
      <c r="G79" s="320">
        <f>Data!HM30</f>
        <v>0</v>
      </c>
      <c r="H79" s="141">
        <f t="shared" si="1"/>
        <v>678388.01159420295</v>
      </c>
    </row>
    <row r="80" spans="2:8">
      <c r="B80" s="127" t="str">
        <f>$B$51</f>
        <v>Nursing</v>
      </c>
      <c r="C80" s="320">
        <f>Data!EL30</f>
        <v>0</v>
      </c>
      <c r="D80" s="320">
        <f>Data!FF30</f>
        <v>0</v>
      </c>
      <c r="E80" s="320">
        <f>Data!FZ30</f>
        <v>0</v>
      </c>
      <c r="F80" s="320">
        <f>Data!GT30</f>
        <v>0</v>
      </c>
      <c r="G80" s="320">
        <f>Data!HN30</f>
        <v>0</v>
      </c>
      <c r="H80" s="141">
        <f t="shared" si="1"/>
        <v>0</v>
      </c>
    </row>
    <row r="81" spans="2:8">
      <c r="B81" s="130" t="str">
        <f>$B$52</f>
        <v>Totals</v>
      </c>
      <c r="C81" s="321">
        <f>SUM(C61:C80)</f>
        <v>10182783.223389158</v>
      </c>
      <c r="D81" s="321">
        <f>SUM(D61:D80)</f>
        <v>8681120.1849145573</v>
      </c>
      <c r="E81" s="321">
        <f>SUM(E61:E80)</f>
        <v>5281111.0289742304</v>
      </c>
      <c r="F81" s="321">
        <f>SUM(F61:F80)</f>
        <v>2087459.4193869228</v>
      </c>
      <c r="G81" s="321">
        <f>SUM(G61:G80)</f>
        <v>6231107.1633273773</v>
      </c>
      <c r="H81" s="321">
        <f t="shared" si="1"/>
        <v>32463581.019992247</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Data!T30</f>
        <v>Cockrem, Raijanel</v>
      </c>
      <c r="E84" s="491"/>
      <c r="F84" s="491"/>
      <c r="G84" s="308" t="str">
        <f>Data!U30</f>
        <v>(713) 313-1066</v>
      </c>
      <c r="H84" s="309" t="str">
        <f>Data!V30</f>
        <v>raijanel.crockem@tsu.edu</v>
      </c>
    </row>
    <row r="85" spans="2:8" ht="13.5" customHeight="1">
      <c r="B85" s="306"/>
      <c r="C85" s="306"/>
      <c r="D85" s="306"/>
      <c r="E85" s="306"/>
      <c r="F85" s="306"/>
      <c r="G85" s="306"/>
      <c r="H85" s="296"/>
    </row>
    <row r="86" spans="2:8">
      <c r="B86" s="120" t="s">
        <v>32</v>
      </c>
      <c r="C86" s="324"/>
      <c r="D86" s="324"/>
      <c r="E86" s="324"/>
      <c r="F86" s="324"/>
      <c r="G86" s="324"/>
      <c r="H86" s="122">
        <f>H13+H14</f>
        <v>80614493</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Data!HR30</f>
        <v>30336</v>
      </c>
      <c r="D91" s="327">
        <f>Data!IL30</f>
        <v>11713</v>
      </c>
      <c r="E91" s="327">
        <f>Data!JF30</f>
        <v>12839</v>
      </c>
      <c r="F91" s="327">
        <f>Data!JZ30</f>
        <v>505</v>
      </c>
      <c r="G91" s="327">
        <f>Data!KT30</f>
        <v>0</v>
      </c>
      <c r="H91" s="133">
        <f t="shared" ref="H91:H111" si="2">SUM(C91:G91)</f>
        <v>55393</v>
      </c>
    </row>
    <row r="92" spans="2:8">
      <c r="B92" s="127" t="str">
        <f>$B$33</f>
        <v>Science</v>
      </c>
      <c r="C92" s="327">
        <f>Data!HS30</f>
        <v>294759</v>
      </c>
      <c r="D92" s="327">
        <f>Data!IM30</f>
        <v>256720</v>
      </c>
      <c r="E92" s="327">
        <f>Data!JG30</f>
        <v>47779.76</v>
      </c>
      <c r="F92" s="327">
        <f>Data!KA30</f>
        <v>48296</v>
      </c>
      <c r="G92" s="327">
        <f>Data!KU30</f>
        <v>0</v>
      </c>
      <c r="H92" s="136">
        <f t="shared" si="2"/>
        <v>647554.76</v>
      </c>
    </row>
    <row r="93" spans="2:8">
      <c r="B93" s="127" t="str">
        <f>$B$34</f>
        <v>Fine Arts</v>
      </c>
      <c r="C93" s="327">
        <f>Data!HT30</f>
        <v>0</v>
      </c>
      <c r="D93" s="327">
        <f>Data!IN30</f>
        <v>0</v>
      </c>
      <c r="E93" s="327">
        <f>Data!JH30</f>
        <v>0</v>
      </c>
      <c r="F93" s="327">
        <f>Data!KB30</f>
        <v>0</v>
      </c>
      <c r="G93" s="327">
        <f>Data!KV30</f>
        <v>0</v>
      </c>
      <c r="H93" s="136">
        <f t="shared" si="2"/>
        <v>0</v>
      </c>
    </row>
    <row r="94" spans="2:8">
      <c r="B94" s="127" t="str">
        <f>$B$35</f>
        <v>Teacher Education</v>
      </c>
      <c r="C94" s="327">
        <f>Data!HU30</f>
        <v>1538</v>
      </c>
      <c r="D94" s="327">
        <f>Data!IO30</f>
        <v>4483</v>
      </c>
      <c r="E94" s="327">
        <f>Data!JI30</f>
        <v>8745</v>
      </c>
      <c r="F94" s="327">
        <f>Data!KC30</f>
        <v>11722</v>
      </c>
      <c r="G94" s="327">
        <f>Data!KW30</f>
        <v>0</v>
      </c>
      <c r="H94" s="136">
        <f t="shared" si="2"/>
        <v>26488</v>
      </c>
    </row>
    <row r="95" spans="2:8">
      <c r="B95" s="127" t="str">
        <f>$B$36</f>
        <v>Agriculture</v>
      </c>
      <c r="C95" s="327">
        <f>Data!HV30</f>
        <v>0</v>
      </c>
      <c r="D95" s="327">
        <f>Data!IP30</f>
        <v>0</v>
      </c>
      <c r="E95" s="327">
        <f>Data!JJ30</f>
        <v>0</v>
      </c>
      <c r="F95" s="327">
        <f>Data!KD30</f>
        <v>0</v>
      </c>
      <c r="G95" s="327">
        <f>Data!KX30</f>
        <v>0</v>
      </c>
      <c r="H95" s="136">
        <f t="shared" si="2"/>
        <v>0</v>
      </c>
    </row>
    <row r="96" spans="2:8">
      <c r="B96" s="127" t="str">
        <f>$B$37</f>
        <v>Engineering</v>
      </c>
      <c r="C96" s="327">
        <f>Data!HW30</f>
        <v>0</v>
      </c>
      <c r="D96" s="327">
        <f>Data!IQ30</f>
        <v>0</v>
      </c>
      <c r="E96" s="327">
        <f>Data!JK30</f>
        <v>0</v>
      </c>
      <c r="F96" s="327">
        <f>Data!KE30</f>
        <v>0</v>
      </c>
      <c r="G96" s="327">
        <f>Data!KY30</f>
        <v>0</v>
      </c>
      <c r="H96" s="136">
        <f t="shared" si="2"/>
        <v>0</v>
      </c>
    </row>
    <row r="97" spans="2:8">
      <c r="B97" s="127" t="str">
        <f>$B$38</f>
        <v>Home Economics</v>
      </c>
      <c r="C97" s="327">
        <f>Data!HX30</f>
        <v>0</v>
      </c>
      <c r="D97" s="327">
        <f>Data!IR30</f>
        <v>0</v>
      </c>
      <c r="E97" s="327">
        <f>Data!JL30</f>
        <v>0</v>
      </c>
      <c r="F97" s="327">
        <f>Data!KF30</f>
        <v>0</v>
      </c>
      <c r="G97" s="327">
        <f>Data!KZ30</f>
        <v>0</v>
      </c>
      <c r="H97" s="136">
        <f t="shared" si="2"/>
        <v>0</v>
      </c>
    </row>
    <row r="98" spans="2:8">
      <c r="B98" s="127" t="str">
        <f>$B$39</f>
        <v>Law</v>
      </c>
      <c r="C98" s="327">
        <f>Data!HY30</f>
        <v>0</v>
      </c>
      <c r="D98" s="327">
        <f>Data!IS30</f>
        <v>0</v>
      </c>
      <c r="E98" s="327">
        <f>Data!JM30</f>
        <v>0</v>
      </c>
      <c r="F98" s="327">
        <f>Data!KG30</f>
        <v>0</v>
      </c>
      <c r="G98" s="327">
        <f>Data!LA30</f>
        <v>191260</v>
      </c>
      <c r="H98" s="136">
        <f t="shared" si="2"/>
        <v>191260</v>
      </c>
    </row>
    <row r="99" spans="2:8">
      <c r="B99" s="127" t="str">
        <f>$B$40</f>
        <v>Social Service</v>
      </c>
      <c r="C99" s="327">
        <f>Data!HZ30</f>
        <v>0</v>
      </c>
      <c r="D99" s="327">
        <f>Data!IT30</f>
        <v>0</v>
      </c>
      <c r="E99" s="327">
        <f>Data!JN30</f>
        <v>0</v>
      </c>
      <c r="F99" s="327">
        <f>Data!KH30</f>
        <v>0</v>
      </c>
      <c r="G99" s="327">
        <f>Data!LB30</f>
        <v>0</v>
      </c>
      <c r="H99" s="136">
        <f t="shared" si="2"/>
        <v>0</v>
      </c>
    </row>
    <row r="100" spans="2:8">
      <c r="B100" s="127" t="str">
        <f>$B$41</f>
        <v>Library Science</v>
      </c>
      <c r="C100" s="327">
        <f>Data!IA30</f>
        <v>0</v>
      </c>
      <c r="D100" s="327">
        <f>Data!IU30</f>
        <v>0</v>
      </c>
      <c r="E100" s="327">
        <f>Data!JO30</f>
        <v>0</v>
      </c>
      <c r="F100" s="327">
        <f>Data!KI30</f>
        <v>0</v>
      </c>
      <c r="G100" s="327">
        <f>Data!LC30</f>
        <v>0</v>
      </c>
      <c r="H100" s="136">
        <f t="shared" si="2"/>
        <v>0</v>
      </c>
    </row>
    <row r="101" spans="2:8">
      <c r="B101" s="127" t="str">
        <f>$B$42</f>
        <v>Veterinary Science</v>
      </c>
      <c r="C101" s="327">
        <f>Data!IB30</f>
        <v>0</v>
      </c>
      <c r="D101" s="327">
        <f>Data!IV30</f>
        <v>0</v>
      </c>
      <c r="E101" s="327">
        <f>Data!JP30</f>
        <v>0</v>
      </c>
      <c r="F101" s="327">
        <f>Data!KJ30</f>
        <v>0</v>
      </c>
      <c r="G101" s="327">
        <f>Data!LD30</f>
        <v>0</v>
      </c>
      <c r="H101" s="136">
        <f t="shared" si="2"/>
        <v>0</v>
      </c>
    </row>
    <row r="102" spans="2:8">
      <c r="B102" s="127" t="str">
        <f>$B$43</f>
        <v>Vocational Training</v>
      </c>
      <c r="C102" s="327">
        <f>Data!IC30</f>
        <v>0</v>
      </c>
      <c r="D102" s="327">
        <f>Data!IW30</f>
        <v>0</v>
      </c>
      <c r="E102" s="327">
        <f>Data!JQ30</f>
        <v>0</v>
      </c>
      <c r="F102" s="327">
        <f>Data!KK30</f>
        <v>0</v>
      </c>
      <c r="G102" s="327">
        <f>Data!LE30</f>
        <v>0</v>
      </c>
      <c r="H102" s="136">
        <f t="shared" si="2"/>
        <v>0</v>
      </c>
    </row>
    <row r="103" spans="2:8">
      <c r="B103" s="127" t="str">
        <f>$B$44</f>
        <v>Physical Training</v>
      </c>
      <c r="C103" s="327">
        <f>Data!ID30</f>
        <v>0</v>
      </c>
      <c r="D103" s="327">
        <f>Data!IX30</f>
        <v>0</v>
      </c>
      <c r="E103" s="327">
        <f>Data!JR30</f>
        <v>0</v>
      </c>
      <c r="F103" s="327">
        <f>Data!KL30</f>
        <v>0</v>
      </c>
      <c r="G103" s="327">
        <f>Data!LF30</f>
        <v>0</v>
      </c>
      <c r="H103" s="136">
        <f t="shared" si="2"/>
        <v>0</v>
      </c>
    </row>
    <row r="104" spans="2:8">
      <c r="B104" s="127" t="str">
        <f>$B$45</f>
        <v>Health Services</v>
      </c>
      <c r="C104" s="327">
        <f>Data!IE30</f>
        <v>0</v>
      </c>
      <c r="D104" s="327">
        <f>Data!IY30</f>
        <v>0</v>
      </c>
      <c r="E104" s="327">
        <f>Data!JS30</f>
        <v>0</v>
      </c>
      <c r="F104" s="327">
        <f>Data!KM30</f>
        <v>0</v>
      </c>
      <c r="G104" s="327">
        <f>Data!LG30</f>
        <v>0</v>
      </c>
      <c r="H104" s="136">
        <f t="shared" si="2"/>
        <v>0</v>
      </c>
    </row>
    <row r="105" spans="2:8">
      <c r="B105" s="127" t="str">
        <f>$B$46</f>
        <v>Pharmacy</v>
      </c>
      <c r="C105" s="327">
        <f>Data!IF30</f>
        <v>0</v>
      </c>
      <c r="D105" s="327">
        <f>Data!IZ30</f>
        <v>636</v>
      </c>
      <c r="E105" s="327">
        <f>Data!JT30</f>
        <v>7575</v>
      </c>
      <c r="F105" s="327">
        <f>Data!KN30</f>
        <v>12416</v>
      </c>
      <c r="G105" s="327">
        <f>Data!LH30</f>
        <v>83879</v>
      </c>
      <c r="H105" s="136">
        <f t="shared" si="2"/>
        <v>104506</v>
      </c>
    </row>
    <row r="106" spans="2:8">
      <c r="B106" s="127" t="str">
        <f>$B$47</f>
        <v>Business Administration</v>
      </c>
      <c r="C106" s="327">
        <f>Data!IG30</f>
        <v>19458</v>
      </c>
      <c r="D106" s="327">
        <f>Data!JA30</f>
        <v>34984</v>
      </c>
      <c r="E106" s="327">
        <f>Data!JU30</f>
        <v>21111</v>
      </c>
      <c r="F106" s="327">
        <f>Data!KO30</f>
        <v>600</v>
      </c>
      <c r="G106" s="327">
        <f>Data!LI30</f>
        <v>0</v>
      </c>
      <c r="H106" s="136">
        <f t="shared" si="2"/>
        <v>76153</v>
      </c>
    </row>
    <row r="107" spans="2:8">
      <c r="B107" s="127" t="str">
        <f>$B$48</f>
        <v>Optometry</v>
      </c>
      <c r="C107" s="327">
        <f>Data!IH30</f>
        <v>0</v>
      </c>
      <c r="D107" s="327">
        <f>Data!JB30</f>
        <v>0</v>
      </c>
      <c r="E107" s="327">
        <f>Data!JV30</f>
        <v>0</v>
      </c>
      <c r="F107" s="327">
        <f>Data!KP30</f>
        <v>0</v>
      </c>
      <c r="G107" s="327">
        <f>Data!LJ30</f>
        <v>0</v>
      </c>
      <c r="H107" s="136">
        <f t="shared" si="2"/>
        <v>0</v>
      </c>
    </row>
    <row r="108" spans="2:8">
      <c r="B108" s="127" t="str">
        <f>$B$49</f>
        <v>Teacher Ed-Practice Teaching</v>
      </c>
      <c r="C108" s="327">
        <f>Data!II30</f>
        <v>0</v>
      </c>
      <c r="D108" s="327">
        <f>Data!JC30</f>
        <v>0</v>
      </c>
      <c r="E108" s="327">
        <f>Data!JW30</f>
        <v>0</v>
      </c>
      <c r="F108" s="327">
        <f>Data!KQ30</f>
        <v>0</v>
      </c>
      <c r="G108" s="327">
        <f>Data!LK30</f>
        <v>0</v>
      </c>
      <c r="H108" s="136">
        <f t="shared" si="2"/>
        <v>0</v>
      </c>
    </row>
    <row r="109" spans="2:8">
      <c r="B109" s="127" t="str">
        <f>$B$50</f>
        <v>Technology</v>
      </c>
      <c r="C109" s="327">
        <f>Data!IJ30</f>
        <v>12068</v>
      </c>
      <c r="D109" s="327">
        <f>Data!JD30</f>
        <v>22587</v>
      </c>
      <c r="E109" s="327">
        <f>Data!JX30</f>
        <v>679</v>
      </c>
      <c r="F109" s="327">
        <f>Data!KR30</f>
        <v>0</v>
      </c>
      <c r="G109" s="327">
        <f>Data!LL30</f>
        <v>0</v>
      </c>
      <c r="H109" s="136">
        <f t="shared" si="2"/>
        <v>35334</v>
      </c>
    </row>
    <row r="110" spans="2:8">
      <c r="B110" s="127" t="str">
        <f>$B$51</f>
        <v>Nursing</v>
      </c>
      <c r="C110" s="327">
        <f>Data!IK30</f>
        <v>0</v>
      </c>
      <c r="D110" s="327">
        <f>Data!JE30</f>
        <v>0</v>
      </c>
      <c r="E110" s="327">
        <f>Data!JY30</f>
        <v>0</v>
      </c>
      <c r="F110" s="327">
        <f>Data!KS30</f>
        <v>0</v>
      </c>
      <c r="G110" s="327">
        <f>Data!HPM30</f>
        <v>0</v>
      </c>
      <c r="H110" s="136">
        <f t="shared" si="2"/>
        <v>0</v>
      </c>
    </row>
    <row r="111" spans="2:8">
      <c r="B111" s="130" t="str">
        <f>$B$52</f>
        <v>Totals</v>
      </c>
      <c r="C111" s="133">
        <f>SUM(C91:C110)</f>
        <v>358159</v>
      </c>
      <c r="D111" s="133">
        <f>SUM(D91:D110)</f>
        <v>331123</v>
      </c>
      <c r="E111" s="133">
        <f>SUM(E91:E110)</f>
        <v>98728.760000000009</v>
      </c>
      <c r="F111" s="133">
        <f>SUM(F91:F110)</f>
        <v>73539</v>
      </c>
      <c r="G111" s="133">
        <f>SUM(G91:G110)</f>
        <v>275139</v>
      </c>
      <c r="H111" s="133">
        <f t="shared" si="2"/>
        <v>1136688.76</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5087132.4578070873</v>
      </c>
      <c r="D116" s="321">
        <f t="shared" si="3"/>
        <v>1964153.1025674972</v>
      </c>
      <c r="E116" s="321">
        <f t="shared" si="3"/>
        <v>2153107.7328024898</v>
      </c>
      <c r="F116" s="321">
        <f t="shared" si="3"/>
        <v>84676.794444444444</v>
      </c>
      <c r="G116" s="321">
        <f t="shared" si="3"/>
        <v>0</v>
      </c>
      <c r="H116" s="133">
        <f t="shared" ref="H116:H136" si="4">SUM(C116:G116)</f>
        <v>9289070.0876215175</v>
      </c>
    </row>
    <row r="117" spans="2:8">
      <c r="B117" s="127" t="str">
        <f>$B$33</f>
        <v>Science</v>
      </c>
      <c r="C117" s="141">
        <f t="shared" si="3"/>
        <v>1911365.9731625831</v>
      </c>
      <c r="D117" s="141">
        <f t="shared" si="3"/>
        <v>1664704.6668316238</v>
      </c>
      <c r="E117" s="141">
        <f t="shared" si="3"/>
        <v>309828.36169976223</v>
      </c>
      <c r="F117" s="141">
        <f t="shared" si="3"/>
        <v>313177.07982503611</v>
      </c>
      <c r="G117" s="141">
        <f t="shared" si="3"/>
        <v>0</v>
      </c>
      <c r="H117" s="136">
        <f t="shared" si="4"/>
        <v>4199076.0815190049</v>
      </c>
    </row>
    <row r="118" spans="2:8">
      <c r="B118" s="127" t="str">
        <f>$B$34</f>
        <v>Fine Arts</v>
      </c>
      <c r="C118" s="141">
        <f t="shared" si="3"/>
        <v>922265.48127083736</v>
      </c>
      <c r="D118" s="141">
        <f t="shared" si="3"/>
        <v>647378.43539582833</v>
      </c>
      <c r="E118" s="141">
        <f t="shared" si="3"/>
        <v>0</v>
      </c>
      <c r="F118" s="141">
        <f t="shared" si="3"/>
        <v>0</v>
      </c>
      <c r="G118" s="141">
        <f t="shared" si="3"/>
        <v>0</v>
      </c>
      <c r="H118" s="136">
        <f t="shared" si="4"/>
        <v>1569643.9166666656</v>
      </c>
    </row>
    <row r="119" spans="2:8">
      <c r="B119" s="127" t="str">
        <f>$B$35</f>
        <v>Teacher Education</v>
      </c>
      <c r="C119" s="141">
        <f t="shared" si="3"/>
        <v>155862.12077184685</v>
      </c>
      <c r="D119" s="141">
        <f t="shared" si="3"/>
        <v>454426.34996793984</v>
      </c>
      <c r="E119" s="141">
        <f t="shared" si="3"/>
        <v>886400.58677679533</v>
      </c>
      <c r="F119" s="141">
        <f t="shared" si="3"/>
        <v>1188194.0898317497</v>
      </c>
      <c r="G119" s="141">
        <f t="shared" si="3"/>
        <v>0</v>
      </c>
      <c r="H119" s="136">
        <f t="shared" si="4"/>
        <v>2684883.1473483318</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679561.27913832001</v>
      </c>
      <c r="D121" s="141">
        <f t="shared" si="3"/>
        <v>460526.89421332831</v>
      </c>
      <c r="E121" s="141">
        <f t="shared" si="3"/>
        <v>336734.80472059647</v>
      </c>
      <c r="F121" s="141">
        <f t="shared" si="3"/>
        <v>192283.64880504459</v>
      </c>
      <c r="G121" s="141">
        <f t="shared" si="3"/>
        <v>0</v>
      </c>
      <c r="H121" s="136">
        <f t="shared" si="4"/>
        <v>1669106.6268772893</v>
      </c>
    </row>
    <row r="122" spans="2:8">
      <c r="B122" s="127" t="str">
        <f>$B$38</f>
        <v>Home Economics</v>
      </c>
      <c r="C122" s="141">
        <f t="shared" si="3"/>
        <v>78782.759863765314</v>
      </c>
      <c r="D122" s="141">
        <f t="shared" si="3"/>
        <v>116701.34673197936</v>
      </c>
      <c r="E122" s="141">
        <f t="shared" si="3"/>
        <v>58573.190070921984</v>
      </c>
      <c r="F122" s="141">
        <f t="shared" si="3"/>
        <v>0</v>
      </c>
      <c r="G122" s="141">
        <f t="shared" si="3"/>
        <v>0</v>
      </c>
      <c r="H122" s="136">
        <f t="shared" si="4"/>
        <v>254057.29666666666</v>
      </c>
    </row>
    <row r="123" spans="2:8">
      <c r="B123" s="127" t="str">
        <f>$B$39</f>
        <v>Law</v>
      </c>
      <c r="C123" s="141">
        <f t="shared" si="3"/>
        <v>0</v>
      </c>
      <c r="D123" s="141">
        <f t="shared" si="3"/>
        <v>0</v>
      </c>
      <c r="E123" s="141">
        <f t="shared" si="3"/>
        <v>0</v>
      </c>
      <c r="F123" s="141">
        <f t="shared" si="3"/>
        <v>0</v>
      </c>
      <c r="G123" s="141">
        <f t="shared" si="3"/>
        <v>4148719.0000000019</v>
      </c>
      <c r="H123" s="136">
        <f t="shared" si="4"/>
        <v>4148719.0000000019</v>
      </c>
    </row>
    <row r="124" spans="2:8">
      <c r="B124" s="127" t="str">
        <f>$B$40</f>
        <v>Social Service</v>
      </c>
      <c r="C124" s="141">
        <f t="shared" si="3"/>
        <v>63807.767936093696</v>
      </c>
      <c r="D124" s="141">
        <f t="shared" si="3"/>
        <v>230079.77052544476</v>
      </c>
      <c r="E124" s="141">
        <f t="shared" si="3"/>
        <v>0</v>
      </c>
      <c r="F124" s="141">
        <f t="shared" si="3"/>
        <v>0</v>
      </c>
      <c r="G124" s="141">
        <f t="shared" si="3"/>
        <v>0</v>
      </c>
      <c r="H124" s="136">
        <f t="shared" si="4"/>
        <v>293887.53846153844</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16143.128205128203</v>
      </c>
      <c r="D127" s="141">
        <f t="shared" si="3"/>
        <v>4996.333333333333</v>
      </c>
      <c r="E127" s="141">
        <f t="shared" si="3"/>
        <v>0</v>
      </c>
      <c r="F127" s="141">
        <f t="shared" si="3"/>
        <v>0</v>
      </c>
      <c r="G127" s="141">
        <f t="shared" si="3"/>
        <v>0</v>
      </c>
      <c r="H127" s="136">
        <f t="shared" si="4"/>
        <v>21139.461538461535</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289119.99570381152</v>
      </c>
      <c r="D129" s="141">
        <f t="shared" si="3"/>
        <v>951316.2301593594</v>
      </c>
      <c r="E129" s="141">
        <f t="shared" si="3"/>
        <v>222539.60352467225</v>
      </c>
      <c r="F129" s="141">
        <f t="shared" si="3"/>
        <v>0</v>
      </c>
      <c r="G129" s="141">
        <f t="shared" si="3"/>
        <v>0</v>
      </c>
      <c r="H129" s="136">
        <f t="shared" si="4"/>
        <v>1462975.8293878431</v>
      </c>
    </row>
    <row r="130" spans="2:12">
      <c r="B130" s="127" t="str">
        <f>$B$46</f>
        <v>Pharmacy</v>
      </c>
      <c r="C130" s="141">
        <f t="shared" si="3"/>
        <v>0</v>
      </c>
      <c r="D130" s="141">
        <f t="shared" si="3"/>
        <v>17865.553846153849</v>
      </c>
      <c r="E130" s="141">
        <f t="shared" si="3"/>
        <v>212905.89738973897</v>
      </c>
      <c r="F130" s="141">
        <f t="shared" si="3"/>
        <v>348968.80648064811</v>
      </c>
      <c r="G130" s="141">
        <f t="shared" si="3"/>
        <v>2357527.1633273759</v>
      </c>
      <c r="H130" s="136">
        <f t="shared" si="4"/>
        <v>2937267.4210439166</v>
      </c>
    </row>
    <row r="131" spans="2:12">
      <c r="B131" s="127" t="str">
        <f>$B$47</f>
        <v>Business Administration</v>
      </c>
      <c r="C131" s="141">
        <f t="shared" si="3"/>
        <v>1093140.4863035413</v>
      </c>
      <c r="D131" s="141">
        <f t="shared" si="3"/>
        <v>1965395.5963073426</v>
      </c>
      <c r="E131" s="141">
        <f t="shared" si="3"/>
        <v>1186023.2786559202</v>
      </c>
      <c r="F131" s="141">
        <f t="shared" si="3"/>
        <v>33698</v>
      </c>
      <c r="G131" s="141">
        <f t="shared" si="3"/>
        <v>0</v>
      </c>
      <c r="H131" s="136">
        <f t="shared" si="4"/>
        <v>4278257.3612668039</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78464</v>
      </c>
      <c r="E133" s="141">
        <f t="shared" si="5"/>
        <v>0</v>
      </c>
      <c r="F133" s="141">
        <f t="shared" si="5"/>
        <v>0</v>
      </c>
      <c r="G133" s="141">
        <f t="shared" si="5"/>
        <v>0</v>
      </c>
      <c r="H133" s="136">
        <f t="shared" si="4"/>
        <v>78464</v>
      </c>
    </row>
    <row r="134" spans="2:12">
      <c r="B134" s="127" t="str">
        <f>$B$50</f>
        <v>Technology</v>
      </c>
      <c r="C134" s="141">
        <f t="shared" si="5"/>
        <v>243760.77322614397</v>
      </c>
      <c r="D134" s="141">
        <f t="shared" si="5"/>
        <v>456234.90503472561</v>
      </c>
      <c r="E134" s="141">
        <f t="shared" si="5"/>
        <v>13726.333333333332</v>
      </c>
      <c r="F134" s="141">
        <f t="shared" si="5"/>
        <v>0</v>
      </c>
      <c r="G134" s="141">
        <f t="shared" si="5"/>
        <v>0</v>
      </c>
      <c r="H134" s="136">
        <f t="shared" si="4"/>
        <v>713722.01159420295</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10540942.223389158</v>
      </c>
      <c r="D136" s="133">
        <f>SUM(D116:D135)</f>
        <v>9012243.1849145554</v>
      </c>
      <c r="E136" s="133">
        <f>SUM(E116:E135)</f>
        <v>5379839.7889742302</v>
      </c>
      <c r="F136" s="133">
        <f>SUM(F116:F135)</f>
        <v>2160998.4193869228</v>
      </c>
      <c r="G136" s="133">
        <f>SUM(G116:G135)</f>
        <v>6506246.1633273773</v>
      </c>
      <c r="H136" s="133">
        <f t="shared" si="4"/>
        <v>33600269.779992245</v>
      </c>
    </row>
    <row r="137" spans="2:12">
      <c r="B137" s="328"/>
      <c r="C137" s="331"/>
      <c r="D137" s="331"/>
      <c r="E137" s="331"/>
      <c r="F137" s="331"/>
      <c r="G137" s="331"/>
      <c r="H137" s="332"/>
    </row>
    <row r="138" spans="2:12">
      <c r="B138" s="120" t="s">
        <v>4</v>
      </c>
      <c r="C138" s="325"/>
      <c r="D138" s="325"/>
      <c r="E138" s="325"/>
      <c r="F138" s="325"/>
      <c r="G138" s="325"/>
      <c r="H138" s="122">
        <f>H86-H81-H111</f>
        <v>47014223.220007755</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Data!LN30</f>
        <v>0</v>
      </c>
      <c r="D143" s="327">
        <f>Data!MH30</f>
        <v>0</v>
      </c>
      <c r="E143" s="327">
        <f>Data!NB30</f>
        <v>0</v>
      </c>
      <c r="F143" s="327">
        <f>Data!NV30</f>
        <v>0</v>
      </c>
      <c r="G143" s="327">
        <f>Data!OP30</f>
        <v>0</v>
      </c>
      <c r="H143" s="341">
        <f>Data!PJ30</f>
        <v>22571887</v>
      </c>
      <c r="I143" s="342">
        <f t="shared" ref="I143:I162" si="6">SUM(C143:H143)</f>
        <v>22571887</v>
      </c>
    </row>
    <row r="144" spans="2:12">
      <c r="B144" s="127" t="str">
        <f>$B$33</f>
        <v>Science</v>
      </c>
      <c r="C144" s="327">
        <f>Data!LO30</f>
        <v>0</v>
      </c>
      <c r="D144" s="327">
        <f>Data!MI30</f>
        <v>0</v>
      </c>
      <c r="E144" s="327">
        <f>Data!NC30</f>
        <v>0</v>
      </c>
      <c r="F144" s="327">
        <f>Data!NW30</f>
        <v>0</v>
      </c>
      <c r="G144" s="327">
        <f>Data!OQ30</f>
        <v>0</v>
      </c>
      <c r="H144" s="341">
        <f>Data!PK30</f>
        <v>4218638</v>
      </c>
      <c r="I144" s="342">
        <f t="shared" si="6"/>
        <v>4218638</v>
      </c>
    </row>
    <row r="145" spans="2:9">
      <c r="B145" s="127" t="str">
        <f>$B$34</f>
        <v>Fine Arts</v>
      </c>
      <c r="C145" s="327">
        <f>Data!LP30</f>
        <v>0</v>
      </c>
      <c r="D145" s="327">
        <f>Data!MJ30</f>
        <v>0</v>
      </c>
      <c r="E145" s="327">
        <f>Data!ND30</f>
        <v>0</v>
      </c>
      <c r="F145" s="327">
        <f>Data!NX30</f>
        <v>0</v>
      </c>
      <c r="G145" s="327">
        <f>Data!OR30</f>
        <v>0</v>
      </c>
      <c r="H145" s="341">
        <f>Data!PL30</f>
        <v>0</v>
      </c>
      <c r="I145" s="342">
        <f t="shared" si="6"/>
        <v>0</v>
      </c>
    </row>
    <row r="146" spans="2:9">
      <c r="B146" s="127" t="str">
        <f>$B$35</f>
        <v>Teacher Education</v>
      </c>
      <c r="C146" s="327">
        <f>Data!LQ30</f>
        <v>0</v>
      </c>
      <c r="D146" s="327">
        <f>Data!MK30</f>
        <v>0</v>
      </c>
      <c r="E146" s="327">
        <f>Data!NE30</f>
        <v>0</v>
      </c>
      <c r="F146" s="327">
        <f>Data!NY30</f>
        <v>0</v>
      </c>
      <c r="G146" s="327">
        <f>Data!OS30</f>
        <v>0</v>
      </c>
      <c r="H146" s="341">
        <f>Data!PN30</f>
        <v>3956288</v>
      </c>
      <c r="I146" s="342">
        <f t="shared" si="6"/>
        <v>3956288</v>
      </c>
    </row>
    <row r="147" spans="2:9">
      <c r="B147" s="127" t="str">
        <f>$B$36</f>
        <v>Agriculture</v>
      </c>
      <c r="C147" s="327">
        <f>Data!LR30</f>
        <v>0</v>
      </c>
      <c r="D147" s="327">
        <f>Data!ML30</f>
        <v>0</v>
      </c>
      <c r="E147" s="327">
        <f>Data!NF30</f>
        <v>0</v>
      </c>
      <c r="F147" s="327">
        <f>Data!NZ30</f>
        <v>0</v>
      </c>
      <c r="G147" s="327">
        <f>Data!OT30</f>
        <v>0</v>
      </c>
      <c r="H147" s="341">
        <f>Data!PM30</f>
        <v>0</v>
      </c>
      <c r="I147" s="342">
        <f t="shared" si="6"/>
        <v>0</v>
      </c>
    </row>
    <row r="148" spans="2:9">
      <c r="B148" s="127" t="str">
        <f>$B$37</f>
        <v>Engineering</v>
      </c>
      <c r="C148" s="327">
        <f>Data!LS30</f>
        <v>0</v>
      </c>
      <c r="D148" s="327">
        <f>Data!MM30</f>
        <v>0</v>
      </c>
      <c r="E148" s="327">
        <f>Data!NG30</f>
        <v>0</v>
      </c>
      <c r="F148" s="327">
        <f>Data!OA30</f>
        <v>0</v>
      </c>
      <c r="G148" s="327">
        <f>Data!OU30</f>
        <v>0</v>
      </c>
      <c r="H148" s="341">
        <f>Data!PO30</f>
        <v>0</v>
      </c>
      <c r="I148" s="342">
        <f t="shared" si="6"/>
        <v>0</v>
      </c>
    </row>
    <row r="149" spans="2:9">
      <c r="B149" s="127" t="str">
        <f>$B$38</f>
        <v>Home Economics</v>
      </c>
      <c r="C149" s="327">
        <f>Data!LT30</f>
        <v>0</v>
      </c>
      <c r="D149" s="327">
        <f>Data!MN30</f>
        <v>0</v>
      </c>
      <c r="E149" s="327">
        <f>Data!NH30</f>
        <v>0</v>
      </c>
      <c r="F149" s="327">
        <f>Data!OB30</f>
        <v>0</v>
      </c>
      <c r="G149" s="327">
        <f>Data!OV30</f>
        <v>0</v>
      </c>
      <c r="H149" s="341">
        <f>Data!PP30</f>
        <v>209064</v>
      </c>
      <c r="I149" s="342">
        <f t="shared" si="6"/>
        <v>209064</v>
      </c>
    </row>
    <row r="150" spans="2:9">
      <c r="B150" s="127" t="str">
        <f>$B$39</f>
        <v>Law</v>
      </c>
      <c r="C150" s="327">
        <f>Data!LU30</f>
        <v>0</v>
      </c>
      <c r="D150" s="327">
        <f>Data!MO30</f>
        <v>0</v>
      </c>
      <c r="E150" s="327">
        <f>Data!NI30</f>
        <v>0</v>
      </c>
      <c r="F150" s="327">
        <f>Data!OC30</f>
        <v>0</v>
      </c>
      <c r="G150" s="327">
        <f>Data!OW30</f>
        <v>0</v>
      </c>
      <c r="H150" s="341">
        <f>Data!PQ30</f>
        <v>5995507.3499999996</v>
      </c>
      <c r="I150" s="342">
        <f t="shared" si="6"/>
        <v>5995507.3499999996</v>
      </c>
    </row>
    <row r="151" spans="2:9">
      <c r="B151" s="127" t="str">
        <f>$B$40</f>
        <v>Social Service</v>
      </c>
      <c r="C151" s="327">
        <f>Data!LV30</f>
        <v>0</v>
      </c>
      <c r="D151" s="327">
        <f>Data!MP30</f>
        <v>0</v>
      </c>
      <c r="E151" s="327">
        <f>Data!NJ30</f>
        <v>0</v>
      </c>
      <c r="F151" s="327">
        <f>Data!OD30</f>
        <v>0</v>
      </c>
      <c r="G151" s="327">
        <f>Data!OX30</f>
        <v>0</v>
      </c>
      <c r="H151" s="341">
        <f>Data!PR30</f>
        <v>337473</v>
      </c>
      <c r="I151" s="342">
        <f t="shared" si="6"/>
        <v>337473</v>
      </c>
    </row>
    <row r="152" spans="2:9">
      <c r="B152" s="127" t="str">
        <f>$B$41</f>
        <v>Library Science</v>
      </c>
      <c r="C152" s="327">
        <f>Data!LW30</f>
        <v>0</v>
      </c>
      <c r="D152" s="327">
        <f>Data!MQ30</f>
        <v>0</v>
      </c>
      <c r="E152" s="327">
        <f>Data!NK30</f>
        <v>0</v>
      </c>
      <c r="F152" s="327">
        <f>Data!OE30</f>
        <v>0</v>
      </c>
      <c r="G152" s="327">
        <f>Data!OY30</f>
        <v>0</v>
      </c>
      <c r="H152" s="341">
        <f>Data!PS30</f>
        <v>0</v>
      </c>
      <c r="I152" s="342">
        <f t="shared" si="6"/>
        <v>0</v>
      </c>
    </row>
    <row r="153" spans="2:9">
      <c r="B153" s="127" t="str">
        <f>$B$42</f>
        <v>Veterinary Science</v>
      </c>
      <c r="C153" s="327">
        <f>Data!LX30</f>
        <v>0</v>
      </c>
      <c r="D153" s="327">
        <f>Data!MR30</f>
        <v>0</v>
      </c>
      <c r="E153" s="327">
        <f>Data!NL30</f>
        <v>0</v>
      </c>
      <c r="F153" s="327">
        <f>Data!OF30</f>
        <v>0</v>
      </c>
      <c r="G153" s="327">
        <f>Data!OZ30</f>
        <v>0</v>
      </c>
      <c r="H153" s="341">
        <f>Data!PT30</f>
        <v>0</v>
      </c>
      <c r="I153" s="342">
        <f t="shared" si="6"/>
        <v>0</v>
      </c>
    </row>
    <row r="154" spans="2:9">
      <c r="B154" s="127" t="str">
        <f>$B$43</f>
        <v>Vocational Training</v>
      </c>
      <c r="C154" s="327">
        <f>Data!LY30</f>
        <v>0</v>
      </c>
      <c r="D154" s="327">
        <f>Data!MS30</f>
        <v>0</v>
      </c>
      <c r="E154" s="327">
        <f>Data!NM30</f>
        <v>0</v>
      </c>
      <c r="F154" s="327">
        <f>Data!OG30</f>
        <v>0</v>
      </c>
      <c r="G154" s="327">
        <f>Data!PA30</f>
        <v>0</v>
      </c>
      <c r="H154" s="341">
        <f>Data!PU30</f>
        <v>0</v>
      </c>
      <c r="I154" s="342">
        <f t="shared" si="6"/>
        <v>0</v>
      </c>
    </row>
    <row r="155" spans="2:9">
      <c r="B155" s="127" t="str">
        <f>$B$44</f>
        <v>Physical Training</v>
      </c>
      <c r="C155" s="327">
        <f>Data!LZ30</f>
        <v>0</v>
      </c>
      <c r="D155" s="327">
        <f>Data!MT30</f>
        <v>0</v>
      </c>
      <c r="E155" s="327">
        <f>Data!NN30</f>
        <v>0</v>
      </c>
      <c r="F155" s="327">
        <f>Data!OH30</f>
        <v>0</v>
      </c>
      <c r="G155" s="327">
        <f>Data!PB30</f>
        <v>0</v>
      </c>
      <c r="H155" s="341">
        <f>Data!PV30</f>
        <v>0</v>
      </c>
      <c r="I155" s="342">
        <f t="shared" si="6"/>
        <v>0</v>
      </c>
    </row>
    <row r="156" spans="2:9">
      <c r="B156" s="127" t="str">
        <f>$B$45</f>
        <v>Health Services</v>
      </c>
      <c r="C156" s="327">
        <f>Data!MA30</f>
        <v>0</v>
      </c>
      <c r="D156" s="327">
        <f>Data!MU30</f>
        <v>0</v>
      </c>
      <c r="E156" s="327">
        <f>Data!NO30</f>
        <v>0</v>
      </c>
      <c r="F156" s="327">
        <f>Data!OI30</f>
        <v>0</v>
      </c>
      <c r="G156" s="327">
        <f>Data!PC30</f>
        <v>0</v>
      </c>
      <c r="H156" s="341">
        <f>Data!PW30</f>
        <v>309957</v>
      </c>
      <c r="I156" s="342">
        <f t="shared" si="6"/>
        <v>309957</v>
      </c>
    </row>
    <row r="157" spans="2:9">
      <c r="B157" s="127" t="str">
        <f>$B$46</f>
        <v>Pharmacy</v>
      </c>
      <c r="C157" s="327">
        <f>Data!MB30</f>
        <v>0</v>
      </c>
      <c r="D157" s="327">
        <f>Data!MV30</f>
        <v>0</v>
      </c>
      <c r="E157" s="327">
        <f>Data!NP30</f>
        <v>0</v>
      </c>
      <c r="F157" s="327">
        <f>Data!OJ30</f>
        <v>0</v>
      </c>
      <c r="G157" s="327">
        <f>Data!PD30</f>
        <v>0</v>
      </c>
      <c r="H157" s="341">
        <f>Data!PX30</f>
        <v>3919685</v>
      </c>
      <c r="I157" s="342">
        <f t="shared" si="6"/>
        <v>3919685</v>
      </c>
    </row>
    <row r="158" spans="2:9">
      <c r="B158" s="127" t="str">
        <f>$B$47</f>
        <v>Business Administration</v>
      </c>
      <c r="C158" s="327">
        <f>Data!MC30</f>
        <v>0</v>
      </c>
      <c r="D158" s="327">
        <f>Data!MW30</f>
        <v>0</v>
      </c>
      <c r="E158" s="327">
        <f>Data!NQ30</f>
        <v>0</v>
      </c>
      <c r="F158" s="327">
        <f>Data!OK30</f>
        <v>0</v>
      </c>
      <c r="G158" s="327">
        <f>Data!PE30</f>
        <v>0</v>
      </c>
      <c r="H158" s="341">
        <f>Data!PY30</f>
        <v>3204262</v>
      </c>
      <c r="I158" s="342">
        <f t="shared" si="6"/>
        <v>3204262</v>
      </c>
    </row>
    <row r="159" spans="2:9">
      <c r="B159" s="127" t="str">
        <f>$B$48</f>
        <v>Optometry</v>
      </c>
      <c r="C159" s="327">
        <f>Data!MD30</f>
        <v>0</v>
      </c>
      <c r="D159" s="327">
        <f>Data!MX30</f>
        <v>0</v>
      </c>
      <c r="E159" s="327">
        <f>Data!NR30</f>
        <v>0</v>
      </c>
      <c r="F159" s="327">
        <f>Data!OL30</f>
        <v>0</v>
      </c>
      <c r="G159" s="327">
        <f>Data!PF30</f>
        <v>0</v>
      </c>
      <c r="H159" s="341">
        <f>Data!PZ30</f>
        <v>0</v>
      </c>
      <c r="I159" s="342">
        <f t="shared" si="6"/>
        <v>0</v>
      </c>
    </row>
    <row r="160" spans="2:9">
      <c r="B160" s="127" t="str">
        <f>$B$49</f>
        <v>Teacher Ed-Practice Teaching</v>
      </c>
      <c r="C160" s="327">
        <f>Data!ME30</f>
        <v>0</v>
      </c>
      <c r="D160" s="327">
        <f>Data!MY30</f>
        <v>0</v>
      </c>
      <c r="E160" s="327">
        <f>Data!NS30</f>
        <v>0</v>
      </c>
      <c r="F160" s="327">
        <f>Data!OM30</f>
        <v>0</v>
      </c>
      <c r="G160" s="327">
        <f>Data!PG30</f>
        <v>0</v>
      </c>
      <c r="H160" s="341">
        <f>Data!QA30</f>
        <v>0</v>
      </c>
      <c r="I160" s="342">
        <f t="shared" si="6"/>
        <v>0</v>
      </c>
    </row>
    <row r="161" spans="2:10">
      <c r="B161" s="127" t="str">
        <f>$B$50</f>
        <v>Technology</v>
      </c>
      <c r="C161" s="327">
        <f>Data!MF30</f>
        <v>0</v>
      </c>
      <c r="D161" s="327">
        <f>Data!MZ30</f>
        <v>0</v>
      </c>
      <c r="E161" s="327">
        <f>Data!NT30</f>
        <v>0</v>
      </c>
      <c r="F161" s="327">
        <f>Data!ON30</f>
        <v>0</v>
      </c>
      <c r="G161" s="327">
        <f>Data!PH30</f>
        <v>0</v>
      </c>
      <c r="H161" s="341">
        <f>Data!QB30</f>
        <v>2291462</v>
      </c>
      <c r="I161" s="342">
        <f t="shared" si="6"/>
        <v>2291462</v>
      </c>
    </row>
    <row r="162" spans="2:10">
      <c r="B162" s="127" t="str">
        <f>$B$51</f>
        <v>Nursing</v>
      </c>
      <c r="C162" s="327">
        <f>Data!MG30</f>
        <v>0</v>
      </c>
      <c r="D162" s="327">
        <f>Data!NA30</f>
        <v>0</v>
      </c>
      <c r="E162" s="327">
        <f>Data!NU30</f>
        <v>0</v>
      </c>
      <c r="F162" s="327">
        <f>Data!OO30</f>
        <v>0</v>
      </c>
      <c r="G162" s="327">
        <f>Data!PI30</f>
        <v>0</v>
      </c>
      <c r="H162" s="341">
        <f>Data!QC30</f>
        <v>0</v>
      </c>
      <c r="I162" s="342">
        <f t="shared" si="6"/>
        <v>0</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47014223.350000001</v>
      </c>
      <c r="I163" s="342">
        <f>SUM(I143:I162)</f>
        <v>47014223.350000001</v>
      </c>
      <c r="J163" s="347">
        <f>H138-I163</f>
        <v>-0.12999224662780762</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12361428.852245348</v>
      </c>
      <c r="D168" s="321">
        <f t="shared" si="8"/>
        <v>4772775.0424590576</v>
      </c>
      <c r="E168" s="321">
        <f t="shared" si="8"/>
        <v>5231923.5386550985</v>
      </c>
      <c r="F168" s="321">
        <f t="shared" si="8"/>
        <v>205759.56664049925</v>
      </c>
      <c r="G168" s="321">
        <f t="shared" si="8"/>
        <v>0</v>
      </c>
      <c r="H168" s="133">
        <f t="shared" ref="H168:H188" si="9">SUM(C168:G168)</f>
        <v>22571887.000000004</v>
      </c>
      <c r="I168" s="347"/>
      <c r="J168" s="288"/>
    </row>
    <row r="169" spans="2:10">
      <c r="B169" s="127" t="str">
        <f>$B$33</f>
        <v>Science</v>
      </c>
      <c r="C169" s="141">
        <f t="shared" si="8"/>
        <v>1920270.3094090531</v>
      </c>
      <c r="D169" s="141">
        <f t="shared" si="8"/>
        <v>1672459.9006867132</v>
      </c>
      <c r="E169" s="141">
        <f t="shared" si="8"/>
        <v>311271.73567942076</v>
      </c>
      <c r="F169" s="141">
        <f t="shared" si="8"/>
        <v>314636.05422481342</v>
      </c>
      <c r="G169" s="141">
        <f t="shared" si="8"/>
        <v>0</v>
      </c>
      <c r="H169" s="136">
        <f t="shared" si="9"/>
        <v>4218638</v>
      </c>
      <c r="I169" s="347"/>
      <c r="J169" s="288"/>
    </row>
    <row r="170" spans="2:10">
      <c r="B170" s="127" t="str">
        <f>$B$34</f>
        <v>Fine Arts</v>
      </c>
      <c r="C170" s="141">
        <f t="shared" si="8"/>
        <v>0</v>
      </c>
      <c r="D170" s="141">
        <f t="shared" si="8"/>
        <v>0</v>
      </c>
      <c r="E170" s="141">
        <f t="shared" si="8"/>
        <v>0</v>
      </c>
      <c r="F170" s="141">
        <f t="shared" si="8"/>
        <v>0</v>
      </c>
      <c r="G170" s="141">
        <f t="shared" si="8"/>
        <v>0</v>
      </c>
      <c r="H170" s="136">
        <f t="shared" si="9"/>
        <v>0</v>
      </c>
      <c r="I170" s="347"/>
      <c r="J170" s="288"/>
    </row>
    <row r="171" spans="2:10">
      <c r="B171" s="127" t="str">
        <f>$B$35</f>
        <v>Teacher Education</v>
      </c>
      <c r="C171" s="141">
        <f t="shared" si="8"/>
        <v>229669.37636493245</v>
      </c>
      <c r="D171" s="141">
        <f t="shared" si="8"/>
        <v>669616.2985854937</v>
      </c>
      <c r="E171" s="141">
        <f t="shared" si="8"/>
        <v>1306148.4661339791</v>
      </c>
      <c r="F171" s="141">
        <f t="shared" si="8"/>
        <v>1750853.8589155946</v>
      </c>
      <c r="G171" s="141">
        <f t="shared" si="8"/>
        <v>0</v>
      </c>
      <c r="H171" s="136">
        <f t="shared" si="9"/>
        <v>3956288</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0</v>
      </c>
      <c r="D173" s="141">
        <f t="shared" si="8"/>
        <v>0</v>
      </c>
      <c r="E173" s="141">
        <f t="shared" si="8"/>
        <v>0</v>
      </c>
      <c r="F173" s="141">
        <f t="shared" si="8"/>
        <v>0</v>
      </c>
      <c r="G173" s="141">
        <f t="shared" si="8"/>
        <v>0</v>
      </c>
      <c r="H173" s="136">
        <f t="shared" si="9"/>
        <v>0</v>
      </c>
      <c r="I173" s="347"/>
      <c r="J173" s="288"/>
    </row>
    <row r="174" spans="2:10">
      <c r="B174" s="127" t="str">
        <f>$B$38</f>
        <v>Home Economics</v>
      </c>
      <c r="C174" s="141">
        <f t="shared" si="8"/>
        <v>64830.410794177536</v>
      </c>
      <c r="D174" s="141">
        <f t="shared" si="8"/>
        <v>96033.653326579137</v>
      </c>
      <c r="E174" s="141">
        <f t="shared" si="8"/>
        <v>48199.935879243334</v>
      </c>
      <c r="F174" s="141">
        <f t="shared" si="8"/>
        <v>0</v>
      </c>
      <c r="G174" s="141">
        <f t="shared" si="8"/>
        <v>0</v>
      </c>
      <c r="H174" s="136">
        <f t="shared" si="9"/>
        <v>209064</v>
      </c>
      <c r="I174" s="347"/>
      <c r="J174" s="288"/>
    </row>
    <row r="175" spans="2:10">
      <c r="B175" s="127" t="str">
        <f>$B$39</f>
        <v>Law</v>
      </c>
      <c r="C175" s="141">
        <f t="shared" si="8"/>
        <v>0</v>
      </c>
      <c r="D175" s="141">
        <f t="shared" si="8"/>
        <v>0</v>
      </c>
      <c r="E175" s="141">
        <f t="shared" si="8"/>
        <v>0</v>
      </c>
      <c r="F175" s="141">
        <f t="shared" si="8"/>
        <v>0</v>
      </c>
      <c r="G175" s="141">
        <f t="shared" si="8"/>
        <v>5995507.3499999996</v>
      </c>
      <c r="H175" s="136">
        <f t="shared" si="9"/>
        <v>5995507.3499999996</v>
      </c>
      <c r="I175" s="347"/>
      <c r="J175" s="288"/>
    </row>
    <row r="176" spans="2:10">
      <c r="B176" s="127" t="str">
        <f>$B$40</f>
        <v>Social Service</v>
      </c>
      <c r="C176" s="141">
        <f t="shared" si="8"/>
        <v>73270.881036405233</v>
      </c>
      <c r="D176" s="141">
        <f t="shared" si="8"/>
        <v>264202.11896359478</v>
      </c>
      <c r="E176" s="141">
        <f t="shared" si="8"/>
        <v>0</v>
      </c>
      <c r="F176" s="141">
        <f t="shared" si="8"/>
        <v>0</v>
      </c>
      <c r="G176" s="141">
        <f t="shared" si="8"/>
        <v>0</v>
      </c>
      <c r="H176" s="136">
        <f t="shared" si="9"/>
        <v>337473</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61255.124458114966</v>
      </c>
      <c r="D181" s="141">
        <f t="shared" si="8"/>
        <v>201552.97088871701</v>
      </c>
      <c r="E181" s="141">
        <f t="shared" si="8"/>
        <v>47148.904653168029</v>
      </c>
      <c r="F181" s="141">
        <f t="shared" si="8"/>
        <v>0</v>
      </c>
      <c r="G181" s="141">
        <f t="shared" si="8"/>
        <v>0</v>
      </c>
      <c r="H181" s="136">
        <f t="shared" si="9"/>
        <v>309957</v>
      </c>
      <c r="I181" s="347"/>
      <c r="J181" s="288"/>
    </row>
    <row r="182" spans="2:10">
      <c r="B182" s="127" t="str">
        <f>$B$46</f>
        <v>Pharmacy</v>
      </c>
      <c r="C182" s="141">
        <f t="shared" si="8"/>
        <v>0</v>
      </c>
      <c r="D182" s="141">
        <f t="shared" si="8"/>
        <v>23840.983264156981</v>
      </c>
      <c r="E182" s="141">
        <f t="shared" si="8"/>
        <v>284115.78953662509</v>
      </c>
      <c r="F182" s="141">
        <f t="shared" si="8"/>
        <v>465687.18477255997</v>
      </c>
      <c r="G182" s="141">
        <f t="shared" si="8"/>
        <v>3146041.0424266583</v>
      </c>
      <c r="H182" s="136">
        <f t="shared" si="9"/>
        <v>3919685.0000000005</v>
      </c>
      <c r="I182" s="347"/>
      <c r="J182" s="288"/>
    </row>
    <row r="183" spans="2:10">
      <c r="B183" s="127" t="str">
        <f>$B$47</f>
        <v>Business Administration</v>
      </c>
      <c r="C183" s="141">
        <f t="shared" si="8"/>
        <v>818723.1915115075</v>
      </c>
      <c r="D183" s="141">
        <f t="shared" si="8"/>
        <v>1472011.1233210638</v>
      </c>
      <c r="E183" s="141">
        <f t="shared" si="8"/>
        <v>888289.08642075898</v>
      </c>
      <c r="F183" s="141">
        <f t="shared" si="8"/>
        <v>25238.598746669984</v>
      </c>
      <c r="G183" s="141">
        <f t="shared" si="8"/>
        <v>0</v>
      </c>
      <c r="H183" s="136">
        <f t="shared" si="9"/>
        <v>3204262.0000000005</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c r="B186" s="127" t="str">
        <f>$B$50</f>
        <v>Technology</v>
      </c>
      <c r="C186" s="141">
        <f t="shared" si="10"/>
        <v>782613.59445911075</v>
      </c>
      <c r="D186" s="141">
        <f t="shared" si="10"/>
        <v>1464778.9068821452</v>
      </c>
      <c r="E186" s="141">
        <f t="shared" si="10"/>
        <v>44069.498658743818</v>
      </c>
      <c r="F186" s="141">
        <f t="shared" si="10"/>
        <v>0</v>
      </c>
      <c r="G186" s="141">
        <f t="shared" si="10"/>
        <v>0</v>
      </c>
      <c r="H186" s="136">
        <f t="shared" si="9"/>
        <v>2291461.9999999995</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16312061.740278652</v>
      </c>
      <c r="D188" s="133">
        <f>SUM(D168:D187)</f>
        <v>10637270.998377521</v>
      </c>
      <c r="E188" s="133">
        <f>SUM(E168:E187)</f>
        <v>8161166.9556170376</v>
      </c>
      <c r="F188" s="133">
        <f>SUM(F168:F187)</f>
        <v>2762175.2633001371</v>
      </c>
      <c r="G188" s="133">
        <f>SUM(G168:G187)</f>
        <v>9141548.3924266584</v>
      </c>
      <c r="H188" s="133">
        <f t="shared" si="9"/>
        <v>47014223.350000009</v>
      </c>
      <c r="I188" s="347"/>
      <c r="J188" s="288"/>
    </row>
    <row r="189" spans="2:10">
      <c r="B189" s="328"/>
      <c r="C189" s="329"/>
      <c r="D189" s="329"/>
      <c r="E189" s="329"/>
      <c r="F189" s="329"/>
      <c r="G189" s="329"/>
      <c r="H189" s="344"/>
    </row>
    <row r="190" spans="2:10">
      <c r="B190" s="489" t="s">
        <v>34</v>
      </c>
      <c r="C190" s="489"/>
      <c r="D190" s="489"/>
      <c r="E190" s="489"/>
      <c r="F190" s="489"/>
      <c r="G190" s="489"/>
      <c r="H190" s="122">
        <f>H15</f>
        <v>15674088</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2373081.0000461545</v>
      </c>
      <c r="D193" s="135">
        <f t="shared" si="11"/>
        <v>916251.82704479713</v>
      </c>
      <c r="E193" s="135">
        <f t="shared" si="11"/>
        <v>1004396.6997408584</v>
      </c>
      <c r="F193" s="135">
        <f t="shared" si="11"/>
        <v>39500.621166751829</v>
      </c>
      <c r="G193" s="135">
        <f t="shared" si="11"/>
        <v>0</v>
      </c>
      <c r="H193" s="135">
        <f>SUM(C193:G193)</f>
        <v>4333230.1479985621</v>
      </c>
    </row>
    <row r="194" spans="2:8">
      <c r="B194" s="127" t="str">
        <f>$B$33</f>
        <v>Science</v>
      </c>
      <c r="C194" s="138">
        <f t="shared" si="11"/>
        <v>891627.31905787927</v>
      </c>
      <c r="D194" s="138">
        <f t="shared" si="11"/>
        <v>776563.03395119857</v>
      </c>
      <c r="E194" s="138">
        <f t="shared" si="11"/>
        <v>144530.89329269735</v>
      </c>
      <c r="F194" s="138">
        <f t="shared" si="11"/>
        <v>146093.0266602691</v>
      </c>
      <c r="G194" s="138">
        <f t="shared" si="11"/>
        <v>0</v>
      </c>
      <c r="H194" s="138">
        <f t="shared" ref="H194:H213" si="12">SUM(C194:G194)</f>
        <v>1958814.2729620442</v>
      </c>
    </row>
    <row r="195" spans="2:8">
      <c r="B195" s="127" t="str">
        <f>$B$34</f>
        <v>Fine Arts</v>
      </c>
      <c r="C195" s="138">
        <f t="shared" si="11"/>
        <v>430224.8287723359</v>
      </c>
      <c r="D195" s="138">
        <f t="shared" si="11"/>
        <v>301993.60398405918</v>
      </c>
      <c r="E195" s="138">
        <f t="shared" si="11"/>
        <v>0</v>
      </c>
      <c r="F195" s="138">
        <f t="shared" si="11"/>
        <v>0</v>
      </c>
      <c r="G195" s="138">
        <f t="shared" si="11"/>
        <v>0</v>
      </c>
      <c r="H195" s="138">
        <f t="shared" si="12"/>
        <v>732218.43275639508</v>
      </c>
    </row>
    <row r="196" spans="2:8">
      <c r="B196" s="127" t="str">
        <f>$B$35</f>
        <v>Teacher Education</v>
      </c>
      <c r="C196" s="138">
        <f t="shared" si="11"/>
        <v>72707.648267135999</v>
      </c>
      <c r="D196" s="138">
        <f t="shared" si="11"/>
        <v>211983.9705322131</v>
      </c>
      <c r="E196" s="138">
        <f t="shared" si="11"/>
        <v>413494.32285404508</v>
      </c>
      <c r="F196" s="138">
        <f t="shared" si="11"/>
        <v>554277.05929291644</v>
      </c>
      <c r="G196" s="138">
        <f t="shared" si="11"/>
        <v>0</v>
      </c>
      <c r="H196" s="138">
        <f t="shared" si="12"/>
        <v>1252463.0009463106</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317006.48120834969</v>
      </c>
      <c r="D198" s="138">
        <f t="shared" si="11"/>
        <v>214829.79492517828</v>
      </c>
      <c r="E198" s="138">
        <f t="shared" si="11"/>
        <v>157082.39833825117</v>
      </c>
      <c r="F198" s="138">
        <f t="shared" si="11"/>
        <v>89697.816477831249</v>
      </c>
      <c r="G198" s="138">
        <f t="shared" si="11"/>
        <v>0</v>
      </c>
      <c r="H198" s="138">
        <f t="shared" si="12"/>
        <v>778616.49094961036</v>
      </c>
    </row>
    <row r="199" spans="2:8">
      <c r="B199" s="127" t="str">
        <f>$B$38</f>
        <v>Home Economics</v>
      </c>
      <c r="C199" s="138">
        <f t="shared" si="11"/>
        <v>36751.13084130155</v>
      </c>
      <c r="D199" s="138">
        <f t="shared" si="11"/>
        <v>54439.657490035162</v>
      </c>
      <c r="E199" s="138">
        <f t="shared" si="11"/>
        <v>27323.629888205302</v>
      </c>
      <c r="F199" s="138">
        <f t="shared" si="11"/>
        <v>0</v>
      </c>
      <c r="G199" s="138">
        <f t="shared" si="11"/>
        <v>0</v>
      </c>
      <c r="H199" s="138">
        <f t="shared" si="12"/>
        <v>118514.41821954201</v>
      </c>
    </row>
    <row r="200" spans="2:8">
      <c r="B200" s="127" t="str">
        <f>$B$39</f>
        <v>Law</v>
      </c>
      <c r="C200" s="138">
        <f t="shared" si="11"/>
        <v>0</v>
      </c>
      <c r="D200" s="138">
        <f t="shared" si="11"/>
        <v>0</v>
      </c>
      <c r="E200" s="138">
        <f t="shared" si="11"/>
        <v>0</v>
      </c>
      <c r="F200" s="138">
        <f t="shared" si="11"/>
        <v>0</v>
      </c>
      <c r="G200" s="138">
        <f t="shared" si="11"/>
        <v>1935323.3506474255</v>
      </c>
      <c r="H200" s="138">
        <f t="shared" si="12"/>
        <v>1935323.3506474255</v>
      </c>
    </row>
    <row r="201" spans="2:8">
      <c r="B201" s="127" t="str">
        <f>$B$40</f>
        <v>Social Service</v>
      </c>
      <c r="C201" s="138">
        <f t="shared" si="11"/>
        <v>29765.492249394127</v>
      </c>
      <c r="D201" s="138">
        <f t="shared" si="11"/>
        <v>107329.21473097945</v>
      </c>
      <c r="E201" s="138">
        <f t="shared" si="11"/>
        <v>0</v>
      </c>
      <c r="F201" s="138">
        <f t="shared" si="11"/>
        <v>0</v>
      </c>
      <c r="G201" s="138">
        <f t="shared" si="11"/>
        <v>0</v>
      </c>
      <c r="H201" s="138">
        <f t="shared" si="12"/>
        <v>137094.70698037359</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7530.5589431050066</v>
      </c>
      <c r="D204" s="138">
        <f t="shared" si="11"/>
        <v>2330.7243917021333</v>
      </c>
      <c r="E204" s="138">
        <f t="shared" si="11"/>
        <v>0</v>
      </c>
      <c r="F204" s="138">
        <f t="shared" si="11"/>
        <v>0</v>
      </c>
      <c r="G204" s="138">
        <f t="shared" si="11"/>
        <v>0</v>
      </c>
      <c r="H204" s="138">
        <f t="shared" si="12"/>
        <v>9861.2833348071399</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134870.71041077247</v>
      </c>
      <c r="D206" s="138">
        <f t="shared" si="11"/>
        <v>443776.62456225354</v>
      </c>
      <c r="E206" s="138">
        <f t="shared" si="11"/>
        <v>103811.82508266241</v>
      </c>
      <c r="F206" s="138">
        <f t="shared" si="11"/>
        <v>0</v>
      </c>
      <c r="G206" s="138">
        <f t="shared" si="11"/>
        <v>0</v>
      </c>
      <c r="H206" s="138">
        <f t="shared" si="12"/>
        <v>682459.16005568847</v>
      </c>
    </row>
    <row r="207" spans="2:8">
      <c r="B207" s="127" t="str">
        <f>$B$46</f>
        <v>Pharmacy</v>
      </c>
      <c r="C207" s="138">
        <f t="shared" si="11"/>
        <v>0</v>
      </c>
      <c r="D207" s="138">
        <f t="shared" si="11"/>
        <v>8334.0480593432458</v>
      </c>
      <c r="E207" s="138">
        <f t="shared" si="11"/>
        <v>99317.826709619621</v>
      </c>
      <c r="F207" s="138">
        <f t="shared" si="11"/>
        <v>162789.40073539826</v>
      </c>
      <c r="G207" s="138">
        <f t="shared" si="11"/>
        <v>1099755.7002470053</v>
      </c>
      <c r="H207" s="138">
        <f t="shared" si="12"/>
        <v>1370196.9757513665</v>
      </c>
    </row>
    <row r="208" spans="2:8">
      <c r="B208" s="127" t="str">
        <f>$B$47</f>
        <v>Business Administration</v>
      </c>
      <c r="C208" s="138">
        <f t="shared" si="11"/>
        <v>509935.79191102728</v>
      </c>
      <c r="D208" s="138">
        <f t="shared" si="11"/>
        <v>916831.43418323097</v>
      </c>
      <c r="E208" s="138">
        <f t="shared" si="11"/>
        <v>553264.40416770079</v>
      </c>
      <c r="F208" s="138">
        <f t="shared" si="11"/>
        <v>15719.67787409003</v>
      </c>
      <c r="G208" s="138">
        <f t="shared" si="11"/>
        <v>0</v>
      </c>
      <c r="H208" s="138">
        <f t="shared" si="12"/>
        <v>1995751.308136049</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36602.433518683611</v>
      </c>
      <c r="E210" s="138">
        <f t="shared" si="13"/>
        <v>0</v>
      </c>
      <c r="F210" s="138">
        <f t="shared" si="13"/>
        <v>0</v>
      </c>
      <c r="G210" s="138">
        <f t="shared" si="13"/>
        <v>0</v>
      </c>
      <c r="H210" s="138">
        <f t="shared" si="12"/>
        <v>36602.433518683611</v>
      </c>
    </row>
    <row r="211" spans="2:8">
      <c r="B211" s="127" t="str">
        <f>$B$50</f>
        <v>Technology</v>
      </c>
      <c r="C211" s="138">
        <f t="shared" si="13"/>
        <v>113711.22421075709</v>
      </c>
      <c r="D211" s="138">
        <f t="shared" si="13"/>
        <v>212827.63790319729</v>
      </c>
      <c r="E211" s="138">
        <f t="shared" si="13"/>
        <v>6403.1556291882143</v>
      </c>
      <c r="F211" s="138">
        <f t="shared" si="13"/>
        <v>0</v>
      </c>
      <c r="G211" s="138">
        <f t="shared" si="13"/>
        <v>0</v>
      </c>
      <c r="H211" s="138">
        <f t="shared" si="12"/>
        <v>332942.01774314261</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4917212.1859182129</v>
      </c>
      <c r="D213" s="135">
        <f>SUM(D193:D212)</f>
        <v>4204094.0052768718</v>
      </c>
      <c r="E213" s="135">
        <f>SUM(E193:E212)</f>
        <v>2509625.1557032284</v>
      </c>
      <c r="F213" s="135">
        <f>SUM(F193:F212)</f>
        <v>1008077.6022072569</v>
      </c>
      <c r="G213" s="135">
        <f>SUM(G193:G212)</f>
        <v>3035079.0508944308</v>
      </c>
      <c r="H213" s="135">
        <f t="shared" si="12"/>
        <v>15674088</v>
      </c>
    </row>
    <row r="214" spans="2:8">
      <c r="B214" s="143"/>
      <c r="C214" s="144"/>
      <c r="D214" s="144"/>
      <c r="E214" s="144"/>
      <c r="F214" s="144"/>
      <c r="G214" s="144"/>
      <c r="H214" s="144"/>
    </row>
    <row r="215" spans="2:8">
      <c r="B215" s="489" t="s">
        <v>35</v>
      </c>
      <c r="C215" s="489"/>
      <c r="D215" s="489"/>
      <c r="E215" s="489"/>
      <c r="F215" s="489"/>
      <c r="G215" s="489"/>
      <c r="H215" s="122">
        <f>H17</f>
        <v>56566255</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15449139.47311319</v>
      </c>
      <c r="D218" s="135">
        <f t="shared" si="14"/>
        <v>5300167.7661780994</v>
      </c>
      <c r="E218" s="135">
        <f t="shared" si="14"/>
        <v>2003156.7560403617</v>
      </c>
      <c r="F218" s="135">
        <f t="shared" si="14"/>
        <v>198520.91688530432</v>
      </c>
      <c r="G218" s="135">
        <f t="shared" si="14"/>
        <v>0</v>
      </c>
      <c r="H218" s="135">
        <f>SUM(C218:G218)</f>
        <v>22950984.912216954</v>
      </c>
    </row>
    <row r="219" spans="2:8">
      <c r="B219" s="127" t="str">
        <f>$B$33</f>
        <v>Science</v>
      </c>
      <c r="C219" s="138">
        <f t="shared" si="14"/>
        <v>4831298.8097765138</v>
      </c>
      <c r="D219" s="138">
        <f t="shared" si="14"/>
        <v>2320899.560225538</v>
      </c>
      <c r="E219" s="138">
        <f t="shared" si="14"/>
        <v>188421.34236835828</v>
      </c>
      <c r="F219" s="138">
        <f t="shared" si="14"/>
        <v>90916.825703994458</v>
      </c>
      <c r="G219" s="138">
        <f t="shared" si="14"/>
        <v>0</v>
      </c>
      <c r="H219" s="138">
        <f t="shared" ref="H219:H238" si="15">SUM(C219:G219)</f>
        <v>7431536.5380744049</v>
      </c>
    </row>
    <row r="220" spans="2:8">
      <c r="B220" s="127" t="str">
        <f>$B$34</f>
        <v>Fine Arts</v>
      </c>
      <c r="C220" s="138">
        <f t="shared" si="14"/>
        <v>1513416.3418823176</v>
      </c>
      <c r="D220" s="138">
        <f t="shared" si="14"/>
        <v>577923.60147709562</v>
      </c>
      <c r="E220" s="138">
        <f t="shared" si="14"/>
        <v>0</v>
      </c>
      <c r="F220" s="138">
        <f t="shared" si="14"/>
        <v>0</v>
      </c>
      <c r="G220" s="138">
        <f t="shared" si="14"/>
        <v>0</v>
      </c>
      <c r="H220" s="138">
        <f t="shared" si="15"/>
        <v>2091339.9433594132</v>
      </c>
    </row>
    <row r="221" spans="2:8">
      <c r="B221" s="127" t="str">
        <f>$B$35</f>
        <v>Teacher Education</v>
      </c>
      <c r="C221" s="138">
        <f t="shared" si="14"/>
        <v>455556.18385496415</v>
      </c>
      <c r="D221" s="138">
        <f t="shared" si="14"/>
        <v>1032578.1799244505</v>
      </c>
      <c r="E221" s="138">
        <f t="shared" si="14"/>
        <v>943617.10336378217</v>
      </c>
      <c r="F221" s="138">
        <f t="shared" si="14"/>
        <v>726759.18268446194</v>
      </c>
      <c r="G221" s="138">
        <f t="shared" si="14"/>
        <v>0</v>
      </c>
      <c r="H221" s="138">
        <f t="shared" si="15"/>
        <v>3158510.6498276587</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1497465.4951086845</v>
      </c>
      <c r="D223" s="138">
        <f t="shared" si="14"/>
        <v>1021772.1292043109</v>
      </c>
      <c r="E223" s="138">
        <f t="shared" si="14"/>
        <v>212965.20460070955</v>
      </c>
      <c r="F223" s="138">
        <f t="shared" si="14"/>
        <v>160543.00235072436</v>
      </c>
      <c r="G223" s="138">
        <f t="shared" si="14"/>
        <v>0</v>
      </c>
      <c r="H223" s="138">
        <f t="shared" si="15"/>
        <v>2892745.8312644293</v>
      </c>
    </row>
    <row r="224" spans="2:8">
      <c r="B224" s="127" t="str">
        <f>$B$38</f>
        <v>Home Economics</v>
      </c>
      <c r="C224" s="138">
        <f t="shared" si="14"/>
        <v>161847.92526313153</v>
      </c>
      <c r="D224" s="138">
        <f t="shared" si="14"/>
        <v>238533.56404456298</v>
      </c>
      <c r="E224" s="138">
        <f t="shared" si="14"/>
        <v>64569.237565108742</v>
      </c>
      <c r="F224" s="138">
        <f t="shared" si="14"/>
        <v>0</v>
      </c>
      <c r="G224" s="138">
        <f t="shared" si="14"/>
        <v>0</v>
      </c>
      <c r="H224" s="138">
        <f t="shared" si="15"/>
        <v>464950.72687280324</v>
      </c>
    </row>
    <row r="225" spans="2:10">
      <c r="B225" s="127" t="str">
        <f>$B$39</f>
        <v>Law</v>
      </c>
      <c r="C225" s="138">
        <f t="shared" si="14"/>
        <v>0</v>
      </c>
      <c r="D225" s="138">
        <f t="shared" si="14"/>
        <v>0</v>
      </c>
      <c r="E225" s="138">
        <f t="shared" si="14"/>
        <v>0</v>
      </c>
      <c r="F225" s="138">
        <f t="shared" si="14"/>
        <v>0</v>
      </c>
      <c r="G225" s="138">
        <f t="shared" si="14"/>
        <v>3497368.8878178126</v>
      </c>
      <c r="H225" s="138">
        <f t="shared" si="15"/>
        <v>3497368.8878178126</v>
      </c>
    </row>
    <row r="226" spans="2:10">
      <c r="B226" s="127" t="str">
        <f>$B$40</f>
        <v>Social Service</v>
      </c>
      <c r="C226" s="138">
        <f t="shared" si="14"/>
        <v>170993.07741334787</v>
      </c>
      <c r="D226" s="138">
        <f t="shared" si="14"/>
        <v>565516.65435397241</v>
      </c>
      <c r="E226" s="138">
        <f t="shared" si="14"/>
        <v>0</v>
      </c>
      <c r="F226" s="138">
        <f t="shared" si="14"/>
        <v>0</v>
      </c>
      <c r="G226" s="138">
        <f t="shared" si="14"/>
        <v>0</v>
      </c>
      <c r="H226" s="138">
        <f t="shared" si="15"/>
        <v>736509.73176732031</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21480.473655159374</v>
      </c>
      <c r="D229" s="138">
        <f t="shared" si="14"/>
        <v>9605.3784179018658</v>
      </c>
      <c r="E229" s="138">
        <f t="shared" si="14"/>
        <v>0</v>
      </c>
      <c r="F229" s="138">
        <f t="shared" si="14"/>
        <v>0</v>
      </c>
      <c r="G229" s="138">
        <f t="shared" si="14"/>
        <v>0</v>
      </c>
      <c r="H229" s="138">
        <f t="shared" si="15"/>
        <v>31085.85207306124</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423229.13439373422</v>
      </c>
      <c r="D231" s="138">
        <f t="shared" si="14"/>
        <v>2317697.7674195711</v>
      </c>
      <c r="E231" s="138">
        <f t="shared" si="14"/>
        <v>303588.69592016039</v>
      </c>
      <c r="F231" s="138">
        <f t="shared" si="14"/>
        <v>0</v>
      </c>
      <c r="G231" s="138">
        <f t="shared" si="14"/>
        <v>0</v>
      </c>
      <c r="H231" s="138">
        <f t="shared" si="15"/>
        <v>3044515.597733466</v>
      </c>
    </row>
    <row r="232" spans="2:10">
      <c r="B232" s="127" t="str">
        <f>$B$46</f>
        <v>Pharmacy</v>
      </c>
      <c r="C232" s="138">
        <f t="shared" si="14"/>
        <v>0</v>
      </c>
      <c r="D232" s="138">
        <f t="shared" si="14"/>
        <v>46025.771585779767</v>
      </c>
      <c r="E232" s="138">
        <f t="shared" si="14"/>
        <v>72876.390936058408</v>
      </c>
      <c r="F232" s="138">
        <f t="shared" si="14"/>
        <v>46609.258746984495</v>
      </c>
      <c r="G232" s="138">
        <f t="shared" si="14"/>
        <v>1686123.6637345511</v>
      </c>
      <c r="H232" s="138">
        <f t="shared" si="15"/>
        <v>1851635.0850033737</v>
      </c>
    </row>
    <row r="233" spans="2:10">
      <c r="B233" s="127" t="str">
        <f>$B$47</f>
        <v>Business Administration</v>
      </c>
      <c r="C233" s="138">
        <f t="shared" si="14"/>
        <v>2212914.142395379</v>
      </c>
      <c r="D233" s="138">
        <f t="shared" si="14"/>
        <v>4150724.1488358434</v>
      </c>
      <c r="E233" s="138">
        <f t="shared" si="14"/>
        <v>1318571.7986980102</v>
      </c>
      <c r="F233" s="138">
        <f t="shared" si="14"/>
        <v>8631.3442124045359</v>
      </c>
      <c r="G233" s="138">
        <f t="shared" si="14"/>
        <v>0</v>
      </c>
      <c r="H233" s="138">
        <f t="shared" si="15"/>
        <v>7690841.4341416368</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50428.236693984793</v>
      </c>
      <c r="E235" s="138">
        <f t="shared" si="16"/>
        <v>0</v>
      </c>
      <c r="F235" s="138">
        <f t="shared" si="16"/>
        <v>0</v>
      </c>
      <c r="G235" s="138">
        <f t="shared" si="16"/>
        <v>0</v>
      </c>
      <c r="H235" s="138">
        <f t="shared" si="15"/>
        <v>50428.236693984793</v>
      </c>
    </row>
    <row r="236" spans="2:10">
      <c r="B236" s="127" t="str">
        <f>$B$50</f>
        <v>Technology</v>
      </c>
      <c r="C236" s="138">
        <f t="shared" si="16"/>
        <v>261381.20913060269</v>
      </c>
      <c r="D236" s="138">
        <f t="shared" si="16"/>
        <v>402225.22124964063</v>
      </c>
      <c r="E236" s="138">
        <f t="shared" si="16"/>
        <v>10195.142773438223</v>
      </c>
      <c r="F236" s="138">
        <f t="shared" si="16"/>
        <v>0</v>
      </c>
      <c r="G236" s="138">
        <f t="shared" si="16"/>
        <v>0</v>
      </c>
      <c r="H236" s="138">
        <f t="shared" si="15"/>
        <v>673801.57315368159</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26998722.265987027</v>
      </c>
      <c r="D238" s="135">
        <f>SUM(D218:D237)</f>
        <v>18034097.979610749</v>
      </c>
      <c r="E238" s="135">
        <f>SUM(E218:E237)</f>
        <v>5117961.6722659878</v>
      </c>
      <c r="F238" s="135">
        <f>SUM(F218:F237)</f>
        <v>1231980.5305838739</v>
      </c>
      <c r="G238" s="135">
        <f>SUM(G218:G237)</f>
        <v>5183492.5515523637</v>
      </c>
      <c r="H238" s="135">
        <f t="shared" si="15"/>
        <v>56566255.000000007</v>
      </c>
    </row>
    <row r="239" spans="2:10">
      <c r="B239" s="328"/>
      <c r="C239" s="348"/>
      <c r="D239" s="348"/>
      <c r="E239" s="348"/>
      <c r="F239" s="348"/>
      <c r="G239" s="348"/>
      <c r="H239" s="348"/>
    </row>
    <row r="240" spans="2:10">
      <c r="B240" s="120" t="s">
        <v>11</v>
      </c>
      <c r="C240" s="121"/>
      <c r="D240" s="121"/>
      <c r="E240" s="121"/>
      <c r="F240" s="121"/>
      <c r="G240" s="121"/>
      <c r="H240" s="122">
        <f>H16</f>
        <v>19708205</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5382622.6927999165</v>
      </c>
      <c r="D243" s="135">
        <f t="shared" si="17"/>
        <v>1846627.3376278849</v>
      </c>
      <c r="E243" s="135">
        <f t="shared" si="17"/>
        <v>697918.29059884616</v>
      </c>
      <c r="F243" s="135">
        <f t="shared" si="17"/>
        <v>69166.518567713894</v>
      </c>
      <c r="G243" s="135">
        <f t="shared" si="17"/>
        <v>0</v>
      </c>
      <c r="H243" s="135">
        <f>SUM(C243:G243)</f>
        <v>7996334.8395943614</v>
      </c>
    </row>
    <row r="244" spans="2:8">
      <c r="B244" s="127" t="str">
        <f>$B$33</f>
        <v>Science</v>
      </c>
      <c r="C244" s="138">
        <f t="shared" si="17"/>
        <v>1683269.0684460467</v>
      </c>
      <c r="D244" s="138">
        <f t="shared" si="17"/>
        <v>808622.81438526814</v>
      </c>
      <c r="E244" s="138">
        <f t="shared" si="17"/>
        <v>65647.733649165748</v>
      </c>
      <c r="F244" s="138">
        <f t="shared" si="17"/>
        <v>31676.260677387814</v>
      </c>
      <c r="G244" s="138">
        <f t="shared" si="17"/>
        <v>0</v>
      </c>
      <c r="H244" s="138">
        <f t="shared" ref="H244:H263" si="18">SUM(C244:G244)</f>
        <v>2589215.8771578684</v>
      </c>
    </row>
    <row r="245" spans="2:8">
      <c r="B245" s="127" t="str">
        <f>$B$34</f>
        <v>Fine Arts</v>
      </c>
      <c r="C245" s="138">
        <f t="shared" si="17"/>
        <v>527288.21301970235</v>
      </c>
      <c r="D245" s="138">
        <f t="shared" si="17"/>
        <v>201353.91342857858</v>
      </c>
      <c r="E245" s="138">
        <f t="shared" si="17"/>
        <v>0</v>
      </c>
      <c r="F245" s="138">
        <f t="shared" si="17"/>
        <v>0</v>
      </c>
      <c r="G245" s="138">
        <f t="shared" si="17"/>
        <v>0</v>
      </c>
      <c r="H245" s="138">
        <f t="shared" si="18"/>
        <v>728642.12644828088</v>
      </c>
    </row>
    <row r="246" spans="2:8">
      <c r="B246" s="127" t="str">
        <f>$B$35</f>
        <v>Teacher Education</v>
      </c>
      <c r="C246" s="138">
        <f t="shared" si="17"/>
        <v>158719.97643173169</v>
      </c>
      <c r="D246" s="138">
        <f t="shared" si="17"/>
        <v>359759.76222003653</v>
      </c>
      <c r="E246" s="138">
        <f t="shared" si="17"/>
        <v>328764.90258369775</v>
      </c>
      <c r="F246" s="138">
        <f t="shared" si="17"/>
        <v>253209.60275658738</v>
      </c>
      <c r="G246" s="138">
        <f t="shared" si="17"/>
        <v>0</v>
      </c>
      <c r="H246" s="138">
        <f t="shared" si="18"/>
        <v>1100454.2439920532</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521730.79087573418</v>
      </c>
      <c r="D248" s="138">
        <f t="shared" si="17"/>
        <v>355994.83447587333</v>
      </c>
      <c r="E248" s="138">
        <f t="shared" si="17"/>
        <v>74199.041639538031</v>
      </c>
      <c r="F248" s="138">
        <f t="shared" si="17"/>
        <v>55934.662841716447</v>
      </c>
      <c r="G248" s="138">
        <f t="shared" si="17"/>
        <v>0</v>
      </c>
      <c r="H248" s="138">
        <f t="shared" si="18"/>
        <v>1007859.329832862</v>
      </c>
    </row>
    <row r="249" spans="2:8">
      <c r="B249" s="127" t="str">
        <f>$B$38</f>
        <v>Home Economics</v>
      </c>
      <c r="C249" s="138">
        <f t="shared" si="17"/>
        <v>56389.310020797297</v>
      </c>
      <c r="D249" s="138">
        <f t="shared" si="17"/>
        <v>83107.293908194493</v>
      </c>
      <c r="E249" s="138">
        <f t="shared" si="17"/>
        <v>22496.517943902487</v>
      </c>
      <c r="F249" s="138">
        <f t="shared" si="17"/>
        <v>0</v>
      </c>
      <c r="G249" s="138">
        <f t="shared" si="17"/>
        <v>0</v>
      </c>
      <c r="H249" s="138">
        <f t="shared" si="18"/>
        <v>161993.12187289429</v>
      </c>
    </row>
    <row r="250" spans="2:8">
      <c r="B250" s="127" t="str">
        <f>$B$39</f>
        <v>Law</v>
      </c>
      <c r="C250" s="138">
        <f t="shared" si="17"/>
        <v>0</v>
      </c>
      <c r="D250" s="138">
        <f t="shared" si="17"/>
        <v>0</v>
      </c>
      <c r="E250" s="138">
        <f t="shared" si="17"/>
        <v>0</v>
      </c>
      <c r="F250" s="138">
        <f t="shared" si="17"/>
        <v>0</v>
      </c>
      <c r="G250" s="138">
        <f t="shared" si="17"/>
        <v>1218515.5796814805</v>
      </c>
      <c r="H250" s="138">
        <f t="shared" si="18"/>
        <v>1218515.5796814805</v>
      </c>
    </row>
    <row r="251" spans="2:8">
      <c r="B251" s="127" t="str">
        <f>$B$40</f>
        <v>Social Service</v>
      </c>
      <c r="C251" s="138">
        <f t="shared" si="17"/>
        <v>59575.565383339053</v>
      </c>
      <c r="D251" s="138">
        <f t="shared" si="17"/>
        <v>197031.21861120607</v>
      </c>
      <c r="E251" s="138">
        <f t="shared" si="17"/>
        <v>0</v>
      </c>
      <c r="F251" s="138">
        <f t="shared" si="17"/>
        <v>0</v>
      </c>
      <c r="G251" s="138">
        <f t="shared" si="17"/>
        <v>0</v>
      </c>
      <c r="H251" s="138">
        <f t="shared" si="18"/>
        <v>256606.78399454511</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7483.9951538771702</v>
      </c>
      <c r="D254" s="138">
        <f t="shared" si="17"/>
        <v>3346.6024392561535</v>
      </c>
      <c r="E254" s="138">
        <f t="shared" si="17"/>
        <v>0</v>
      </c>
      <c r="F254" s="138">
        <f t="shared" si="17"/>
        <v>0</v>
      </c>
      <c r="G254" s="138">
        <f t="shared" si="17"/>
        <v>0</v>
      </c>
      <c r="H254" s="138">
        <f t="shared" si="18"/>
        <v>10830.597593133323</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147456.93421995614</v>
      </c>
      <c r="D256" s="138">
        <f t="shared" si="17"/>
        <v>807507.28023884946</v>
      </c>
      <c r="E256" s="138">
        <f t="shared" si="17"/>
        <v>105773.10191168188</v>
      </c>
      <c r="F256" s="138">
        <f t="shared" si="17"/>
        <v>0</v>
      </c>
      <c r="G256" s="138">
        <f t="shared" si="17"/>
        <v>0</v>
      </c>
      <c r="H256" s="138">
        <f t="shared" si="18"/>
        <v>1060737.3163704874</v>
      </c>
    </row>
    <row r="257" spans="2:10">
      <c r="B257" s="127" t="str">
        <f>$B$46</f>
        <v>Pharmacy</v>
      </c>
      <c r="C257" s="138">
        <f t="shared" si="17"/>
        <v>0</v>
      </c>
      <c r="D257" s="138">
        <f t="shared" si="17"/>
        <v>16035.803354769068</v>
      </c>
      <c r="E257" s="138">
        <f t="shared" si="17"/>
        <v>25390.806802182342</v>
      </c>
      <c r="F257" s="138">
        <f t="shared" si="17"/>
        <v>16239.095663724132</v>
      </c>
      <c r="G257" s="138">
        <f t="shared" si="17"/>
        <v>587461.03697746282</v>
      </c>
      <c r="H257" s="138">
        <f t="shared" si="18"/>
        <v>645126.74279813841</v>
      </c>
    </row>
    <row r="258" spans="2:10">
      <c r="B258" s="127" t="str">
        <f>$B$47</f>
        <v>Business Administration</v>
      </c>
      <c r="C258" s="138">
        <f t="shared" si="17"/>
        <v>770999.69877318759</v>
      </c>
      <c r="D258" s="138">
        <f t="shared" si="17"/>
        <v>1446150.5790635655</v>
      </c>
      <c r="E258" s="138">
        <f t="shared" si="17"/>
        <v>459402.57695969293</v>
      </c>
      <c r="F258" s="138">
        <f t="shared" si="17"/>
        <v>3007.2399377266911</v>
      </c>
      <c r="G258" s="138">
        <f t="shared" si="17"/>
        <v>0</v>
      </c>
      <c r="H258" s="138">
        <f t="shared" si="18"/>
        <v>2679560.0947341728</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17569.662806094806</v>
      </c>
      <c r="E260" s="138">
        <f t="shared" si="19"/>
        <v>0</v>
      </c>
      <c r="F260" s="138">
        <f t="shared" si="19"/>
        <v>0</v>
      </c>
      <c r="G260" s="138">
        <f t="shared" si="19"/>
        <v>0</v>
      </c>
      <c r="H260" s="138">
        <f t="shared" si="18"/>
        <v>17569.662806094806</v>
      </c>
    </row>
    <row r="261" spans="2:10">
      <c r="B261" s="127" t="str">
        <f>$B$50</f>
        <v>Technology</v>
      </c>
      <c r="C261" s="138">
        <f t="shared" si="19"/>
        <v>91067.624199158847</v>
      </c>
      <c r="D261" s="138">
        <f t="shared" si="19"/>
        <v>140138.97714385146</v>
      </c>
      <c r="E261" s="138">
        <f t="shared" si="19"/>
        <v>3552.0817806161822</v>
      </c>
      <c r="F261" s="138">
        <f t="shared" si="19"/>
        <v>0</v>
      </c>
      <c r="G261" s="138">
        <f t="shared" si="19"/>
        <v>0</v>
      </c>
      <c r="H261" s="138">
        <f t="shared" si="18"/>
        <v>234758.68312362651</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9406603.8693234473</v>
      </c>
      <c r="D263" s="135">
        <f>SUM(D243:D262)</f>
        <v>6283246.0797034279</v>
      </c>
      <c r="E263" s="135">
        <f>SUM(E243:E262)</f>
        <v>1783145.0538693233</v>
      </c>
      <c r="F263" s="135">
        <f>SUM(F243:F262)</f>
        <v>429233.3804448563</v>
      </c>
      <c r="G263" s="135">
        <f>SUM(G243:G262)</f>
        <v>1805976.6166589432</v>
      </c>
      <c r="H263" s="135">
        <f t="shared" si="18"/>
        <v>19708204.999999996</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40653404.476011693</v>
      </c>
      <c r="D268" s="135">
        <f t="shared" si="20"/>
        <v>14799975.075877337</v>
      </c>
      <c r="E268" s="135">
        <f t="shared" si="20"/>
        <v>11090503.017837655</v>
      </c>
      <c r="F268" s="135">
        <f t="shared" si="20"/>
        <v>597624.41770471376</v>
      </c>
      <c r="G268" s="135">
        <f t="shared" si="20"/>
        <v>0</v>
      </c>
      <c r="H268" s="135">
        <f>SUM(C268:G268)</f>
        <v>67141506.987431407</v>
      </c>
    </row>
    <row r="269" spans="2:10">
      <c r="B269" s="127" t="str">
        <f>$B$33</f>
        <v>Science</v>
      </c>
      <c r="C269" s="138">
        <f t="shared" si="20"/>
        <v>11237831.479852077</v>
      </c>
      <c r="D269" s="138">
        <f t="shared" si="20"/>
        <v>7243249.9760803413</v>
      </c>
      <c r="E269" s="138">
        <f t="shared" si="20"/>
        <v>1019700.0666894044</v>
      </c>
      <c r="F269" s="138">
        <f t="shared" si="20"/>
        <v>896499.2470915009</v>
      </c>
      <c r="G269" s="138">
        <f t="shared" si="20"/>
        <v>0</v>
      </c>
      <c r="H269" s="138">
        <f t="shared" ref="H269:H288" si="21">SUM(C269:G269)</f>
        <v>20397280.769713324</v>
      </c>
    </row>
    <row r="270" spans="2:10">
      <c r="B270" s="127" t="str">
        <f>$B$34</f>
        <v>Fine Arts</v>
      </c>
      <c r="C270" s="138">
        <f t="shared" si="20"/>
        <v>3393194.8649451928</v>
      </c>
      <c r="D270" s="138">
        <f t="shared" si="20"/>
        <v>1728649.5542855617</v>
      </c>
      <c r="E270" s="138">
        <f t="shared" si="20"/>
        <v>0</v>
      </c>
      <c r="F270" s="138">
        <f t="shared" si="20"/>
        <v>0</v>
      </c>
      <c r="G270" s="138">
        <f t="shared" si="20"/>
        <v>0</v>
      </c>
      <c r="H270" s="138">
        <f t="shared" si="21"/>
        <v>5121844.4192307545</v>
      </c>
    </row>
    <row r="271" spans="2:10">
      <c r="B271" s="127" t="str">
        <f>$B$35</f>
        <v>Teacher Education</v>
      </c>
      <c r="C271" s="138">
        <f t="shared" si="20"/>
        <v>1072515.3056906112</v>
      </c>
      <c r="D271" s="138">
        <f t="shared" si="20"/>
        <v>2728364.5612301338</v>
      </c>
      <c r="E271" s="138">
        <f t="shared" si="20"/>
        <v>3878425.3817122993</v>
      </c>
      <c r="F271" s="138">
        <f t="shared" si="20"/>
        <v>4473293.7934813099</v>
      </c>
      <c r="G271" s="138">
        <f t="shared" si="20"/>
        <v>0</v>
      </c>
      <c r="H271" s="138">
        <f t="shared" si="21"/>
        <v>12152599.042114355</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3015764.0463310885</v>
      </c>
      <c r="D273" s="138">
        <f t="shared" si="20"/>
        <v>2053123.6528186908</v>
      </c>
      <c r="E273" s="138">
        <f t="shared" si="20"/>
        <v>780981.4492990952</v>
      </c>
      <c r="F273" s="138">
        <f t="shared" si="20"/>
        <v>498459.13047531666</v>
      </c>
      <c r="G273" s="138">
        <f t="shared" si="20"/>
        <v>0</v>
      </c>
      <c r="H273" s="138">
        <f t="shared" si="21"/>
        <v>6348328.2789241914</v>
      </c>
    </row>
    <row r="274" spans="2:10">
      <c r="B274" s="127" t="str">
        <f>$B$38</f>
        <v>Home Economics</v>
      </c>
      <c r="C274" s="138">
        <f t="shared" si="20"/>
        <v>398601.53678317327</v>
      </c>
      <c r="D274" s="138">
        <f t="shared" si="20"/>
        <v>588815.51550135121</v>
      </c>
      <c r="E274" s="138">
        <f t="shared" si="20"/>
        <v>221162.51134738186</v>
      </c>
      <c r="F274" s="138">
        <f t="shared" si="20"/>
        <v>0</v>
      </c>
      <c r="G274" s="138">
        <f t="shared" si="20"/>
        <v>0</v>
      </c>
      <c r="H274" s="138">
        <f t="shared" si="21"/>
        <v>1208579.5636319064</v>
      </c>
    </row>
    <row r="275" spans="2:10">
      <c r="B275" s="127" t="str">
        <f>$B$39</f>
        <v>Law</v>
      </c>
      <c r="C275" s="138">
        <f t="shared" si="20"/>
        <v>0</v>
      </c>
      <c r="D275" s="138">
        <f t="shared" si="20"/>
        <v>0</v>
      </c>
      <c r="E275" s="138">
        <f t="shared" si="20"/>
        <v>0</v>
      </c>
      <c r="F275" s="138">
        <f t="shared" si="20"/>
        <v>0</v>
      </c>
      <c r="G275" s="138">
        <f t="shared" si="20"/>
        <v>16795434.168146722</v>
      </c>
      <c r="H275" s="138">
        <f t="shared" si="21"/>
        <v>16795434.168146722</v>
      </c>
    </row>
    <row r="276" spans="2:10">
      <c r="B276" s="127" t="str">
        <f>$B$40</f>
        <v>Social Service</v>
      </c>
      <c r="C276" s="138">
        <f t="shared" si="20"/>
        <v>397412.78401857993</v>
      </c>
      <c r="D276" s="138">
        <f t="shared" si="20"/>
        <v>1364158.9771851974</v>
      </c>
      <c r="E276" s="138">
        <f t="shared" si="20"/>
        <v>0</v>
      </c>
      <c r="F276" s="138">
        <f t="shared" si="20"/>
        <v>0</v>
      </c>
      <c r="G276" s="138">
        <f t="shared" si="20"/>
        <v>0</v>
      </c>
      <c r="H276" s="138">
        <f t="shared" si="21"/>
        <v>1761571.7612037773</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52638.155957269759</v>
      </c>
      <c r="D279" s="138">
        <f t="shared" si="20"/>
        <v>20279.038582193487</v>
      </c>
      <c r="E279" s="138">
        <f t="shared" si="20"/>
        <v>0</v>
      </c>
      <c r="F279" s="138">
        <f t="shared" si="20"/>
        <v>0</v>
      </c>
      <c r="G279" s="138">
        <f t="shared" si="20"/>
        <v>0</v>
      </c>
      <c r="H279" s="138">
        <f t="shared" si="21"/>
        <v>72917.194539463249</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1055931.8991863893</v>
      </c>
      <c r="D281" s="138">
        <f t="shared" si="20"/>
        <v>4721850.8732687505</v>
      </c>
      <c r="E281" s="138">
        <f t="shared" si="20"/>
        <v>782862.13109234488</v>
      </c>
      <c r="F281" s="138">
        <f t="shared" si="20"/>
        <v>0</v>
      </c>
      <c r="G281" s="138">
        <f t="shared" si="20"/>
        <v>0</v>
      </c>
      <c r="H281" s="138">
        <f t="shared" si="21"/>
        <v>6560644.9035474844</v>
      </c>
    </row>
    <row r="282" spans="2:10">
      <c r="B282" s="127" t="str">
        <f>$B$46</f>
        <v>Pharmacy</v>
      </c>
      <c r="C282" s="138">
        <f t="shared" si="20"/>
        <v>0</v>
      </c>
      <c r="D282" s="138">
        <f t="shared" si="20"/>
        <v>112102.16011020291</v>
      </c>
      <c r="E282" s="138">
        <f t="shared" si="20"/>
        <v>694606.7113742244</v>
      </c>
      <c r="F282" s="138">
        <f t="shared" si="20"/>
        <v>1040293.746399315</v>
      </c>
      <c r="G282" s="138">
        <f t="shared" si="20"/>
        <v>8876908.6067130528</v>
      </c>
      <c r="H282" s="138">
        <f t="shared" si="21"/>
        <v>10723911.224596795</v>
      </c>
    </row>
    <row r="283" spans="2:10">
      <c r="B283" s="127" t="str">
        <f>$B$47</f>
        <v>Business Administration</v>
      </c>
      <c r="C283" s="138">
        <f t="shared" si="20"/>
        <v>5405713.310894642</v>
      </c>
      <c r="D283" s="138">
        <f t="shared" si="20"/>
        <v>9951112.8817110453</v>
      </c>
      <c r="E283" s="138">
        <f t="shared" si="20"/>
        <v>4405551.1449020831</v>
      </c>
      <c r="F283" s="138">
        <f t="shared" si="20"/>
        <v>86294.860770891246</v>
      </c>
      <c r="G283" s="138">
        <f t="shared" si="20"/>
        <v>0</v>
      </c>
      <c r="H283" s="138">
        <f t="shared" si="21"/>
        <v>19848672.198278662</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183064.33301876322</v>
      </c>
      <c r="E285" s="138">
        <f t="shared" si="22"/>
        <v>0</v>
      </c>
      <c r="F285" s="138">
        <f t="shared" si="22"/>
        <v>0</v>
      </c>
      <c r="G285" s="138">
        <f t="shared" si="22"/>
        <v>0</v>
      </c>
      <c r="H285" s="138">
        <f t="shared" si="21"/>
        <v>183064.33301876322</v>
      </c>
    </row>
    <row r="286" spans="2:10">
      <c r="B286" s="127" t="str">
        <f>$B$50</f>
        <v>Technology</v>
      </c>
      <c r="C286" s="138">
        <f t="shared" si="22"/>
        <v>1492534.4252257734</v>
      </c>
      <c r="D286" s="138">
        <f t="shared" si="22"/>
        <v>2676205.6482135602</v>
      </c>
      <c r="E286" s="138">
        <f t="shared" si="22"/>
        <v>77946.212175319772</v>
      </c>
      <c r="F286" s="138">
        <f t="shared" si="22"/>
        <v>0</v>
      </c>
      <c r="G286" s="138">
        <f t="shared" si="22"/>
        <v>0</v>
      </c>
      <c r="H286" s="138">
        <f t="shared" si="21"/>
        <v>4246686.2856146535</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68175542.284896493</v>
      </c>
      <c r="D288" s="135">
        <f>SUM(D268:D287)</f>
        <v>48170952.247883126</v>
      </c>
      <c r="E288" s="135">
        <f>SUM(E268:E287)</f>
        <v>22951738.626429807</v>
      </c>
      <c r="F288" s="135">
        <f>SUM(F268:F287)</f>
        <v>7592465.1959230481</v>
      </c>
      <c r="G288" s="135">
        <f>SUM(G268:G287)</f>
        <v>25672342.774859775</v>
      </c>
      <c r="H288" s="135">
        <f t="shared" si="21"/>
        <v>172563041.12999228</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559.64819421554898</v>
      </c>
      <c r="D293" s="133">
        <f t="shared" si="23"/>
        <v>1117.5696651723429</v>
      </c>
      <c r="E293" s="133">
        <f t="shared" si="23"/>
        <v>2090.5754981786345</v>
      </c>
      <c r="F293" s="133">
        <f t="shared" si="23"/>
        <v>1732.2446889991704</v>
      </c>
      <c r="G293" s="134">
        <f t="shared" si="23"/>
        <v>0</v>
      </c>
      <c r="H293" s="135">
        <f t="shared" si="23"/>
        <v>733.5143988838181</v>
      </c>
    </row>
    <row r="294" spans="2:10">
      <c r="B294" s="127" t="str">
        <f>$B$33</f>
        <v>Science</v>
      </c>
      <c r="C294" s="136">
        <f t="shared" si="23"/>
        <v>494.69907247384407</v>
      </c>
      <c r="D294" s="136">
        <f t="shared" si="23"/>
        <v>1249.0515564891086</v>
      </c>
      <c r="E294" s="136">
        <f t="shared" si="23"/>
        <v>2043.4871075939968</v>
      </c>
      <c r="F294" s="136">
        <f t="shared" si="23"/>
        <v>5674.0458676677272</v>
      </c>
      <c r="G294" s="137">
        <f t="shared" si="23"/>
        <v>0</v>
      </c>
      <c r="H294" s="138">
        <f t="shared" si="23"/>
        <v>699.19550157557035</v>
      </c>
    </row>
    <row r="295" spans="2:10">
      <c r="B295" s="127" t="str">
        <f>$B$34</f>
        <v>Fine Arts</v>
      </c>
      <c r="C295" s="136">
        <f t="shared" si="23"/>
        <v>476.84020024524921</v>
      </c>
      <c r="D295" s="136">
        <f t="shared" si="23"/>
        <v>1197.125730114655</v>
      </c>
      <c r="E295" s="136">
        <f t="shared" si="23"/>
        <v>0</v>
      </c>
      <c r="F295" s="136">
        <f t="shared" si="23"/>
        <v>0</v>
      </c>
      <c r="G295" s="137">
        <f t="shared" si="23"/>
        <v>0</v>
      </c>
      <c r="H295" s="138">
        <f t="shared" si="23"/>
        <v>598.34631065779843</v>
      </c>
    </row>
    <row r="296" spans="2:10">
      <c r="B296" s="127" t="str">
        <f>$B$35</f>
        <v>Teacher Education</v>
      </c>
      <c r="C296" s="136">
        <f t="shared" si="23"/>
        <v>500.70742562586895</v>
      </c>
      <c r="D296" s="136">
        <f t="shared" si="23"/>
        <v>1057.5056438876488</v>
      </c>
      <c r="E296" s="136">
        <f t="shared" si="23"/>
        <v>1551.9909490645455</v>
      </c>
      <c r="F296" s="136">
        <f t="shared" si="23"/>
        <v>3541.8003115449801</v>
      </c>
      <c r="G296" s="137">
        <f t="shared" si="23"/>
        <v>0</v>
      </c>
      <c r="H296" s="138">
        <f t="shared" si="23"/>
        <v>1432.4138427763266</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428.31473460177369</v>
      </c>
      <c r="D298" s="136">
        <f t="shared" si="23"/>
        <v>804.20041238491604</v>
      </c>
      <c r="E298" s="136">
        <f t="shared" si="23"/>
        <v>1384.7188817359845</v>
      </c>
      <c r="F298" s="136">
        <f t="shared" si="23"/>
        <v>1786.591865502927</v>
      </c>
      <c r="G298" s="137">
        <f t="shared" si="23"/>
        <v>0</v>
      </c>
      <c r="H298" s="138">
        <f t="shared" si="23"/>
        <v>608.25220646969353</v>
      </c>
    </row>
    <row r="299" spans="2:10">
      <c r="B299" s="127" t="str">
        <f>$B$38</f>
        <v>Home Economics</v>
      </c>
      <c r="C299" s="136">
        <f t="shared" si="23"/>
        <v>523.78651351271128</v>
      </c>
      <c r="D299" s="136">
        <f t="shared" si="23"/>
        <v>987.94549580763623</v>
      </c>
      <c r="E299" s="136">
        <f t="shared" si="23"/>
        <v>1293.3480195753325</v>
      </c>
      <c r="F299" s="136">
        <f t="shared" si="23"/>
        <v>0</v>
      </c>
      <c r="G299" s="137">
        <f t="shared" si="23"/>
        <v>0</v>
      </c>
      <c r="H299" s="138">
        <f t="shared" si="23"/>
        <v>790.95521180098592</v>
      </c>
    </row>
    <row r="300" spans="2:10">
      <c r="B300" s="127" t="str">
        <f>$B$39</f>
        <v>Law</v>
      </c>
      <c r="C300" s="136">
        <f t="shared" si="23"/>
        <v>0</v>
      </c>
      <c r="D300" s="136">
        <f t="shared" si="23"/>
        <v>0</v>
      </c>
      <c r="E300" s="136">
        <f t="shared" si="23"/>
        <v>0</v>
      </c>
      <c r="F300" s="136">
        <f t="shared" si="23"/>
        <v>0</v>
      </c>
      <c r="G300" s="137">
        <f t="shared" si="23"/>
        <v>966.03210446029686</v>
      </c>
      <c r="H300" s="138">
        <f t="shared" si="23"/>
        <v>966.03210446029686</v>
      </c>
    </row>
    <row r="301" spans="2:10">
      <c r="B301" s="127" t="str">
        <f>$B$40</f>
        <v>Social Service</v>
      </c>
      <c r="C301" s="136">
        <f t="shared" si="23"/>
        <v>494.29450748579592</v>
      </c>
      <c r="D301" s="136">
        <f t="shared" si="23"/>
        <v>965.43452030091817</v>
      </c>
      <c r="E301" s="136">
        <f t="shared" si="23"/>
        <v>0</v>
      </c>
      <c r="F301" s="136">
        <f t="shared" si="23"/>
        <v>0</v>
      </c>
      <c r="G301" s="137">
        <f t="shared" si="23"/>
        <v>0</v>
      </c>
      <c r="H301" s="138">
        <f t="shared" si="23"/>
        <v>794.57454271708491</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521.16986096306687</v>
      </c>
      <c r="D304" s="136">
        <f t="shared" si="23"/>
        <v>844.95994092472858</v>
      </c>
      <c r="E304" s="136">
        <f t="shared" si="23"/>
        <v>0</v>
      </c>
      <c r="F304" s="136">
        <f t="shared" si="23"/>
        <v>0</v>
      </c>
      <c r="G304" s="137">
        <f t="shared" si="23"/>
        <v>0</v>
      </c>
      <c r="H304" s="138">
        <f t="shared" si="23"/>
        <v>583.33755631570602</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530.61904481728106</v>
      </c>
      <c r="D306" s="136">
        <f t="shared" si="23"/>
        <v>815.37746041594721</v>
      </c>
      <c r="E306" s="136">
        <f t="shared" si="23"/>
        <v>973.70911827406076</v>
      </c>
      <c r="F306" s="136">
        <f t="shared" si="23"/>
        <v>0</v>
      </c>
      <c r="G306" s="137">
        <f t="shared" si="23"/>
        <v>0</v>
      </c>
      <c r="H306" s="138">
        <f t="shared" si="23"/>
        <v>764.19859097815777</v>
      </c>
    </row>
    <row r="307" spans="2:10">
      <c r="B307" s="127" t="str">
        <f>$B$46</f>
        <v>Pharmacy</v>
      </c>
      <c r="C307" s="136">
        <f t="shared" si="23"/>
        <v>0</v>
      </c>
      <c r="D307" s="136">
        <f t="shared" si="23"/>
        <v>974.80139226263407</v>
      </c>
      <c r="E307" s="136">
        <f t="shared" si="23"/>
        <v>3598.9985045296603</v>
      </c>
      <c r="F307" s="136">
        <f t="shared" si="23"/>
        <v>12843.132671596481</v>
      </c>
      <c r="G307" s="137">
        <f t="shared" si="23"/>
        <v>1059.0442145923471</v>
      </c>
      <c r="H307" s="138">
        <f t="shared" si="23"/>
        <v>1222.6554810850296</v>
      </c>
    </row>
    <row r="308" spans="2:10">
      <c r="B308" s="127" t="str">
        <f>$B$47</f>
        <v>Business Administration</v>
      </c>
      <c r="C308" s="136">
        <f t="shared" si="23"/>
        <v>519.53035183994632</v>
      </c>
      <c r="D308" s="136">
        <f t="shared" si="23"/>
        <v>959.51334314058863</v>
      </c>
      <c r="E308" s="136">
        <f t="shared" si="23"/>
        <v>1261.6125844507683</v>
      </c>
      <c r="F308" s="136">
        <f t="shared" si="23"/>
        <v>5752.9907180594164</v>
      </c>
      <c r="G308" s="137">
        <f t="shared" si="23"/>
        <v>0</v>
      </c>
      <c r="H308" s="138">
        <f t="shared" si="23"/>
        <v>817.38962229867241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1452.8915318949462</v>
      </c>
      <c r="E310" s="136">
        <f t="shared" si="24"/>
        <v>0</v>
      </c>
      <c r="F310" s="136">
        <f t="shared" si="24"/>
        <v>0</v>
      </c>
      <c r="G310" s="137">
        <f t="shared" si="24"/>
        <v>0</v>
      </c>
      <c r="H310" s="138">
        <f t="shared" si="24"/>
        <v>1452.8915318949462</v>
      </c>
    </row>
    <row r="311" spans="2:10">
      <c r="B311" s="127" t="str">
        <f>$B$50</f>
        <v>Technology</v>
      </c>
      <c r="C311" s="136">
        <f t="shared" si="24"/>
        <v>1214.4299635685707</v>
      </c>
      <c r="D311" s="136">
        <f t="shared" si="24"/>
        <v>2662.8911922522989</v>
      </c>
      <c r="E311" s="136">
        <f t="shared" si="24"/>
        <v>2886.8967472340655</v>
      </c>
      <c r="F311" s="136">
        <f t="shared" si="24"/>
        <v>0</v>
      </c>
      <c r="G311" s="137">
        <f t="shared" si="24"/>
        <v>0</v>
      </c>
      <c r="H311" s="138">
        <f t="shared" si="24"/>
        <v>1878.2336513112134</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537.0415276112102</v>
      </c>
      <c r="D313" s="135">
        <f t="shared" si="24"/>
        <v>1069.0402185504468</v>
      </c>
      <c r="E313" s="135">
        <f t="shared" si="24"/>
        <v>1693.3553656802278</v>
      </c>
      <c r="F313" s="135">
        <f t="shared" si="24"/>
        <v>3546.2238187403309</v>
      </c>
      <c r="G313" s="135">
        <f t="shared" si="24"/>
        <v>996.28775127521635</v>
      </c>
      <c r="H313" s="135">
        <f t="shared" si="24"/>
        <v>808.37328578552103</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1.9969146273022904</v>
      </c>
      <c r="E318" s="128">
        <f t="shared" si="25"/>
        <v>3.7355172763649578</v>
      </c>
      <c r="F318" s="128">
        <f t="shared" si="25"/>
        <v>3.0952385925719521</v>
      </c>
      <c r="G318" s="128">
        <f t="shared" si="25"/>
        <v>0</v>
      </c>
      <c r="H318" s="128">
        <f t="shared" si="25"/>
        <v>1.3106705363571751</v>
      </c>
    </row>
    <row r="319" spans="2:10">
      <c r="B319" s="127" t="str">
        <f>$B$33</f>
        <v>Science</v>
      </c>
      <c r="C319" s="128">
        <f t="shared" ref="C319:H334" si="26">IF($C$293=0,"",C294/$C$293)</f>
        <v>0.88394651780706057</v>
      </c>
      <c r="D319" s="128">
        <f t="shared" si="26"/>
        <v>2.2318513119476542</v>
      </c>
      <c r="E319" s="128">
        <f t="shared" si="26"/>
        <v>3.6513780062460919</v>
      </c>
      <c r="F319" s="128">
        <f t="shared" si="26"/>
        <v>10.13859407805462</v>
      </c>
      <c r="G319" s="128">
        <f t="shared" si="26"/>
        <v>0</v>
      </c>
      <c r="H319" s="128">
        <f t="shared" si="26"/>
        <v>1.2493482670048153</v>
      </c>
    </row>
    <row r="320" spans="2:10">
      <c r="B320" s="127" t="str">
        <f>$B$34</f>
        <v>Fine Arts</v>
      </c>
      <c r="C320" s="128">
        <f t="shared" si="26"/>
        <v>0.85203562733482852</v>
      </c>
      <c r="D320" s="128">
        <f t="shared" si="26"/>
        <v>2.1390683334423142</v>
      </c>
      <c r="E320" s="128">
        <f t="shared" si="26"/>
        <v>0</v>
      </c>
      <c r="F320" s="128">
        <f t="shared" si="26"/>
        <v>0</v>
      </c>
      <c r="G320" s="128">
        <f t="shared" si="26"/>
        <v>0</v>
      </c>
      <c r="H320" s="128">
        <f t="shared" si="26"/>
        <v>1.0691472193464182</v>
      </c>
    </row>
    <row r="321" spans="2:8">
      <c r="B321" s="127" t="str">
        <f>$B$35</f>
        <v>Teacher Education</v>
      </c>
      <c r="C321" s="128">
        <f t="shared" si="26"/>
        <v>0.89468246445019539</v>
      </c>
      <c r="D321" s="128">
        <f t="shared" si="26"/>
        <v>1.8895900224782101</v>
      </c>
      <c r="E321" s="128">
        <f t="shared" si="26"/>
        <v>2.7731545730080471</v>
      </c>
      <c r="F321" s="128">
        <f t="shared" si="26"/>
        <v>6.3286192078390817</v>
      </c>
      <c r="G321" s="128">
        <f t="shared" si="26"/>
        <v>0</v>
      </c>
      <c r="H321" s="128">
        <f t="shared" si="26"/>
        <v>2.5594897965928776</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0.7653285385868821</v>
      </c>
      <c r="D323" s="128">
        <f t="shared" si="26"/>
        <v>1.4369749079815266</v>
      </c>
      <c r="E323" s="128">
        <f t="shared" si="26"/>
        <v>2.4742666840494776</v>
      </c>
      <c r="F323" s="128">
        <f t="shared" si="26"/>
        <v>3.1923481286438666</v>
      </c>
      <c r="G323" s="128">
        <f t="shared" si="26"/>
        <v>0</v>
      </c>
      <c r="H323" s="128">
        <f t="shared" si="26"/>
        <v>1.0868474387240221</v>
      </c>
    </row>
    <row r="324" spans="2:8">
      <c r="B324" s="127" t="str">
        <f>$B$38</f>
        <v>Home Economics</v>
      </c>
      <c r="C324" s="128">
        <f t="shared" si="26"/>
        <v>0.93592102847199476</v>
      </c>
      <c r="D324" s="128">
        <f t="shared" si="26"/>
        <v>1.7652973886432808</v>
      </c>
      <c r="E324" s="128">
        <f t="shared" si="26"/>
        <v>2.311001863211942</v>
      </c>
      <c r="F324" s="128">
        <f t="shared" si="26"/>
        <v>0</v>
      </c>
      <c r="G324" s="128">
        <f t="shared" si="26"/>
        <v>0</v>
      </c>
      <c r="H324" s="128">
        <f t="shared" si="26"/>
        <v>1.4133078958820848</v>
      </c>
    </row>
    <row r="325" spans="2:8">
      <c r="B325" s="127" t="str">
        <f>$B$39</f>
        <v>Law</v>
      </c>
      <c r="C325" s="128">
        <f t="shared" si="26"/>
        <v>0</v>
      </c>
      <c r="D325" s="128">
        <f t="shared" si="26"/>
        <v>0</v>
      </c>
      <c r="E325" s="128">
        <f t="shared" si="26"/>
        <v>0</v>
      </c>
      <c r="F325" s="128">
        <f t="shared" si="26"/>
        <v>0</v>
      </c>
      <c r="G325" s="128">
        <f t="shared" si="26"/>
        <v>1.7261417341198975</v>
      </c>
      <c r="H325" s="128">
        <f t="shared" si="26"/>
        <v>1.7261417341198975</v>
      </c>
    </row>
    <row r="326" spans="2:8">
      <c r="B326" s="127" t="str">
        <f>$B$40</f>
        <v>Social Service</v>
      </c>
      <c r="C326" s="128">
        <f t="shared" si="26"/>
        <v>0.88322362619009531</v>
      </c>
      <c r="D326" s="128">
        <f t="shared" si="26"/>
        <v>1.7250739487405193</v>
      </c>
      <c r="E326" s="128">
        <f t="shared" si="26"/>
        <v>0</v>
      </c>
      <c r="F326" s="128">
        <f t="shared" si="26"/>
        <v>0</v>
      </c>
      <c r="G326" s="128">
        <f t="shared" si="26"/>
        <v>0</v>
      </c>
      <c r="H326" s="128">
        <f t="shared" si="26"/>
        <v>1.4197750496288635</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0.93124549734960438</v>
      </c>
      <c r="D329" s="128">
        <f t="shared" si="26"/>
        <v>1.5098055343662764</v>
      </c>
      <c r="E329" s="128">
        <f t="shared" si="26"/>
        <v>0</v>
      </c>
      <c r="F329" s="128">
        <f t="shared" si="26"/>
        <v>0</v>
      </c>
      <c r="G329" s="128">
        <f t="shared" si="26"/>
        <v>0</v>
      </c>
      <c r="H329" s="128">
        <f t="shared" si="26"/>
        <v>1.0423290244568055</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0.94812964698482116</v>
      </c>
      <c r="D331" s="128">
        <f t="shared" si="26"/>
        <v>1.4569464689488552</v>
      </c>
      <c r="E331" s="128">
        <f t="shared" si="26"/>
        <v>1.7398593050744944</v>
      </c>
      <c r="F331" s="128">
        <f t="shared" si="26"/>
        <v>0</v>
      </c>
      <c r="G331" s="128">
        <f t="shared" si="26"/>
        <v>0</v>
      </c>
      <c r="H331" s="128">
        <f t="shared" si="26"/>
        <v>1.3654981806013404</v>
      </c>
    </row>
    <row r="332" spans="2:8">
      <c r="B332" s="127" t="str">
        <f>$B$46</f>
        <v>Pharmacy</v>
      </c>
      <c r="C332" s="128">
        <f t="shared" si="26"/>
        <v>0</v>
      </c>
      <c r="D332" s="128">
        <f t="shared" si="26"/>
        <v>1.741811020455448</v>
      </c>
      <c r="E332" s="128">
        <f t="shared" si="26"/>
        <v>6.430823045135214</v>
      </c>
      <c r="F332" s="128">
        <f t="shared" si="26"/>
        <v>22.948582349306996</v>
      </c>
      <c r="G332" s="128">
        <f t="shared" si="26"/>
        <v>1.892339197264443</v>
      </c>
      <c r="H332" s="128">
        <f t="shared" si="26"/>
        <v>2.184685832496625</v>
      </c>
    </row>
    <row r="333" spans="2:8">
      <c r="B333" s="127" t="str">
        <f>$B$47</f>
        <v>Business Administration</v>
      </c>
      <c r="C333" s="128">
        <f t="shared" si="26"/>
        <v>0.92831596208072242</v>
      </c>
      <c r="D333" s="128">
        <f t="shared" si="26"/>
        <v>1.714493771369217</v>
      </c>
      <c r="E333" s="128">
        <f t="shared" si="26"/>
        <v>2.254295819213985</v>
      </c>
      <c r="F333" s="128">
        <f t="shared" si="26"/>
        <v>10.279655643530312</v>
      </c>
      <c r="G333" s="128">
        <f t="shared" si="26"/>
        <v>0</v>
      </c>
      <c r="H333" s="128">
        <f t="shared" si="26"/>
        <v>1.4605418738898925</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2.5960800855105837</v>
      </c>
      <c r="E335" s="128">
        <f t="shared" si="27"/>
        <v>0</v>
      </c>
      <c r="F335" s="128">
        <f t="shared" si="27"/>
        <v>0</v>
      </c>
      <c r="G335" s="128">
        <f t="shared" si="27"/>
        <v>0</v>
      </c>
      <c r="H335" s="128">
        <f t="shared" si="27"/>
        <v>2.5960800855105837</v>
      </c>
    </row>
    <row r="336" spans="2:8">
      <c r="B336" s="127" t="str">
        <f>$B$50</f>
        <v>Technology</v>
      </c>
      <c r="C336" s="128">
        <f t="shared" si="27"/>
        <v>2.1699881749298235</v>
      </c>
      <c r="D336" s="128">
        <f t="shared" si="27"/>
        <v>4.7581520315362331</v>
      </c>
      <c r="E336" s="128">
        <f t="shared" si="27"/>
        <v>5.158413405193933</v>
      </c>
      <c r="F336" s="128">
        <f t="shared" si="27"/>
        <v>0</v>
      </c>
      <c r="G336" s="128">
        <f t="shared" si="27"/>
        <v>0</v>
      </c>
      <c r="H336" s="128">
        <f t="shared" si="27"/>
        <v>3.3560970458305635</v>
      </c>
    </row>
    <row r="337" spans="2:10">
      <c r="B337" s="127" t="str">
        <f>$B$51</f>
        <v>Nursing</v>
      </c>
      <c r="C337" s="128">
        <f t="shared" si="27"/>
        <v>0</v>
      </c>
      <c r="D337" s="128">
        <f t="shared" si="27"/>
        <v>0</v>
      </c>
      <c r="E337" s="128">
        <f t="shared" si="27"/>
        <v>0</v>
      </c>
      <c r="F337" s="128">
        <f t="shared" si="27"/>
        <v>0</v>
      </c>
      <c r="G337" s="128">
        <f t="shared" si="27"/>
        <v>0</v>
      </c>
      <c r="H337" s="128">
        <f t="shared" si="27"/>
        <v>0</v>
      </c>
    </row>
    <row r="338" spans="2:10">
      <c r="B338" s="130" t="str">
        <f>$B$52</f>
        <v>Totals</v>
      </c>
      <c r="C338" s="128">
        <f t="shared" si="27"/>
        <v>0.95960557572060745</v>
      </c>
      <c r="D338" s="128">
        <f t="shared" si="27"/>
        <v>1.9102004251955202</v>
      </c>
      <c r="E338" s="128">
        <f t="shared" si="27"/>
        <v>3.0257497177379089</v>
      </c>
      <c r="F338" s="128">
        <f t="shared" si="27"/>
        <v>6.3365232933718714</v>
      </c>
      <c r="G338" s="128">
        <f t="shared" si="27"/>
        <v>1.7802036378795056</v>
      </c>
      <c r="H338" s="128">
        <f t="shared" si="27"/>
        <v>1.4444311518213804</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16789.445826466468</v>
      </c>
      <c r="D343" s="135">
        <f t="shared" si="28"/>
        <v>33527.08995517029</v>
      </c>
      <c r="E343" s="135">
        <f>E293*24</f>
        <v>50173.811956287231</v>
      </c>
      <c r="F343" s="135">
        <f>F293*18</f>
        <v>31180.404401985066</v>
      </c>
      <c r="G343" s="135">
        <f>G293*24</f>
        <v>0</v>
      </c>
      <c r="H343" s="135">
        <f>IF((C32/30+D32/30+E32/24+F32/18+G32/24)=0,0,H268/(C32/30+D32/30+E32/24+F32/18+G32/24))</f>
        <v>21637.552908311474</v>
      </c>
    </row>
    <row r="344" spans="2:10">
      <c r="B344" s="127" t="str">
        <f>$B$33</f>
        <v>Science</v>
      </c>
      <c r="C344" s="138">
        <f t="shared" si="28"/>
        <v>14840.972174215322</v>
      </c>
      <c r="D344" s="138">
        <f t="shared" si="28"/>
        <v>37471.546694673256</v>
      </c>
      <c r="E344" s="138">
        <f>E294*24</f>
        <v>49043.69058225592</v>
      </c>
      <c r="F344" s="138">
        <f>F294*18</f>
        <v>102132.82561801909</v>
      </c>
      <c r="G344" s="138">
        <f>G294*24</f>
        <v>0</v>
      </c>
      <c r="H344" s="138">
        <f t="shared" ref="H344:H363" si="29">IF((C33/30+D33/30+E33/24+F33/18+G33/24)=0,0,H269/(C33/30+D33/30+E33/24+F33/18+G33/24))</f>
        <v>20811.723111338848</v>
      </c>
    </row>
    <row r="345" spans="2:10">
      <c r="B345" s="127" t="str">
        <f>$B$34</f>
        <v>Fine Arts</v>
      </c>
      <c r="C345" s="138">
        <f t="shared" si="28"/>
        <v>14305.206007357476</v>
      </c>
      <c r="D345" s="138">
        <f t="shared" si="28"/>
        <v>35913.77190343965</v>
      </c>
      <c r="E345" s="138">
        <f t="shared" ref="E345:E363" si="30">E295*24</f>
        <v>0</v>
      </c>
      <c r="F345" s="138">
        <f t="shared" ref="F345:F363" si="31">F295*18</f>
        <v>0</v>
      </c>
      <c r="G345" s="138">
        <f t="shared" ref="G345:G363" si="32">G295*24</f>
        <v>0</v>
      </c>
      <c r="H345" s="138">
        <f t="shared" si="29"/>
        <v>17950.389319733953</v>
      </c>
    </row>
    <row r="346" spans="2:10">
      <c r="B346" s="127" t="str">
        <f>$B$35</f>
        <v>Teacher Education</v>
      </c>
      <c r="C346" s="138">
        <f t="shared" si="28"/>
        <v>15021.222768776068</v>
      </c>
      <c r="D346" s="138">
        <f t="shared" si="28"/>
        <v>31725.169316629464</v>
      </c>
      <c r="E346" s="138">
        <f t="shared" si="30"/>
        <v>37247.782777549088</v>
      </c>
      <c r="F346" s="138">
        <f t="shared" si="31"/>
        <v>63752.40560780964</v>
      </c>
      <c r="G346" s="138">
        <f t="shared" si="32"/>
        <v>0</v>
      </c>
      <c r="H346" s="138">
        <f t="shared" si="29"/>
        <v>36638.240460611574</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12849.44203805321</v>
      </c>
      <c r="D348" s="138">
        <f t="shared" si="28"/>
        <v>24126.01237154748</v>
      </c>
      <c r="E348" s="138">
        <f t="shared" si="30"/>
        <v>33233.253161663626</v>
      </c>
      <c r="F348" s="138">
        <f t="shared" si="31"/>
        <v>32158.653579052687</v>
      </c>
      <c r="G348" s="138">
        <f t="shared" si="32"/>
        <v>0</v>
      </c>
      <c r="H348" s="138">
        <f t="shared" si="29"/>
        <v>17693.222627993848</v>
      </c>
    </row>
    <row r="349" spans="2:10">
      <c r="B349" s="127" t="str">
        <f>$B$38</f>
        <v>Home Economics</v>
      </c>
      <c r="C349" s="138">
        <f t="shared" si="28"/>
        <v>15713.595405381338</v>
      </c>
      <c r="D349" s="138">
        <f t="shared" si="28"/>
        <v>29638.364874229086</v>
      </c>
      <c r="E349" s="138">
        <f t="shared" si="30"/>
        <v>31040.352469807978</v>
      </c>
      <c r="F349" s="138">
        <f t="shared" si="31"/>
        <v>0</v>
      </c>
      <c r="G349" s="138">
        <f t="shared" si="32"/>
        <v>0</v>
      </c>
      <c r="H349" s="138">
        <f t="shared" si="29"/>
        <v>23082.850172820112</v>
      </c>
    </row>
    <row r="350" spans="2:10">
      <c r="B350" s="127" t="str">
        <f>$B$39</f>
        <v>Law</v>
      </c>
      <c r="C350" s="138">
        <f t="shared" si="28"/>
        <v>0</v>
      </c>
      <c r="D350" s="138">
        <f t="shared" si="28"/>
        <v>0</v>
      </c>
      <c r="E350" s="138">
        <f t="shared" si="30"/>
        <v>0</v>
      </c>
      <c r="F350" s="138">
        <f t="shared" si="31"/>
        <v>0</v>
      </c>
      <c r="G350" s="138">
        <f t="shared" si="32"/>
        <v>23184.770507047124</v>
      </c>
      <c r="H350" s="138">
        <f t="shared" si="29"/>
        <v>23184.770507047127</v>
      </c>
    </row>
    <row r="351" spans="2:10">
      <c r="B351" s="127" t="str">
        <f>$B$40</f>
        <v>Social Service</v>
      </c>
      <c r="C351" s="138">
        <f t="shared" si="28"/>
        <v>14828.835224573877</v>
      </c>
      <c r="D351" s="138">
        <f t="shared" si="28"/>
        <v>28963.035609027545</v>
      </c>
      <c r="E351" s="138">
        <f t="shared" si="30"/>
        <v>0</v>
      </c>
      <c r="F351" s="138">
        <f t="shared" si="31"/>
        <v>0</v>
      </c>
      <c r="G351" s="138">
        <f t="shared" si="32"/>
        <v>0</v>
      </c>
      <c r="H351" s="138">
        <f t="shared" si="29"/>
        <v>23837.236281512545</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15635.095828892006</v>
      </c>
      <c r="D354" s="138">
        <f t="shared" si="28"/>
        <v>25348.798227741856</v>
      </c>
      <c r="E354" s="138">
        <f t="shared" si="30"/>
        <v>0</v>
      </c>
      <c r="F354" s="138">
        <f t="shared" si="31"/>
        <v>0</v>
      </c>
      <c r="G354" s="138">
        <f t="shared" si="32"/>
        <v>0</v>
      </c>
      <c r="H354" s="138">
        <f t="shared" si="29"/>
        <v>17500.126689471177</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15918.571344518432</v>
      </c>
      <c r="D356" s="138">
        <f t="shared" si="28"/>
        <v>24461.323812478415</v>
      </c>
      <c r="E356" s="138">
        <f t="shared" si="30"/>
        <v>23369.01883857746</v>
      </c>
      <c r="F356" s="138">
        <f t="shared" si="31"/>
        <v>0</v>
      </c>
      <c r="G356" s="138">
        <f t="shared" si="32"/>
        <v>0</v>
      </c>
      <c r="H356" s="138">
        <f t="shared" si="29"/>
        <v>22401.473606467622</v>
      </c>
    </row>
    <row r="357" spans="2:9">
      <c r="B357" s="127" t="str">
        <f>$B$46</f>
        <v>Pharmacy</v>
      </c>
      <c r="C357" s="138">
        <f t="shared" si="28"/>
        <v>0</v>
      </c>
      <c r="D357" s="138">
        <f t="shared" si="28"/>
        <v>29244.041767879022</v>
      </c>
      <c r="E357" s="138">
        <f t="shared" si="30"/>
        <v>86375.964108711851</v>
      </c>
      <c r="F357" s="138">
        <f t="shared" si="31"/>
        <v>231176.38808873665</v>
      </c>
      <c r="G357" s="138">
        <f t="shared" si="32"/>
        <v>25417.06115021633</v>
      </c>
      <c r="H357" s="138">
        <f t="shared" si="29"/>
        <v>29330.355486076704</v>
      </c>
    </row>
    <row r="358" spans="2:9">
      <c r="B358" s="127" t="str">
        <f>$B$47</f>
        <v>Business Administration</v>
      </c>
      <c r="C358" s="138">
        <f t="shared" si="28"/>
        <v>15585.91055519839</v>
      </c>
      <c r="D358" s="138">
        <f t="shared" si="28"/>
        <v>28785.400294217659</v>
      </c>
      <c r="E358" s="138">
        <f t="shared" si="30"/>
        <v>30278.702026818439</v>
      </c>
      <c r="F358" s="138">
        <f t="shared" si="31"/>
        <v>103553.8329250695</v>
      </c>
      <c r="G358" s="138">
        <f t="shared" si="32"/>
        <v>0</v>
      </c>
      <c r="H358" s="138">
        <f t="shared" si="29"/>
        <v>23661.295634918533</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43586.745956848383</v>
      </c>
      <c r="E360" s="138">
        <f t="shared" si="30"/>
        <v>0</v>
      </c>
      <c r="F360" s="138">
        <f t="shared" si="31"/>
        <v>0</v>
      </c>
      <c r="G360" s="138">
        <f t="shared" si="32"/>
        <v>0</v>
      </c>
      <c r="H360" s="138">
        <f t="shared" si="29"/>
        <v>43586.745956848383</v>
      </c>
    </row>
    <row r="361" spans="2:9">
      <c r="B361" s="127" t="str">
        <f>$B$50</f>
        <v>Technology</v>
      </c>
      <c r="C361" s="138">
        <f t="shared" si="33"/>
        <v>36432.898907057119</v>
      </c>
      <c r="D361" s="138">
        <f t="shared" si="33"/>
        <v>79886.735767568971</v>
      </c>
      <c r="E361" s="138">
        <f t="shared" si="30"/>
        <v>69285.521933617565</v>
      </c>
      <c r="F361" s="138">
        <f t="shared" si="31"/>
        <v>0</v>
      </c>
      <c r="G361" s="138">
        <f t="shared" si="32"/>
        <v>0</v>
      </c>
      <c r="H361" s="138">
        <f t="shared" si="29"/>
        <v>56179.291618758507</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16111.245828336307</v>
      </c>
      <c r="D363" s="135">
        <f t="shared" si="33"/>
        <v>32071.206556513403</v>
      </c>
      <c r="E363" s="135">
        <f t="shared" si="30"/>
        <v>40640.528776325467</v>
      </c>
      <c r="F363" s="135">
        <f t="shared" si="31"/>
        <v>63832.028737325956</v>
      </c>
      <c r="G363" s="135">
        <f t="shared" si="32"/>
        <v>23910.906030605191</v>
      </c>
      <c r="H363" s="135">
        <f t="shared" si="29"/>
        <v>23036.32209358794</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92" priority="6" stopIfTrue="1">
      <formula>C32=0</formula>
    </cfRule>
  </conditionalFormatting>
  <conditionalFormatting sqref="C91:G110">
    <cfRule type="expression" dxfId="91" priority="5" stopIfTrue="1">
      <formula>C32=0</formula>
    </cfRule>
  </conditionalFormatting>
  <conditionalFormatting sqref="C143:H162">
    <cfRule type="expression" dxfId="90" priority="3" stopIfTrue="1">
      <formula>C32=0</formula>
    </cfRule>
  </conditionalFormatting>
  <conditionalFormatting sqref="H143:H162">
    <cfRule type="expression" dxfId="89" priority="1" stopIfTrue="1">
      <formula>OR(AND(#REF!&gt;0,H143&gt;0,H61=0),AND(#REF!&gt;0,H143&gt;0,H32=0))</formula>
    </cfRule>
    <cfRule type="expression" dxfId="88" priority="2" stopIfTrue="1">
      <formula>OR(AND(#REF!&gt;0,H143&gt;0,H61=0),AND(#REF!&gt;0,H143&gt;0,H32=0))</formula>
    </cfRule>
    <cfRule type="expression" dxfId="87" priority="4" stopIfTrue="1">
      <formula>OR(AND(#REF!&gt;0,H143&gt;0,H61=0),AND(#REF!&gt;0,H143&gt;0,H32=0))</formula>
    </cfRule>
  </conditionalFormatting>
  <pageMargins left="0.25" right="0.25" top="0.5" bottom="0.5" header="0.17" footer="0.17"/>
  <pageSetup scale="62"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C000"/>
    <pageSetUpPr fitToPage="1"/>
  </sheetPr>
  <dimension ref="B1:J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110</v>
      </c>
      <c r="C3" s="119"/>
      <c r="D3" s="119"/>
      <c r="E3" s="119"/>
      <c r="F3" s="119"/>
      <c r="G3" s="119"/>
      <c r="H3" s="119"/>
    </row>
    <row r="4" spans="2:8">
      <c r="B4" s="292" t="s">
        <v>156</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ht="14.25" customHeight="1">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ht="15" customHeight="1">
      <c r="B10" s="489" t="s">
        <v>20</v>
      </c>
      <c r="C10" s="489"/>
      <c r="D10" s="489"/>
      <c r="E10" s="489"/>
      <c r="F10" s="489"/>
      <c r="G10" s="489"/>
      <c r="H10" s="296"/>
    </row>
    <row r="11" spans="2:8" ht="21" customHeight="1" thickBot="1">
      <c r="B11" s="473" t="s">
        <v>875</v>
      </c>
      <c r="C11" s="473"/>
      <c r="D11" s="473"/>
      <c r="E11" s="473"/>
      <c r="F11" s="473"/>
      <c r="G11" s="473"/>
      <c r="H11" s="473"/>
    </row>
    <row r="12" spans="2:8" ht="29.25" customHeight="1" thickBot="1">
      <c r="B12" s="513" t="s">
        <v>16</v>
      </c>
      <c r="C12" s="514"/>
      <c r="D12" s="514"/>
      <c r="E12" s="515"/>
      <c r="F12" s="297"/>
      <c r="G12" s="298"/>
      <c r="H12" s="299" t="s">
        <v>17</v>
      </c>
    </row>
    <row r="13" spans="2:8" ht="14.25" customHeight="1">
      <c r="B13" s="516" t="s">
        <v>12</v>
      </c>
      <c r="C13" s="517"/>
      <c r="D13" s="517"/>
      <c r="E13" s="518"/>
      <c r="F13" s="352"/>
      <c r="G13" s="301"/>
      <c r="H13" s="353">
        <f>Data!$G31</f>
        <v>239569910</v>
      </c>
    </row>
    <row r="14" spans="2:8" ht="14.25" customHeight="1">
      <c r="B14" s="479" t="s">
        <v>13</v>
      </c>
      <c r="C14" s="511"/>
      <c r="D14" s="511"/>
      <c r="E14" s="512"/>
      <c r="F14" s="354"/>
      <c r="G14" s="301"/>
      <c r="H14" s="355">
        <f>Data!$H31</f>
        <v>216798812</v>
      </c>
    </row>
    <row r="15" spans="2:8" ht="14.25" customHeight="1">
      <c r="B15" s="479" t="s">
        <v>14</v>
      </c>
      <c r="C15" s="511"/>
      <c r="D15" s="511"/>
      <c r="E15" s="512"/>
      <c r="F15" s="354"/>
      <c r="G15" s="301"/>
      <c r="H15" s="355">
        <f>Data!$I31</f>
        <v>128434151</v>
      </c>
    </row>
    <row r="16" spans="2:8" ht="14.25" customHeight="1">
      <c r="B16" s="479" t="s">
        <v>18</v>
      </c>
      <c r="C16" s="511"/>
      <c r="D16" s="511"/>
      <c r="E16" s="512"/>
      <c r="F16" s="354"/>
      <c r="G16" s="301"/>
      <c r="H16" s="355">
        <f>Data!$J31</f>
        <v>73991053</v>
      </c>
    </row>
    <row r="17" spans="2:9">
      <c r="B17" s="479" t="s">
        <v>15</v>
      </c>
      <c r="C17" s="511"/>
      <c r="D17" s="511"/>
      <c r="E17" s="512"/>
      <c r="F17" s="354"/>
      <c r="G17" s="301"/>
      <c r="H17" s="355">
        <f>Data!$K31</f>
        <v>68949988</v>
      </c>
    </row>
    <row r="18" spans="2:9">
      <c r="B18" s="479" t="s">
        <v>1</v>
      </c>
      <c r="C18" s="511"/>
      <c r="D18" s="511"/>
      <c r="E18" s="512"/>
      <c r="F18" s="356"/>
      <c r="G18" s="301"/>
      <c r="H18" s="357">
        <f>SUM(H13:H17)</f>
        <v>727743914</v>
      </c>
    </row>
    <row r="19" spans="2:9" ht="13.5" customHeight="1">
      <c r="B19" s="306"/>
      <c r="D19" s="306"/>
      <c r="E19" s="306"/>
      <c r="F19" s="306"/>
      <c r="G19" s="306"/>
      <c r="H19" s="296"/>
    </row>
    <row r="20" spans="2:9" ht="13.5" customHeight="1">
      <c r="B20" s="306"/>
      <c r="D20" s="504" t="s">
        <v>22</v>
      </c>
      <c r="E20" s="505"/>
      <c r="F20" s="506"/>
      <c r="G20" s="307" t="s">
        <v>23</v>
      </c>
      <c r="H20" s="307" t="s">
        <v>24</v>
      </c>
    </row>
    <row r="21" spans="2:9" ht="14.25" customHeight="1">
      <c r="B21" s="492" t="s">
        <v>21</v>
      </c>
      <c r="C21" s="507"/>
      <c r="D21" s="508" t="str">
        <f>Data!L31</f>
        <v>Eppler, Lori</v>
      </c>
      <c r="E21" s="509"/>
      <c r="F21" s="510"/>
      <c r="G21" s="308" t="str">
        <f>Data!M31</f>
        <v>806-834-1428</v>
      </c>
      <c r="H21" s="309" t="str">
        <f>Data!N31</f>
        <v>lori.eppler@ttu.edu</v>
      </c>
    </row>
    <row r="22" spans="2:9" ht="13.5" customHeight="1">
      <c r="B22" s="306"/>
      <c r="C22" s="306"/>
      <c r="D22" s="306"/>
      <c r="E22" s="306"/>
      <c r="F22" s="306"/>
      <c r="G22" s="306"/>
      <c r="H22" s="296"/>
    </row>
    <row r="23" spans="2:9" ht="13.5" customHeight="1" thickBot="1">
      <c r="B23" s="117" t="s">
        <v>936</v>
      </c>
      <c r="C23" s="306"/>
      <c r="D23" s="306"/>
      <c r="E23" s="306"/>
      <c r="F23" s="306"/>
      <c r="G23" s="306"/>
      <c r="H23" s="296"/>
    </row>
    <row r="24" spans="2:9" s="313" customFormat="1">
      <c r="B24" s="310"/>
      <c r="C24" s="123" t="s">
        <v>25</v>
      </c>
      <c r="D24" s="311" t="s">
        <v>26</v>
      </c>
      <c r="E24" s="311" t="s">
        <v>27</v>
      </c>
      <c r="F24" s="311" t="s">
        <v>28</v>
      </c>
      <c r="G24" s="311" t="s">
        <v>29</v>
      </c>
      <c r="H24" s="312" t="s">
        <v>30</v>
      </c>
    </row>
    <row r="25" spans="2:9" s="313" customFormat="1" ht="14.4" thickBot="1">
      <c r="B25" s="314" t="s">
        <v>680</v>
      </c>
      <c r="C25" s="315">
        <f>Data!O31</f>
        <v>14763</v>
      </c>
      <c r="D25" s="316">
        <f>Data!P31</f>
        <v>17928</v>
      </c>
      <c r="E25" s="316">
        <f>Data!Q31</f>
        <v>4061</v>
      </c>
      <c r="F25" s="316">
        <f>Data!R31</f>
        <v>2393</v>
      </c>
      <c r="G25" s="316">
        <f>Data!S31</f>
        <v>598</v>
      </c>
      <c r="H25" s="317">
        <f>SUM(C25:G25)</f>
        <v>39743</v>
      </c>
    </row>
    <row r="26" spans="2:9">
      <c r="C26" s="318"/>
      <c r="D26" s="318"/>
      <c r="E26" s="318"/>
      <c r="F26" s="318"/>
      <c r="G26" s="318"/>
      <c r="H26" s="318"/>
      <c r="I26" s="318"/>
    </row>
    <row r="27" spans="2:9" ht="13.5" customHeight="1">
      <c r="B27" s="306"/>
      <c r="D27" s="504" t="s">
        <v>22</v>
      </c>
      <c r="E27" s="505"/>
      <c r="F27" s="506"/>
      <c r="G27" s="307" t="s">
        <v>23</v>
      </c>
      <c r="H27" s="307" t="s">
        <v>24</v>
      </c>
    </row>
    <row r="28" spans="2:9" ht="14.25" customHeight="1">
      <c r="B28" s="492" t="s">
        <v>927</v>
      </c>
      <c r="C28" s="507"/>
      <c r="D28" s="508" t="str">
        <f>Data!T31</f>
        <v>Brandon Hennington</v>
      </c>
      <c r="E28" s="509"/>
      <c r="F28" s="510"/>
      <c r="G28" s="308" t="str">
        <f>Data!U31</f>
        <v>(806) 742-2166</v>
      </c>
      <c r="H28" s="309" t="str">
        <f>Data!V31</f>
        <v>brandon.hennington@ttu.edu</v>
      </c>
    </row>
    <row r="29" spans="2:9" ht="13.5" customHeight="1">
      <c r="B29" s="306"/>
      <c r="C29" s="306"/>
      <c r="D29" s="306"/>
      <c r="E29" s="306"/>
      <c r="F29" s="306"/>
      <c r="G29" s="306"/>
      <c r="H29" s="296"/>
    </row>
    <row r="30" spans="2:9" ht="14.4" thickBot="1">
      <c r="B30" s="117" t="s">
        <v>937</v>
      </c>
    </row>
    <row r="31" spans="2:9" ht="14.4" thickBot="1">
      <c r="B31" s="124" t="s">
        <v>31</v>
      </c>
      <c r="C31" s="125" t="s">
        <v>25</v>
      </c>
      <c r="D31" s="125" t="s">
        <v>26</v>
      </c>
      <c r="E31" s="125" t="s">
        <v>27</v>
      </c>
      <c r="F31" s="125" t="s">
        <v>28</v>
      </c>
      <c r="G31" s="125" t="s">
        <v>29</v>
      </c>
      <c r="H31" s="126" t="s">
        <v>30</v>
      </c>
    </row>
    <row r="32" spans="2:9">
      <c r="B32" s="127" t="s">
        <v>42</v>
      </c>
      <c r="C32" s="140">
        <f>Data!W31</f>
        <v>287375.19999999995</v>
      </c>
      <c r="D32" s="140">
        <f>Data!AQ31</f>
        <v>91193</v>
      </c>
      <c r="E32" s="140">
        <f>Data!BK31</f>
        <v>13461</v>
      </c>
      <c r="F32" s="140">
        <f>Data!CE31</f>
        <v>9562</v>
      </c>
      <c r="G32" s="140">
        <f>Data!CY31</f>
        <v>0</v>
      </c>
      <c r="H32" s="141">
        <f>SUM(C32:G32)</f>
        <v>401591.19999999995</v>
      </c>
    </row>
    <row r="33" spans="2:8">
      <c r="B33" s="129" t="s">
        <v>43</v>
      </c>
      <c r="C33" s="140">
        <f>Data!X31</f>
        <v>117371.19999999979</v>
      </c>
      <c r="D33" s="140">
        <f>Data!AR31</f>
        <v>58540.399999999987</v>
      </c>
      <c r="E33" s="140">
        <f>Data!BL31</f>
        <v>9690</v>
      </c>
      <c r="F33" s="140">
        <f>Data!CF31</f>
        <v>12409.000000000002</v>
      </c>
      <c r="G33" s="140">
        <f>Data!CZ31</f>
        <v>0</v>
      </c>
      <c r="H33" s="141">
        <f t="shared" ref="H33:H52" si="0">SUM(C33:G33)</f>
        <v>198010.59999999977</v>
      </c>
    </row>
    <row r="34" spans="2:8">
      <c r="B34" s="129" t="s">
        <v>44</v>
      </c>
      <c r="C34" s="140">
        <f>Data!Y31</f>
        <v>31157</v>
      </c>
      <c r="D34" s="140">
        <f>Data!AS31</f>
        <v>8683</v>
      </c>
      <c r="E34" s="140">
        <f>Data!BM31</f>
        <v>2827</v>
      </c>
      <c r="F34" s="140">
        <f>Data!CG31</f>
        <v>2067</v>
      </c>
      <c r="G34" s="140">
        <f>Data!DA31</f>
        <v>0</v>
      </c>
      <c r="H34" s="141">
        <f t="shared" si="0"/>
        <v>44734</v>
      </c>
    </row>
    <row r="35" spans="2:8">
      <c r="B35" s="129" t="s">
        <v>45</v>
      </c>
      <c r="C35" s="140">
        <f>Data!Z31</f>
        <v>2581</v>
      </c>
      <c r="D35" s="140">
        <f>Data!AT31</f>
        <v>9393</v>
      </c>
      <c r="E35" s="140">
        <f>Data!BN31</f>
        <v>8962</v>
      </c>
      <c r="F35" s="140">
        <f>Data!CH31</f>
        <v>6244</v>
      </c>
      <c r="G35" s="140">
        <f>Data!DB31</f>
        <v>0</v>
      </c>
      <c r="H35" s="141">
        <f t="shared" si="0"/>
        <v>27180</v>
      </c>
    </row>
    <row r="36" spans="2:8">
      <c r="B36" s="129" t="s">
        <v>46</v>
      </c>
      <c r="C36" s="140">
        <f>Data!AA31</f>
        <v>20205</v>
      </c>
      <c r="D36" s="140">
        <f>Data!AU31</f>
        <v>15210</v>
      </c>
      <c r="E36" s="140">
        <f>Data!BO31</f>
        <v>3556</v>
      </c>
      <c r="F36" s="140">
        <f>Data!CI31</f>
        <v>1967</v>
      </c>
      <c r="G36" s="140">
        <f>Data!DC31</f>
        <v>0</v>
      </c>
      <c r="H36" s="141">
        <f t="shared" si="0"/>
        <v>40938</v>
      </c>
    </row>
    <row r="37" spans="2:8">
      <c r="B37" s="129" t="s">
        <v>47</v>
      </c>
      <c r="C37" s="140">
        <f>Data!AB31</f>
        <v>45976</v>
      </c>
      <c r="D37" s="140">
        <f>Data!AV31</f>
        <v>55485</v>
      </c>
      <c r="E37" s="140">
        <f>Data!BP31</f>
        <v>21774.000000000007</v>
      </c>
      <c r="F37" s="140">
        <f>Data!CJ31</f>
        <v>9800.9999999999982</v>
      </c>
      <c r="G37" s="140">
        <f>Data!DD31</f>
        <v>0</v>
      </c>
      <c r="H37" s="141">
        <f t="shared" si="0"/>
        <v>133036</v>
      </c>
    </row>
    <row r="38" spans="2:8">
      <c r="B38" s="129" t="s">
        <v>48</v>
      </c>
      <c r="C38" s="140">
        <f>Data!AC31</f>
        <v>9662.0000000000018</v>
      </c>
      <c r="D38" s="140">
        <f>Data!AW31</f>
        <v>2501</v>
      </c>
      <c r="E38" s="140">
        <f>Data!BQ31</f>
        <v>159</v>
      </c>
      <c r="F38" s="140">
        <f>Data!CK31</f>
        <v>336</v>
      </c>
      <c r="G38" s="140">
        <f>Data!DE31</f>
        <v>0</v>
      </c>
      <c r="H38" s="141">
        <f t="shared" si="0"/>
        <v>12658.000000000002</v>
      </c>
    </row>
    <row r="39" spans="2:8">
      <c r="B39" s="129" t="s">
        <v>49</v>
      </c>
      <c r="C39" s="140">
        <f>Data!AD31</f>
        <v>0</v>
      </c>
      <c r="D39" s="140">
        <f>Data!AX31</f>
        <v>0</v>
      </c>
      <c r="E39" s="140">
        <f>Data!BR31</f>
        <v>0</v>
      </c>
      <c r="F39" s="140">
        <f>Data!CL31</f>
        <v>0</v>
      </c>
      <c r="G39" s="140">
        <f>Data!DF31</f>
        <v>12979</v>
      </c>
      <c r="H39" s="141">
        <f t="shared" si="0"/>
        <v>12979</v>
      </c>
    </row>
    <row r="40" spans="2:8">
      <c r="B40" s="129" t="s">
        <v>50</v>
      </c>
      <c r="C40" s="140">
        <f>Data!AE31</f>
        <v>546</v>
      </c>
      <c r="D40" s="140">
        <f>Data!AY31</f>
        <v>468</v>
      </c>
      <c r="E40" s="140">
        <f>Data!BS31</f>
        <v>762</v>
      </c>
      <c r="F40" s="140">
        <f>Data!CM31</f>
        <v>0</v>
      </c>
      <c r="G40" s="140">
        <f>Data!DG31</f>
        <v>0</v>
      </c>
      <c r="H40" s="141">
        <f t="shared" si="0"/>
        <v>1776</v>
      </c>
    </row>
    <row r="41" spans="2:8">
      <c r="B41" s="129" t="s">
        <v>51</v>
      </c>
      <c r="C41" s="140">
        <f>Data!AF31</f>
        <v>171</v>
      </c>
      <c r="D41" s="140">
        <f>Data!AZ31</f>
        <v>0</v>
      </c>
      <c r="E41" s="140">
        <f>Data!BT31</f>
        <v>560</v>
      </c>
      <c r="F41" s="140">
        <f>Data!CN31</f>
        <v>3</v>
      </c>
      <c r="G41" s="140">
        <f>Data!DH31</f>
        <v>0</v>
      </c>
      <c r="H41" s="141">
        <f t="shared" si="0"/>
        <v>734</v>
      </c>
    </row>
    <row r="42" spans="2:8">
      <c r="B42" s="129" t="s">
        <v>52</v>
      </c>
      <c r="C42" s="140">
        <f>Data!AG31</f>
        <v>0</v>
      </c>
      <c r="D42" s="140">
        <f>Data!BA31</f>
        <v>0</v>
      </c>
      <c r="E42" s="140">
        <f>Data!BU31</f>
        <v>0</v>
      </c>
      <c r="F42" s="140">
        <f>Data!CO31</f>
        <v>0</v>
      </c>
      <c r="G42" s="140">
        <f>Data!DI31</f>
        <v>3624</v>
      </c>
      <c r="H42" s="141">
        <f t="shared" si="0"/>
        <v>3624</v>
      </c>
    </row>
    <row r="43" spans="2:8">
      <c r="B43" s="129" t="s">
        <v>53</v>
      </c>
      <c r="C43" s="140">
        <f>Data!AH31</f>
        <v>0</v>
      </c>
      <c r="D43" s="140">
        <f>Data!BB31</f>
        <v>0</v>
      </c>
      <c r="E43" s="140">
        <f>Data!BV31</f>
        <v>0</v>
      </c>
      <c r="F43" s="140">
        <f>Data!CP31</f>
        <v>0</v>
      </c>
      <c r="G43" s="140">
        <f>Data!DJ31</f>
        <v>0</v>
      </c>
      <c r="H43" s="141">
        <f t="shared" si="0"/>
        <v>0</v>
      </c>
    </row>
    <row r="44" spans="2:8">
      <c r="B44" s="129" t="s">
        <v>54</v>
      </c>
      <c r="C44" s="140">
        <f>Data!AI31</f>
        <v>0</v>
      </c>
      <c r="D44" s="140">
        <f>Data!BC31</f>
        <v>0</v>
      </c>
      <c r="E44" s="140">
        <f>Data!BW31</f>
        <v>0</v>
      </c>
      <c r="F44" s="140">
        <f>Data!CQ31</f>
        <v>0</v>
      </c>
      <c r="G44" s="140">
        <f>Data!DK31</f>
        <v>0</v>
      </c>
      <c r="H44" s="141">
        <f t="shared" si="0"/>
        <v>0</v>
      </c>
    </row>
    <row r="45" spans="2:8">
      <c r="B45" s="129" t="s">
        <v>55</v>
      </c>
      <c r="C45" s="140">
        <f>Data!AJ31</f>
        <v>10846.600000000004</v>
      </c>
      <c r="D45" s="140">
        <f>Data!BD31</f>
        <v>6434</v>
      </c>
      <c r="E45" s="140">
        <f>Data!BX31</f>
        <v>1129</v>
      </c>
      <c r="F45" s="140">
        <f>Data!CR31</f>
        <v>1235</v>
      </c>
      <c r="G45" s="140">
        <f>Data!DL31</f>
        <v>0</v>
      </c>
      <c r="H45" s="141">
        <f t="shared" si="0"/>
        <v>19644.600000000006</v>
      </c>
    </row>
    <row r="46" spans="2:8">
      <c r="B46" s="129" t="s">
        <v>56</v>
      </c>
      <c r="C46" s="140">
        <f>Data!AK31</f>
        <v>0</v>
      </c>
      <c r="D46" s="140">
        <f>Data!BE31</f>
        <v>0</v>
      </c>
      <c r="E46" s="140">
        <f>Data!BY31</f>
        <v>0</v>
      </c>
      <c r="F46" s="140">
        <f>Data!CS31</f>
        <v>0</v>
      </c>
      <c r="G46" s="140">
        <f>Data!DM31</f>
        <v>0</v>
      </c>
      <c r="H46" s="141">
        <f t="shared" si="0"/>
        <v>0</v>
      </c>
    </row>
    <row r="47" spans="2:8">
      <c r="B47" s="129" t="s">
        <v>57</v>
      </c>
      <c r="C47" s="140">
        <f>Data!AL31</f>
        <v>35697</v>
      </c>
      <c r="D47" s="140">
        <f>Data!BF31</f>
        <v>97324</v>
      </c>
      <c r="E47" s="140">
        <f>Data!BZ31</f>
        <v>21738</v>
      </c>
      <c r="F47" s="140">
        <f>Data!CT31</f>
        <v>2374</v>
      </c>
      <c r="G47" s="140">
        <f>Data!DN31</f>
        <v>0</v>
      </c>
      <c r="H47" s="141">
        <f t="shared" si="0"/>
        <v>157133</v>
      </c>
    </row>
    <row r="48" spans="2:8">
      <c r="B48" s="129" t="s">
        <v>58</v>
      </c>
      <c r="C48" s="140">
        <f>Data!AM31</f>
        <v>0</v>
      </c>
      <c r="D48" s="140">
        <f>Data!BG31</f>
        <v>0</v>
      </c>
      <c r="E48" s="140">
        <f>Data!CA31</f>
        <v>0</v>
      </c>
      <c r="F48" s="140">
        <f>Data!CU31</f>
        <v>0</v>
      </c>
      <c r="G48" s="140">
        <f>Data!DO31</f>
        <v>0</v>
      </c>
      <c r="H48" s="141">
        <f t="shared" si="0"/>
        <v>0</v>
      </c>
    </row>
    <row r="49" spans="2:8">
      <c r="B49" s="129" t="s">
        <v>59</v>
      </c>
      <c r="C49" s="140">
        <f>Data!AN31</f>
        <v>2</v>
      </c>
      <c r="D49" s="140">
        <f>Data!BH31</f>
        <v>2787.0000000000005</v>
      </c>
      <c r="E49" s="140">
        <f>Data!CB31</f>
        <v>0</v>
      </c>
      <c r="F49" s="140">
        <f>Data!CV31</f>
        <v>0</v>
      </c>
      <c r="G49" s="140">
        <f>Data!DP31</f>
        <v>0</v>
      </c>
      <c r="H49" s="141">
        <f t="shared" si="0"/>
        <v>2789.0000000000005</v>
      </c>
    </row>
    <row r="50" spans="2:8">
      <c r="B50" s="129" t="s">
        <v>60</v>
      </c>
      <c r="C50" s="140">
        <f>Data!AO31</f>
        <v>1797</v>
      </c>
      <c r="D50" s="140">
        <f>Data!BI31</f>
        <v>711</v>
      </c>
      <c r="E50" s="140">
        <f>Data!CC31</f>
        <v>558</v>
      </c>
      <c r="F50" s="140">
        <f>Data!CW31</f>
        <v>30</v>
      </c>
      <c r="G50" s="140">
        <f>Data!DQ31</f>
        <v>0</v>
      </c>
      <c r="H50" s="141">
        <f t="shared" si="0"/>
        <v>3096</v>
      </c>
    </row>
    <row r="51" spans="2:8">
      <c r="B51" s="129" t="s">
        <v>0</v>
      </c>
      <c r="C51" s="140">
        <f>Data!AP31</f>
        <v>0</v>
      </c>
      <c r="D51" s="140">
        <f>Data!BJ31</f>
        <v>0</v>
      </c>
      <c r="E51" s="140">
        <f>Data!CD31</f>
        <v>0</v>
      </c>
      <c r="F51" s="140">
        <f>Data!CX31</f>
        <v>0</v>
      </c>
      <c r="G51" s="140">
        <f>Data!DR31</f>
        <v>0</v>
      </c>
      <c r="H51" s="141">
        <f t="shared" si="0"/>
        <v>0</v>
      </c>
    </row>
    <row r="52" spans="2:8">
      <c r="B52" s="142" t="s">
        <v>33</v>
      </c>
      <c r="C52" s="141">
        <f>SUM(C32:C51)</f>
        <v>563386.99999999977</v>
      </c>
      <c r="D52" s="141">
        <f>SUM(D32:D51)</f>
        <v>348729.4</v>
      </c>
      <c r="E52" s="141">
        <f>SUM(E32:E51)</f>
        <v>85176</v>
      </c>
      <c r="F52" s="141">
        <f>SUM(F32:F51)</f>
        <v>46028</v>
      </c>
      <c r="G52" s="141">
        <f>SUM(G32:G51)</f>
        <v>16603</v>
      </c>
      <c r="H52" s="141">
        <f t="shared" si="0"/>
        <v>1059923.3999999999</v>
      </c>
    </row>
    <row r="53" spans="2:8">
      <c r="B53" s="143"/>
      <c r="C53" s="144"/>
      <c r="D53" s="144"/>
      <c r="E53" s="144"/>
      <c r="F53" s="144"/>
      <c r="G53" s="144"/>
      <c r="H53" s="144"/>
    </row>
    <row r="54" spans="2:8" ht="13.5" customHeight="1">
      <c r="B54" s="306"/>
      <c r="D54" s="504" t="s">
        <v>22</v>
      </c>
      <c r="E54" s="505"/>
      <c r="F54" s="506"/>
      <c r="G54" s="307" t="s">
        <v>23</v>
      </c>
      <c r="H54" s="307" t="s">
        <v>24</v>
      </c>
    </row>
    <row r="55" spans="2:8" ht="14.25" customHeight="1">
      <c r="B55" s="492" t="s">
        <v>928</v>
      </c>
      <c r="C55" s="507"/>
      <c r="D55" s="508" t="str">
        <f>Data!T31</f>
        <v>Brandon Hennington</v>
      </c>
      <c r="E55" s="509"/>
      <c r="F55" s="510"/>
      <c r="G55" s="308" t="str">
        <f>Data!U31</f>
        <v>(806) 742-2166</v>
      </c>
      <c r="H55" s="309" t="str">
        <f>Data!V31</f>
        <v>brandon.hennington@ttu.edu</v>
      </c>
    </row>
    <row r="56" spans="2:8" ht="13.5" customHeight="1">
      <c r="B56" s="306"/>
      <c r="C56" s="306"/>
      <c r="D56" s="306"/>
      <c r="E56" s="306"/>
      <c r="F56" s="306"/>
      <c r="G56" s="306"/>
      <c r="H56" s="296"/>
    </row>
    <row r="57" spans="2:8" ht="14.25" customHeight="1">
      <c r="B57" s="117" t="s">
        <v>9</v>
      </c>
    </row>
    <row r="58" spans="2:8" ht="31.5" customHeight="1">
      <c r="B58" s="498" t="s">
        <v>39</v>
      </c>
      <c r="C58" s="498"/>
      <c r="D58" s="498"/>
      <c r="E58" s="498"/>
      <c r="F58" s="498"/>
      <c r="G58" s="498"/>
      <c r="H58" s="319"/>
    </row>
    <row r="59" spans="2:8" ht="8.25" customHeight="1" thickBot="1">
      <c r="B59" s="318"/>
    </row>
    <row r="60" spans="2:8" ht="14.4" thickBot="1">
      <c r="B60" s="124" t="s">
        <v>31</v>
      </c>
      <c r="C60" s="125" t="s">
        <v>25</v>
      </c>
      <c r="D60" s="125" t="s">
        <v>26</v>
      </c>
      <c r="E60" s="125" t="s">
        <v>27</v>
      </c>
      <c r="F60" s="125" t="s">
        <v>28</v>
      </c>
      <c r="G60" s="125" t="s">
        <v>29</v>
      </c>
      <c r="H60" s="126" t="s">
        <v>30</v>
      </c>
    </row>
    <row r="61" spans="2:8">
      <c r="B61" s="127" t="str">
        <f>$B$32</f>
        <v>Liberal Arts</v>
      </c>
      <c r="C61" s="320">
        <f>Data!DS31</f>
        <v>13893595.271385184</v>
      </c>
      <c r="D61" s="320">
        <f>Data!EM31</f>
        <v>11335470.460807497</v>
      </c>
      <c r="E61" s="320">
        <f>Data!FG31</f>
        <v>8155746.2889162395</v>
      </c>
      <c r="F61" s="320">
        <f>Data!GA31</f>
        <v>9491017.8595002759</v>
      </c>
      <c r="G61" s="320">
        <f>Data!GU31</f>
        <v>0</v>
      </c>
      <c r="H61" s="321">
        <f>SUM(C61:G61)</f>
        <v>42875829.880609192</v>
      </c>
    </row>
    <row r="62" spans="2:8">
      <c r="B62" s="127" t="str">
        <f>$B$33</f>
        <v>Science</v>
      </c>
      <c r="C62" s="320">
        <f>Data!DT31</f>
        <v>7033123.5867739767</v>
      </c>
      <c r="D62" s="320">
        <f>Data!EN31</f>
        <v>7911150.2708145976</v>
      </c>
      <c r="E62" s="320">
        <f>Data!FH31</f>
        <v>6298446.4546411466</v>
      </c>
      <c r="F62" s="320">
        <f>Data!GB31</f>
        <v>12715718.199601332</v>
      </c>
      <c r="G62" s="320">
        <f>Data!GV31</f>
        <v>0</v>
      </c>
      <c r="H62" s="141">
        <f t="shared" ref="H62:H81" si="1">SUM(C62:G62)</f>
        <v>33958438.511831053</v>
      </c>
    </row>
    <row r="63" spans="2:8">
      <c r="B63" s="127" t="str">
        <f>$B$34</f>
        <v>Fine Arts</v>
      </c>
      <c r="C63" s="320">
        <f>Data!DU31</f>
        <v>3253075.0127224475</v>
      </c>
      <c r="D63" s="320">
        <f>Data!EO31</f>
        <v>2658914.6979861096</v>
      </c>
      <c r="E63" s="320">
        <f>Data!FI31</f>
        <v>2285458.3151313928</v>
      </c>
      <c r="F63" s="320">
        <f>Data!GC31</f>
        <v>2034430.6615141595</v>
      </c>
      <c r="G63" s="320">
        <f>Data!GW31</f>
        <v>0</v>
      </c>
      <c r="H63" s="141">
        <f t="shared" si="1"/>
        <v>10231878.687354108</v>
      </c>
    </row>
    <row r="64" spans="2:8">
      <c r="B64" s="127" t="str">
        <f>$B$35</f>
        <v>Teacher Education</v>
      </c>
      <c r="C64" s="320">
        <f>Data!DV31</f>
        <v>354180.66539789503</v>
      </c>
      <c r="D64" s="320">
        <f>Data!EP31</f>
        <v>1132066.4465510338</v>
      </c>
      <c r="E64" s="320">
        <f>Data!FJ31</f>
        <v>2413899.7005138271</v>
      </c>
      <c r="F64" s="320">
        <f>Data!GD31</f>
        <v>3764820.3268988584</v>
      </c>
      <c r="G64" s="320">
        <f>Data!GX31</f>
        <v>0</v>
      </c>
      <c r="H64" s="141">
        <f t="shared" si="1"/>
        <v>7664967.1393616144</v>
      </c>
    </row>
    <row r="65" spans="2:8">
      <c r="B65" s="127" t="str">
        <f>$B$36</f>
        <v>Agriculture</v>
      </c>
      <c r="C65" s="320">
        <f>Data!DW31</f>
        <v>1741354.2722043039</v>
      </c>
      <c r="D65" s="320">
        <f>Data!EQ31</f>
        <v>2156645.1314305016</v>
      </c>
      <c r="E65" s="320">
        <f>Data!FK31</f>
        <v>2646390.5651144288</v>
      </c>
      <c r="F65" s="320">
        <f>Data!GE31</f>
        <v>2367480.0863060486</v>
      </c>
      <c r="G65" s="320">
        <f>Data!GY31</f>
        <v>0</v>
      </c>
      <c r="H65" s="141">
        <f t="shared" si="1"/>
        <v>8911870.055055283</v>
      </c>
    </row>
    <row r="66" spans="2:8">
      <c r="B66" s="127" t="str">
        <f>$B$37</f>
        <v>Engineering</v>
      </c>
      <c r="C66" s="320">
        <f>Data!DX31</f>
        <v>3958114.332069709</v>
      </c>
      <c r="D66" s="320">
        <f>Data!ER31</f>
        <v>8740814.7918834463</v>
      </c>
      <c r="E66" s="320">
        <f>Data!FL31</f>
        <v>7156888.3099095747</v>
      </c>
      <c r="F66" s="320">
        <f>Data!GF31</f>
        <v>11093101.916318644</v>
      </c>
      <c r="G66" s="320">
        <f>Data!GZ31</f>
        <v>0</v>
      </c>
      <c r="H66" s="141">
        <f t="shared" si="1"/>
        <v>30948919.350181375</v>
      </c>
    </row>
    <row r="67" spans="2:8">
      <c r="B67" s="127" t="str">
        <f>$B$38</f>
        <v>Home Economics</v>
      </c>
      <c r="C67" s="320">
        <f>Data!DY31</f>
        <v>615883.88635376585</v>
      </c>
      <c r="D67" s="320">
        <f>Data!ES31</f>
        <v>462877.12896707776</v>
      </c>
      <c r="E67" s="320">
        <f>Data!FM31</f>
        <v>69206.969604161568</v>
      </c>
      <c r="F67" s="320">
        <f>Data!GG31</f>
        <v>257611.4198769067</v>
      </c>
      <c r="G67" s="320">
        <f>Data!HA31</f>
        <v>0</v>
      </c>
      <c r="H67" s="141">
        <f t="shared" si="1"/>
        <v>1405579.4048019119</v>
      </c>
    </row>
    <row r="68" spans="2:8">
      <c r="B68" s="127" t="str">
        <f>$B$39</f>
        <v>Law</v>
      </c>
      <c r="C68" s="320">
        <f>Data!DZ31</f>
        <v>0</v>
      </c>
      <c r="D68" s="320">
        <f>Data!ET31</f>
        <v>0</v>
      </c>
      <c r="E68" s="320">
        <f>Data!FN31</f>
        <v>0</v>
      </c>
      <c r="F68" s="320">
        <f>Data!GH31</f>
        <v>0</v>
      </c>
      <c r="G68" s="320">
        <f>Data!HB31</f>
        <v>5894215.4666666687</v>
      </c>
      <c r="H68" s="141">
        <f t="shared" si="1"/>
        <v>5894215.4666666687</v>
      </c>
    </row>
    <row r="69" spans="2:8">
      <c r="B69" s="127" t="str">
        <f>$B$40</f>
        <v>Social Service</v>
      </c>
      <c r="C69" s="320">
        <f>Data!EA31</f>
        <v>93139.865079365074</v>
      </c>
      <c r="D69" s="320">
        <f>Data!EU31</f>
        <v>104306.3556998557</v>
      </c>
      <c r="E69" s="320">
        <f>Data!FO31</f>
        <v>315030.20779220783</v>
      </c>
      <c r="F69" s="320">
        <f>Data!GI31</f>
        <v>0</v>
      </c>
      <c r="G69" s="320">
        <f>Data!HC31</f>
        <v>0</v>
      </c>
      <c r="H69" s="141">
        <f t="shared" si="1"/>
        <v>512476.42857142864</v>
      </c>
    </row>
    <row r="70" spans="2:8">
      <c r="B70" s="127" t="str">
        <f>$B$41</f>
        <v>Library Science</v>
      </c>
      <c r="C70" s="320">
        <f>Data!EB31</f>
        <v>35217.366666666669</v>
      </c>
      <c r="D70" s="320">
        <f>Data!EV31</f>
        <v>0</v>
      </c>
      <c r="E70" s="320">
        <f>Data!FP31</f>
        <v>488950.59307764028</v>
      </c>
      <c r="F70" s="320">
        <f>Data!GJ31</f>
        <v>6344</v>
      </c>
      <c r="G70" s="320">
        <f>Data!HD31</f>
        <v>0</v>
      </c>
      <c r="H70" s="141">
        <f t="shared" si="1"/>
        <v>530511.95974430698</v>
      </c>
    </row>
    <row r="71" spans="2:8">
      <c r="B71" s="127" t="str">
        <f>$B$42</f>
        <v>Veterinary Science</v>
      </c>
      <c r="C71" s="320">
        <f>Data!EC31</f>
        <v>0</v>
      </c>
      <c r="D71" s="320">
        <f>Data!EW31</f>
        <v>0</v>
      </c>
      <c r="E71" s="320">
        <f>Data!FQ31</f>
        <v>0</v>
      </c>
      <c r="F71" s="320">
        <f>Data!GK31</f>
        <v>0</v>
      </c>
      <c r="G71" s="320">
        <f>Data!HE31</f>
        <v>1845740.0830820375</v>
      </c>
      <c r="H71" s="141">
        <f t="shared" si="1"/>
        <v>1845740.0830820375</v>
      </c>
    </row>
    <row r="72" spans="2:8">
      <c r="B72" s="127" t="str">
        <f>$B$43</f>
        <v>Vocational Training</v>
      </c>
      <c r="C72" s="320">
        <f>Data!ED31</f>
        <v>0</v>
      </c>
      <c r="D72" s="320">
        <f>Data!EX31</f>
        <v>0</v>
      </c>
      <c r="E72" s="320">
        <f>Data!FR31</f>
        <v>0</v>
      </c>
      <c r="F72" s="320">
        <f>Data!GL31</f>
        <v>0</v>
      </c>
      <c r="G72" s="320">
        <f>Data!HF31</f>
        <v>0</v>
      </c>
      <c r="H72" s="141">
        <f t="shared" si="1"/>
        <v>0</v>
      </c>
    </row>
    <row r="73" spans="2:8">
      <c r="B73" s="127" t="str">
        <f>$B$44</f>
        <v>Physical Training</v>
      </c>
      <c r="C73" s="320">
        <f>Data!EE31</f>
        <v>0</v>
      </c>
      <c r="D73" s="320">
        <f>Data!EY31</f>
        <v>0</v>
      </c>
      <c r="E73" s="320">
        <f>Data!FS31</f>
        <v>0</v>
      </c>
      <c r="F73" s="320">
        <f>Data!GM31</f>
        <v>0</v>
      </c>
      <c r="G73" s="320">
        <f>Data!HG31</f>
        <v>0</v>
      </c>
      <c r="H73" s="141">
        <f t="shared" si="1"/>
        <v>0</v>
      </c>
    </row>
    <row r="74" spans="2:8">
      <c r="B74" s="127" t="str">
        <f>$B$45</f>
        <v>Health Services</v>
      </c>
      <c r="C74" s="320">
        <f>Data!EF31</f>
        <v>682138.43160645058</v>
      </c>
      <c r="D74" s="320">
        <f>Data!EZ31</f>
        <v>761075.3529052221</v>
      </c>
      <c r="E74" s="320">
        <f>Data!FT31</f>
        <v>409473.44921929471</v>
      </c>
      <c r="F74" s="320">
        <f>Data!GN31</f>
        <v>949750.81068401178</v>
      </c>
      <c r="G74" s="320">
        <f>Data!HH31</f>
        <v>0</v>
      </c>
      <c r="H74" s="141">
        <f t="shared" si="1"/>
        <v>2802438.0444149794</v>
      </c>
    </row>
    <row r="75" spans="2:8">
      <c r="B75" s="127" t="str">
        <f>$B$46</f>
        <v>Pharmacy</v>
      </c>
      <c r="C75" s="320">
        <f>Data!EG31</f>
        <v>0</v>
      </c>
      <c r="D75" s="320">
        <f>Data!FA31</f>
        <v>0</v>
      </c>
      <c r="E75" s="320">
        <f>Data!FU31</f>
        <v>0</v>
      </c>
      <c r="F75" s="320">
        <f>Data!GO31</f>
        <v>0</v>
      </c>
      <c r="G75" s="320">
        <f>Data!HI31</f>
        <v>0</v>
      </c>
      <c r="H75" s="141">
        <f t="shared" si="1"/>
        <v>0</v>
      </c>
    </row>
    <row r="76" spans="2:8">
      <c r="B76" s="127" t="str">
        <f>$B$47</f>
        <v>Business Administration</v>
      </c>
      <c r="C76" s="320">
        <f>Data!EH31</f>
        <v>2340559.6199630788</v>
      </c>
      <c r="D76" s="320">
        <f>Data!FB31</f>
        <v>13793263.61430905</v>
      </c>
      <c r="E76" s="320">
        <f>Data!FV31</f>
        <v>8960675.3014127873</v>
      </c>
      <c r="F76" s="320">
        <f>Data!GP31</f>
        <v>4334022.1551484354</v>
      </c>
      <c r="G76" s="320">
        <f>Data!HJ31</f>
        <v>0</v>
      </c>
      <c r="H76" s="141">
        <f t="shared" si="1"/>
        <v>29428520.690833353</v>
      </c>
    </row>
    <row r="77" spans="2:8">
      <c r="B77" s="127" t="str">
        <f>$B$48</f>
        <v>Optometry</v>
      </c>
      <c r="C77" s="320">
        <f>Data!EI31</f>
        <v>0</v>
      </c>
      <c r="D77" s="320">
        <f>Data!FC31</f>
        <v>0</v>
      </c>
      <c r="E77" s="320">
        <f>Data!FW31</f>
        <v>0</v>
      </c>
      <c r="F77" s="320">
        <f>Data!GQ31</f>
        <v>0</v>
      </c>
      <c r="G77" s="320">
        <f>Data!HK31</f>
        <v>0</v>
      </c>
      <c r="H77" s="141">
        <f t="shared" si="1"/>
        <v>0</v>
      </c>
    </row>
    <row r="78" spans="2:8">
      <c r="B78" s="127" t="str">
        <f>$B$49</f>
        <v>Teacher Ed-Practice Teaching</v>
      </c>
      <c r="C78" s="320">
        <f>Data!EJ31</f>
        <v>3753.8780663780663</v>
      </c>
      <c r="D78" s="320">
        <f>Data!FD31</f>
        <v>1196816.3097110786</v>
      </c>
      <c r="E78" s="320">
        <f>Data!FX31</f>
        <v>0</v>
      </c>
      <c r="F78" s="320">
        <f>Data!GR31</f>
        <v>0</v>
      </c>
      <c r="G78" s="320">
        <f>Data!HL31</f>
        <v>0</v>
      </c>
      <c r="H78" s="141">
        <f t="shared" si="1"/>
        <v>1200570.1877774568</v>
      </c>
    </row>
    <row r="79" spans="2:8">
      <c r="B79" s="127" t="str">
        <f>$B$50</f>
        <v>Technology</v>
      </c>
      <c r="C79" s="320">
        <f>Data!EK31</f>
        <v>272912.81549381808</v>
      </c>
      <c r="D79" s="320">
        <f>Data!FE31</f>
        <v>285226.57591743453</v>
      </c>
      <c r="E79" s="320">
        <f>Data!FY31</f>
        <v>246295.80290259261</v>
      </c>
      <c r="F79" s="320">
        <f>Data!GS31</f>
        <v>4094.4979716024345</v>
      </c>
      <c r="G79" s="320">
        <f>Data!HM31</f>
        <v>0</v>
      </c>
      <c r="H79" s="141">
        <f t="shared" si="1"/>
        <v>808529.69228544761</v>
      </c>
    </row>
    <row r="80" spans="2:8">
      <c r="B80" s="127" t="str">
        <f>$B$51</f>
        <v>Nursing</v>
      </c>
      <c r="C80" s="320">
        <f>Data!EL31</f>
        <v>0</v>
      </c>
      <c r="D80" s="320">
        <f>Data!FF31</f>
        <v>0</v>
      </c>
      <c r="E80" s="320">
        <f>Data!FZ31</f>
        <v>0</v>
      </c>
      <c r="F80" s="320">
        <f>Data!GT31</f>
        <v>0</v>
      </c>
      <c r="G80" s="320">
        <f>Data!HN31</f>
        <v>0</v>
      </c>
      <c r="H80" s="141">
        <f t="shared" si="1"/>
        <v>0</v>
      </c>
    </row>
    <row r="81" spans="2:8">
      <c r="B81" s="130" t="str">
        <f>$B$52</f>
        <v>Totals</v>
      </c>
      <c r="C81" s="321">
        <f>SUM(C61:C80)</f>
        <v>34277049.003783032</v>
      </c>
      <c r="D81" s="321">
        <f>SUM(D61:D80)</f>
        <v>50538627.136982895</v>
      </c>
      <c r="E81" s="321">
        <f>SUM(E61:E80)</f>
        <v>39446461.958235294</v>
      </c>
      <c r="F81" s="321">
        <f>SUM(F61:F80)</f>
        <v>47018391.93382027</v>
      </c>
      <c r="G81" s="321">
        <f>SUM(G61:G80)</f>
        <v>7739955.5497487057</v>
      </c>
      <c r="H81" s="321">
        <f t="shared" si="1"/>
        <v>179020485.58257023</v>
      </c>
    </row>
    <row r="82" spans="2:8">
      <c r="B82" s="143"/>
      <c r="C82" s="322"/>
      <c r="D82" s="322"/>
      <c r="E82" s="322"/>
      <c r="F82" s="322"/>
      <c r="G82" s="322"/>
      <c r="H82" s="323"/>
    </row>
    <row r="83" spans="2:8" ht="13.5" customHeight="1">
      <c r="B83" s="306"/>
      <c r="D83" s="504" t="s">
        <v>22</v>
      </c>
      <c r="E83" s="505"/>
      <c r="F83" s="506"/>
      <c r="G83" s="307" t="s">
        <v>23</v>
      </c>
      <c r="H83" s="307" t="s">
        <v>24</v>
      </c>
    </row>
    <row r="84" spans="2:8" ht="14.25" customHeight="1">
      <c r="B84" s="492" t="s">
        <v>38</v>
      </c>
      <c r="C84" s="507"/>
      <c r="D84" s="508" t="str">
        <f>Data!T31</f>
        <v>Brandon Hennington</v>
      </c>
      <c r="E84" s="509"/>
      <c r="F84" s="510"/>
      <c r="G84" s="308" t="str">
        <f>Data!U31</f>
        <v>(806) 742-2166</v>
      </c>
      <c r="H84" s="309" t="str">
        <f>Data!V31</f>
        <v>brandon.hennington@ttu.edu</v>
      </c>
    </row>
    <row r="85" spans="2:8" ht="13.5" customHeight="1">
      <c r="B85" s="306"/>
      <c r="C85" s="306"/>
      <c r="D85" s="306"/>
      <c r="E85" s="306"/>
      <c r="F85" s="306"/>
      <c r="G85" s="306"/>
      <c r="H85" s="296"/>
    </row>
    <row r="86" spans="2:8" ht="14.25" customHeight="1">
      <c r="B86" s="120" t="s">
        <v>32</v>
      </c>
      <c r="C86" s="324"/>
      <c r="D86" s="324"/>
      <c r="E86" s="324"/>
      <c r="F86" s="324"/>
      <c r="G86" s="324"/>
      <c r="H86" s="122">
        <f>H13+H14</f>
        <v>456368722</v>
      </c>
    </row>
    <row r="87" spans="2:8" ht="42.75" customHeight="1">
      <c r="B87" s="471" t="s">
        <v>8</v>
      </c>
      <c r="C87" s="471"/>
      <c r="D87" s="471"/>
      <c r="E87" s="471"/>
      <c r="F87" s="471"/>
      <c r="G87" s="471"/>
      <c r="H87" s="319"/>
    </row>
    <row r="88" spans="2:8" ht="15" customHeight="1">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Data!HR31</f>
        <v>1316118.2437160446</v>
      </c>
      <c r="D91" s="327">
        <f>Data!IL31</f>
        <v>520221.24715684791</v>
      </c>
      <c r="E91" s="327">
        <f>Data!JF31</f>
        <v>15607.935495839321</v>
      </c>
      <c r="F91" s="327">
        <f>Data!JZ31</f>
        <v>126405.72751474379</v>
      </c>
      <c r="G91" s="327">
        <f>Data!KT31</f>
        <v>0</v>
      </c>
      <c r="H91" s="133">
        <f t="shared" ref="H91:H111" si="2">SUM(C91:G91)</f>
        <v>1978353.1538834756</v>
      </c>
    </row>
    <row r="92" spans="2:8">
      <c r="B92" s="127" t="str">
        <f>$B$33</f>
        <v>Science</v>
      </c>
      <c r="C92" s="327">
        <f>Data!HS31</f>
        <v>437280.67034563818</v>
      </c>
      <c r="D92" s="327">
        <f>Data!IM31</f>
        <v>613373.76136832521</v>
      </c>
      <c r="E92" s="327">
        <f>Data!JG31</f>
        <v>74446.591690976362</v>
      </c>
      <c r="F92" s="327">
        <f>Data!KA31</f>
        <v>185086.04674993837</v>
      </c>
      <c r="G92" s="327">
        <f>Data!KU31</f>
        <v>0</v>
      </c>
      <c r="H92" s="136">
        <f t="shared" si="2"/>
        <v>1310187.0701548781</v>
      </c>
    </row>
    <row r="93" spans="2:8">
      <c r="B93" s="127" t="str">
        <f>$B$34</f>
        <v>Fine Arts</v>
      </c>
      <c r="C93" s="327">
        <f>Data!HT31</f>
        <v>292346.7629679424</v>
      </c>
      <c r="D93" s="327">
        <f>Data!IN31</f>
        <v>108503.20428052574</v>
      </c>
      <c r="E93" s="327">
        <f>Data!JH31</f>
        <v>3834.7149516970376</v>
      </c>
      <c r="F93" s="327">
        <f>Data!KB31</f>
        <v>131533.80658771351</v>
      </c>
      <c r="G93" s="327">
        <f>Data!KV31</f>
        <v>0</v>
      </c>
      <c r="H93" s="136">
        <f t="shared" si="2"/>
        <v>536218.48878787865</v>
      </c>
    </row>
    <row r="94" spans="2:8">
      <c r="B94" s="127" t="str">
        <f>$B$35</f>
        <v>Teacher Education</v>
      </c>
      <c r="C94" s="327">
        <f>Data!HU31</f>
        <v>80842.978148652546</v>
      </c>
      <c r="D94" s="327">
        <f>Data!IO31</f>
        <v>422075.8132669467</v>
      </c>
      <c r="E94" s="327">
        <f>Data!JI31</f>
        <v>0</v>
      </c>
      <c r="F94" s="327">
        <f>Data!KC31</f>
        <v>81789.169049161021</v>
      </c>
      <c r="G94" s="327">
        <f>Data!KW31</f>
        <v>0</v>
      </c>
      <c r="H94" s="136">
        <f t="shared" si="2"/>
        <v>584707.9604647602</v>
      </c>
    </row>
    <row r="95" spans="2:8">
      <c r="B95" s="127" t="str">
        <f>$B$36</f>
        <v>Agriculture</v>
      </c>
      <c r="C95" s="327">
        <f>Data!HV31</f>
        <v>122808.02482844979</v>
      </c>
      <c r="D95" s="327">
        <f>Data!IP31</f>
        <v>250970.00995724797</v>
      </c>
      <c r="E95" s="327">
        <f>Data!JJ31</f>
        <v>148709.55583715625</v>
      </c>
      <c r="F95" s="327">
        <f>Data!KD31</f>
        <v>155215.84416203134</v>
      </c>
      <c r="G95" s="327">
        <f>Data!KX31</f>
        <v>0</v>
      </c>
      <c r="H95" s="136">
        <f t="shared" si="2"/>
        <v>677703.43478488538</v>
      </c>
    </row>
    <row r="96" spans="2:8">
      <c r="B96" s="127" t="str">
        <f>$B$37</f>
        <v>Engineering</v>
      </c>
      <c r="C96" s="327">
        <f>Data!HW31</f>
        <v>312389.33052081213</v>
      </c>
      <c r="D96" s="327">
        <f>Data!IQ31</f>
        <v>413059.38699705026</v>
      </c>
      <c r="E96" s="327">
        <f>Data!JK31</f>
        <v>9217.4372622750707</v>
      </c>
      <c r="F96" s="327">
        <f>Data!KE31</f>
        <v>235984.69625902936</v>
      </c>
      <c r="G96" s="327">
        <f>Data!KY31</f>
        <v>0</v>
      </c>
      <c r="H96" s="136">
        <f t="shared" si="2"/>
        <v>970650.85103916668</v>
      </c>
    </row>
    <row r="97" spans="2:9">
      <c r="B97" s="127" t="str">
        <f>$B$38</f>
        <v>Home Economics</v>
      </c>
      <c r="C97" s="327">
        <f>Data!HX31</f>
        <v>17618.708004161766</v>
      </c>
      <c r="D97" s="327">
        <f>Data!IR31</f>
        <v>33350.357658045439</v>
      </c>
      <c r="E97" s="327">
        <f>Data!JL31</f>
        <v>0</v>
      </c>
      <c r="F97" s="327">
        <f>Data!KF31</f>
        <v>5031.9602894785639</v>
      </c>
      <c r="G97" s="327">
        <f>Data!KZ31</f>
        <v>0</v>
      </c>
      <c r="H97" s="136">
        <f t="shared" si="2"/>
        <v>56001.02595168577</v>
      </c>
    </row>
    <row r="98" spans="2:9">
      <c r="B98" s="127" t="str">
        <f>$B$39</f>
        <v>Law</v>
      </c>
      <c r="C98" s="327">
        <f>Data!HY31</f>
        <v>0</v>
      </c>
      <c r="D98" s="327">
        <f>Data!IS31</f>
        <v>0</v>
      </c>
      <c r="E98" s="327">
        <f>Data!JM31</f>
        <v>0</v>
      </c>
      <c r="F98" s="327">
        <f>Data!KG31</f>
        <v>0</v>
      </c>
      <c r="G98" s="327">
        <f>Data!LA31</f>
        <v>750963.6</v>
      </c>
      <c r="H98" s="136">
        <f t="shared" si="2"/>
        <v>750963.6</v>
      </c>
    </row>
    <row r="99" spans="2:9">
      <c r="B99" s="127" t="str">
        <f>$B$40</f>
        <v>Social Service</v>
      </c>
      <c r="C99" s="327">
        <f>Data!HZ31</f>
        <v>6729.9624622355122</v>
      </c>
      <c r="D99" s="327">
        <f>Data!IT31</f>
        <v>0</v>
      </c>
      <c r="E99" s="327">
        <f>Data!JN31</f>
        <v>10520.443644249593</v>
      </c>
      <c r="F99" s="327">
        <f>Data!KH31</f>
        <v>3058.730410923818</v>
      </c>
      <c r="G99" s="327">
        <f>Data!LB31</f>
        <v>0</v>
      </c>
      <c r="H99" s="136">
        <f t="shared" si="2"/>
        <v>20309.136517408922</v>
      </c>
    </row>
    <row r="100" spans="2:9">
      <c r="B100" s="127" t="str">
        <f>$B$41</f>
        <v>Library Science</v>
      </c>
      <c r="C100" s="327">
        <f>Data!IA31</f>
        <v>5110.1340253184699</v>
      </c>
      <c r="D100" s="327">
        <f>Data!IU31</f>
        <v>0</v>
      </c>
      <c r="E100" s="327">
        <f>Data!JO31</f>
        <v>3756.103369127296</v>
      </c>
      <c r="F100" s="327">
        <f>Data!KI31</f>
        <v>1138.2221794192651</v>
      </c>
      <c r="G100" s="327">
        <f>Data!LC31</f>
        <v>0</v>
      </c>
      <c r="H100" s="136">
        <f t="shared" si="2"/>
        <v>10004.45957386503</v>
      </c>
    </row>
    <row r="101" spans="2:9">
      <c r="B101" s="127" t="str">
        <f>$B$42</f>
        <v>Veterinary Science</v>
      </c>
      <c r="C101" s="327">
        <f>Data!IB31</f>
        <v>0</v>
      </c>
      <c r="D101" s="327">
        <f>Data!IV31</f>
        <v>0</v>
      </c>
      <c r="E101" s="327">
        <f>Data!JP31</f>
        <v>0</v>
      </c>
      <c r="F101" s="327">
        <f>Data!KJ31</f>
        <v>0</v>
      </c>
      <c r="G101" s="327">
        <f>Data!LD31</f>
        <v>1421779.433333332</v>
      </c>
      <c r="H101" s="136">
        <f t="shared" si="2"/>
        <v>1421779.433333332</v>
      </c>
      <c r="I101" s="107" t="s">
        <v>885</v>
      </c>
    </row>
    <row r="102" spans="2:9">
      <c r="B102" s="127" t="str">
        <f>$B$43</f>
        <v>Vocational Training</v>
      </c>
      <c r="C102" s="327">
        <f>Data!IC31</f>
        <v>0</v>
      </c>
      <c r="D102" s="327">
        <f>Data!IW31</f>
        <v>0</v>
      </c>
      <c r="E102" s="327">
        <f>Data!JQ31</f>
        <v>0</v>
      </c>
      <c r="F102" s="327">
        <f>Data!KK31</f>
        <v>0</v>
      </c>
      <c r="G102" s="327">
        <f>Data!LE31</f>
        <v>0</v>
      </c>
      <c r="H102" s="136">
        <f t="shared" si="2"/>
        <v>0</v>
      </c>
      <c r="I102" s="107" t="s">
        <v>885</v>
      </c>
    </row>
    <row r="103" spans="2:9">
      <c r="B103" s="127" t="str">
        <f>$B$44</f>
        <v>Physical Training</v>
      </c>
      <c r="C103" s="327">
        <f>Data!ID31</f>
        <v>0</v>
      </c>
      <c r="D103" s="327">
        <f>Data!IX31</f>
        <v>0</v>
      </c>
      <c r="E103" s="327">
        <f>Data!JR31</f>
        <v>0</v>
      </c>
      <c r="F103" s="327">
        <f>Data!KL31</f>
        <v>0</v>
      </c>
      <c r="G103" s="327">
        <f>Data!LF31</f>
        <v>0</v>
      </c>
      <c r="H103" s="136">
        <f t="shared" si="2"/>
        <v>0</v>
      </c>
    </row>
    <row r="104" spans="2:9">
      <c r="B104" s="127" t="str">
        <f>$B$45</f>
        <v>Health Services</v>
      </c>
      <c r="C104" s="327">
        <f>Data!IE31</f>
        <v>6124.3585600830247</v>
      </c>
      <c r="D104" s="327">
        <f>Data!IY31</f>
        <v>13384.19249396793</v>
      </c>
      <c r="E104" s="327">
        <f>Data!JS31</f>
        <v>11.496350364963501</v>
      </c>
      <c r="F104" s="327">
        <f>Data!KM31</f>
        <v>3900.2781412731551</v>
      </c>
      <c r="G104" s="327">
        <f>Data!LG31</f>
        <v>0</v>
      </c>
      <c r="H104" s="136">
        <f t="shared" si="2"/>
        <v>23420.325545689077</v>
      </c>
    </row>
    <row r="105" spans="2:9">
      <c r="B105" s="127" t="str">
        <f>$B$46</f>
        <v>Pharmacy</v>
      </c>
      <c r="C105" s="327">
        <f>Data!IF31</f>
        <v>0</v>
      </c>
      <c r="D105" s="327">
        <f>Data!IZ31</f>
        <v>0</v>
      </c>
      <c r="E105" s="327">
        <f>Data!JT31</f>
        <v>0</v>
      </c>
      <c r="F105" s="327">
        <f>Data!KN31</f>
        <v>0</v>
      </c>
      <c r="G105" s="327">
        <f>Data!LH31</f>
        <v>0</v>
      </c>
      <c r="H105" s="136">
        <f t="shared" si="2"/>
        <v>0</v>
      </c>
    </row>
    <row r="106" spans="2:9">
      <c r="B106" s="127" t="str">
        <f>$B$47</f>
        <v>Business Administration</v>
      </c>
      <c r="C106" s="327">
        <f>Data!IG31</f>
        <v>559502.05950285227</v>
      </c>
      <c r="D106" s="327">
        <f>Data!JA31</f>
        <v>1670399.0734572615</v>
      </c>
      <c r="E106" s="327">
        <f>Data!JU31</f>
        <v>731.92899183304053</v>
      </c>
      <c r="F106" s="327">
        <f>Data!KO31</f>
        <v>434390.24201882113</v>
      </c>
      <c r="G106" s="327">
        <f>Data!LI31</f>
        <v>0</v>
      </c>
      <c r="H106" s="136">
        <f t="shared" si="2"/>
        <v>2665023.3039707681</v>
      </c>
    </row>
    <row r="107" spans="2:9">
      <c r="B107" s="127" t="str">
        <f>$B$48</f>
        <v>Optometry</v>
      </c>
      <c r="C107" s="327">
        <f>Data!IH31</f>
        <v>0</v>
      </c>
      <c r="D107" s="327">
        <f>Data!JB31</f>
        <v>0</v>
      </c>
      <c r="E107" s="327">
        <f>Data!JV31</f>
        <v>0</v>
      </c>
      <c r="F107" s="327">
        <f>Data!KP31</f>
        <v>0</v>
      </c>
      <c r="G107" s="327">
        <f>Data!LJ31</f>
        <v>0</v>
      </c>
      <c r="H107" s="136">
        <f t="shared" si="2"/>
        <v>0</v>
      </c>
    </row>
    <row r="108" spans="2:9">
      <c r="B108" s="127" t="str">
        <f>$B$49</f>
        <v>Teacher Ed-Practice Teaching</v>
      </c>
      <c r="C108" s="327">
        <f>Data!II31</f>
        <v>0</v>
      </c>
      <c r="D108" s="327">
        <f>Data!JC31</f>
        <v>4392.848696075228</v>
      </c>
      <c r="E108" s="327">
        <f>Data!JW31</f>
        <v>0</v>
      </c>
      <c r="F108" s="327">
        <f>Data!KQ31</f>
        <v>0</v>
      </c>
      <c r="G108" s="327">
        <f>Data!LK31</f>
        <v>0</v>
      </c>
      <c r="H108" s="136">
        <f t="shared" si="2"/>
        <v>4392.848696075228</v>
      </c>
    </row>
    <row r="109" spans="2:9">
      <c r="B109" s="127" t="str">
        <f>$B$50</f>
        <v>Technology</v>
      </c>
      <c r="C109" s="327">
        <f>Data!IJ31</f>
        <v>45792.67370612589</v>
      </c>
      <c r="D109" s="327">
        <f>Data!JD31</f>
        <v>27749.618674252353</v>
      </c>
      <c r="E109" s="327">
        <f>Data!JX31</f>
        <v>9267.4968026973511</v>
      </c>
      <c r="F109" s="327">
        <f>Data!KR31</f>
        <v>8813.6278959720676</v>
      </c>
      <c r="G109" s="327">
        <f>Data!LL31</f>
        <v>0</v>
      </c>
      <c r="H109" s="136">
        <f t="shared" si="2"/>
        <v>91623.417079047664</v>
      </c>
    </row>
    <row r="110" spans="2:9">
      <c r="B110" s="127" t="str">
        <f>$B$51</f>
        <v>Nursing</v>
      </c>
      <c r="C110" s="327">
        <f>Data!IK31</f>
        <v>0</v>
      </c>
      <c r="D110" s="327">
        <f>Data!JE31</f>
        <v>0</v>
      </c>
      <c r="E110" s="327">
        <f>Data!JY31</f>
        <v>0</v>
      </c>
      <c r="F110" s="327">
        <f>Data!KS31</f>
        <v>0</v>
      </c>
      <c r="G110" s="327">
        <f>Data!HPM31</f>
        <v>0</v>
      </c>
      <c r="H110" s="136">
        <f t="shared" si="2"/>
        <v>0</v>
      </c>
    </row>
    <row r="111" spans="2:9">
      <c r="B111" s="130" t="str">
        <f>$B$52</f>
        <v>Totals</v>
      </c>
      <c r="C111" s="133">
        <f>SUM(C91:C110)</f>
        <v>3202663.9067883166</v>
      </c>
      <c r="D111" s="133">
        <f>SUM(D91:D110)</f>
        <v>4077479.5140065458</v>
      </c>
      <c r="E111" s="133">
        <f>SUM(E91:E110)</f>
        <v>276103.70439621637</v>
      </c>
      <c r="F111" s="133">
        <f>SUM(F91:F110)</f>
        <v>1372348.3512585051</v>
      </c>
      <c r="G111" s="133">
        <f>SUM(G91:G110)</f>
        <v>2172743.0333333318</v>
      </c>
      <c r="H111" s="133">
        <f t="shared" si="2"/>
        <v>11101338.509782914</v>
      </c>
    </row>
    <row r="112" spans="2:9" ht="14.25" customHeight="1">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15209713.515101228</v>
      </c>
      <c r="D116" s="321">
        <f t="shared" si="3"/>
        <v>11855691.707964344</v>
      </c>
      <c r="E116" s="321">
        <f t="shared" si="3"/>
        <v>8171354.224412079</v>
      </c>
      <c r="F116" s="321">
        <f t="shared" si="3"/>
        <v>9617423.5870150197</v>
      </c>
      <c r="G116" s="321">
        <f t="shared" si="3"/>
        <v>0</v>
      </c>
      <c r="H116" s="133">
        <f t="shared" ref="H116:H136" si="4">SUM(C116:G116)</f>
        <v>44854183.034492664</v>
      </c>
    </row>
    <row r="117" spans="2:8">
      <c r="B117" s="127" t="str">
        <f>$B$33</f>
        <v>Science</v>
      </c>
      <c r="C117" s="141">
        <f t="shared" si="3"/>
        <v>7470404.2571196146</v>
      </c>
      <c r="D117" s="141">
        <f t="shared" si="3"/>
        <v>8524524.0321829226</v>
      </c>
      <c r="E117" s="141">
        <f t="shared" si="3"/>
        <v>6372893.0463321228</v>
      </c>
      <c r="F117" s="141">
        <f t="shared" si="3"/>
        <v>12900804.24635127</v>
      </c>
      <c r="G117" s="141">
        <f t="shared" si="3"/>
        <v>0</v>
      </c>
      <c r="H117" s="136">
        <f t="shared" si="4"/>
        <v>35268625.581985928</v>
      </c>
    </row>
    <row r="118" spans="2:8">
      <c r="B118" s="127" t="str">
        <f>$B$34</f>
        <v>Fine Arts</v>
      </c>
      <c r="C118" s="141">
        <f t="shared" si="3"/>
        <v>3545421.7756903898</v>
      </c>
      <c r="D118" s="141">
        <f t="shared" si="3"/>
        <v>2767417.9022666356</v>
      </c>
      <c r="E118" s="141">
        <f t="shared" si="3"/>
        <v>2289293.0300830896</v>
      </c>
      <c r="F118" s="141">
        <f t="shared" si="3"/>
        <v>2165964.4681018731</v>
      </c>
      <c r="G118" s="141">
        <f t="shared" si="3"/>
        <v>0</v>
      </c>
      <c r="H118" s="136">
        <f t="shared" si="4"/>
        <v>10768097.176141988</v>
      </c>
    </row>
    <row r="119" spans="2:8">
      <c r="B119" s="127" t="str">
        <f>$B$35</f>
        <v>Teacher Education</v>
      </c>
      <c r="C119" s="141">
        <f t="shared" si="3"/>
        <v>435023.64354654757</v>
      </c>
      <c r="D119" s="141">
        <f t="shared" si="3"/>
        <v>1554142.2598179805</v>
      </c>
      <c r="E119" s="141">
        <f t="shared" si="3"/>
        <v>2413899.7005138271</v>
      </c>
      <c r="F119" s="141">
        <f t="shared" si="3"/>
        <v>3846609.4959480194</v>
      </c>
      <c r="G119" s="141">
        <f t="shared" si="3"/>
        <v>0</v>
      </c>
      <c r="H119" s="136">
        <f t="shared" si="4"/>
        <v>8249675.0998263741</v>
      </c>
    </row>
    <row r="120" spans="2:8">
      <c r="B120" s="127" t="str">
        <f>$B$36</f>
        <v>Agriculture</v>
      </c>
      <c r="C120" s="141">
        <f t="shared" si="3"/>
        <v>1864162.2970327537</v>
      </c>
      <c r="D120" s="141">
        <f t="shared" si="3"/>
        <v>2407615.1413877495</v>
      </c>
      <c r="E120" s="141">
        <f t="shared" si="3"/>
        <v>2795100.120951585</v>
      </c>
      <c r="F120" s="141">
        <f t="shared" si="3"/>
        <v>2522695.9304680801</v>
      </c>
      <c r="G120" s="141">
        <f t="shared" si="3"/>
        <v>0</v>
      </c>
      <c r="H120" s="136">
        <f t="shared" si="4"/>
        <v>9589573.4898401685</v>
      </c>
    </row>
    <row r="121" spans="2:8">
      <c r="B121" s="127" t="str">
        <f>$B$37</f>
        <v>Engineering</v>
      </c>
      <c r="C121" s="141">
        <f t="shared" si="3"/>
        <v>4270503.6625905214</v>
      </c>
      <c r="D121" s="141">
        <f t="shared" si="3"/>
        <v>9153874.178880496</v>
      </c>
      <c r="E121" s="141">
        <f t="shared" si="3"/>
        <v>7166105.7471718499</v>
      </c>
      <c r="F121" s="141">
        <f t="shared" si="3"/>
        <v>11329086.612577673</v>
      </c>
      <c r="G121" s="141">
        <f t="shared" si="3"/>
        <v>0</v>
      </c>
      <c r="H121" s="136">
        <f t="shared" si="4"/>
        <v>31919570.201220538</v>
      </c>
    </row>
    <row r="122" spans="2:8">
      <c r="B122" s="127" t="str">
        <f>$B$38</f>
        <v>Home Economics</v>
      </c>
      <c r="C122" s="141">
        <f t="shared" si="3"/>
        <v>633502.59435792756</v>
      </c>
      <c r="D122" s="141">
        <f t="shared" si="3"/>
        <v>496227.48662512319</v>
      </c>
      <c r="E122" s="141">
        <f t="shared" si="3"/>
        <v>69206.969604161568</v>
      </c>
      <c r="F122" s="141">
        <f t="shared" si="3"/>
        <v>262643.38016638526</v>
      </c>
      <c r="G122" s="141">
        <f t="shared" si="3"/>
        <v>0</v>
      </c>
      <c r="H122" s="136">
        <f t="shared" si="4"/>
        <v>1461580.4307535975</v>
      </c>
    </row>
    <row r="123" spans="2:8">
      <c r="B123" s="127" t="str">
        <f>$B$39</f>
        <v>Law</v>
      </c>
      <c r="C123" s="141">
        <f t="shared" si="3"/>
        <v>0</v>
      </c>
      <c r="D123" s="141">
        <f t="shared" si="3"/>
        <v>0</v>
      </c>
      <c r="E123" s="141">
        <f t="shared" si="3"/>
        <v>0</v>
      </c>
      <c r="F123" s="141">
        <f t="shared" si="3"/>
        <v>0</v>
      </c>
      <c r="G123" s="141">
        <f t="shared" si="3"/>
        <v>6645179.0666666683</v>
      </c>
      <c r="H123" s="136">
        <f t="shared" si="4"/>
        <v>6645179.0666666683</v>
      </c>
    </row>
    <row r="124" spans="2:8">
      <c r="B124" s="127" t="str">
        <f>$B$40</f>
        <v>Social Service</v>
      </c>
      <c r="C124" s="141">
        <f t="shared" si="3"/>
        <v>99869.827541600593</v>
      </c>
      <c r="D124" s="141">
        <f t="shared" si="3"/>
        <v>104306.3556998557</v>
      </c>
      <c r="E124" s="141">
        <f t="shared" si="3"/>
        <v>325550.65143645741</v>
      </c>
      <c r="F124" s="141">
        <f t="shared" si="3"/>
        <v>3058.730410923818</v>
      </c>
      <c r="G124" s="141">
        <f t="shared" si="3"/>
        <v>0</v>
      </c>
      <c r="H124" s="136">
        <f t="shared" si="4"/>
        <v>532785.56508883752</v>
      </c>
    </row>
    <row r="125" spans="2:8">
      <c r="B125" s="127" t="str">
        <f>$B$41</f>
        <v>Library Science</v>
      </c>
      <c r="C125" s="141">
        <f t="shared" si="3"/>
        <v>40327.500691985137</v>
      </c>
      <c r="D125" s="141">
        <f t="shared" si="3"/>
        <v>0</v>
      </c>
      <c r="E125" s="141">
        <f t="shared" si="3"/>
        <v>492706.6964467676</v>
      </c>
      <c r="F125" s="141">
        <f t="shared" si="3"/>
        <v>7482.2221794192646</v>
      </c>
      <c r="G125" s="141">
        <f t="shared" si="3"/>
        <v>0</v>
      </c>
      <c r="H125" s="136">
        <f t="shared" si="4"/>
        <v>540516.41931817203</v>
      </c>
    </row>
    <row r="126" spans="2:8">
      <c r="B126" s="127" t="str">
        <f>$B$42</f>
        <v>Veterinary Science</v>
      </c>
      <c r="C126" s="141">
        <f t="shared" si="3"/>
        <v>0</v>
      </c>
      <c r="D126" s="141">
        <f t="shared" si="3"/>
        <v>0</v>
      </c>
      <c r="E126" s="141">
        <f t="shared" si="3"/>
        <v>0</v>
      </c>
      <c r="F126" s="141">
        <f t="shared" si="3"/>
        <v>0</v>
      </c>
      <c r="G126" s="141">
        <f t="shared" si="3"/>
        <v>3267519.5164153697</v>
      </c>
      <c r="H126" s="136">
        <f t="shared" si="4"/>
        <v>3267519.5164153697</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9">
      <c r="B129" s="127" t="str">
        <f>$B$45</f>
        <v>Health Services</v>
      </c>
      <c r="C129" s="141">
        <f t="shared" si="3"/>
        <v>688262.79016653355</v>
      </c>
      <c r="D129" s="141">
        <f t="shared" si="3"/>
        <v>774459.54539919004</v>
      </c>
      <c r="E129" s="141">
        <f t="shared" si="3"/>
        <v>409484.9455696597</v>
      </c>
      <c r="F129" s="141">
        <f t="shared" si="3"/>
        <v>953651.08882528497</v>
      </c>
      <c r="G129" s="141">
        <f t="shared" si="3"/>
        <v>0</v>
      </c>
      <c r="H129" s="136">
        <f t="shared" si="4"/>
        <v>2825858.369960668</v>
      </c>
    </row>
    <row r="130" spans="2:9">
      <c r="B130" s="127" t="str">
        <f>$B$46</f>
        <v>Pharmacy</v>
      </c>
      <c r="C130" s="141">
        <f t="shared" si="3"/>
        <v>0</v>
      </c>
      <c r="D130" s="141">
        <f t="shared" si="3"/>
        <v>0</v>
      </c>
      <c r="E130" s="141">
        <f t="shared" si="3"/>
        <v>0</v>
      </c>
      <c r="F130" s="141">
        <f t="shared" si="3"/>
        <v>0</v>
      </c>
      <c r="G130" s="141">
        <f t="shared" si="3"/>
        <v>0</v>
      </c>
      <c r="H130" s="136">
        <f t="shared" si="4"/>
        <v>0</v>
      </c>
    </row>
    <row r="131" spans="2:9">
      <c r="B131" s="127" t="str">
        <f>$B$47</f>
        <v>Business Administration</v>
      </c>
      <c r="C131" s="141">
        <f t="shared" si="3"/>
        <v>2900061.6794659309</v>
      </c>
      <c r="D131" s="141">
        <f t="shared" si="3"/>
        <v>15463662.687766312</v>
      </c>
      <c r="E131" s="141">
        <f t="shared" si="3"/>
        <v>8961407.230404621</v>
      </c>
      <c r="F131" s="141">
        <f t="shared" si="3"/>
        <v>4768412.3971672561</v>
      </c>
      <c r="G131" s="141">
        <f t="shared" si="3"/>
        <v>0</v>
      </c>
      <c r="H131" s="136">
        <f t="shared" si="4"/>
        <v>32093543.994804122</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3753.8780663780663</v>
      </c>
      <c r="D133" s="141">
        <f t="shared" si="5"/>
        <v>1201209.1584071538</v>
      </c>
      <c r="E133" s="141">
        <f t="shared" si="5"/>
        <v>0</v>
      </c>
      <c r="F133" s="141">
        <f t="shared" si="5"/>
        <v>0</v>
      </c>
      <c r="G133" s="141">
        <f t="shared" si="5"/>
        <v>0</v>
      </c>
      <c r="H133" s="136">
        <f t="shared" si="4"/>
        <v>1204963.036473532</v>
      </c>
    </row>
    <row r="134" spans="2:9">
      <c r="B134" s="127" t="str">
        <f>$B$50</f>
        <v>Technology</v>
      </c>
      <c r="C134" s="141">
        <f t="shared" si="5"/>
        <v>318705.48919994396</v>
      </c>
      <c r="D134" s="141">
        <f t="shared" si="5"/>
        <v>312976.19459168689</v>
      </c>
      <c r="E134" s="141">
        <f t="shared" si="5"/>
        <v>255563.29970528994</v>
      </c>
      <c r="F134" s="141">
        <f t="shared" si="5"/>
        <v>12908.125867574501</v>
      </c>
      <c r="G134" s="141">
        <f t="shared" si="5"/>
        <v>0</v>
      </c>
      <c r="H134" s="136">
        <f t="shared" si="4"/>
        <v>900153.10936449538</v>
      </c>
    </row>
    <row r="135" spans="2:9">
      <c r="B135" s="127" t="str">
        <f>$B$51</f>
        <v>Nursing</v>
      </c>
      <c r="C135" s="141">
        <f t="shared" si="5"/>
        <v>0</v>
      </c>
      <c r="D135" s="141">
        <f t="shared" si="5"/>
        <v>0</v>
      </c>
      <c r="E135" s="141">
        <f t="shared" si="5"/>
        <v>0</v>
      </c>
      <c r="F135" s="141">
        <f t="shared" si="5"/>
        <v>0</v>
      </c>
      <c r="G135" s="141">
        <f t="shared" si="5"/>
        <v>0</v>
      </c>
      <c r="H135" s="136">
        <f t="shared" si="4"/>
        <v>0</v>
      </c>
    </row>
    <row r="136" spans="2:9">
      <c r="B136" s="130" t="str">
        <f>$B$52</f>
        <v>Totals</v>
      </c>
      <c r="C136" s="133">
        <f>SUM(C116:C135)</f>
        <v>37479712.910571359</v>
      </c>
      <c r="D136" s="133">
        <f>SUM(D116:D135)</f>
        <v>54616106.650989443</v>
      </c>
      <c r="E136" s="133">
        <f>SUM(E116:E135)</f>
        <v>39722565.662631512</v>
      </c>
      <c r="F136" s="133">
        <f>SUM(F116:F135)</f>
        <v>48390740.285078786</v>
      </c>
      <c r="G136" s="133">
        <f>SUM(G116:G135)</f>
        <v>9912698.5830820389</v>
      </c>
      <c r="H136" s="133">
        <f t="shared" si="4"/>
        <v>190121824.09235317</v>
      </c>
    </row>
    <row r="137" spans="2:9">
      <c r="B137" s="328"/>
      <c r="C137" s="331"/>
      <c r="D137" s="331"/>
      <c r="E137" s="331"/>
      <c r="F137" s="331"/>
      <c r="G137" s="331"/>
      <c r="H137" s="332"/>
    </row>
    <row r="138" spans="2:9" ht="15" customHeight="1">
      <c r="B138" s="120" t="s">
        <v>4</v>
      </c>
      <c r="C138" s="325"/>
      <c r="D138" s="325"/>
      <c r="E138" s="325"/>
      <c r="F138" s="325"/>
      <c r="G138" s="325"/>
      <c r="H138" s="122">
        <f>H86-H81-H111</f>
        <v>266246897.90764689</v>
      </c>
    </row>
    <row r="139" spans="2:9" ht="152.25" customHeight="1" thickBot="1">
      <c r="B139" s="473" t="s">
        <v>874</v>
      </c>
      <c r="C139" s="473"/>
      <c r="D139" s="473"/>
      <c r="E139" s="473"/>
      <c r="F139" s="473"/>
      <c r="G139" s="471"/>
      <c r="H139" s="319"/>
    </row>
    <row r="140" spans="2:9" ht="36.75" customHeight="1" thickTop="1">
      <c r="B140" s="501" t="s">
        <v>876</v>
      </c>
      <c r="C140" s="502"/>
      <c r="D140" s="502"/>
      <c r="E140" s="502"/>
      <c r="F140" s="503"/>
      <c r="G140" s="333" t="s">
        <v>2</v>
      </c>
      <c r="H140" s="334">
        <v>1</v>
      </c>
      <c r="I140" s="499" t="str">
        <f>IF(H140+H141=1,"","Error, the two cells on the left must equal 100%")</f>
        <v/>
      </c>
    </row>
    <row r="141" spans="2:9" ht="37.5" customHeight="1" thickBot="1">
      <c r="B141" s="486"/>
      <c r="C141" s="487"/>
      <c r="D141" s="487"/>
      <c r="E141" s="487"/>
      <c r="F141" s="488"/>
      <c r="G141" s="333" t="s">
        <v>3</v>
      </c>
      <c r="H141" s="335">
        <f>1-H140</f>
        <v>0</v>
      </c>
      <c r="I141" s="500"/>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Data!LN31</f>
        <v>13286565.645360019</v>
      </c>
      <c r="D143" s="327">
        <f>Data!MH31</f>
        <v>12006368.744049741</v>
      </c>
      <c r="E143" s="327">
        <f>Data!NB31</f>
        <v>9531283.1583169978</v>
      </c>
      <c r="F143" s="327">
        <f>Data!NV31</f>
        <v>15222903.996539094</v>
      </c>
      <c r="G143" s="327">
        <f>Data!OP31</f>
        <v>0</v>
      </c>
      <c r="H143" s="341">
        <f>Data!PJ31</f>
        <v>16969086.772530489</v>
      </c>
      <c r="I143" s="342">
        <f t="shared" ref="I143:I162" si="6">SUM(C143:H143)</f>
        <v>67016208.31679634</v>
      </c>
    </row>
    <row r="144" spans="2:9">
      <c r="B144" s="127" t="str">
        <f>$B$33</f>
        <v>Science</v>
      </c>
      <c r="C144" s="327">
        <f>Data!LO31</f>
        <v>4595313.7010278832</v>
      </c>
      <c r="D144" s="327">
        <f>Data!MI31</f>
        <v>6603687.0812415835</v>
      </c>
      <c r="E144" s="327">
        <f>Data!NC31</f>
        <v>8846742.2554955594</v>
      </c>
      <c r="F144" s="327">
        <f>Data!NW31</f>
        <v>14503999.989204865</v>
      </c>
      <c r="G144" s="327">
        <f>Data!OQ31</f>
        <v>0</v>
      </c>
      <c r="H144" s="341">
        <f>Data!PK31</f>
        <v>11714511.630298847</v>
      </c>
      <c r="I144" s="342">
        <f t="shared" si="6"/>
        <v>46264254.65726874</v>
      </c>
    </row>
    <row r="145" spans="2:10">
      <c r="B145" s="127" t="str">
        <f>$B$34</f>
        <v>Fine Arts</v>
      </c>
      <c r="C145" s="327">
        <f>Data!LP31</f>
        <v>3274239.0678621707</v>
      </c>
      <c r="D145" s="327">
        <f>Data!MJ31</f>
        <v>826784.51452635729</v>
      </c>
      <c r="E145" s="327">
        <f>Data!ND31</f>
        <v>1327314.4489445868</v>
      </c>
      <c r="F145" s="327">
        <f>Data!NX31</f>
        <v>4119396.3794822125</v>
      </c>
      <c r="G145" s="327">
        <f>Data!OR31</f>
        <v>0</v>
      </c>
      <c r="H145" s="341">
        <f>Data!PL31</f>
        <v>3237275.7652985058</v>
      </c>
      <c r="I145" s="342">
        <f t="shared" si="6"/>
        <v>12785010.176113835</v>
      </c>
    </row>
    <row r="146" spans="2:10">
      <c r="B146" s="127" t="str">
        <f>$B$35</f>
        <v>Teacher Education</v>
      </c>
      <c r="C146" s="327">
        <f>Data!LQ31</f>
        <v>409832.61922516581</v>
      </c>
      <c r="D146" s="327">
        <f>Data!MK31</f>
        <v>1088530.822970428</v>
      </c>
      <c r="E146" s="327">
        <f>Data!NE31</f>
        <v>2406823.1717973826</v>
      </c>
      <c r="F146" s="327">
        <f>Data!NY31</f>
        <v>3245837.0478867632</v>
      </c>
      <c r="G146" s="327">
        <f>Data!OS31</f>
        <v>0</v>
      </c>
      <c r="H146" s="341">
        <f>Data!PN31</f>
        <v>2424641.7633335255</v>
      </c>
      <c r="I146" s="342">
        <f t="shared" si="6"/>
        <v>9575665.4252132662</v>
      </c>
    </row>
    <row r="147" spans="2:10">
      <c r="B147" s="127" t="str">
        <f>$B$36</f>
        <v>Agriculture</v>
      </c>
      <c r="C147" s="327">
        <f>Data!LR31</f>
        <v>1790737.3903923382</v>
      </c>
      <c r="D147" s="327">
        <f>Data!ML31</f>
        <v>2170666.4669621876</v>
      </c>
      <c r="E147" s="327">
        <f>Data!NF31</f>
        <v>3896040.4168044734</v>
      </c>
      <c r="F147" s="327">
        <f>Data!NZ31</f>
        <v>3979948.2608978553</v>
      </c>
      <c r="G147" s="327">
        <f>Data!OT31</f>
        <v>0</v>
      </c>
      <c r="H147" s="341">
        <f>Data!PM31</f>
        <v>4013612.2695931369</v>
      </c>
      <c r="I147" s="342">
        <f t="shared" si="6"/>
        <v>15851004.804649992</v>
      </c>
    </row>
    <row r="148" spans="2:10">
      <c r="B148" s="127" t="str">
        <f>$B$37</f>
        <v>Engineering</v>
      </c>
      <c r="C148" s="327">
        <f>Data!LS31</f>
        <v>7785821.4822905883</v>
      </c>
      <c r="D148" s="327">
        <f>Data!MM31</f>
        <v>7224955.8496387396</v>
      </c>
      <c r="E148" s="327">
        <f>Data!NG31</f>
        <v>7732718.2898258269</v>
      </c>
      <c r="F148" s="327">
        <f>Data!OA31</f>
        <v>16907908.932628434</v>
      </c>
      <c r="G148" s="327">
        <f>Data!OU31</f>
        <v>0</v>
      </c>
      <c r="H148" s="341">
        <f>Data!PO31</f>
        <v>13444292.174544398</v>
      </c>
      <c r="I148" s="342">
        <f t="shared" si="6"/>
        <v>53095696.728927985</v>
      </c>
    </row>
    <row r="149" spans="2:10">
      <c r="B149" s="127" t="str">
        <f>$B$38</f>
        <v>Home Economics</v>
      </c>
      <c r="C149" s="327">
        <f>Data!LT31</f>
        <v>574943.80894210958</v>
      </c>
      <c r="D149" s="327">
        <f>Data!MN31</f>
        <v>361147.71634882892</v>
      </c>
      <c r="E149" s="327">
        <f>Data!NH31</f>
        <v>74763.35552498055</v>
      </c>
      <c r="F149" s="327">
        <f>Data!OB31</f>
        <v>286064.89842624631</v>
      </c>
      <c r="G149" s="327">
        <f>Data!OV31</f>
        <v>0</v>
      </c>
      <c r="H149" s="341">
        <f>Data!PP31</f>
        <v>439736.46419417113</v>
      </c>
      <c r="I149" s="342">
        <f t="shared" si="6"/>
        <v>1736656.2434363365</v>
      </c>
    </row>
    <row r="150" spans="2:10">
      <c r="B150" s="127" t="str">
        <f>$B$39</f>
        <v>Law</v>
      </c>
      <c r="C150" s="327">
        <f>Data!LU31</f>
        <v>0</v>
      </c>
      <c r="D150" s="327">
        <f>Data!MO31</f>
        <v>0</v>
      </c>
      <c r="E150" s="327">
        <f>Data!NI31</f>
        <v>0</v>
      </c>
      <c r="F150" s="327">
        <f>Data!OC31</f>
        <v>0</v>
      </c>
      <c r="G150" s="327">
        <f>Data!OW31</f>
        <v>5506542.1257489976</v>
      </c>
      <c r="H150" s="341">
        <f>Data!PQ31</f>
        <v>1867060.2477263797</v>
      </c>
      <c r="I150" s="342">
        <f t="shared" si="6"/>
        <v>7373602.3734753774</v>
      </c>
    </row>
    <row r="151" spans="2:10">
      <c r="B151" s="127" t="str">
        <f>$B$40</f>
        <v>Social Service</v>
      </c>
      <c r="C151" s="327">
        <f>Data!LV31</f>
        <v>75220.470414100695</v>
      </c>
      <c r="D151" s="327">
        <f>Data!MP31</f>
        <v>84238.6140057788</v>
      </c>
      <c r="E151" s="327">
        <f>Data!NJ31</f>
        <v>270045.44716266502</v>
      </c>
      <c r="F151" s="327">
        <f>Data!OD31</f>
        <v>0</v>
      </c>
      <c r="G151" s="327">
        <f>Data!OX31</f>
        <v>0</v>
      </c>
      <c r="H151" s="341">
        <f>Data!PR31</f>
        <v>145628.74828221399</v>
      </c>
      <c r="I151" s="342">
        <f t="shared" si="6"/>
        <v>575133.27986475849</v>
      </c>
    </row>
    <row r="152" spans="2:10">
      <c r="B152" s="127" t="str">
        <f>$B$41</f>
        <v>Library Science</v>
      </c>
      <c r="C152" s="327">
        <f>Data!LW31</f>
        <v>56024.098883915598</v>
      </c>
      <c r="D152" s="327">
        <f>Data!MQ31</f>
        <v>0</v>
      </c>
      <c r="E152" s="327">
        <f>Data!NK31</f>
        <v>470273.57808407123</v>
      </c>
      <c r="F152" s="327">
        <f>Data!OE31</f>
        <v>5066.2256257099198</v>
      </c>
      <c r="G152" s="327">
        <f>Data!OY31</f>
        <v>0</v>
      </c>
      <c r="H152" s="341">
        <f>Data!PS31</f>
        <v>180165.40997123485</v>
      </c>
      <c r="I152" s="342">
        <f t="shared" si="6"/>
        <v>711529.31256493158</v>
      </c>
    </row>
    <row r="153" spans="2:10">
      <c r="B153" s="127" t="str">
        <f>$B$42</f>
        <v>Veterinary Science</v>
      </c>
      <c r="C153" s="327">
        <f>Data!LX31</f>
        <v>0</v>
      </c>
      <c r="D153" s="327">
        <f>Data!MR31</f>
        <v>0</v>
      </c>
      <c r="E153" s="327">
        <f>Data!NL31</f>
        <v>0</v>
      </c>
      <c r="F153" s="327">
        <f>Data!OF31</f>
        <v>0</v>
      </c>
      <c r="G153" s="327">
        <f>Data!OZ31</f>
        <v>3327625.5203590002</v>
      </c>
      <c r="H153" s="341">
        <f>Data!PT31</f>
        <v>1128272.0056440185</v>
      </c>
      <c r="I153" s="342">
        <f t="shared" si="6"/>
        <v>4455897.526003019</v>
      </c>
      <c r="J153" s="107" t="s">
        <v>885</v>
      </c>
    </row>
    <row r="154" spans="2:10">
      <c r="B154" s="127" t="str">
        <f>$B$43</f>
        <v>Vocational Training</v>
      </c>
      <c r="C154" s="327">
        <f>Data!LY31</f>
        <v>0</v>
      </c>
      <c r="D154" s="327">
        <f>Data!MS31</f>
        <v>0</v>
      </c>
      <c r="E154" s="327">
        <f>Data!NM31</f>
        <v>0</v>
      </c>
      <c r="F154" s="327">
        <f>Data!OG31</f>
        <v>0</v>
      </c>
      <c r="G154" s="327">
        <f>Data!PA31</f>
        <v>0</v>
      </c>
      <c r="H154" s="341">
        <f>Data!PU31</f>
        <v>0</v>
      </c>
      <c r="I154" s="342">
        <f t="shared" si="6"/>
        <v>0</v>
      </c>
    </row>
    <row r="155" spans="2:10">
      <c r="B155" s="127" t="str">
        <f>$B$44</f>
        <v>Physical Training</v>
      </c>
      <c r="C155" s="327">
        <f>Data!LZ31</f>
        <v>0</v>
      </c>
      <c r="D155" s="327">
        <f>Data!MT31</f>
        <v>0</v>
      </c>
      <c r="E155" s="327">
        <f>Data!NN31</f>
        <v>0</v>
      </c>
      <c r="F155" s="327">
        <f>Data!OH31</f>
        <v>0</v>
      </c>
      <c r="G155" s="327">
        <f>Data!PB31</f>
        <v>0</v>
      </c>
      <c r="H155" s="341">
        <f>Data!PV31</f>
        <v>0</v>
      </c>
      <c r="I155" s="342">
        <f t="shared" si="6"/>
        <v>0</v>
      </c>
    </row>
    <row r="156" spans="2:10">
      <c r="B156" s="127" t="str">
        <f>$B$45</f>
        <v>Health Services</v>
      </c>
      <c r="C156" s="327">
        <f>Data!MA31</f>
        <v>583862.10087661643</v>
      </c>
      <c r="D156" s="327">
        <f>Data!MU31</f>
        <v>659679.85405193688</v>
      </c>
      <c r="E156" s="327">
        <f>Data!NO31</f>
        <v>364388.0115227421</v>
      </c>
      <c r="F156" s="327">
        <f>Data!OI31</f>
        <v>725170.41141106072</v>
      </c>
      <c r="G156" s="327">
        <f>Data!PC31</f>
        <v>0</v>
      </c>
      <c r="H156" s="341">
        <f>Data!PW31</f>
        <v>791066.13006609713</v>
      </c>
      <c r="I156" s="342">
        <f t="shared" si="6"/>
        <v>3124166.5079284529</v>
      </c>
    </row>
    <row r="157" spans="2:10">
      <c r="B157" s="127" t="str">
        <f>$B$46</f>
        <v>Pharmacy</v>
      </c>
      <c r="C157" s="327">
        <f>Data!MB31</f>
        <v>0</v>
      </c>
      <c r="D157" s="327">
        <f>Data!MV31</f>
        <v>0</v>
      </c>
      <c r="E157" s="327">
        <f>Data!NP31</f>
        <v>0</v>
      </c>
      <c r="F157" s="327">
        <f>Data!OJ31</f>
        <v>0</v>
      </c>
      <c r="G157" s="327">
        <f>Data!PD31</f>
        <v>0</v>
      </c>
      <c r="H157" s="341">
        <f>Data!PX31</f>
        <v>0</v>
      </c>
      <c r="I157" s="342">
        <f t="shared" si="6"/>
        <v>0</v>
      </c>
    </row>
    <row r="158" spans="2:10">
      <c r="B158" s="127" t="str">
        <f>$B$47</f>
        <v>Business Administration</v>
      </c>
      <c r="C158" s="327">
        <f>Data!MC31</f>
        <v>2277606.6283314391</v>
      </c>
      <c r="D158" s="327">
        <f>Data!MW31</f>
        <v>13814939.78368758</v>
      </c>
      <c r="E158" s="327">
        <f>Data!NQ31</f>
        <v>9994748.8318356797</v>
      </c>
      <c r="F158" s="327">
        <f>Data!OK31</f>
        <v>4422631.5021759579</v>
      </c>
      <c r="G158" s="327">
        <f>Data!PE31</f>
        <v>0</v>
      </c>
      <c r="H158" s="341">
        <f>Data!PY31</f>
        <v>10344762.663703313</v>
      </c>
      <c r="I158" s="342">
        <f t="shared" si="6"/>
        <v>40854689.409733973</v>
      </c>
    </row>
    <row r="159" spans="2:10">
      <c r="B159" s="127" t="str">
        <f>$B$48</f>
        <v>Optometry</v>
      </c>
      <c r="C159" s="327">
        <f>Data!MD31</f>
        <v>0</v>
      </c>
      <c r="D159" s="327">
        <f>Data!MX31</f>
        <v>0</v>
      </c>
      <c r="E159" s="327">
        <f>Data!NR31</f>
        <v>0</v>
      </c>
      <c r="F159" s="327">
        <f>Data!OL31</f>
        <v>0</v>
      </c>
      <c r="G159" s="327">
        <f>Data!PF31</f>
        <v>0</v>
      </c>
      <c r="H159" s="341">
        <f>Data!PZ31</f>
        <v>0</v>
      </c>
      <c r="I159" s="342">
        <f t="shared" si="6"/>
        <v>0</v>
      </c>
    </row>
    <row r="160" spans="2:10">
      <c r="B160" s="127" t="str">
        <f>$B$49</f>
        <v>Teacher Ed-Practice Teaching</v>
      </c>
      <c r="C160" s="327">
        <f>Data!ME31</f>
        <v>4213.6563545803601</v>
      </c>
      <c r="D160" s="327">
        <f>Data!MY31</f>
        <v>1243689.5664997506</v>
      </c>
      <c r="E160" s="327">
        <f>Data!NS31</f>
        <v>0</v>
      </c>
      <c r="F160" s="327">
        <f>Data!OM31</f>
        <v>0</v>
      </c>
      <c r="G160" s="327">
        <f>Data!PG31</f>
        <v>0</v>
      </c>
      <c r="H160" s="341">
        <f>Data!QA31</f>
        <v>423116.80310337059</v>
      </c>
      <c r="I160" s="342">
        <f t="shared" si="6"/>
        <v>1671020.0259577015</v>
      </c>
    </row>
    <row r="161" spans="2:9">
      <c r="B161" s="127" t="str">
        <f>$B$50</f>
        <v>Technology</v>
      </c>
      <c r="C161" s="327">
        <f>Data!MF31</f>
        <v>236217.17996838561</v>
      </c>
      <c r="D161" s="327">
        <f>Data!MZ31</f>
        <v>345020.92448626948</v>
      </c>
      <c r="E161" s="327">
        <f>Data!NT31</f>
        <v>275810.11470885971</v>
      </c>
      <c r="F161" s="327">
        <f>Data!ON31</f>
        <v>6513.5637644913304</v>
      </c>
      <c r="G161" s="327">
        <f>Data!PH31</f>
        <v>0</v>
      </c>
      <c r="H161" s="341">
        <f>Data!QB31</f>
        <v>292801.15171030129</v>
      </c>
      <c r="I161" s="342">
        <f t="shared" si="6"/>
        <v>1156362.9346383074</v>
      </c>
    </row>
    <row r="162" spans="2:9">
      <c r="B162" s="127" t="str">
        <f>$B$51</f>
        <v>Nursing</v>
      </c>
      <c r="C162" s="327">
        <f>Data!MG31</f>
        <v>0</v>
      </c>
      <c r="D162" s="327">
        <f>Data!NA31</f>
        <v>0</v>
      </c>
      <c r="E162" s="327">
        <f>Data!NU31</f>
        <v>0</v>
      </c>
      <c r="F162" s="327">
        <f>Data!OO31</f>
        <v>0</v>
      </c>
      <c r="G162" s="327">
        <f>Data!PI31</f>
        <v>0</v>
      </c>
      <c r="H162" s="341">
        <f>Data!QC31</f>
        <v>0</v>
      </c>
      <c r="I162" s="342">
        <f t="shared" si="6"/>
        <v>0</v>
      </c>
    </row>
    <row r="163" spans="2:9" ht="14.4" thickBot="1">
      <c r="B163" s="130" t="str">
        <f>$B$52</f>
        <v>Totals</v>
      </c>
      <c r="C163" s="133">
        <f t="shared" ref="C163:H163" si="7">SUM(C143:C162)</f>
        <v>34950597.849929318</v>
      </c>
      <c r="D163" s="133">
        <f t="shared" si="7"/>
        <v>46429709.938469179</v>
      </c>
      <c r="E163" s="133">
        <f t="shared" si="7"/>
        <v>45190951.080023833</v>
      </c>
      <c r="F163" s="133">
        <f t="shared" si="7"/>
        <v>63425441.208042689</v>
      </c>
      <c r="G163" s="134">
        <f t="shared" si="7"/>
        <v>8834167.6461079977</v>
      </c>
      <c r="H163" s="343">
        <f t="shared" si="7"/>
        <v>67416030</v>
      </c>
      <c r="I163" s="342">
        <f>SUM(I143:I162)</f>
        <v>266246897.72257307</v>
      </c>
    </row>
    <row r="164" spans="2:9" ht="15" customHeight="1" thickTop="1">
      <c r="B164" s="143"/>
      <c r="C164" s="329"/>
      <c r="D164" s="329"/>
      <c r="E164" s="329"/>
      <c r="F164" s="329"/>
      <c r="G164" s="329"/>
      <c r="H164" s="344"/>
      <c r="I164" s="345"/>
    </row>
    <row r="165" spans="2:9" ht="14.25" customHeight="1">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C143+$H$140*IF($H116=0,0,$H143*C116/$H116)+IF($H32=0,0,$H$141*$H143*C32/$H32)</f>
        <v>19040654.360443931</v>
      </c>
      <c r="D168" s="321">
        <f t="shared" ref="C168:G183" si="8">D143+$H$140*IF($H116=0,0,$H143*D116/$H116)+IF($H32=0,0,$H$141*$H143*D32/$H32)</f>
        <v>16491574.977459688</v>
      </c>
      <c r="E168" s="321">
        <f t="shared" si="8"/>
        <v>12622642.971436387</v>
      </c>
      <c r="F168" s="321">
        <f t="shared" si="8"/>
        <v>18861336.007456336</v>
      </c>
      <c r="G168" s="321">
        <f t="shared" si="8"/>
        <v>0</v>
      </c>
      <c r="H168" s="133">
        <f t="shared" ref="H168:H188" si="9">SUM(C168:G168)</f>
        <v>67016208.316796347</v>
      </c>
      <c r="I168" s="347"/>
    </row>
    <row r="169" spans="2:9">
      <c r="B169" s="127" t="str">
        <f>$B$33</f>
        <v>Science</v>
      </c>
      <c r="C169" s="141">
        <f t="shared" si="8"/>
        <v>7076616.4484125189</v>
      </c>
      <c r="D169" s="141">
        <f t="shared" si="8"/>
        <v>9435116.8370065615</v>
      </c>
      <c r="E169" s="141">
        <f t="shared" si="8"/>
        <v>10963505.482811108</v>
      </c>
      <c r="F169" s="141">
        <f t="shared" si="8"/>
        <v>18789015.889038548</v>
      </c>
      <c r="G169" s="141">
        <f t="shared" si="8"/>
        <v>0</v>
      </c>
      <c r="H169" s="136">
        <f t="shared" si="9"/>
        <v>46264254.657268733</v>
      </c>
      <c r="I169" s="347"/>
    </row>
    <row r="170" spans="2:9">
      <c r="B170" s="127" t="str">
        <f>$B$34</f>
        <v>Fine Arts</v>
      </c>
      <c r="C170" s="141">
        <f t="shared" si="8"/>
        <v>4340119.864112217</v>
      </c>
      <c r="D170" s="141">
        <f t="shared" si="8"/>
        <v>1658769.4753707408</v>
      </c>
      <c r="E170" s="141">
        <f t="shared" si="8"/>
        <v>2015557.9449612172</v>
      </c>
      <c r="F170" s="141">
        <f t="shared" si="8"/>
        <v>4770562.891669658</v>
      </c>
      <c r="G170" s="141">
        <f t="shared" si="8"/>
        <v>0</v>
      </c>
      <c r="H170" s="136">
        <f t="shared" si="9"/>
        <v>12785010.176113833</v>
      </c>
      <c r="I170" s="347"/>
    </row>
    <row r="171" spans="2:9">
      <c r="B171" s="127" t="str">
        <f>$B$35</f>
        <v>Teacher Education</v>
      </c>
      <c r="C171" s="141">
        <f t="shared" si="8"/>
        <v>537689.3507227099</v>
      </c>
      <c r="D171" s="141">
        <f t="shared" si="8"/>
        <v>1545304.9605841052</v>
      </c>
      <c r="E171" s="141">
        <f t="shared" si="8"/>
        <v>3116286.5089035067</v>
      </c>
      <c r="F171" s="141">
        <f t="shared" si="8"/>
        <v>4376384.6050029434</v>
      </c>
      <c r="G171" s="141">
        <f t="shared" si="8"/>
        <v>0</v>
      </c>
      <c r="H171" s="136">
        <f t="shared" si="9"/>
        <v>9575665.4252132662</v>
      </c>
      <c r="I171" s="347"/>
    </row>
    <row r="172" spans="2:9">
      <c r="B172" s="127" t="str">
        <f>$B$36</f>
        <v>Agriculture</v>
      </c>
      <c r="C172" s="141">
        <f t="shared" si="8"/>
        <v>2570962.3582504541</v>
      </c>
      <c r="D172" s="141">
        <f t="shared" si="8"/>
        <v>3178347.7451931704</v>
      </c>
      <c r="E172" s="141">
        <f t="shared" si="8"/>
        <v>5065899.3424467985</v>
      </c>
      <c r="F172" s="141">
        <f t="shared" si="8"/>
        <v>5035795.3587595681</v>
      </c>
      <c r="G172" s="141">
        <f t="shared" si="8"/>
        <v>0</v>
      </c>
      <c r="H172" s="136">
        <f t="shared" si="9"/>
        <v>15851004.80464999</v>
      </c>
      <c r="I172" s="347"/>
    </row>
    <row r="173" spans="2:9">
      <c r="B173" s="127" t="str">
        <f>$B$37</f>
        <v>Engineering</v>
      </c>
      <c r="C173" s="141">
        <f t="shared" si="8"/>
        <v>9584526.7471294478</v>
      </c>
      <c r="D173" s="141">
        <f t="shared" si="8"/>
        <v>11080501.46676554</v>
      </c>
      <c r="E173" s="141">
        <f t="shared" si="8"/>
        <v>10751030.21606148</v>
      </c>
      <c r="F173" s="141">
        <f t="shared" si="8"/>
        <v>21679638.298971519</v>
      </c>
      <c r="G173" s="141">
        <f t="shared" si="8"/>
        <v>0</v>
      </c>
      <c r="H173" s="136">
        <f t="shared" si="9"/>
        <v>53095696.728927985</v>
      </c>
      <c r="I173" s="347"/>
    </row>
    <row r="174" spans="2:9">
      <c r="B174" s="127" t="str">
        <f>$B$38</f>
        <v>Home Economics</v>
      </c>
      <c r="C174" s="141">
        <f t="shared" si="8"/>
        <v>765541.72954861028</v>
      </c>
      <c r="D174" s="141">
        <f t="shared" si="8"/>
        <v>510444.54313514696</v>
      </c>
      <c r="E174" s="141">
        <f t="shared" si="8"/>
        <v>95585.218948286085</v>
      </c>
      <c r="F174" s="141">
        <f t="shared" si="8"/>
        <v>365084.75180429313</v>
      </c>
      <c r="G174" s="141">
        <f t="shared" si="8"/>
        <v>0</v>
      </c>
      <c r="H174" s="136">
        <f t="shared" si="9"/>
        <v>1736656.2434363365</v>
      </c>
      <c r="I174" s="347"/>
    </row>
    <row r="175" spans="2:9">
      <c r="B175" s="127" t="str">
        <f>$B$39</f>
        <v>Law</v>
      </c>
      <c r="C175" s="141">
        <f t="shared" si="8"/>
        <v>0</v>
      </c>
      <c r="D175" s="141">
        <f t="shared" si="8"/>
        <v>0</v>
      </c>
      <c r="E175" s="141">
        <f t="shared" si="8"/>
        <v>0</v>
      </c>
      <c r="F175" s="141">
        <f t="shared" si="8"/>
        <v>0</v>
      </c>
      <c r="G175" s="141">
        <f t="shared" si="8"/>
        <v>7373602.3734753774</v>
      </c>
      <c r="H175" s="136">
        <f t="shared" si="9"/>
        <v>7373602.3734753774</v>
      </c>
      <c r="I175" s="347"/>
    </row>
    <row r="176" spans="2:9">
      <c r="B176" s="127" t="str">
        <f>$B$40</f>
        <v>Social Service</v>
      </c>
      <c r="C176" s="141">
        <f t="shared" si="8"/>
        <v>102518.353331816</v>
      </c>
      <c r="D176" s="141">
        <f t="shared" si="8"/>
        <v>112749.15373092424</v>
      </c>
      <c r="E176" s="141">
        <f t="shared" si="8"/>
        <v>359029.71583977435</v>
      </c>
      <c r="F176" s="141">
        <f t="shared" si="8"/>
        <v>836.0569622439084</v>
      </c>
      <c r="G176" s="141">
        <f t="shared" si="8"/>
        <v>0</v>
      </c>
      <c r="H176" s="136">
        <f t="shared" si="9"/>
        <v>575133.27986475849</v>
      </c>
      <c r="I176" s="347"/>
    </row>
    <row r="177" spans="2:9">
      <c r="B177" s="127" t="str">
        <f>$B$41</f>
        <v>Library Science</v>
      </c>
      <c r="C177" s="141">
        <f t="shared" si="8"/>
        <v>69466.097009433943</v>
      </c>
      <c r="D177" s="141">
        <f t="shared" si="8"/>
        <v>0</v>
      </c>
      <c r="E177" s="141">
        <f t="shared" si="8"/>
        <v>634503.00902879785</v>
      </c>
      <c r="F177" s="141">
        <f t="shared" si="8"/>
        <v>7560.2065266997624</v>
      </c>
      <c r="G177" s="141">
        <f t="shared" si="8"/>
        <v>0</v>
      </c>
      <c r="H177" s="136">
        <f t="shared" si="9"/>
        <v>711529.31256493146</v>
      </c>
      <c r="I177" s="347"/>
    </row>
    <row r="178" spans="2:9">
      <c r="B178" s="127" t="str">
        <f>$B$42</f>
        <v>Veterinary Science</v>
      </c>
      <c r="C178" s="141">
        <f t="shared" si="8"/>
        <v>0</v>
      </c>
      <c r="D178" s="141">
        <f t="shared" si="8"/>
        <v>0</v>
      </c>
      <c r="E178" s="141">
        <f t="shared" si="8"/>
        <v>0</v>
      </c>
      <c r="F178" s="141">
        <f t="shared" si="8"/>
        <v>0</v>
      </c>
      <c r="G178" s="141">
        <f t="shared" si="8"/>
        <v>4455897.526003019</v>
      </c>
      <c r="H178" s="136">
        <f t="shared" si="9"/>
        <v>4455897.526003019</v>
      </c>
      <c r="I178" s="347"/>
    </row>
    <row r="179" spans="2:9">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776533.25087947806</v>
      </c>
      <c r="D181" s="141">
        <f t="shared" si="8"/>
        <v>876480.78150967543</v>
      </c>
      <c r="E181" s="141">
        <f t="shared" si="8"/>
        <v>479018.55162890663</v>
      </c>
      <c r="F181" s="141">
        <f t="shared" si="8"/>
        <v>992133.92391039315</v>
      </c>
      <c r="G181" s="141">
        <f t="shared" si="8"/>
        <v>0</v>
      </c>
      <c r="H181" s="136">
        <f t="shared" si="9"/>
        <v>3124166.5079284534</v>
      </c>
      <c r="I181" s="347"/>
    </row>
    <row r="182" spans="2:9">
      <c r="B182" s="127" t="str">
        <f>$B$46</f>
        <v>Pharmacy</v>
      </c>
      <c r="C182" s="141">
        <f t="shared" si="8"/>
        <v>0</v>
      </c>
      <c r="D182" s="141">
        <f t="shared" si="8"/>
        <v>0</v>
      </c>
      <c r="E182" s="141">
        <f t="shared" si="8"/>
        <v>0</v>
      </c>
      <c r="F182" s="141">
        <f t="shared" si="8"/>
        <v>0</v>
      </c>
      <c r="G182" s="141">
        <f t="shared" si="8"/>
        <v>0</v>
      </c>
      <c r="H182" s="136">
        <f t="shared" si="9"/>
        <v>0</v>
      </c>
      <c r="I182" s="347"/>
    </row>
    <row r="183" spans="2:9">
      <c r="B183" s="127" t="str">
        <f>$B$47</f>
        <v>Business Administration</v>
      </c>
      <c r="C183" s="141">
        <f t="shared" si="8"/>
        <v>3212388.0843474185</v>
      </c>
      <c r="D183" s="141">
        <f t="shared" si="8"/>
        <v>18799366.571904097</v>
      </c>
      <c r="E183" s="141">
        <f t="shared" si="8"/>
        <v>12883293.361113567</v>
      </c>
      <c r="F183" s="141">
        <f t="shared" si="8"/>
        <v>5959641.3923688876</v>
      </c>
      <c r="G183" s="141">
        <f t="shared" si="8"/>
        <v>0</v>
      </c>
      <c r="H183" s="136">
        <f t="shared" si="9"/>
        <v>40854689.409733973</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5531.8120478323153</v>
      </c>
      <c r="D185" s="141">
        <f t="shared" si="10"/>
        <v>1665488.2139098691</v>
      </c>
      <c r="E185" s="141">
        <f t="shared" si="10"/>
        <v>0</v>
      </c>
      <c r="F185" s="141">
        <f t="shared" si="10"/>
        <v>0</v>
      </c>
      <c r="G185" s="141">
        <f t="shared" si="10"/>
        <v>0</v>
      </c>
      <c r="H185" s="136">
        <f t="shared" si="9"/>
        <v>1671020.0259577015</v>
      </c>
      <c r="I185" s="347"/>
    </row>
    <row r="186" spans="2:9">
      <c r="B186" s="127" t="str">
        <f>$B$50</f>
        <v>Technology</v>
      </c>
      <c r="C186" s="141">
        <f t="shared" si="10"/>
        <v>339885.47075507219</v>
      </c>
      <c r="D186" s="141">
        <f t="shared" si="10"/>
        <v>446825.59447074647</v>
      </c>
      <c r="E186" s="141">
        <f t="shared" si="10"/>
        <v>358939.55981117452</v>
      </c>
      <c r="F186" s="141">
        <f t="shared" si="10"/>
        <v>10712.309601314209</v>
      </c>
      <c r="G186" s="141">
        <f t="shared" si="10"/>
        <v>0</v>
      </c>
      <c r="H186" s="136">
        <f t="shared" si="9"/>
        <v>1156362.9346383072</v>
      </c>
      <c r="I186" s="347"/>
    </row>
    <row r="187" spans="2:9">
      <c r="B187" s="127" t="str">
        <f>$B$51</f>
        <v>Nursing</v>
      </c>
      <c r="C187" s="141">
        <f t="shared" si="10"/>
        <v>0</v>
      </c>
      <c r="D187" s="141">
        <f t="shared" si="10"/>
        <v>0</v>
      </c>
      <c r="E187" s="141">
        <f t="shared" si="10"/>
        <v>0</v>
      </c>
      <c r="F187" s="141">
        <f t="shared" si="10"/>
        <v>0</v>
      </c>
      <c r="G187" s="141">
        <f t="shared" si="10"/>
        <v>0</v>
      </c>
      <c r="H187" s="136">
        <f t="shared" si="9"/>
        <v>0</v>
      </c>
      <c r="I187" s="347"/>
    </row>
    <row r="188" spans="2:9">
      <c r="B188" s="130" t="str">
        <f>$B$52</f>
        <v>Totals</v>
      </c>
      <c r="C188" s="133">
        <f>SUM(C168:C187)</f>
        <v>48422433.926990949</v>
      </c>
      <c r="D188" s="133">
        <f>SUM(D168:D187)</f>
        <v>65800970.321040258</v>
      </c>
      <c r="E188" s="133">
        <f>SUM(E168:E187)</f>
        <v>59345291.882991016</v>
      </c>
      <c r="F188" s="133">
        <f>SUM(F168:F187)</f>
        <v>80848701.692072377</v>
      </c>
      <c r="G188" s="133">
        <f>SUM(G168:G187)</f>
        <v>11829499.899478396</v>
      </c>
      <c r="H188" s="133">
        <f t="shared" si="9"/>
        <v>266246897.72257301</v>
      </c>
      <c r="I188" s="347"/>
    </row>
    <row r="189" spans="2:9">
      <c r="B189" s="328"/>
      <c r="C189" s="329"/>
      <c r="D189" s="329"/>
      <c r="E189" s="329"/>
      <c r="F189" s="329"/>
      <c r="G189" s="329"/>
      <c r="H189" s="344"/>
    </row>
    <row r="190" spans="2:9" ht="15" customHeight="1">
      <c r="B190" s="489" t="s">
        <v>34</v>
      </c>
      <c r="C190" s="489"/>
      <c r="D190" s="489"/>
      <c r="E190" s="489"/>
      <c r="F190" s="489"/>
      <c r="G190" s="489"/>
      <c r="H190" s="122">
        <f>H15</f>
        <v>128434151</v>
      </c>
    </row>
    <row r="191" spans="2:9" ht="43.5" customHeight="1" thickBot="1">
      <c r="B191" s="473" t="s">
        <v>229</v>
      </c>
      <c r="C191" s="473"/>
      <c r="D191" s="473"/>
      <c r="E191" s="473"/>
      <c r="F191" s="473"/>
      <c r="G191" s="473"/>
      <c r="H191" s="473"/>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10274710.18433081</v>
      </c>
      <c r="D193" s="135">
        <f t="shared" si="11"/>
        <v>8008947.4540833822</v>
      </c>
      <c r="E193" s="135">
        <f t="shared" si="11"/>
        <v>5520044.5679651974</v>
      </c>
      <c r="F193" s="135">
        <f t="shared" si="11"/>
        <v>6496916.5907309931</v>
      </c>
      <c r="G193" s="135">
        <f t="shared" si="11"/>
        <v>0</v>
      </c>
      <c r="H193" s="135">
        <f>SUM(C193:G193)</f>
        <v>30300618.797110386</v>
      </c>
    </row>
    <row r="194" spans="2:8">
      <c r="B194" s="127" t="str">
        <f>$B$33</f>
        <v>Science</v>
      </c>
      <c r="C194" s="138">
        <f t="shared" si="11"/>
        <v>5046527.5776224444</v>
      </c>
      <c r="D194" s="138">
        <f t="shared" si="11"/>
        <v>5758623.5140510919</v>
      </c>
      <c r="E194" s="138">
        <f t="shared" si="11"/>
        <v>4305119.1609747997</v>
      </c>
      <c r="F194" s="138">
        <f t="shared" si="11"/>
        <v>8714958.6771925054</v>
      </c>
      <c r="G194" s="138">
        <f t="shared" si="11"/>
        <v>0</v>
      </c>
      <c r="H194" s="138">
        <f t="shared" ref="H194:H213" si="12">SUM(C194:G194)</f>
        <v>23825228.92984084</v>
      </c>
    </row>
    <row r="195" spans="2:8">
      <c r="B195" s="127" t="str">
        <f>$B$34</f>
        <v>Fine Arts</v>
      </c>
      <c r="C195" s="138">
        <f t="shared" si="11"/>
        <v>2395060.3139412142</v>
      </c>
      <c r="D195" s="138">
        <f t="shared" si="11"/>
        <v>1869490.6302138304</v>
      </c>
      <c r="E195" s="138">
        <f t="shared" si="11"/>
        <v>1546500.0302443707</v>
      </c>
      <c r="F195" s="138">
        <f t="shared" si="11"/>
        <v>1463187.1374308963</v>
      </c>
      <c r="G195" s="138">
        <f t="shared" si="11"/>
        <v>0</v>
      </c>
      <c r="H195" s="138">
        <f t="shared" si="12"/>
        <v>7274238.1118303118</v>
      </c>
    </row>
    <row r="196" spans="2:8">
      <c r="B196" s="127" t="str">
        <f>$B$35</f>
        <v>Teacher Education</v>
      </c>
      <c r="C196" s="138">
        <f t="shared" si="11"/>
        <v>293874.16510735377</v>
      </c>
      <c r="D196" s="138">
        <f t="shared" si="11"/>
        <v>1049879.1636671026</v>
      </c>
      <c r="E196" s="138">
        <f t="shared" si="11"/>
        <v>1630676.331424474</v>
      </c>
      <c r="F196" s="138">
        <f t="shared" si="11"/>
        <v>2598523.4846086898</v>
      </c>
      <c r="G196" s="138">
        <f t="shared" si="11"/>
        <v>0</v>
      </c>
      <c r="H196" s="138">
        <f t="shared" si="12"/>
        <v>5572953.14480762</v>
      </c>
    </row>
    <row r="197" spans="2:8">
      <c r="B197" s="127" t="str">
        <f>$B$36</f>
        <v>Agriculture</v>
      </c>
      <c r="C197" s="138">
        <f t="shared" si="11"/>
        <v>1259308.8830733623</v>
      </c>
      <c r="D197" s="138">
        <f t="shared" si="11"/>
        <v>1626430.8850133615</v>
      </c>
      <c r="E197" s="138">
        <f t="shared" si="11"/>
        <v>1888190.9675978795</v>
      </c>
      <c r="F197" s="138">
        <f t="shared" si="11"/>
        <v>1704172.1096860359</v>
      </c>
      <c r="G197" s="138">
        <f t="shared" si="11"/>
        <v>0</v>
      </c>
      <c r="H197" s="138">
        <f t="shared" si="12"/>
        <v>6478102.8453706391</v>
      </c>
    </row>
    <row r="198" spans="2:8">
      <c r="B198" s="127" t="str">
        <f>$B$37</f>
        <v>Engineering</v>
      </c>
      <c r="C198" s="138">
        <f t="shared" si="11"/>
        <v>2884879.2865608963</v>
      </c>
      <c r="D198" s="138">
        <f t="shared" si="11"/>
        <v>6183772.2425503749</v>
      </c>
      <c r="E198" s="138">
        <f t="shared" si="11"/>
        <v>4840962.956294586</v>
      </c>
      <c r="F198" s="138">
        <f t="shared" si="11"/>
        <v>7653206.7143700523</v>
      </c>
      <c r="G198" s="138">
        <f t="shared" si="11"/>
        <v>0</v>
      </c>
      <c r="H198" s="138">
        <f t="shared" si="12"/>
        <v>21562821.199775912</v>
      </c>
    </row>
    <row r="199" spans="2:8">
      <c r="B199" s="127" t="str">
        <f>$B$38</f>
        <v>Home Economics</v>
      </c>
      <c r="C199" s="138">
        <f t="shared" si="11"/>
        <v>427953.85669735062</v>
      </c>
      <c r="D199" s="138">
        <f t="shared" si="11"/>
        <v>335219.56909377727</v>
      </c>
      <c r="E199" s="138">
        <f t="shared" si="11"/>
        <v>46751.80467485742</v>
      </c>
      <c r="F199" s="138">
        <f t="shared" si="11"/>
        <v>177425.07841211415</v>
      </c>
      <c r="G199" s="138">
        <f t="shared" si="11"/>
        <v>0</v>
      </c>
      <c r="H199" s="138">
        <f t="shared" si="12"/>
        <v>987350.30887809943</v>
      </c>
    </row>
    <row r="200" spans="2:8">
      <c r="B200" s="127" t="str">
        <f>$B$39</f>
        <v>Law</v>
      </c>
      <c r="C200" s="138">
        <f t="shared" si="11"/>
        <v>0</v>
      </c>
      <c r="D200" s="138">
        <f t="shared" si="11"/>
        <v>0</v>
      </c>
      <c r="E200" s="138">
        <f t="shared" si="11"/>
        <v>0</v>
      </c>
      <c r="F200" s="138">
        <f t="shared" si="11"/>
        <v>0</v>
      </c>
      <c r="G200" s="138">
        <f t="shared" si="11"/>
        <v>4489058.19068792</v>
      </c>
      <c r="H200" s="138">
        <f t="shared" si="12"/>
        <v>4489058.19068792</v>
      </c>
    </row>
    <row r="201" spans="2:8">
      <c r="B201" s="127" t="str">
        <f>$B$40</f>
        <v>Social Service</v>
      </c>
      <c r="C201" s="138">
        <f t="shared" si="11"/>
        <v>67465.671403358836</v>
      </c>
      <c r="D201" s="138">
        <f t="shared" si="11"/>
        <v>70462.706226232738</v>
      </c>
      <c r="E201" s="138">
        <f t="shared" si="11"/>
        <v>219921.20959468553</v>
      </c>
      <c r="F201" s="138">
        <f t="shared" si="11"/>
        <v>2066.282739187553</v>
      </c>
      <c r="G201" s="138">
        <f t="shared" si="11"/>
        <v>0</v>
      </c>
      <c r="H201" s="138">
        <f t="shared" si="12"/>
        <v>359915.86996346462</v>
      </c>
    </row>
    <row r="202" spans="2:8">
      <c r="B202" s="127" t="str">
        <f>$B$41</f>
        <v>Library Science</v>
      </c>
      <c r="C202" s="138">
        <f t="shared" si="11"/>
        <v>27242.681570376033</v>
      </c>
      <c r="D202" s="138">
        <f t="shared" si="11"/>
        <v>0</v>
      </c>
      <c r="E202" s="138">
        <f t="shared" si="11"/>
        <v>332841.14831244404</v>
      </c>
      <c r="F202" s="138">
        <f t="shared" si="11"/>
        <v>5054.5110104786436</v>
      </c>
      <c r="G202" s="138">
        <f t="shared" si="11"/>
        <v>0</v>
      </c>
      <c r="H202" s="138">
        <f t="shared" si="12"/>
        <v>365138.34089329874</v>
      </c>
    </row>
    <row r="203" spans="2:8">
      <c r="B203" s="127" t="str">
        <f>$B$42</f>
        <v>Veterinary Science</v>
      </c>
      <c r="C203" s="138">
        <f t="shared" si="11"/>
        <v>0</v>
      </c>
      <c r="D203" s="138">
        <f t="shared" si="11"/>
        <v>0</v>
      </c>
      <c r="E203" s="138">
        <f t="shared" si="11"/>
        <v>0</v>
      </c>
      <c r="F203" s="138">
        <f t="shared" si="11"/>
        <v>0</v>
      </c>
      <c r="G203" s="138">
        <f t="shared" si="11"/>
        <v>2207327.3122126414</v>
      </c>
      <c r="H203" s="138">
        <f t="shared" si="12"/>
        <v>2207327.3122126414</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464946.34449220629</v>
      </c>
      <c r="D206" s="138">
        <f t="shared" si="11"/>
        <v>523175.36228178634</v>
      </c>
      <c r="E206" s="138">
        <f t="shared" si="11"/>
        <v>276621.85329114849</v>
      </c>
      <c r="F206" s="138">
        <f t="shared" si="11"/>
        <v>644225.71437145886</v>
      </c>
      <c r="G206" s="138">
        <f t="shared" si="11"/>
        <v>0</v>
      </c>
      <c r="H206" s="138">
        <f t="shared" si="12"/>
        <v>1908969.2744366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1959096.2869623648</v>
      </c>
      <c r="D208" s="138">
        <f t="shared" si="11"/>
        <v>10446262.011923991</v>
      </c>
      <c r="E208" s="138">
        <f t="shared" si="11"/>
        <v>6053753.8754267134</v>
      </c>
      <c r="F208" s="138">
        <f t="shared" si="11"/>
        <v>3221234.5992986062</v>
      </c>
      <c r="G208" s="138">
        <f t="shared" si="11"/>
        <v>0</v>
      </c>
      <c r="H208" s="138">
        <f t="shared" si="12"/>
        <v>21680346.773611676</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2535.8800585596741</v>
      </c>
      <c r="D210" s="138">
        <f t="shared" si="13"/>
        <v>811460.12126680627</v>
      </c>
      <c r="E210" s="138">
        <f t="shared" si="13"/>
        <v>0</v>
      </c>
      <c r="F210" s="138">
        <f t="shared" si="13"/>
        <v>0</v>
      </c>
      <c r="G210" s="138">
        <f t="shared" si="13"/>
        <v>0</v>
      </c>
      <c r="H210" s="138">
        <f t="shared" si="12"/>
        <v>813996.00132536597</v>
      </c>
    </row>
    <row r="211" spans="2:8">
      <c r="B211" s="127" t="str">
        <f>$B$50</f>
        <v>Technology</v>
      </c>
      <c r="C211" s="138">
        <f t="shared" si="13"/>
        <v>215297.05555818311</v>
      </c>
      <c r="D211" s="138">
        <f t="shared" si="13"/>
        <v>211426.71036055373</v>
      </c>
      <c r="E211" s="138">
        <f t="shared" si="13"/>
        <v>172642.22864000825</v>
      </c>
      <c r="F211" s="138">
        <f t="shared" si="13"/>
        <v>8719.9046964632471</v>
      </c>
      <c r="G211" s="138">
        <f t="shared" si="13"/>
        <v>0</v>
      </c>
      <c r="H211" s="138">
        <f t="shared" si="12"/>
        <v>608085.89925520832</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25318898.187378481</v>
      </c>
      <c r="D213" s="135">
        <f>SUM(D193:D212)</f>
        <v>36895150.3707323</v>
      </c>
      <c r="E213" s="135">
        <f>SUM(E193:E212)</f>
        <v>26834026.134441167</v>
      </c>
      <c r="F213" s="135">
        <f>SUM(F193:F212)</f>
        <v>32689690.804547489</v>
      </c>
      <c r="G213" s="135">
        <f>SUM(G193:G212)</f>
        <v>6696385.5029005613</v>
      </c>
      <c r="H213" s="135">
        <f t="shared" si="12"/>
        <v>128434150.99999999</v>
      </c>
    </row>
    <row r="214" spans="2:8">
      <c r="B214" s="143"/>
      <c r="C214" s="144"/>
      <c r="D214" s="144"/>
      <c r="E214" s="144"/>
      <c r="F214" s="144"/>
      <c r="G214" s="144"/>
      <c r="H214" s="144"/>
    </row>
    <row r="215" spans="2:8" ht="15" customHeight="1">
      <c r="B215" s="489" t="s">
        <v>35</v>
      </c>
      <c r="C215" s="489"/>
      <c r="D215" s="489"/>
      <c r="E215" s="489"/>
      <c r="F215" s="489"/>
      <c r="G215" s="489"/>
      <c r="H215" s="122">
        <f>H17</f>
        <v>68949988</v>
      </c>
    </row>
    <row r="216" spans="2:8" ht="60.75" customHeight="1" thickBot="1">
      <c r="B216" s="473" t="s">
        <v>230</v>
      </c>
      <c r="C216" s="473"/>
      <c r="D216" s="473"/>
      <c r="E216" s="473"/>
      <c r="F216" s="473"/>
      <c r="G216" s="473"/>
      <c r="H216" s="473"/>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13064435.0145911</v>
      </c>
      <c r="D218" s="135">
        <f t="shared" si="14"/>
        <v>8133516.1284898147</v>
      </c>
      <c r="E218" s="135">
        <f t="shared" si="14"/>
        <v>1113439.4916876683</v>
      </c>
      <c r="F218" s="135">
        <f t="shared" si="14"/>
        <v>862467.7840547479</v>
      </c>
      <c r="G218" s="135">
        <f t="shared" si="14"/>
        <v>0</v>
      </c>
      <c r="H218" s="135">
        <f>SUM(C218:G218)</f>
        <v>23173858.418823328</v>
      </c>
    </row>
    <row r="219" spans="2:8">
      <c r="B219" s="127" t="str">
        <f>$B$33</f>
        <v>Science</v>
      </c>
      <c r="C219" s="138">
        <f t="shared" si="14"/>
        <v>5335841.1407267321</v>
      </c>
      <c r="D219" s="138">
        <f t="shared" si="14"/>
        <v>5221226.2735982481</v>
      </c>
      <c r="E219" s="138">
        <f t="shared" si="14"/>
        <v>801517.61937846406</v>
      </c>
      <c r="F219" s="138">
        <f t="shared" si="14"/>
        <v>1119259.8548771562</v>
      </c>
      <c r="G219" s="138">
        <f t="shared" si="14"/>
        <v>0</v>
      </c>
      <c r="H219" s="138">
        <f t="shared" ref="H219:H238" si="15">SUM(C219:G219)</f>
        <v>12477844.888580602</v>
      </c>
    </row>
    <row r="220" spans="2:8">
      <c r="B220" s="127" t="str">
        <f>$B$34</f>
        <v>Fine Arts</v>
      </c>
      <c r="C220" s="138">
        <f t="shared" si="14"/>
        <v>1416436.0799039549</v>
      </c>
      <c r="D220" s="138">
        <f t="shared" si="14"/>
        <v>774437.95624310034</v>
      </c>
      <c r="E220" s="138">
        <f t="shared" si="14"/>
        <v>233838.00928616285</v>
      </c>
      <c r="F220" s="138">
        <f t="shared" si="14"/>
        <v>186438.07881626897</v>
      </c>
      <c r="G220" s="138">
        <f t="shared" si="14"/>
        <v>0</v>
      </c>
      <c r="H220" s="138">
        <f t="shared" si="15"/>
        <v>2611150.1242494872</v>
      </c>
    </row>
    <row r="221" spans="2:8">
      <c r="B221" s="127" t="str">
        <f>$B$35</f>
        <v>Teacher Education</v>
      </c>
      <c r="C221" s="138">
        <f t="shared" si="14"/>
        <v>117335.47909722077</v>
      </c>
      <c r="D221" s="138">
        <f t="shared" si="14"/>
        <v>837762.95324098144</v>
      </c>
      <c r="E221" s="138">
        <f t="shared" si="14"/>
        <v>741300.40297933901</v>
      </c>
      <c r="F221" s="138">
        <f t="shared" si="14"/>
        <v>563192.72575170943</v>
      </c>
      <c r="G221" s="138">
        <f t="shared" si="14"/>
        <v>0</v>
      </c>
      <c r="H221" s="138">
        <f t="shared" si="15"/>
        <v>2259591.561069251</v>
      </c>
    </row>
    <row r="222" spans="2:8">
      <c r="B222" s="127" t="str">
        <f>$B$36</f>
        <v>Agriculture</v>
      </c>
      <c r="C222" s="138">
        <f t="shared" si="14"/>
        <v>918544.50025546143</v>
      </c>
      <c r="D222" s="138">
        <f t="shared" si="14"/>
        <v>1356581.9779405226</v>
      </c>
      <c r="E222" s="138">
        <f t="shared" si="14"/>
        <v>294137.94164188014</v>
      </c>
      <c r="F222" s="138">
        <f t="shared" si="14"/>
        <v>177418.33625137931</v>
      </c>
      <c r="G222" s="138">
        <f t="shared" si="14"/>
        <v>0</v>
      </c>
      <c r="H222" s="138">
        <f t="shared" si="15"/>
        <v>2746682.7560892436</v>
      </c>
    </row>
    <row r="223" spans="2:8">
      <c r="B223" s="127" t="str">
        <f>$B$37</f>
        <v>Engineering</v>
      </c>
      <c r="C223" s="138">
        <f t="shared" si="14"/>
        <v>2090126.3025857506</v>
      </c>
      <c r="D223" s="138">
        <f t="shared" si="14"/>
        <v>4948714.7301794803</v>
      </c>
      <c r="E223" s="138">
        <f t="shared" si="14"/>
        <v>1801057.2388386671</v>
      </c>
      <c r="F223" s="138">
        <f t="shared" si="14"/>
        <v>884024.96878483391</v>
      </c>
      <c r="G223" s="138">
        <f t="shared" si="14"/>
        <v>0</v>
      </c>
      <c r="H223" s="138">
        <f t="shared" si="15"/>
        <v>9723923.2403887305</v>
      </c>
    </row>
    <row r="224" spans="2:8">
      <c r="B224" s="127" t="str">
        <f>$B$38</f>
        <v>Home Economics</v>
      </c>
      <c r="C224" s="138">
        <f t="shared" si="14"/>
        <v>439246.57072349754</v>
      </c>
      <c r="D224" s="138">
        <f t="shared" si="14"/>
        <v>223064.53167845146</v>
      </c>
      <c r="E224" s="138">
        <f t="shared" si="14"/>
        <v>13151.837098160557</v>
      </c>
      <c r="F224" s="138">
        <f t="shared" si="14"/>
        <v>30306.335018029207</v>
      </c>
      <c r="G224" s="138">
        <f t="shared" si="14"/>
        <v>0</v>
      </c>
      <c r="H224" s="138">
        <f t="shared" si="15"/>
        <v>705769.27451813873</v>
      </c>
    </row>
    <row r="225" spans="2:8">
      <c r="B225" s="127" t="str">
        <f>$B$39</f>
        <v>Law</v>
      </c>
      <c r="C225" s="138">
        <f t="shared" si="14"/>
        <v>0</v>
      </c>
      <c r="D225" s="138">
        <f t="shared" si="14"/>
        <v>0</v>
      </c>
      <c r="E225" s="138">
        <f t="shared" si="14"/>
        <v>0</v>
      </c>
      <c r="F225" s="138">
        <f t="shared" si="14"/>
        <v>0</v>
      </c>
      <c r="G225" s="138">
        <f t="shared" si="14"/>
        <v>811015.95240641991</v>
      </c>
      <c r="H225" s="138">
        <f t="shared" si="15"/>
        <v>811015.95240641991</v>
      </c>
    </row>
    <row r="226" spans="2:8">
      <c r="B226" s="127" t="str">
        <f>$B$40</f>
        <v>Social Service</v>
      </c>
      <c r="C226" s="138">
        <f t="shared" si="14"/>
        <v>24821.840986858791</v>
      </c>
      <c r="D226" s="138">
        <f t="shared" si="14"/>
        <v>41740.983936631463</v>
      </c>
      <c r="E226" s="138">
        <f t="shared" si="14"/>
        <v>63029.558923260025</v>
      </c>
      <c r="F226" s="138">
        <f t="shared" si="14"/>
        <v>0</v>
      </c>
      <c r="G226" s="138">
        <f t="shared" si="14"/>
        <v>0</v>
      </c>
      <c r="H226" s="138">
        <f t="shared" si="15"/>
        <v>129592.38384675028</v>
      </c>
    </row>
    <row r="227" spans="2:8">
      <c r="B227" s="127" t="str">
        <f>$B$41</f>
        <v>Library Science</v>
      </c>
      <c r="C227" s="138">
        <f t="shared" si="14"/>
        <v>7773.8732761041274</v>
      </c>
      <c r="D227" s="138">
        <f t="shared" si="14"/>
        <v>0</v>
      </c>
      <c r="E227" s="138">
        <f t="shared" si="14"/>
        <v>46320.935691634666</v>
      </c>
      <c r="F227" s="138">
        <f t="shared" si="14"/>
        <v>270.59227694668937</v>
      </c>
      <c r="G227" s="138">
        <f t="shared" si="14"/>
        <v>0</v>
      </c>
      <c r="H227" s="138">
        <f t="shared" si="15"/>
        <v>54365.401244685483</v>
      </c>
    </row>
    <row r="228" spans="2:8">
      <c r="B228" s="127" t="str">
        <f>$B$42</f>
        <v>Veterinary Science</v>
      </c>
      <c r="C228" s="138">
        <f t="shared" si="14"/>
        <v>0</v>
      </c>
      <c r="D228" s="138">
        <f t="shared" si="14"/>
        <v>0</v>
      </c>
      <c r="E228" s="138">
        <f t="shared" si="14"/>
        <v>0</v>
      </c>
      <c r="F228" s="138">
        <f t="shared" si="14"/>
        <v>0</v>
      </c>
      <c r="G228" s="138">
        <f t="shared" si="14"/>
        <v>226452.10043307385</v>
      </c>
      <c r="H228" s="138">
        <f t="shared" si="15"/>
        <v>226452.10043307385</v>
      </c>
    </row>
    <row r="229" spans="2:8">
      <c r="B229" s="127" t="str">
        <f>$B$43</f>
        <v>Vocational Training</v>
      </c>
      <c r="C229" s="138">
        <f t="shared" si="14"/>
        <v>0</v>
      </c>
      <c r="D229" s="138">
        <f t="shared" si="14"/>
        <v>0</v>
      </c>
      <c r="E229" s="138">
        <f t="shared" si="14"/>
        <v>0</v>
      </c>
      <c r="F229" s="138">
        <f t="shared" si="14"/>
        <v>0</v>
      </c>
      <c r="G229" s="138">
        <f t="shared" si="14"/>
        <v>0</v>
      </c>
      <c r="H229" s="138">
        <f t="shared" si="15"/>
        <v>0</v>
      </c>
    </row>
    <row r="230" spans="2:8">
      <c r="B230" s="127" t="str">
        <f>$B$44</f>
        <v>Physical Training</v>
      </c>
      <c r="C230" s="138">
        <f t="shared" si="14"/>
        <v>0</v>
      </c>
      <c r="D230" s="138">
        <f t="shared" si="14"/>
        <v>0</v>
      </c>
      <c r="E230" s="138">
        <f t="shared" si="14"/>
        <v>0</v>
      </c>
      <c r="F230" s="138">
        <f t="shared" si="14"/>
        <v>0</v>
      </c>
      <c r="G230" s="138">
        <f t="shared" si="14"/>
        <v>0</v>
      </c>
      <c r="H230" s="138">
        <f t="shared" si="15"/>
        <v>0</v>
      </c>
    </row>
    <row r="231" spans="2:8">
      <c r="B231" s="127" t="str">
        <f>$B$45</f>
        <v>Health Services</v>
      </c>
      <c r="C231" s="138">
        <f t="shared" si="14"/>
        <v>493099.96419059101</v>
      </c>
      <c r="D231" s="138">
        <f t="shared" si="14"/>
        <v>573849.33899206587</v>
      </c>
      <c r="E231" s="138">
        <f t="shared" si="14"/>
        <v>93386.31499259916</v>
      </c>
      <c r="F231" s="138">
        <f t="shared" si="14"/>
        <v>111393.82067638713</v>
      </c>
      <c r="G231" s="138">
        <f t="shared" si="14"/>
        <v>0</v>
      </c>
      <c r="H231" s="138">
        <f t="shared" si="15"/>
        <v>1271729.4388516431</v>
      </c>
    </row>
    <row r="232" spans="2:8">
      <c r="B232" s="127" t="str">
        <f>$B$46</f>
        <v>Pharmacy</v>
      </c>
      <c r="C232" s="138">
        <f t="shared" si="14"/>
        <v>0</v>
      </c>
      <c r="D232" s="138">
        <f t="shared" si="14"/>
        <v>0</v>
      </c>
      <c r="E232" s="138">
        <f t="shared" si="14"/>
        <v>0</v>
      </c>
      <c r="F232" s="138">
        <f t="shared" si="14"/>
        <v>0</v>
      </c>
      <c r="G232" s="138">
        <f t="shared" si="14"/>
        <v>0</v>
      </c>
      <c r="H232" s="138">
        <f t="shared" si="15"/>
        <v>0</v>
      </c>
    </row>
    <row r="233" spans="2:8">
      <c r="B233" s="127" t="str">
        <f>$B$47</f>
        <v>Business Administration</v>
      </c>
      <c r="C233" s="138">
        <f t="shared" si="14"/>
        <v>1622830.1423221582</v>
      </c>
      <c r="D233" s="138">
        <f t="shared" si="14"/>
        <v>8680340.8560870085</v>
      </c>
      <c r="E233" s="138">
        <f t="shared" si="14"/>
        <v>1798079.4644013471</v>
      </c>
      <c r="F233" s="138">
        <f t="shared" si="14"/>
        <v>214128.68849048018</v>
      </c>
      <c r="G233" s="138">
        <f t="shared" si="14"/>
        <v>0</v>
      </c>
      <c r="H233" s="138">
        <f t="shared" si="15"/>
        <v>12315379.151300995</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90.922494457358198</v>
      </c>
      <c r="D235" s="138">
        <f t="shared" si="16"/>
        <v>248572.91075083739</v>
      </c>
      <c r="E235" s="138">
        <f t="shared" si="16"/>
        <v>0</v>
      </c>
      <c r="F235" s="138">
        <f t="shared" si="16"/>
        <v>0</v>
      </c>
      <c r="G235" s="138">
        <f t="shared" si="16"/>
        <v>0</v>
      </c>
      <c r="H235" s="138">
        <f t="shared" si="15"/>
        <v>248663.83324529475</v>
      </c>
    </row>
    <row r="236" spans="2:8">
      <c r="B236" s="127" t="str">
        <f>$B$50</f>
        <v>Technology</v>
      </c>
      <c r="C236" s="138">
        <f t="shared" si="16"/>
        <v>81693.861269936358</v>
      </c>
      <c r="D236" s="138">
        <f t="shared" si="16"/>
        <v>63414.187134497799</v>
      </c>
      <c r="E236" s="138">
        <f t="shared" si="16"/>
        <v>46155.503778450257</v>
      </c>
      <c r="F236" s="138">
        <f t="shared" si="16"/>
        <v>2705.9227694668939</v>
      </c>
      <c r="G236" s="138">
        <f t="shared" si="16"/>
        <v>0</v>
      </c>
      <c r="H236" s="138">
        <f t="shared" si="15"/>
        <v>193969.4749523513</v>
      </c>
    </row>
    <row r="237" spans="2:8">
      <c r="B237" s="127" t="str">
        <f>$B$51</f>
        <v>Nursing</v>
      </c>
      <c r="C237" s="138">
        <f t="shared" si="16"/>
        <v>0</v>
      </c>
      <c r="D237" s="138">
        <f t="shared" si="16"/>
        <v>0</v>
      </c>
      <c r="E237" s="138">
        <f t="shared" si="16"/>
        <v>0</v>
      </c>
      <c r="F237" s="138">
        <f t="shared" si="16"/>
        <v>0</v>
      </c>
      <c r="G237" s="138">
        <f t="shared" si="16"/>
        <v>0</v>
      </c>
      <c r="H237" s="138">
        <f t="shared" si="15"/>
        <v>0</v>
      </c>
    </row>
    <row r="238" spans="2:8">
      <c r="B238" s="130" t="str">
        <f>$B$52</f>
        <v>Totals</v>
      </c>
      <c r="C238" s="135">
        <f>SUM(C218:C237)</f>
        <v>25612275.69242382</v>
      </c>
      <c r="D238" s="135">
        <f>SUM(D218:D237)</f>
        <v>31103222.828271635</v>
      </c>
      <c r="E238" s="135">
        <f>SUM(E218:E237)</f>
        <v>7045414.3186976351</v>
      </c>
      <c r="F238" s="135">
        <f>SUM(F218:F237)</f>
        <v>4151607.1077674064</v>
      </c>
      <c r="G238" s="135">
        <f>SUM(G218:G237)</f>
        <v>1037468.0528394937</v>
      </c>
      <c r="H238" s="135">
        <f t="shared" si="15"/>
        <v>68949987.999999985</v>
      </c>
    </row>
    <row r="239" spans="2:8">
      <c r="B239" s="328"/>
      <c r="C239" s="348"/>
      <c r="D239" s="348"/>
      <c r="E239" s="348"/>
      <c r="F239" s="348"/>
      <c r="G239" s="348"/>
      <c r="H239" s="348"/>
    </row>
    <row r="240" spans="2:8" ht="15" customHeight="1">
      <c r="B240" s="120" t="s">
        <v>11</v>
      </c>
      <c r="C240" s="121"/>
      <c r="D240" s="121"/>
      <c r="E240" s="121"/>
      <c r="F240" s="121"/>
      <c r="G240" s="121"/>
      <c r="H240" s="122">
        <f>H16</f>
        <v>73991053</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14019600.75148477</v>
      </c>
      <c r="D243" s="135">
        <f t="shared" si="17"/>
        <v>8728172.9902468547</v>
      </c>
      <c r="E243" s="135">
        <f t="shared" si="17"/>
        <v>1194845.1744727688</v>
      </c>
      <c r="F243" s="135">
        <f t="shared" si="17"/>
        <v>925524.44709326699</v>
      </c>
      <c r="G243" s="135">
        <f t="shared" si="17"/>
        <v>0</v>
      </c>
      <c r="H243" s="135">
        <f>SUM(C243:G243)</f>
        <v>24868143.36329766</v>
      </c>
    </row>
    <row r="244" spans="2:8">
      <c r="B244" s="127" t="str">
        <f>$B$33</f>
        <v>Science</v>
      </c>
      <c r="C244" s="138">
        <f t="shared" si="17"/>
        <v>5725954.6534379683</v>
      </c>
      <c r="D244" s="138">
        <f t="shared" si="17"/>
        <v>5602960.0749865314</v>
      </c>
      <c r="E244" s="138">
        <f t="shared" si="17"/>
        <v>860118.09974304505</v>
      </c>
      <c r="F244" s="138">
        <f t="shared" si="17"/>
        <v>1201091.0755051612</v>
      </c>
      <c r="G244" s="138">
        <f t="shared" si="17"/>
        <v>0</v>
      </c>
      <c r="H244" s="138">
        <f t="shared" ref="H244:H263" si="18">SUM(C244:G244)</f>
        <v>13390123.903672708</v>
      </c>
    </row>
    <row r="245" spans="2:8">
      <c r="B245" s="127" t="str">
        <f>$B$34</f>
        <v>Fine Arts</v>
      </c>
      <c r="C245" s="138">
        <f t="shared" si="17"/>
        <v>1519994.420583304</v>
      </c>
      <c r="D245" s="138">
        <f t="shared" si="17"/>
        <v>831058.59083825978</v>
      </c>
      <c r="E245" s="138">
        <f t="shared" si="17"/>
        <v>250934.35170006074</v>
      </c>
      <c r="F245" s="138">
        <f t="shared" si="17"/>
        <v>200068.92199767652</v>
      </c>
      <c r="G245" s="138">
        <f t="shared" si="17"/>
        <v>0</v>
      </c>
      <c r="H245" s="138">
        <f t="shared" si="18"/>
        <v>2802056.2851193012</v>
      </c>
    </row>
    <row r="246" spans="2:8">
      <c r="B246" s="127" t="str">
        <f>$B$35</f>
        <v>Teacher Education</v>
      </c>
      <c r="C246" s="138">
        <f t="shared" si="17"/>
        <v>125914.09954506236</v>
      </c>
      <c r="D246" s="138">
        <f t="shared" si="17"/>
        <v>899013.39902611705</v>
      </c>
      <c r="E246" s="138">
        <f t="shared" si="17"/>
        <v>795498.28791508463</v>
      </c>
      <c r="F246" s="138">
        <f t="shared" si="17"/>
        <v>604368.81903894152</v>
      </c>
      <c r="G246" s="138">
        <f t="shared" si="17"/>
        <v>0</v>
      </c>
      <c r="H246" s="138">
        <f t="shared" si="18"/>
        <v>2424794.6055252058</v>
      </c>
    </row>
    <row r="247" spans="2:8">
      <c r="B247" s="127" t="str">
        <f>$B$36</f>
        <v>Agriculture</v>
      </c>
      <c r="C247" s="138">
        <f t="shared" si="17"/>
        <v>985701.03886400035</v>
      </c>
      <c r="D247" s="138">
        <f t="shared" si="17"/>
        <v>1455764.271179308</v>
      </c>
      <c r="E247" s="138">
        <f t="shared" si="17"/>
        <v>315642.92700580688</v>
      </c>
      <c r="F247" s="138">
        <f t="shared" si="17"/>
        <v>190389.72886764864</v>
      </c>
      <c r="G247" s="138">
        <f t="shared" si="17"/>
        <v>0</v>
      </c>
      <c r="H247" s="138">
        <f t="shared" si="18"/>
        <v>2947497.965916764</v>
      </c>
    </row>
    <row r="248" spans="2:8">
      <c r="B248" s="127" t="str">
        <f>$B$37</f>
        <v>Engineering</v>
      </c>
      <c r="C248" s="138">
        <f t="shared" si="17"/>
        <v>2242939.4190948419</v>
      </c>
      <c r="D248" s="138">
        <f t="shared" si="17"/>
        <v>5310524.6933848727</v>
      </c>
      <c r="E248" s="138">
        <f t="shared" si="17"/>
        <v>1932735.965304961</v>
      </c>
      <c r="F248" s="138">
        <f t="shared" si="17"/>
        <v>948657.71867403353</v>
      </c>
      <c r="G248" s="138">
        <f t="shared" si="17"/>
        <v>0</v>
      </c>
      <c r="H248" s="138">
        <f t="shared" si="18"/>
        <v>10434857.79645871</v>
      </c>
    </row>
    <row r="249" spans="2:8">
      <c r="B249" s="127" t="str">
        <f>$B$38</f>
        <v>Home Economics</v>
      </c>
      <c r="C249" s="138">
        <f t="shared" si="17"/>
        <v>471360.72444959031</v>
      </c>
      <c r="D249" s="138">
        <f t="shared" si="17"/>
        <v>239373.20461666334</v>
      </c>
      <c r="E249" s="138">
        <f t="shared" si="17"/>
        <v>14113.392967919935</v>
      </c>
      <c r="F249" s="138">
        <f t="shared" si="17"/>
        <v>32522.088916893717</v>
      </c>
      <c r="G249" s="138">
        <f t="shared" si="17"/>
        <v>0</v>
      </c>
      <c r="H249" s="138">
        <f t="shared" si="18"/>
        <v>757369.41095106723</v>
      </c>
    </row>
    <row r="250" spans="2:8">
      <c r="B250" s="127" t="str">
        <f>$B$39</f>
        <v>Law</v>
      </c>
      <c r="C250" s="138">
        <f t="shared" si="17"/>
        <v>0</v>
      </c>
      <c r="D250" s="138">
        <f t="shared" si="17"/>
        <v>0</v>
      </c>
      <c r="E250" s="138">
        <f t="shared" si="17"/>
        <v>0</v>
      </c>
      <c r="F250" s="138">
        <f t="shared" si="17"/>
        <v>0</v>
      </c>
      <c r="G250" s="138">
        <f t="shared" si="17"/>
        <v>870310.87399680039</v>
      </c>
      <c r="H250" s="138">
        <f t="shared" si="18"/>
        <v>870310.87399680039</v>
      </c>
    </row>
    <row r="251" spans="2:8">
      <c r="B251" s="127" t="str">
        <f>$B$40</f>
        <v>Social Service</v>
      </c>
      <c r="C251" s="138">
        <f t="shared" si="17"/>
        <v>26636.613076948488</v>
      </c>
      <c r="D251" s="138">
        <f t="shared" si="17"/>
        <v>44792.74680551717</v>
      </c>
      <c r="E251" s="138">
        <f t="shared" si="17"/>
        <v>67637.770072672894</v>
      </c>
      <c r="F251" s="138">
        <f t="shared" si="17"/>
        <v>0</v>
      </c>
      <c r="G251" s="138">
        <f t="shared" si="17"/>
        <v>0</v>
      </c>
      <c r="H251" s="138">
        <f t="shared" si="18"/>
        <v>139067.12995513855</v>
      </c>
    </row>
    <row r="252" spans="2:8">
      <c r="B252" s="127" t="str">
        <f>$B$41</f>
        <v>Library Science</v>
      </c>
      <c r="C252" s="138">
        <f t="shared" si="17"/>
        <v>8342.2359636596921</v>
      </c>
      <c r="D252" s="138">
        <f t="shared" si="17"/>
        <v>0</v>
      </c>
      <c r="E252" s="138">
        <f t="shared" si="17"/>
        <v>49707.547559969586</v>
      </c>
      <c r="F252" s="138">
        <f t="shared" si="17"/>
        <v>290.37579390083681</v>
      </c>
      <c r="G252" s="138">
        <f t="shared" si="17"/>
        <v>0</v>
      </c>
      <c r="H252" s="138">
        <f t="shared" si="18"/>
        <v>58340.15931753011</v>
      </c>
    </row>
    <row r="253" spans="2:8">
      <c r="B253" s="127" t="str">
        <f>$B$42</f>
        <v>Veterinary Science</v>
      </c>
      <c r="C253" s="138">
        <f t="shared" si="17"/>
        <v>0</v>
      </c>
      <c r="D253" s="138">
        <f t="shared" si="17"/>
        <v>0</v>
      </c>
      <c r="E253" s="138">
        <f t="shared" si="17"/>
        <v>0</v>
      </c>
      <c r="F253" s="138">
        <f t="shared" si="17"/>
        <v>0</v>
      </c>
      <c r="G253" s="138">
        <f t="shared" si="17"/>
        <v>243008.44497761031</v>
      </c>
      <c r="H253" s="138">
        <f t="shared" si="18"/>
        <v>243008.44497761031</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529151.44212532893</v>
      </c>
      <c r="D256" s="138">
        <f t="shared" si="17"/>
        <v>615804.5575784134</v>
      </c>
      <c r="E256" s="138">
        <f t="shared" si="17"/>
        <v>100213.9664200101</v>
      </c>
      <c r="F256" s="138">
        <f t="shared" si="17"/>
        <v>119538.03515584448</v>
      </c>
      <c r="G256" s="138">
        <f t="shared" si="17"/>
        <v>0</v>
      </c>
      <c r="H256" s="138">
        <f t="shared" si="18"/>
        <v>1364708.0012795969</v>
      </c>
    </row>
    <row r="257" spans="2:9">
      <c r="B257" s="127" t="str">
        <f>$B$46</f>
        <v>Pharmacy</v>
      </c>
      <c r="C257" s="138">
        <f t="shared" si="17"/>
        <v>0</v>
      </c>
      <c r="D257" s="138">
        <f t="shared" si="17"/>
        <v>0</v>
      </c>
      <c r="E257" s="138">
        <f t="shared" si="17"/>
        <v>0</v>
      </c>
      <c r="F257" s="138">
        <f t="shared" si="17"/>
        <v>0</v>
      </c>
      <c r="G257" s="138">
        <f t="shared" si="17"/>
        <v>0</v>
      </c>
      <c r="H257" s="138">
        <f t="shared" si="18"/>
        <v>0</v>
      </c>
    </row>
    <row r="258" spans="2:9">
      <c r="B258" s="127" t="str">
        <f>$B$47</f>
        <v>Business Administration</v>
      </c>
      <c r="C258" s="138">
        <f t="shared" si="17"/>
        <v>1741478.3461681872</v>
      </c>
      <c r="D258" s="138">
        <f t="shared" si="17"/>
        <v>9314977.1155986171</v>
      </c>
      <c r="E258" s="138">
        <f t="shared" si="17"/>
        <v>1929540.4801046764</v>
      </c>
      <c r="F258" s="138">
        <f t="shared" si="17"/>
        <v>229784.04490686217</v>
      </c>
      <c r="G258" s="138">
        <f t="shared" si="17"/>
        <v>0</v>
      </c>
      <c r="H258" s="138">
        <f t="shared" si="18"/>
        <v>13215779.986778341</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97.570011270873579</v>
      </c>
      <c r="D260" s="138">
        <f t="shared" si="19"/>
        <v>266746.54988670163</v>
      </c>
      <c r="E260" s="138">
        <f t="shared" si="19"/>
        <v>0</v>
      </c>
      <c r="F260" s="138">
        <f t="shared" si="19"/>
        <v>0</v>
      </c>
      <c r="G260" s="138">
        <f t="shared" si="19"/>
        <v>0</v>
      </c>
      <c r="H260" s="138">
        <f t="shared" si="18"/>
        <v>266844.1198979725</v>
      </c>
    </row>
    <row r="261" spans="2:9">
      <c r="B261" s="127" t="str">
        <f>$B$50</f>
        <v>Technology</v>
      </c>
      <c r="C261" s="138">
        <f t="shared" si="19"/>
        <v>87666.655126879908</v>
      </c>
      <c r="D261" s="138">
        <f t="shared" si="19"/>
        <v>68050.519185304933</v>
      </c>
      <c r="E261" s="138">
        <f t="shared" si="19"/>
        <v>49530.020604398262</v>
      </c>
      <c r="F261" s="138">
        <f t="shared" si="19"/>
        <v>2903.7579390083679</v>
      </c>
      <c r="G261" s="138">
        <f t="shared" si="19"/>
        <v>0</v>
      </c>
      <c r="H261" s="138">
        <f t="shared" si="18"/>
        <v>208150.95285559149</v>
      </c>
    </row>
    <row r="262" spans="2:9">
      <c r="B262" s="127" t="str">
        <f>$B$51</f>
        <v>Nursing</v>
      </c>
      <c r="C262" s="138">
        <f t="shared" si="19"/>
        <v>0</v>
      </c>
      <c r="D262" s="138">
        <f t="shared" si="19"/>
        <v>0</v>
      </c>
      <c r="E262" s="138">
        <f t="shared" si="19"/>
        <v>0</v>
      </c>
      <c r="F262" s="138">
        <f t="shared" si="19"/>
        <v>0</v>
      </c>
      <c r="G262" s="138">
        <f t="shared" si="19"/>
        <v>0</v>
      </c>
      <c r="H262" s="138">
        <f t="shared" si="18"/>
        <v>0</v>
      </c>
    </row>
    <row r="263" spans="2:9">
      <c r="B263" s="130" t="str">
        <f>$B$52</f>
        <v>Totals</v>
      </c>
      <c r="C263" s="135">
        <f>SUM(C243:C262)</f>
        <v>27484837.969931811</v>
      </c>
      <c r="D263" s="135">
        <f>SUM(D243:D262)</f>
        <v>33377238.71333316</v>
      </c>
      <c r="E263" s="135">
        <f>SUM(E243:E262)</f>
        <v>7560517.9838713724</v>
      </c>
      <c r="F263" s="135">
        <f>SUM(F243:F262)</f>
        <v>4455139.0138892373</v>
      </c>
      <c r="G263" s="135">
        <f>SUM(G243:G262)</f>
        <v>1113319.3189744106</v>
      </c>
      <c r="H263" s="135">
        <f t="shared" si="18"/>
        <v>73991052.999999985</v>
      </c>
      <c r="I263" s="349"/>
    </row>
    <row r="264" spans="2:9">
      <c r="B264" s="481"/>
      <c r="C264" s="481"/>
      <c r="D264" s="481"/>
      <c r="E264" s="481"/>
      <c r="F264" s="481"/>
      <c r="G264" s="481"/>
      <c r="H264" s="481"/>
      <c r="I264" s="350"/>
    </row>
    <row r="265" spans="2:9" ht="15" customHeight="1">
      <c r="B265" s="120" t="s">
        <v>232</v>
      </c>
      <c r="C265" s="121"/>
      <c r="D265" s="121"/>
      <c r="E265" s="121"/>
      <c r="F265" s="121"/>
      <c r="G265" s="121"/>
      <c r="H265" s="122"/>
    </row>
    <row r="266" spans="2:9" ht="45" customHeight="1" thickBot="1">
      <c r="B266" s="473" t="s">
        <v>233</v>
      </c>
      <c r="C266" s="473"/>
      <c r="D266" s="473"/>
      <c r="E266" s="473"/>
      <c r="F266" s="473"/>
      <c r="G266" s="473"/>
      <c r="H266" s="473"/>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71609113.825951844</v>
      </c>
      <c r="D268" s="135">
        <f t="shared" si="20"/>
        <v>53217903.258244082</v>
      </c>
      <c r="E268" s="135">
        <f t="shared" si="20"/>
        <v>28622326.429974101</v>
      </c>
      <c r="F268" s="135">
        <f t="shared" si="20"/>
        <v>36763668.416350365</v>
      </c>
      <c r="G268" s="135">
        <f t="shared" si="20"/>
        <v>0</v>
      </c>
      <c r="H268" s="135">
        <f>SUM(C268:G268)</f>
        <v>190213011.93052039</v>
      </c>
    </row>
    <row r="269" spans="2:9">
      <c r="B269" s="127" t="str">
        <f>$B$33</f>
        <v>Science</v>
      </c>
      <c r="C269" s="138">
        <f t="shared" si="20"/>
        <v>30655344.077319279</v>
      </c>
      <c r="D269" s="138">
        <f t="shared" si="20"/>
        <v>34542450.731825352</v>
      </c>
      <c r="E269" s="138">
        <f t="shared" si="20"/>
        <v>23303153.409239538</v>
      </c>
      <c r="F269" s="138">
        <f t="shared" si="20"/>
        <v>42725129.74296464</v>
      </c>
      <c r="G269" s="138">
        <f t="shared" si="20"/>
        <v>0</v>
      </c>
      <c r="H269" s="138">
        <f t="shared" ref="H269:H288" si="21">SUM(C269:G269)</f>
        <v>131226077.96134882</v>
      </c>
    </row>
    <row r="270" spans="2:9">
      <c r="B270" s="127" t="str">
        <f>$B$34</f>
        <v>Fine Arts</v>
      </c>
      <c r="C270" s="138">
        <f t="shared" si="20"/>
        <v>13217032.45423108</v>
      </c>
      <c r="D270" s="138">
        <f t="shared" si="20"/>
        <v>7901174.5549325664</v>
      </c>
      <c r="E270" s="138">
        <f t="shared" si="20"/>
        <v>6336123.3662749007</v>
      </c>
      <c r="F270" s="138">
        <f t="shared" si="20"/>
        <v>8786221.4980163723</v>
      </c>
      <c r="G270" s="138">
        <f t="shared" si="20"/>
        <v>0</v>
      </c>
      <c r="H270" s="138">
        <f t="shared" si="21"/>
        <v>36240551.873454921</v>
      </c>
    </row>
    <row r="271" spans="2:9">
      <c r="B271" s="127" t="str">
        <f>$B$35</f>
        <v>Teacher Education</v>
      </c>
      <c r="C271" s="138">
        <f t="shared" si="20"/>
        <v>1509836.7380188943</v>
      </c>
      <c r="D271" s="138">
        <f t="shared" si="20"/>
        <v>5886102.7363362862</v>
      </c>
      <c r="E271" s="138">
        <f t="shared" si="20"/>
        <v>8697661.2317362316</v>
      </c>
      <c r="F271" s="138">
        <f t="shared" si="20"/>
        <v>11989079.130350303</v>
      </c>
      <c r="G271" s="138">
        <f t="shared" si="20"/>
        <v>0</v>
      </c>
      <c r="H271" s="138">
        <f t="shared" si="21"/>
        <v>28082679.836441714</v>
      </c>
    </row>
    <row r="272" spans="2:9">
      <c r="B272" s="127" t="str">
        <f>$B$36</f>
        <v>Agriculture</v>
      </c>
      <c r="C272" s="138">
        <f t="shared" si="20"/>
        <v>7598679.0774760321</v>
      </c>
      <c r="D272" s="138">
        <f t="shared" si="20"/>
        <v>10024740.020714112</v>
      </c>
      <c r="E272" s="138">
        <f t="shared" si="20"/>
        <v>10358971.299643951</v>
      </c>
      <c r="F272" s="138">
        <f t="shared" si="20"/>
        <v>9630471.4640327115</v>
      </c>
      <c r="G272" s="138">
        <f t="shared" si="20"/>
        <v>0</v>
      </c>
      <c r="H272" s="138">
        <f t="shared" si="21"/>
        <v>37612861.861866802</v>
      </c>
    </row>
    <row r="273" spans="2:9">
      <c r="B273" s="127" t="str">
        <f>$B$37</f>
        <v>Engineering</v>
      </c>
      <c r="C273" s="138">
        <f t="shared" si="20"/>
        <v>21072975.41796146</v>
      </c>
      <c r="D273" s="138">
        <f t="shared" si="20"/>
        <v>36677387.311760761</v>
      </c>
      <c r="E273" s="138">
        <f t="shared" si="20"/>
        <v>26491892.123671543</v>
      </c>
      <c r="F273" s="138">
        <f t="shared" si="20"/>
        <v>42494614.313378111</v>
      </c>
      <c r="G273" s="138">
        <f t="shared" si="20"/>
        <v>0</v>
      </c>
      <c r="H273" s="138">
        <f t="shared" si="21"/>
        <v>126736869.16677187</v>
      </c>
    </row>
    <row r="274" spans="2:9">
      <c r="B274" s="127" t="str">
        <f>$B$38</f>
        <v>Home Economics</v>
      </c>
      <c r="C274" s="138">
        <f t="shared" si="20"/>
        <v>2737605.475776976</v>
      </c>
      <c r="D274" s="138">
        <f t="shared" si="20"/>
        <v>1804329.3351491624</v>
      </c>
      <c r="E274" s="138">
        <f t="shared" si="20"/>
        <v>238809.22329338556</v>
      </c>
      <c r="F274" s="138">
        <f t="shared" si="20"/>
        <v>867981.63431771542</v>
      </c>
      <c r="G274" s="138">
        <f t="shared" si="20"/>
        <v>0</v>
      </c>
      <c r="H274" s="138">
        <f t="shared" si="21"/>
        <v>5648725.6685372395</v>
      </c>
    </row>
    <row r="275" spans="2:9">
      <c r="B275" s="127" t="str">
        <f>$B$39</f>
        <v>Law</v>
      </c>
      <c r="C275" s="138">
        <f t="shared" si="20"/>
        <v>0</v>
      </c>
      <c r="D275" s="138">
        <f t="shared" si="20"/>
        <v>0</v>
      </c>
      <c r="E275" s="138">
        <f t="shared" si="20"/>
        <v>0</v>
      </c>
      <c r="F275" s="138">
        <f t="shared" si="20"/>
        <v>0</v>
      </c>
      <c r="G275" s="138">
        <f t="shared" si="20"/>
        <v>20189166.457233183</v>
      </c>
      <c r="H275" s="138">
        <f t="shared" si="21"/>
        <v>20189166.457233183</v>
      </c>
    </row>
    <row r="276" spans="2:9">
      <c r="B276" s="127" t="str">
        <f>$B$40</f>
        <v>Social Service</v>
      </c>
      <c r="C276" s="138">
        <f t="shared" si="20"/>
        <v>321312.30634058267</v>
      </c>
      <c r="D276" s="138">
        <f t="shared" si="20"/>
        <v>374051.94639916136</v>
      </c>
      <c r="E276" s="138">
        <f t="shared" si="20"/>
        <v>1035168.9058668502</v>
      </c>
      <c r="F276" s="138">
        <f t="shared" si="20"/>
        <v>5961.070112355279</v>
      </c>
      <c r="G276" s="138">
        <f t="shared" si="20"/>
        <v>0</v>
      </c>
      <c r="H276" s="138">
        <f t="shared" si="21"/>
        <v>1736494.2287189495</v>
      </c>
    </row>
    <row r="277" spans="2:9">
      <c r="B277" s="127" t="str">
        <f>$B$41</f>
        <v>Library Science</v>
      </c>
      <c r="C277" s="138">
        <f t="shared" si="20"/>
        <v>153152.38851155894</v>
      </c>
      <c r="D277" s="138">
        <f t="shared" si="20"/>
        <v>0</v>
      </c>
      <c r="E277" s="138">
        <f t="shared" si="20"/>
        <v>1556079.3370396136</v>
      </c>
      <c r="F277" s="138">
        <f t="shared" si="20"/>
        <v>20657.907787445198</v>
      </c>
      <c r="G277" s="138">
        <f t="shared" si="20"/>
        <v>0</v>
      </c>
      <c r="H277" s="138">
        <f t="shared" si="21"/>
        <v>1729889.6333386179</v>
      </c>
    </row>
    <row r="278" spans="2:9">
      <c r="B278" s="127" t="str">
        <f>$B$42</f>
        <v>Veterinary Science</v>
      </c>
      <c r="C278" s="138">
        <f t="shared" si="20"/>
        <v>0</v>
      </c>
      <c r="D278" s="138">
        <f t="shared" si="20"/>
        <v>0</v>
      </c>
      <c r="E278" s="138">
        <f t="shared" si="20"/>
        <v>0</v>
      </c>
      <c r="F278" s="138">
        <f t="shared" si="20"/>
        <v>0</v>
      </c>
      <c r="G278" s="138">
        <f t="shared" si="20"/>
        <v>10400204.900041714</v>
      </c>
      <c r="H278" s="138">
        <f t="shared" si="21"/>
        <v>10400204.900041714</v>
      </c>
    </row>
    <row r="279" spans="2:9">
      <c r="B279" s="127" t="str">
        <f>$B$43</f>
        <v>Vocational Training</v>
      </c>
      <c r="C279" s="138">
        <f t="shared" si="20"/>
        <v>0</v>
      </c>
      <c r="D279" s="138">
        <f t="shared" si="20"/>
        <v>0</v>
      </c>
      <c r="E279" s="138">
        <f t="shared" si="20"/>
        <v>0</v>
      </c>
      <c r="F279" s="138">
        <f t="shared" si="20"/>
        <v>0</v>
      </c>
      <c r="G279" s="138">
        <f t="shared" si="20"/>
        <v>0</v>
      </c>
      <c r="H279" s="138">
        <f t="shared" si="21"/>
        <v>0</v>
      </c>
    </row>
    <row r="280" spans="2:9">
      <c r="B280" s="127" t="str">
        <f>$B$44</f>
        <v>Physical Training</v>
      </c>
      <c r="C280" s="138">
        <f t="shared" si="20"/>
        <v>0</v>
      </c>
      <c r="D280" s="138">
        <f t="shared" si="20"/>
        <v>0</v>
      </c>
      <c r="E280" s="138">
        <f t="shared" si="20"/>
        <v>0</v>
      </c>
      <c r="F280" s="138">
        <f t="shared" si="20"/>
        <v>0</v>
      </c>
      <c r="G280" s="138">
        <f t="shared" si="20"/>
        <v>0</v>
      </c>
      <c r="H280" s="138">
        <f t="shared" si="21"/>
        <v>0</v>
      </c>
    </row>
    <row r="281" spans="2:9">
      <c r="B281" s="127" t="str">
        <f>$B$45</f>
        <v>Health Services</v>
      </c>
      <c r="C281" s="138">
        <f t="shared" si="20"/>
        <v>2951993.791854138</v>
      </c>
      <c r="D281" s="138">
        <f t="shared" si="20"/>
        <v>3363769.5857611308</v>
      </c>
      <c r="E281" s="138">
        <f t="shared" si="20"/>
        <v>1358725.631902324</v>
      </c>
      <c r="F281" s="138">
        <f t="shared" si="20"/>
        <v>2820942.5829393687</v>
      </c>
      <c r="G281" s="138">
        <f t="shared" si="20"/>
        <v>0</v>
      </c>
      <c r="H281" s="138">
        <f t="shared" si="21"/>
        <v>10495431.592456963</v>
      </c>
    </row>
    <row r="282" spans="2:9">
      <c r="B282" s="127" t="str">
        <f>$B$46</f>
        <v>Pharmacy</v>
      </c>
      <c r="C282" s="138">
        <f t="shared" si="20"/>
        <v>0</v>
      </c>
      <c r="D282" s="138">
        <f t="shared" si="20"/>
        <v>0</v>
      </c>
      <c r="E282" s="138">
        <f t="shared" si="20"/>
        <v>0</v>
      </c>
      <c r="F282" s="138">
        <f t="shared" si="20"/>
        <v>0</v>
      </c>
      <c r="G282" s="138">
        <f t="shared" si="20"/>
        <v>0</v>
      </c>
      <c r="H282" s="138">
        <f t="shared" si="21"/>
        <v>0</v>
      </c>
    </row>
    <row r="283" spans="2:9">
      <c r="B283" s="127" t="str">
        <f>$B$47</f>
        <v>Business Administration</v>
      </c>
      <c r="C283" s="138">
        <f t="shared" si="20"/>
        <v>11435854.539266061</v>
      </c>
      <c r="D283" s="138">
        <f t="shared" si="20"/>
        <v>62704609.243280023</v>
      </c>
      <c r="E283" s="138">
        <f t="shared" si="20"/>
        <v>31626074.411450922</v>
      </c>
      <c r="F283" s="138">
        <f t="shared" si="20"/>
        <v>14393201.122232093</v>
      </c>
      <c r="G283" s="138">
        <f t="shared" si="20"/>
        <v>0</v>
      </c>
      <c r="H283" s="138">
        <f t="shared" si="21"/>
        <v>120159739.3162291</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12010.062678498289</v>
      </c>
      <c r="D285" s="138">
        <f t="shared" si="22"/>
        <v>4193476.9542213678</v>
      </c>
      <c r="E285" s="138">
        <f t="shared" si="22"/>
        <v>0</v>
      </c>
      <c r="F285" s="138">
        <f t="shared" si="22"/>
        <v>0</v>
      </c>
      <c r="G285" s="138">
        <f t="shared" si="22"/>
        <v>0</v>
      </c>
      <c r="H285" s="138">
        <f t="shared" si="21"/>
        <v>4205487.0168998661</v>
      </c>
    </row>
    <row r="286" spans="2:9">
      <c r="B286" s="127" t="str">
        <f>$B$50</f>
        <v>Technology</v>
      </c>
      <c r="C286" s="138">
        <f t="shared" si="22"/>
        <v>1043248.5319100155</v>
      </c>
      <c r="D286" s="138">
        <f t="shared" si="22"/>
        <v>1102693.2057427899</v>
      </c>
      <c r="E286" s="138">
        <f t="shared" si="22"/>
        <v>882830.61253932118</v>
      </c>
      <c r="F286" s="138">
        <f t="shared" si="22"/>
        <v>37950.020873827219</v>
      </c>
      <c r="G286" s="138">
        <f t="shared" si="22"/>
        <v>0</v>
      </c>
      <c r="H286" s="138">
        <f t="shared" si="21"/>
        <v>3066722.3710659542</v>
      </c>
    </row>
    <row r="287" spans="2:9">
      <c r="B287" s="127" t="str">
        <f>$B$51</f>
        <v>Nursing</v>
      </c>
      <c r="C287" s="138">
        <f t="shared" si="22"/>
        <v>0</v>
      </c>
      <c r="D287" s="138">
        <f t="shared" si="22"/>
        <v>0</v>
      </c>
      <c r="E287" s="138">
        <f t="shared" si="22"/>
        <v>0</v>
      </c>
      <c r="F287" s="138">
        <f t="shared" si="22"/>
        <v>0</v>
      </c>
      <c r="G287" s="138">
        <f t="shared" si="22"/>
        <v>0</v>
      </c>
      <c r="H287" s="138">
        <f t="shared" si="21"/>
        <v>0</v>
      </c>
    </row>
    <row r="288" spans="2:9">
      <c r="B288" s="130" t="str">
        <f>$B$52</f>
        <v>Totals</v>
      </c>
      <c r="C288" s="135">
        <f>SUM(C268:C287)</f>
        <v>164318158.68729639</v>
      </c>
      <c r="D288" s="135">
        <f>SUM(D268:D287)</f>
        <v>221792688.88436678</v>
      </c>
      <c r="E288" s="135">
        <f>SUM(E268:E287)</f>
        <v>140507815.98263267</v>
      </c>
      <c r="F288" s="135">
        <f>SUM(F268:F287)</f>
        <v>170535878.90335527</v>
      </c>
      <c r="G288" s="135">
        <f>SUM(G268:G287)</f>
        <v>30589371.357274897</v>
      </c>
      <c r="H288" s="135">
        <f t="shared" si="21"/>
        <v>727743913.81492591</v>
      </c>
      <c r="I288" s="351"/>
    </row>
    <row r="289" spans="2:8">
      <c r="H289" s="139"/>
    </row>
    <row r="290" spans="2:8" ht="15" customHeight="1">
      <c r="B290" s="120" t="s">
        <v>222</v>
      </c>
      <c r="C290" s="121"/>
      <c r="D290" s="121"/>
      <c r="E290" s="121"/>
      <c r="F290" s="121"/>
      <c r="G290" s="121"/>
      <c r="H290" s="122"/>
    </row>
    <row r="291" spans="2:8" ht="30" customHeight="1" thickBot="1">
      <c r="B291" s="473" t="s">
        <v>234</v>
      </c>
      <c r="C291" s="473"/>
      <c r="D291" s="473"/>
      <c r="E291" s="473"/>
      <c r="F291" s="473"/>
      <c r="G291" s="473"/>
      <c r="H291" s="473"/>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249.18334576522906</v>
      </c>
      <c r="D293" s="133">
        <f t="shared" si="23"/>
        <v>583.5744328867795</v>
      </c>
      <c r="E293" s="133">
        <f t="shared" si="23"/>
        <v>2126.3150159701436</v>
      </c>
      <c r="F293" s="133">
        <f t="shared" si="23"/>
        <v>3844.7676653786202</v>
      </c>
      <c r="G293" s="134">
        <f t="shared" si="23"/>
        <v>0</v>
      </c>
      <c r="H293" s="135">
        <f t="shared" si="23"/>
        <v>473.64835666349364</v>
      </c>
    </row>
    <row r="294" spans="2:8">
      <c r="B294" s="127" t="str">
        <f>$B$33</f>
        <v>Science</v>
      </c>
      <c r="C294" s="133">
        <f t="shared" si="23"/>
        <v>261.18284619497229</v>
      </c>
      <c r="D294" s="133">
        <f t="shared" si="23"/>
        <v>590.06174764479499</v>
      </c>
      <c r="E294" s="133">
        <f t="shared" si="23"/>
        <v>2404.8661929039772</v>
      </c>
      <c r="F294" s="133">
        <f t="shared" si="23"/>
        <v>3443.0759725170951</v>
      </c>
      <c r="G294" s="134">
        <f t="shared" si="23"/>
        <v>0</v>
      </c>
      <c r="H294" s="138">
        <f t="shared" si="23"/>
        <v>662.72249041894202</v>
      </c>
    </row>
    <row r="295" spans="2:8">
      <c r="B295" s="127" t="str">
        <f>$B$34</f>
        <v>Fine Arts</v>
      </c>
      <c r="C295" s="133">
        <f t="shared" si="23"/>
        <v>424.20747999586223</v>
      </c>
      <c r="D295" s="133">
        <f t="shared" si="23"/>
        <v>909.95906425573719</v>
      </c>
      <c r="E295" s="133">
        <f t="shared" si="23"/>
        <v>2241.2887747700393</v>
      </c>
      <c r="F295" s="133">
        <f t="shared" si="23"/>
        <v>4250.7119003465759</v>
      </c>
      <c r="G295" s="134">
        <f t="shared" si="23"/>
        <v>0</v>
      </c>
      <c r="H295" s="138">
        <f t="shared" si="23"/>
        <v>810.13439159151699</v>
      </c>
    </row>
    <row r="296" spans="2:8">
      <c r="B296" s="127" t="str">
        <f>$B$35</f>
        <v>Teacher Education</v>
      </c>
      <c r="C296" s="133">
        <f t="shared" si="23"/>
        <v>584.98130105342671</v>
      </c>
      <c r="D296" s="133">
        <f t="shared" si="23"/>
        <v>626.64779477656623</v>
      </c>
      <c r="E296" s="133">
        <f t="shared" si="23"/>
        <v>970.50448914709125</v>
      </c>
      <c r="F296" s="133">
        <f t="shared" si="23"/>
        <v>1920.0959529709005</v>
      </c>
      <c r="G296" s="134">
        <f t="shared" si="23"/>
        <v>0</v>
      </c>
      <c r="H296" s="138">
        <f t="shared" si="23"/>
        <v>1033.2111786770315</v>
      </c>
    </row>
    <row r="297" spans="2:8">
      <c r="B297" s="127" t="str">
        <f>$B$36</f>
        <v>Agriculture</v>
      </c>
      <c r="C297" s="133">
        <f t="shared" si="23"/>
        <v>376.07914266152102</v>
      </c>
      <c r="D297" s="133">
        <f t="shared" si="23"/>
        <v>659.08875875832427</v>
      </c>
      <c r="E297" s="133">
        <f t="shared" si="23"/>
        <v>2913.0965409572414</v>
      </c>
      <c r="F297" s="133">
        <f t="shared" si="23"/>
        <v>4896.0200630567924</v>
      </c>
      <c r="G297" s="134">
        <f t="shared" si="23"/>
        <v>0</v>
      </c>
      <c r="H297" s="138">
        <f t="shared" si="23"/>
        <v>918.77624363346524</v>
      </c>
    </row>
    <row r="298" spans="2:8">
      <c r="B298" s="127" t="str">
        <f>$B$37</f>
        <v>Engineering</v>
      </c>
      <c r="C298" s="133">
        <f t="shared" si="23"/>
        <v>458.34729898123936</v>
      </c>
      <c r="D298" s="133">
        <f t="shared" si="23"/>
        <v>661.03248286493215</v>
      </c>
      <c r="E298" s="133">
        <f t="shared" si="23"/>
        <v>1216.6754902026055</v>
      </c>
      <c r="F298" s="133">
        <f t="shared" si="23"/>
        <v>4335.7427112925334</v>
      </c>
      <c r="G298" s="134">
        <f t="shared" si="23"/>
        <v>0</v>
      </c>
      <c r="H298" s="138">
        <f t="shared" si="23"/>
        <v>952.65093032541472</v>
      </c>
    </row>
    <row r="299" spans="2:8">
      <c r="B299" s="127" t="str">
        <f>$B$38</f>
        <v>Home Economics</v>
      </c>
      <c r="C299" s="133">
        <f t="shared" si="23"/>
        <v>283.33735000796685</v>
      </c>
      <c r="D299" s="133">
        <f t="shared" si="23"/>
        <v>721.44315679694625</v>
      </c>
      <c r="E299" s="133">
        <f t="shared" si="23"/>
        <v>1501.9448005873305</v>
      </c>
      <c r="F299" s="133">
        <f t="shared" si="23"/>
        <v>2583.2786735646291</v>
      </c>
      <c r="G299" s="134">
        <f t="shared" si="23"/>
        <v>0</v>
      </c>
      <c r="H299" s="138">
        <f t="shared" si="23"/>
        <v>446.25736044692991</v>
      </c>
    </row>
    <row r="300" spans="2:8">
      <c r="B300" s="127" t="str">
        <f>$B$39</f>
        <v>Law</v>
      </c>
      <c r="C300" s="133">
        <f t="shared" si="23"/>
        <v>0</v>
      </c>
      <c r="D300" s="133">
        <f t="shared" si="23"/>
        <v>0</v>
      </c>
      <c r="E300" s="133">
        <f t="shared" si="23"/>
        <v>0</v>
      </c>
      <c r="F300" s="133">
        <f t="shared" si="23"/>
        <v>0</v>
      </c>
      <c r="G300" s="134">
        <f t="shared" si="23"/>
        <v>1555.5255764876479</v>
      </c>
      <c r="H300" s="138">
        <f t="shared" si="23"/>
        <v>1555.5255764876479</v>
      </c>
    </row>
    <row r="301" spans="2:8">
      <c r="B301" s="127" t="str">
        <f>$B$40</f>
        <v>Social Service</v>
      </c>
      <c r="C301" s="133">
        <f t="shared" si="23"/>
        <v>588.48407754685468</v>
      </c>
      <c r="D301" s="133">
        <f t="shared" si="23"/>
        <v>799.2562957247037</v>
      </c>
      <c r="E301" s="133">
        <f t="shared" si="23"/>
        <v>1358.4893777780185</v>
      </c>
      <c r="F301" s="133">
        <f t="shared" si="23"/>
        <v>0</v>
      </c>
      <c r="G301" s="134">
        <f t="shared" si="23"/>
        <v>0</v>
      </c>
      <c r="H301" s="138">
        <f t="shared" si="23"/>
        <v>977.75575941382294</v>
      </c>
    </row>
    <row r="302" spans="2:8">
      <c r="B302" s="127" t="str">
        <f>$B$41</f>
        <v>Library Science</v>
      </c>
      <c r="C302" s="133">
        <f t="shared" si="23"/>
        <v>895.62800299157277</v>
      </c>
      <c r="D302" s="133">
        <f t="shared" si="23"/>
        <v>0</v>
      </c>
      <c r="E302" s="133">
        <f t="shared" si="23"/>
        <v>2778.7131018564528</v>
      </c>
      <c r="F302" s="133">
        <f t="shared" si="23"/>
        <v>6885.9692624817326</v>
      </c>
      <c r="G302" s="134">
        <f t="shared" si="23"/>
        <v>0</v>
      </c>
      <c r="H302" s="138">
        <f t="shared" si="23"/>
        <v>2356.7978655839479</v>
      </c>
    </row>
    <row r="303" spans="2:8">
      <c r="B303" s="127" t="str">
        <f>$B$42</f>
        <v>Veterinary Science</v>
      </c>
      <c r="C303" s="133">
        <f t="shared" si="23"/>
        <v>0</v>
      </c>
      <c r="D303" s="133">
        <f t="shared" si="23"/>
        <v>0</v>
      </c>
      <c r="E303" s="133">
        <f t="shared" si="23"/>
        <v>0</v>
      </c>
      <c r="F303" s="133">
        <f t="shared" si="23"/>
        <v>0</v>
      </c>
      <c r="G303" s="134">
        <f t="shared" si="23"/>
        <v>2869.8137141395459</v>
      </c>
      <c r="H303" s="138">
        <f t="shared" si="23"/>
        <v>2869.8137141395459</v>
      </c>
    </row>
    <row r="304" spans="2:8">
      <c r="B304" s="127" t="str">
        <f>$B$43</f>
        <v>Vocational Training</v>
      </c>
      <c r="C304" s="133">
        <f t="shared" si="23"/>
        <v>0</v>
      </c>
      <c r="D304" s="133">
        <f t="shared" si="23"/>
        <v>0</v>
      </c>
      <c r="E304" s="133">
        <f t="shared" si="23"/>
        <v>0</v>
      </c>
      <c r="F304" s="133">
        <f t="shared" si="23"/>
        <v>0</v>
      </c>
      <c r="G304" s="134">
        <f t="shared" si="23"/>
        <v>0</v>
      </c>
      <c r="H304" s="138">
        <f t="shared" si="23"/>
        <v>0</v>
      </c>
    </row>
    <row r="305" spans="2:9">
      <c r="B305" s="127" t="str">
        <f>$B$44</f>
        <v>Physical Training</v>
      </c>
      <c r="C305" s="133">
        <f t="shared" si="23"/>
        <v>0</v>
      </c>
      <c r="D305" s="133">
        <f t="shared" si="23"/>
        <v>0</v>
      </c>
      <c r="E305" s="133">
        <f t="shared" si="23"/>
        <v>0</v>
      </c>
      <c r="F305" s="133">
        <f t="shared" si="23"/>
        <v>0</v>
      </c>
      <c r="G305" s="134">
        <f t="shared" si="23"/>
        <v>0</v>
      </c>
      <c r="H305" s="138">
        <f t="shared" si="23"/>
        <v>0</v>
      </c>
    </row>
    <row r="306" spans="2:9">
      <c r="B306" s="127" t="str">
        <f>$B$45</f>
        <v>Health Services</v>
      </c>
      <c r="C306" s="133">
        <f t="shared" si="23"/>
        <v>272.15844521362794</v>
      </c>
      <c r="D306" s="133">
        <f t="shared" si="23"/>
        <v>522.81156135547576</v>
      </c>
      <c r="E306" s="133">
        <f t="shared" si="23"/>
        <v>1203.4770876017042</v>
      </c>
      <c r="F306" s="133">
        <f t="shared" si="23"/>
        <v>2284.1640347687194</v>
      </c>
      <c r="G306" s="134">
        <f t="shared" si="23"/>
        <v>0</v>
      </c>
      <c r="H306" s="138">
        <f t="shared" si="23"/>
        <v>534.26547715183608</v>
      </c>
    </row>
    <row r="307" spans="2:9">
      <c r="B307" s="127" t="str">
        <f>$B$46</f>
        <v>Pharmacy</v>
      </c>
      <c r="C307" s="133">
        <f t="shared" si="23"/>
        <v>0</v>
      </c>
      <c r="D307" s="133">
        <f t="shared" si="23"/>
        <v>0</v>
      </c>
      <c r="E307" s="133">
        <f t="shared" si="23"/>
        <v>0</v>
      </c>
      <c r="F307" s="133">
        <f t="shared" si="23"/>
        <v>0</v>
      </c>
      <c r="G307" s="134">
        <f t="shared" si="23"/>
        <v>0</v>
      </c>
      <c r="H307" s="138">
        <f t="shared" si="23"/>
        <v>0</v>
      </c>
    </row>
    <row r="308" spans="2:9">
      <c r="B308" s="127" t="str">
        <f>$B$47</f>
        <v>Business Administration</v>
      </c>
      <c r="C308" s="133">
        <f t="shared" si="23"/>
        <v>320.35898084617924</v>
      </c>
      <c r="D308" s="133">
        <f t="shared" si="23"/>
        <v>644.28721839710681</v>
      </c>
      <c r="E308" s="133">
        <f t="shared" si="23"/>
        <v>1454.8750764307169</v>
      </c>
      <c r="F308" s="133">
        <f t="shared" si="23"/>
        <v>6062.8479874608647</v>
      </c>
      <c r="G308" s="134">
        <f t="shared" si="23"/>
        <v>0</v>
      </c>
      <c r="H308" s="138">
        <f t="shared" si="23"/>
        <v>764.70085415685503</v>
      </c>
    </row>
    <row r="309" spans="2:9">
      <c r="B309" s="127" t="str">
        <f>$B$48</f>
        <v>Optometry</v>
      </c>
      <c r="C309" s="133">
        <f t="shared" ref="C309:H313" si="24">IF(C48=0,0,C284/C48)</f>
        <v>0</v>
      </c>
      <c r="D309" s="133">
        <f t="shared" si="24"/>
        <v>0</v>
      </c>
      <c r="E309" s="133">
        <f t="shared" si="24"/>
        <v>0</v>
      </c>
      <c r="F309" s="133">
        <f t="shared" si="24"/>
        <v>0</v>
      </c>
      <c r="G309" s="134">
        <f t="shared" si="24"/>
        <v>0</v>
      </c>
      <c r="H309" s="138">
        <f t="shared" si="24"/>
        <v>0</v>
      </c>
    </row>
    <row r="310" spans="2:9">
      <c r="B310" s="127" t="str">
        <f>$B$49</f>
        <v>Teacher Ed-Practice Teaching</v>
      </c>
      <c r="C310" s="133">
        <f t="shared" si="24"/>
        <v>6005.0313392491444</v>
      </c>
      <c r="D310" s="133">
        <f t="shared" si="24"/>
        <v>1504.6562447869994</v>
      </c>
      <c r="E310" s="133">
        <f t="shared" si="24"/>
        <v>0</v>
      </c>
      <c r="F310" s="133">
        <f t="shared" si="24"/>
        <v>0</v>
      </c>
      <c r="G310" s="134">
        <f t="shared" si="24"/>
        <v>0</v>
      </c>
      <c r="H310" s="138">
        <f t="shared" si="24"/>
        <v>1507.883476837528</v>
      </c>
    </row>
    <row r="311" spans="2:9">
      <c r="B311" s="127" t="str">
        <f>$B$50</f>
        <v>Technology</v>
      </c>
      <c r="C311" s="133">
        <f t="shared" si="24"/>
        <v>580.55010122983617</v>
      </c>
      <c r="D311" s="133">
        <f t="shared" si="24"/>
        <v>1550.9046494272714</v>
      </c>
      <c r="E311" s="133">
        <f t="shared" si="24"/>
        <v>1582.1337142281741</v>
      </c>
      <c r="F311" s="133">
        <f t="shared" si="24"/>
        <v>1265.0006957942408</v>
      </c>
      <c r="G311" s="134">
        <f t="shared" si="24"/>
        <v>0</v>
      </c>
      <c r="H311" s="138">
        <f t="shared" si="24"/>
        <v>990.54340150709118</v>
      </c>
    </row>
    <row r="312" spans="2:9">
      <c r="B312" s="127" t="str">
        <f>$B$51</f>
        <v>Nursing</v>
      </c>
      <c r="C312" s="133">
        <f t="shared" si="24"/>
        <v>0</v>
      </c>
      <c r="D312" s="133">
        <f t="shared" si="24"/>
        <v>0</v>
      </c>
      <c r="E312" s="133">
        <f t="shared" si="24"/>
        <v>0</v>
      </c>
      <c r="F312" s="133">
        <f t="shared" si="24"/>
        <v>0</v>
      </c>
      <c r="G312" s="134">
        <f t="shared" si="24"/>
        <v>0</v>
      </c>
      <c r="H312" s="138">
        <f t="shared" si="24"/>
        <v>0</v>
      </c>
    </row>
    <row r="313" spans="2:9">
      <c r="B313" s="130" t="str">
        <f>$B$52</f>
        <v>Totals</v>
      </c>
      <c r="C313" s="135">
        <f t="shared" si="24"/>
        <v>291.6612536095019</v>
      </c>
      <c r="D313" s="135">
        <f t="shared" si="24"/>
        <v>636.0022667557331</v>
      </c>
      <c r="E313" s="135">
        <f t="shared" si="24"/>
        <v>1649.6174507212438</v>
      </c>
      <c r="F313" s="135">
        <f t="shared" si="24"/>
        <v>3705.0464696131762</v>
      </c>
      <c r="G313" s="135">
        <f t="shared" si="24"/>
        <v>1842.4002503929951</v>
      </c>
      <c r="H313" s="135">
        <f t="shared" si="24"/>
        <v>686.60047869018263</v>
      </c>
      <c r="I313" s="349"/>
    </row>
    <row r="315" spans="2:9" ht="15" customHeight="1">
      <c r="B315" s="120" t="s">
        <v>37</v>
      </c>
      <c r="C315" s="121"/>
      <c r="D315" s="121"/>
      <c r="E315" s="121"/>
      <c r="F315" s="121"/>
      <c r="G315" s="121"/>
      <c r="H315" s="122"/>
    </row>
    <row r="316" spans="2:9" ht="55.5" customHeight="1" thickBot="1">
      <c r="B316" s="473" t="s">
        <v>235</v>
      </c>
      <c r="C316" s="473"/>
      <c r="D316" s="473"/>
      <c r="E316" s="473"/>
      <c r="F316" s="473"/>
      <c r="G316" s="473"/>
      <c r="H316" s="473"/>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2.3419479784840869</v>
      </c>
      <c r="E318" s="128">
        <f t="shared" si="25"/>
        <v>8.5331345457311407</v>
      </c>
      <c r="F318" s="128">
        <f t="shared" si="25"/>
        <v>15.429472838851003</v>
      </c>
      <c r="G318" s="128">
        <f t="shared" si="25"/>
        <v>0</v>
      </c>
      <c r="H318" s="128">
        <f t="shared" si="25"/>
        <v>1.9008026206925837</v>
      </c>
    </row>
    <row r="319" spans="2:9">
      <c r="B319" s="127" t="str">
        <f>$B$33</f>
        <v>Science</v>
      </c>
      <c r="C319" s="128">
        <f t="shared" ref="C319:H334" si="26">IF($C$293=0,"",C294/$C$293)</f>
        <v>1.0481553066594134</v>
      </c>
      <c r="D319" s="128">
        <f t="shared" si="26"/>
        <v>2.3679822816117428</v>
      </c>
      <c r="E319" s="128">
        <f t="shared" si="26"/>
        <v>9.6509908618441518</v>
      </c>
      <c r="F319" s="128">
        <f t="shared" si="26"/>
        <v>13.817440174196186</v>
      </c>
      <c r="G319" s="128">
        <f t="shared" si="26"/>
        <v>0</v>
      </c>
      <c r="H319" s="128">
        <f t="shared" si="26"/>
        <v>2.6595777835142065</v>
      </c>
    </row>
    <row r="320" spans="2:9">
      <c r="B320" s="127" t="str">
        <f>$B$34</f>
        <v>Fine Arts</v>
      </c>
      <c r="C320" s="128">
        <f t="shared" si="26"/>
        <v>1.7023909791930243</v>
      </c>
      <c r="D320" s="128">
        <f t="shared" si="26"/>
        <v>3.6517651750011635</v>
      </c>
      <c r="E320" s="128">
        <f t="shared" si="26"/>
        <v>8.9945368053677832</v>
      </c>
      <c r="F320" s="128">
        <f t="shared" si="26"/>
        <v>17.058571419742606</v>
      </c>
      <c r="G320" s="128">
        <f t="shared" si="26"/>
        <v>0</v>
      </c>
      <c r="H320" s="128">
        <f t="shared" si="26"/>
        <v>3.2511578536825425</v>
      </c>
    </row>
    <row r="321" spans="2:8">
      <c r="B321" s="127" t="str">
        <f>$B$35</f>
        <v>Teacher Education</v>
      </c>
      <c r="C321" s="128">
        <f t="shared" si="26"/>
        <v>2.3475938941945724</v>
      </c>
      <c r="D321" s="128">
        <f t="shared" si="26"/>
        <v>2.5148060872694504</v>
      </c>
      <c r="E321" s="128">
        <f t="shared" si="26"/>
        <v>3.8947405821473442</v>
      </c>
      <c r="F321" s="128">
        <f t="shared" si="26"/>
        <v>7.7055549080713481</v>
      </c>
      <c r="G321" s="128">
        <f t="shared" si="26"/>
        <v>0</v>
      </c>
      <c r="H321" s="128">
        <f t="shared" si="26"/>
        <v>4.1463893804944867</v>
      </c>
    </row>
    <row r="322" spans="2:8">
      <c r="B322" s="127" t="str">
        <f>$B$36</f>
        <v>Agriculture</v>
      </c>
      <c r="C322" s="128">
        <f t="shared" si="26"/>
        <v>1.5092467014864159</v>
      </c>
      <c r="D322" s="128">
        <f t="shared" si="26"/>
        <v>2.6449952212267518</v>
      </c>
      <c r="E322" s="128">
        <f t="shared" si="26"/>
        <v>11.690574793476962</v>
      </c>
      <c r="F322" s="128">
        <f t="shared" si="26"/>
        <v>19.648263602936105</v>
      </c>
      <c r="G322" s="128">
        <f t="shared" si="26"/>
        <v>0</v>
      </c>
      <c r="H322" s="128">
        <f t="shared" si="26"/>
        <v>3.6871494794804658</v>
      </c>
    </row>
    <row r="323" spans="2:8">
      <c r="B323" s="127" t="str">
        <f>$B$37</f>
        <v>Engineering</v>
      </c>
      <c r="C323" s="128">
        <f t="shared" si="26"/>
        <v>1.8393978039490508</v>
      </c>
      <c r="D323" s="128">
        <f t="shared" si="26"/>
        <v>2.6527955984977081</v>
      </c>
      <c r="E323" s="128">
        <f t="shared" si="26"/>
        <v>4.8826517136057328</v>
      </c>
      <c r="F323" s="128">
        <f t="shared" si="26"/>
        <v>17.399809357153039</v>
      </c>
      <c r="G323" s="128">
        <f t="shared" si="26"/>
        <v>0</v>
      </c>
      <c r="H323" s="128">
        <f t="shared" si="26"/>
        <v>3.8230922993664498</v>
      </c>
    </row>
    <row r="324" spans="2:8">
      <c r="B324" s="127" t="str">
        <f>$B$38</f>
        <v>Home Economics</v>
      </c>
      <c r="C324" s="128">
        <f t="shared" si="26"/>
        <v>1.1370637517441329</v>
      </c>
      <c r="D324" s="128">
        <f t="shared" si="26"/>
        <v>2.895230235317019</v>
      </c>
      <c r="E324" s="128">
        <f t="shared" si="26"/>
        <v>6.0274686334872678</v>
      </c>
      <c r="F324" s="128">
        <f t="shared" si="26"/>
        <v>10.36697964557589</v>
      </c>
      <c r="G324" s="128">
        <f t="shared" si="26"/>
        <v>0</v>
      </c>
      <c r="H324" s="128">
        <f t="shared" si="26"/>
        <v>1.7908795592919615</v>
      </c>
    </row>
    <row r="325" spans="2:8">
      <c r="B325" s="127" t="str">
        <f>$B$39</f>
        <v>Law</v>
      </c>
      <c r="C325" s="128">
        <f t="shared" si="26"/>
        <v>0</v>
      </c>
      <c r="D325" s="128">
        <f t="shared" si="26"/>
        <v>0</v>
      </c>
      <c r="E325" s="128">
        <f t="shared" si="26"/>
        <v>0</v>
      </c>
      <c r="F325" s="128">
        <f t="shared" si="26"/>
        <v>0</v>
      </c>
      <c r="G325" s="128">
        <f t="shared" si="26"/>
        <v>6.2424941430604441</v>
      </c>
      <c r="H325" s="128">
        <f t="shared" si="26"/>
        <v>6.2424941430604441</v>
      </c>
    </row>
    <row r="326" spans="2:8">
      <c r="B326" s="127" t="str">
        <f>$B$40</f>
        <v>Social Service</v>
      </c>
      <c r="C326" s="128">
        <f t="shared" si="26"/>
        <v>2.361650919083901</v>
      </c>
      <c r="D326" s="128">
        <f t="shared" si="26"/>
        <v>3.2075028660933551</v>
      </c>
      <c r="E326" s="128">
        <f t="shared" si="26"/>
        <v>5.4517663433973427</v>
      </c>
      <c r="F326" s="128">
        <f t="shared" si="26"/>
        <v>0</v>
      </c>
      <c r="G326" s="128">
        <f t="shared" si="26"/>
        <v>0</v>
      </c>
      <c r="H326" s="128">
        <f t="shared" si="26"/>
        <v>3.923840722224778</v>
      </c>
    </row>
    <row r="327" spans="2:8">
      <c r="B327" s="127" t="str">
        <f>$B$41</f>
        <v>Library Science</v>
      </c>
      <c r="C327" s="128">
        <f t="shared" si="26"/>
        <v>3.5942530598950979</v>
      </c>
      <c r="D327" s="128">
        <f t="shared" si="26"/>
        <v>0</v>
      </c>
      <c r="E327" s="128">
        <f t="shared" si="26"/>
        <v>11.151279365493588</v>
      </c>
      <c r="F327" s="128">
        <f t="shared" si="26"/>
        <v>27.634147223343838</v>
      </c>
      <c r="G327" s="128">
        <f t="shared" si="26"/>
        <v>0</v>
      </c>
      <c r="H327" s="128">
        <f t="shared" si="26"/>
        <v>9.4580874108835182</v>
      </c>
    </row>
    <row r="328" spans="2:8">
      <c r="B328" s="127" t="str">
        <f>$B$42</f>
        <v>Veterinary Science</v>
      </c>
      <c r="C328" s="128">
        <f t="shared" si="26"/>
        <v>0</v>
      </c>
      <c r="D328" s="128">
        <f t="shared" si="26"/>
        <v>0</v>
      </c>
      <c r="E328" s="128">
        <f t="shared" si="26"/>
        <v>0</v>
      </c>
      <c r="F328" s="128">
        <f t="shared" si="26"/>
        <v>0</v>
      </c>
      <c r="G328" s="128">
        <f t="shared" si="26"/>
        <v>11.516876079043316</v>
      </c>
      <c r="H328" s="128">
        <f t="shared" si="26"/>
        <v>11.516876079043316</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1.0922015850531406</v>
      </c>
      <c r="D331" s="128">
        <f t="shared" si="26"/>
        <v>2.0980999342068736</v>
      </c>
      <c r="E331" s="128">
        <f t="shared" si="26"/>
        <v>4.8296850815044996</v>
      </c>
      <c r="F331" s="128">
        <f t="shared" si="26"/>
        <v>9.1665999096134243</v>
      </c>
      <c r="G331" s="128">
        <f t="shared" si="26"/>
        <v>0</v>
      </c>
      <c r="H331" s="128">
        <f t="shared" si="26"/>
        <v>2.1440657501051472</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1.2856356024210747</v>
      </c>
      <c r="D333" s="128">
        <f t="shared" si="26"/>
        <v>2.5855950220851813</v>
      </c>
      <c r="E333" s="128">
        <f t="shared" si="26"/>
        <v>5.8385726861595479</v>
      </c>
      <c r="F333" s="128">
        <f t="shared" si="26"/>
        <v>24.330871587112593</v>
      </c>
      <c r="G333" s="128">
        <f t="shared" si="26"/>
        <v>0</v>
      </c>
      <c r="H333" s="128">
        <f t="shared" si="26"/>
        <v>3.0688281024901505</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24.098847059011934</v>
      </c>
      <c r="D335" s="128">
        <f t="shared" si="27"/>
        <v>6.0383499553964111</v>
      </c>
      <c r="E335" s="128">
        <f t="shared" si="27"/>
        <v>0</v>
      </c>
      <c r="F335" s="128">
        <f t="shared" si="27"/>
        <v>0</v>
      </c>
      <c r="G335" s="128">
        <f t="shared" si="27"/>
        <v>0</v>
      </c>
      <c r="H335" s="128">
        <f t="shared" si="27"/>
        <v>6.0513011903219152</v>
      </c>
    </row>
    <row r="336" spans="2:8">
      <c r="B336" s="127" t="str">
        <f>$B$50</f>
        <v>Technology</v>
      </c>
      <c r="C336" s="128">
        <f t="shared" si="27"/>
        <v>2.3298110050131844</v>
      </c>
      <c r="D336" s="128">
        <f t="shared" si="27"/>
        <v>6.2239498577423946</v>
      </c>
      <c r="E336" s="128">
        <f t="shared" si="27"/>
        <v>6.3492755078375076</v>
      </c>
      <c r="F336" s="128">
        <f t="shared" si="27"/>
        <v>5.0765860451447491</v>
      </c>
      <c r="G336" s="128">
        <f t="shared" si="27"/>
        <v>0</v>
      </c>
      <c r="H336" s="128">
        <f t="shared" si="27"/>
        <v>3.9751589275165404</v>
      </c>
    </row>
    <row r="337" spans="2:9">
      <c r="B337" s="127" t="str">
        <f>$B$51</f>
        <v>Nursing</v>
      </c>
      <c r="C337" s="128">
        <f t="shared" si="27"/>
        <v>0</v>
      </c>
      <c r="D337" s="128">
        <f t="shared" si="27"/>
        <v>0</v>
      </c>
      <c r="E337" s="128">
        <f t="shared" si="27"/>
        <v>0</v>
      </c>
      <c r="F337" s="128">
        <f t="shared" si="27"/>
        <v>0</v>
      </c>
      <c r="G337" s="128">
        <f t="shared" si="27"/>
        <v>0</v>
      </c>
      <c r="H337" s="128">
        <f t="shared" si="27"/>
        <v>0</v>
      </c>
    </row>
    <row r="338" spans="2:9">
      <c r="B338" s="130" t="str">
        <f>$B$52</f>
        <v>Totals</v>
      </c>
      <c r="C338" s="128">
        <f t="shared" si="27"/>
        <v>1.1704684866230743</v>
      </c>
      <c r="D338" s="128">
        <f t="shared" si="27"/>
        <v>2.5523466056794577</v>
      </c>
      <c r="E338" s="128">
        <f t="shared" si="27"/>
        <v>6.6200951177349134</v>
      </c>
      <c r="F338" s="128">
        <f t="shared" si="27"/>
        <v>14.868756410004737</v>
      </c>
      <c r="G338" s="128">
        <f t="shared" si="27"/>
        <v>7.3937535622016792</v>
      </c>
      <c r="H338" s="128">
        <f t="shared" si="27"/>
        <v>2.7554027600908415</v>
      </c>
      <c r="I338" s="349"/>
    </row>
    <row r="340" spans="2:9" ht="15" customHeight="1">
      <c r="B340" s="120" t="s">
        <v>236</v>
      </c>
      <c r="C340" s="121"/>
      <c r="D340" s="121"/>
      <c r="E340" s="121"/>
      <c r="F340" s="121"/>
      <c r="G340" s="121"/>
      <c r="H340" s="122"/>
    </row>
    <row r="341" spans="2:9" ht="55.5" customHeight="1" thickBot="1">
      <c r="B341" s="473" t="s">
        <v>237</v>
      </c>
      <c r="C341" s="473"/>
      <c r="D341" s="473"/>
      <c r="E341" s="473"/>
      <c r="F341" s="473"/>
      <c r="G341" s="473"/>
      <c r="H341" s="473"/>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7475.5003729568716</v>
      </c>
      <c r="D343" s="135">
        <f t="shared" si="28"/>
        <v>17507.232986603383</v>
      </c>
      <c r="E343" s="135">
        <f>E293*24</f>
        <v>51031.560383283446</v>
      </c>
      <c r="F343" s="135">
        <f>F293*18</f>
        <v>69205.81797681516</v>
      </c>
      <c r="G343" s="135">
        <f>G293*24</f>
        <v>0</v>
      </c>
      <c r="H343" s="135">
        <f>IF((C32/30+D32/30+E32/24+F32/18+G32/24)=0,0,H268/(C32/30+D32/30+E32/24+F32/18+G32/24))</f>
        <v>13872.984869607957</v>
      </c>
    </row>
    <row r="344" spans="2:9">
      <c r="B344" s="127" t="str">
        <f>$B$33</f>
        <v>Science</v>
      </c>
      <c r="C344" s="138">
        <f t="shared" si="28"/>
        <v>7835.4853858491688</v>
      </c>
      <c r="D344" s="138">
        <f t="shared" si="28"/>
        <v>17701.85242934385</v>
      </c>
      <c r="E344" s="138">
        <f>E294*24</f>
        <v>57716.788629695453</v>
      </c>
      <c r="F344" s="138">
        <f>F294*18</f>
        <v>61975.36750530771</v>
      </c>
      <c r="G344" s="138">
        <f>G294*24</f>
        <v>0</v>
      </c>
      <c r="H344" s="138">
        <f t="shared" ref="H344:H363" si="29">IF((C33/30+D33/30+E33/24+F33/18+G33/24)=0,0,H269/(C33/30+D33/30+E33/24+F33/18+G33/24))</f>
        <v>18862.834514429494</v>
      </c>
    </row>
    <row r="345" spans="2:9">
      <c r="B345" s="127" t="str">
        <f>$B$34</f>
        <v>Fine Arts</v>
      </c>
      <c r="C345" s="138">
        <f t="shared" si="28"/>
        <v>12726.224399875868</v>
      </c>
      <c r="D345" s="138">
        <f t="shared" si="28"/>
        <v>27298.771927672115</v>
      </c>
      <c r="E345" s="138">
        <f t="shared" ref="E345:E363" si="30">E295*24</f>
        <v>53790.930594480946</v>
      </c>
      <c r="F345" s="138">
        <f t="shared" ref="F345:F363" si="31">F295*18</f>
        <v>76512.81420623837</v>
      </c>
      <c r="G345" s="138">
        <f t="shared" ref="G345:G363" si="32">G295*24</f>
        <v>0</v>
      </c>
      <c r="H345" s="138">
        <f t="shared" si="29"/>
        <v>23221.819382269874</v>
      </c>
    </row>
    <row r="346" spans="2:9">
      <c r="B346" s="127" t="str">
        <f>$B$35</f>
        <v>Teacher Education</v>
      </c>
      <c r="C346" s="138">
        <f t="shared" si="28"/>
        <v>17549.4390316028</v>
      </c>
      <c r="D346" s="138">
        <f t="shared" si="28"/>
        <v>18799.433843296985</v>
      </c>
      <c r="E346" s="138">
        <f t="shared" si="30"/>
        <v>23292.107739530191</v>
      </c>
      <c r="F346" s="138">
        <f t="shared" si="31"/>
        <v>34561.727153476211</v>
      </c>
      <c r="G346" s="138">
        <f t="shared" si="32"/>
        <v>0</v>
      </c>
      <c r="H346" s="138">
        <f t="shared" si="29"/>
        <v>25086.389364510538</v>
      </c>
    </row>
    <row r="347" spans="2:9">
      <c r="B347" s="127" t="str">
        <f>$B$36</f>
        <v>Agriculture</v>
      </c>
      <c r="C347" s="138">
        <f t="shared" si="28"/>
        <v>11282.37427984563</v>
      </c>
      <c r="D347" s="138">
        <f t="shared" si="28"/>
        <v>19772.662762749729</v>
      </c>
      <c r="E347" s="138">
        <f t="shared" si="30"/>
        <v>69914.316982973789</v>
      </c>
      <c r="F347" s="138">
        <f t="shared" si="31"/>
        <v>88128.361135022264</v>
      </c>
      <c r="G347" s="138">
        <f t="shared" si="32"/>
        <v>0</v>
      </c>
      <c r="H347" s="138">
        <f t="shared" si="29"/>
        <v>26157.381814843811</v>
      </c>
    </row>
    <row r="348" spans="2:9">
      <c r="B348" s="127" t="str">
        <f>$B$37</f>
        <v>Engineering</v>
      </c>
      <c r="C348" s="138">
        <f t="shared" si="28"/>
        <v>13750.418969437182</v>
      </c>
      <c r="D348" s="138">
        <f t="shared" si="28"/>
        <v>19830.974485947965</v>
      </c>
      <c r="E348" s="138">
        <f t="shared" si="30"/>
        <v>29200.211764862532</v>
      </c>
      <c r="F348" s="138">
        <f t="shared" si="31"/>
        <v>78043.368803265606</v>
      </c>
      <c r="G348" s="138">
        <f t="shared" si="32"/>
        <v>0</v>
      </c>
      <c r="H348" s="138">
        <f t="shared" si="29"/>
        <v>26218.980129457988</v>
      </c>
    </row>
    <row r="349" spans="2:9">
      <c r="B349" s="127" t="str">
        <f>$B$38</f>
        <v>Home Economics</v>
      </c>
      <c r="C349" s="138">
        <f t="shared" si="28"/>
        <v>8500.1205002390052</v>
      </c>
      <c r="D349" s="138">
        <f t="shared" si="28"/>
        <v>21643.294703908388</v>
      </c>
      <c r="E349" s="138">
        <f t="shared" si="30"/>
        <v>36046.675214095929</v>
      </c>
      <c r="F349" s="138">
        <f t="shared" si="31"/>
        <v>46499.016124163325</v>
      </c>
      <c r="G349" s="138">
        <f t="shared" si="32"/>
        <v>0</v>
      </c>
      <c r="H349" s="138">
        <f t="shared" si="29"/>
        <v>13114.459733094754</v>
      </c>
    </row>
    <row r="350" spans="2:9">
      <c r="B350" s="127" t="str">
        <f>$B$39</f>
        <v>Law</v>
      </c>
      <c r="C350" s="138">
        <f t="shared" si="28"/>
        <v>0</v>
      </c>
      <c r="D350" s="138">
        <f t="shared" si="28"/>
        <v>0</v>
      </c>
      <c r="E350" s="138">
        <f t="shared" si="30"/>
        <v>0</v>
      </c>
      <c r="F350" s="138">
        <f t="shared" si="31"/>
        <v>0</v>
      </c>
      <c r="G350" s="138">
        <f t="shared" si="32"/>
        <v>37332.613835703552</v>
      </c>
      <c r="H350" s="138">
        <f t="shared" si="29"/>
        <v>37332.613835703552</v>
      </c>
    </row>
    <row r="351" spans="2:9">
      <c r="B351" s="127" t="str">
        <f>$B$40</f>
        <v>Social Service</v>
      </c>
      <c r="C351" s="138">
        <f t="shared" si="28"/>
        <v>17654.52232640564</v>
      </c>
      <c r="D351" s="138">
        <f t="shared" si="28"/>
        <v>23977.688871741113</v>
      </c>
      <c r="E351" s="138">
        <f t="shared" si="30"/>
        <v>32603.745066672443</v>
      </c>
      <c r="F351" s="138">
        <f t="shared" si="31"/>
        <v>0</v>
      </c>
      <c r="G351" s="138">
        <f t="shared" si="32"/>
        <v>0</v>
      </c>
      <c r="H351" s="138">
        <f t="shared" si="29"/>
        <v>26491.140026223486</v>
      </c>
    </row>
    <row r="352" spans="2:9">
      <c r="B352" s="127" t="str">
        <f>$B$41</f>
        <v>Library Science</v>
      </c>
      <c r="C352" s="138">
        <f t="shared" si="28"/>
        <v>26868.840089747184</v>
      </c>
      <c r="D352" s="138">
        <f t="shared" si="28"/>
        <v>0</v>
      </c>
      <c r="E352" s="138">
        <f t="shared" si="30"/>
        <v>66689.114444554871</v>
      </c>
      <c r="F352" s="138">
        <f t="shared" si="31"/>
        <v>123947.44672467119</v>
      </c>
      <c r="G352" s="138">
        <f t="shared" si="32"/>
        <v>0</v>
      </c>
      <c r="H352" s="138">
        <f t="shared" si="29"/>
        <v>59242.795662281438</v>
      </c>
    </row>
    <row r="353" spans="2:9">
      <c r="B353" s="127" t="str">
        <f>$B$42</f>
        <v>Veterinary Science</v>
      </c>
      <c r="C353" s="138">
        <f t="shared" si="28"/>
        <v>0</v>
      </c>
      <c r="D353" s="138">
        <f t="shared" si="28"/>
        <v>0</v>
      </c>
      <c r="E353" s="138">
        <f t="shared" si="30"/>
        <v>0</v>
      </c>
      <c r="F353" s="138">
        <f t="shared" si="31"/>
        <v>0</v>
      </c>
      <c r="G353" s="138">
        <f t="shared" si="32"/>
        <v>68875.529139349106</v>
      </c>
      <c r="H353" s="138">
        <f t="shared" si="29"/>
        <v>68875.529139349106</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8164.753356408838</v>
      </c>
      <c r="D356" s="138">
        <f t="shared" si="28"/>
        <v>15684.346840664273</v>
      </c>
      <c r="E356" s="138">
        <f t="shared" si="30"/>
        <v>28883.4501024409</v>
      </c>
      <c r="F356" s="138">
        <f t="shared" si="31"/>
        <v>41114.952625836951</v>
      </c>
      <c r="G356" s="138">
        <f t="shared" si="32"/>
        <v>0</v>
      </c>
      <c r="H356" s="138">
        <f t="shared" si="29"/>
        <v>15173.983897670409</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9610.769425385377</v>
      </c>
      <c r="D358" s="138">
        <f t="shared" si="28"/>
        <v>19328.616551913205</v>
      </c>
      <c r="E358" s="138">
        <f t="shared" si="30"/>
        <v>34917.001834337207</v>
      </c>
      <c r="F358" s="138">
        <f t="shared" si="31"/>
        <v>109131.26377429557</v>
      </c>
      <c r="G358" s="138">
        <f t="shared" si="32"/>
        <v>0</v>
      </c>
      <c r="H358" s="138">
        <f t="shared" si="29"/>
        <v>21960.332131778971</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180150.94017747435</v>
      </c>
      <c r="D360" s="138">
        <f t="shared" si="33"/>
        <v>45139.687343609985</v>
      </c>
      <c r="E360" s="138">
        <f t="shared" si="30"/>
        <v>0</v>
      </c>
      <c r="F360" s="138">
        <f t="shared" si="31"/>
        <v>0</v>
      </c>
      <c r="G360" s="138">
        <f t="shared" si="32"/>
        <v>0</v>
      </c>
      <c r="H360" s="138">
        <f t="shared" si="29"/>
        <v>45236.50430512584</v>
      </c>
    </row>
    <row r="361" spans="2:9">
      <c r="B361" s="127" t="str">
        <f>$B$50</f>
        <v>Technology</v>
      </c>
      <c r="C361" s="138">
        <f t="shared" si="33"/>
        <v>17416.503036895087</v>
      </c>
      <c r="D361" s="138">
        <f t="shared" si="33"/>
        <v>46527.139482818144</v>
      </c>
      <c r="E361" s="138">
        <f t="shared" si="30"/>
        <v>37971.209141476182</v>
      </c>
      <c r="F361" s="138">
        <f t="shared" si="31"/>
        <v>22770.012524296333</v>
      </c>
      <c r="G361" s="138">
        <f t="shared" si="32"/>
        <v>0</v>
      </c>
      <c r="H361" s="138">
        <f t="shared" si="29"/>
        <v>28260.38124158459</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8749.8376082850573</v>
      </c>
      <c r="D363" s="135">
        <f t="shared" si="33"/>
        <v>19080.068002671993</v>
      </c>
      <c r="E363" s="135">
        <f t="shared" si="30"/>
        <v>39590.818817309853</v>
      </c>
      <c r="F363" s="135">
        <f t="shared" si="31"/>
        <v>66690.836453037176</v>
      </c>
      <c r="G363" s="135">
        <f t="shared" si="32"/>
        <v>44217.606009431882</v>
      </c>
      <c r="H363" s="135">
        <f t="shared" si="29"/>
        <v>19562.070940579732</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86" priority="6" stopIfTrue="1">
      <formula>C32=0</formula>
    </cfRule>
  </conditionalFormatting>
  <conditionalFormatting sqref="C91:G110">
    <cfRule type="expression" dxfId="85" priority="5" stopIfTrue="1">
      <formula>C32=0</formula>
    </cfRule>
  </conditionalFormatting>
  <conditionalFormatting sqref="C293:G312">
    <cfRule type="expression" dxfId="84" priority="7" stopIfTrue="1">
      <formula>C32=0</formula>
    </cfRule>
  </conditionalFormatting>
  <conditionalFormatting sqref="C143:H162">
    <cfRule type="expression" dxfId="83" priority="3" stopIfTrue="1">
      <formula>C32=0</formula>
    </cfRule>
  </conditionalFormatting>
  <conditionalFormatting sqref="H143:H162">
    <cfRule type="expression" dxfId="82" priority="1" stopIfTrue="1">
      <formula>OR(AND(#REF!&gt;0,H143&gt;0,H61=0),AND(#REF!&gt;0,H143&gt;0,H32=0))</formula>
    </cfRule>
    <cfRule type="expression" dxfId="81" priority="2" stopIfTrue="1">
      <formula>OR(AND(#REF!&gt;0,H143&gt;0,H61=0),AND(#REF!&gt;0,H143&gt;0,H32=0))</formula>
    </cfRule>
    <cfRule type="expression" dxfId="80" priority="4" stopIfTrue="1">
      <formula>OR(AND(#REF!&gt;0,H143&gt;0,H61=0),AND(#REF!&gt;0,H143&gt;0,H32=0))</formula>
    </cfRule>
  </conditionalFormatting>
  <pageMargins left="0.25" right="0.25" top="0.5" bottom="0.5" header="0.17" footer="0.17"/>
  <pageSetup scale="4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84</v>
      </c>
      <c r="C3" s="119"/>
      <c r="D3" s="119"/>
      <c r="E3" s="119"/>
      <c r="F3" s="119"/>
      <c r="G3" s="119"/>
      <c r="H3" s="119"/>
    </row>
    <row r="4" spans="2:8">
      <c r="B4" s="292" t="s">
        <v>157</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3" t="s">
        <v>875</v>
      </c>
      <c r="C11" s="473"/>
      <c r="D11" s="473"/>
      <c r="E11" s="473"/>
      <c r="F11" s="473"/>
      <c r="G11" s="473"/>
      <c r="H11" s="473"/>
    </row>
    <row r="12" spans="2:8" ht="14.4" thickBot="1">
      <c r="B12" s="513" t="s">
        <v>16</v>
      </c>
      <c r="C12" s="514"/>
      <c r="D12" s="514"/>
      <c r="E12" s="515"/>
      <c r="F12" s="297"/>
      <c r="G12" s="298"/>
      <c r="H12" s="299" t="s">
        <v>17</v>
      </c>
    </row>
    <row r="13" spans="2:8">
      <c r="B13" s="516" t="s">
        <v>12</v>
      </c>
      <c r="C13" s="517"/>
      <c r="D13" s="517"/>
      <c r="E13" s="518"/>
      <c r="F13" s="352"/>
      <c r="G13" s="301"/>
      <c r="H13" s="353">
        <f>Data!$G32</f>
        <v>50284030</v>
      </c>
    </row>
    <row r="14" spans="2:8">
      <c r="B14" s="479" t="s">
        <v>13</v>
      </c>
      <c r="C14" s="511"/>
      <c r="D14" s="511"/>
      <c r="E14" s="512"/>
      <c r="F14" s="354"/>
      <c r="G14" s="301"/>
      <c r="H14" s="355">
        <f>Data!$H32</f>
        <v>1009047</v>
      </c>
    </row>
    <row r="15" spans="2:8">
      <c r="B15" s="479" t="s">
        <v>14</v>
      </c>
      <c r="C15" s="511"/>
      <c r="D15" s="511"/>
      <c r="E15" s="512"/>
      <c r="F15" s="354"/>
      <c r="G15" s="301"/>
      <c r="H15" s="355">
        <f>Data!$I32</f>
        <v>6291795</v>
      </c>
    </row>
    <row r="16" spans="2:8">
      <c r="B16" s="479" t="s">
        <v>18</v>
      </c>
      <c r="C16" s="511"/>
      <c r="D16" s="511"/>
      <c r="E16" s="512"/>
      <c r="F16" s="354"/>
      <c r="G16" s="301"/>
      <c r="H16" s="355">
        <f>Data!$J32</f>
        <v>10651781</v>
      </c>
    </row>
    <row r="17" spans="2:23">
      <c r="B17" s="479" t="s">
        <v>15</v>
      </c>
      <c r="C17" s="511"/>
      <c r="D17" s="511"/>
      <c r="E17" s="512"/>
      <c r="F17" s="354"/>
      <c r="G17" s="301"/>
      <c r="H17" s="355">
        <f>Data!$K32</f>
        <v>23909022</v>
      </c>
    </row>
    <row r="18" spans="2:23">
      <c r="B18" s="479" t="s">
        <v>1</v>
      </c>
      <c r="C18" s="511"/>
      <c r="D18" s="511"/>
      <c r="E18" s="512"/>
      <c r="F18" s="356"/>
      <c r="G18" s="301"/>
      <c r="H18" s="357">
        <f>SUM(H13:H17)</f>
        <v>92145675</v>
      </c>
    </row>
    <row r="19" spans="2:23" ht="13.5" customHeight="1">
      <c r="B19" s="306"/>
      <c r="D19" s="306"/>
      <c r="E19" s="306"/>
      <c r="F19" s="306"/>
      <c r="G19" s="306"/>
      <c r="H19" s="296"/>
    </row>
    <row r="20" spans="2:23" ht="13.5" customHeight="1">
      <c r="B20" s="306"/>
      <c r="D20" s="504" t="s">
        <v>22</v>
      </c>
      <c r="E20" s="505"/>
      <c r="F20" s="506"/>
      <c r="G20" s="307" t="s">
        <v>23</v>
      </c>
      <c r="H20" s="307" t="s">
        <v>24</v>
      </c>
    </row>
    <row r="21" spans="2:23" ht="14.25" customHeight="1">
      <c r="B21" s="492" t="s">
        <v>21</v>
      </c>
      <c r="C21" s="507"/>
      <c r="D21" s="508" t="str">
        <f>Data!L32</f>
        <v>Gina Councilman</v>
      </c>
      <c r="E21" s="509"/>
      <c r="F21" s="510"/>
      <c r="G21" s="308" t="str">
        <f>Data!M32</f>
        <v>325-942-2014</v>
      </c>
      <c r="H21" s="309" t="str">
        <f>Data!N32</f>
        <v xml:space="preserve">jackie.baxter@angelo.edu </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Data!O32</f>
        <v>6484</v>
      </c>
      <c r="D25" s="316">
        <f>Data!P32</f>
        <v>2556</v>
      </c>
      <c r="E25" s="316">
        <f>Data!Q32</f>
        <v>1103</v>
      </c>
      <c r="F25" s="316">
        <f>Data!R32</f>
        <v>19</v>
      </c>
      <c r="G25" s="316">
        <f>Data!S32</f>
        <v>82</v>
      </c>
      <c r="H25" s="317">
        <f>SUM(C25:G25)</f>
        <v>10244</v>
      </c>
    </row>
    <row r="26" spans="2:23">
      <c r="C26" s="318"/>
      <c r="D26" s="318"/>
      <c r="E26" s="318"/>
      <c r="F26" s="318"/>
      <c r="G26" s="318"/>
      <c r="H26" s="318"/>
      <c r="I26" s="318"/>
    </row>
    <row r="27" spans="2:23" ht="13.5" customHeight="1">
      <c r="B27" s="306"/>
      <c r="D27" s="504" t="s">
        <v>22</v>
      </c>
      <c r="E27" s="505"/>
      <c r="F27" s="506"/>
      <c r="G27" s="307" t="s">
        <v>23</v>
      </c>
      <c r="H27" s="307" t="s">
        <v>24</v>
      </c>
    </row>
    <row r="28" spans="2:23" ht="27.6">
      <c r="B28" s="492" t="s">
        <v>927</v>
      </c>
      <c r="C28" s="507"/>
      <c r="D28" s="508" t="str">
        <f>Data!T32</f>
        <v>Courtney Wilson</v>
      </c>
      <c r="E28" s="509"/>
      <c r="F28" s="510"/>
      <c r="G28" s="308" t="str">
        <f>Data!U32</f>
        <v>(325) 942-2043</v>
      </c>
      <c r="H28" s="309" t="str">
        <f>Data!V32</f>
        <v>Rosalinda.Castro@angelo.edu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Data!W32</f>
        <v>76618</v>
      </c>
      <c r="D32" s="140">
        <f>Data!AQ32</f>
        <v>12456</v>
      </c>
      <c r="E32" s="140">
        <f>Data!BK32</f>
        <v>5385</v>
      </c>
      <c r="F32" s="140">
        <f>Data!CE32</f>
        <v>18</v>
      </c>
      <c r="G32" s="140">
        <f>Data!CY32</f>
        <v>0</v>
      </c>
      <c r="H32" s="141">
        <f>SUM(C32:G32)</f>
        <v>94477</v>
      </c>
      <c r="W32" s="144"/>
    </row>
    <row r="33" spans="2:23">
      <c r="B33" s="129" t="s">
        <v>43</v>
      </c>
      <c r="C33" s="140">
        <f>Data!X32</f>
        <v>18720</v>
      </c>
      <c r="D33" s="140">
        <f>Data!AR32</f>
        <v>8029</v>
      </c>
      <c r="E33" s="140">
        <f>Data!BL32</f>
        <v>645</v>
      </c>
      <c r="F33" s="140">
        <f>Data!CF32</f>
        <v>0</v>
      </c>
      <c r="G33" s="140">
        <f>Data!CZ32</f>
        <v>0</v>
      </c>
      <c r="H33" s="141">
        <f t="shared" ref="H33:H52" si="0">SUM(C33:G33)</f>
        <v>27394</v>
      </c>
      <c r="W33" s="144"/>
    </row>
    <row r="34" spans="2:23">
      <c r="B34" s="129" t="s">
        <v>44</v>
      </c>
      <c r="C34" s="140">
        <f>Data!Y32</f>
        <v>7695</v>
      </c>
      <c r="D34" s="140">
        <f>Data!AS32</f>
        <v>1605</v>
      </c>
      <c r="E34" s="140">
        <f>Data!BM32</f>
        <v>0</v>
      </c>
      <c r="F34" s="140">
        <f>Data!CG32</f>
        <v>0</v>
      </c>
      <c r="G34" s="140">
        <f>Data!DA32</f>
        <v>0</v>
      </c>
      <c r="H34" s="141">
        <f t="shared" si="0"/>
        <v>9300</v>
      </c>
      <c r="W34" s="144"/>
    </row>
    <row r="35" spans="2:23">
      <c r="B35" s="129" t="s">
        <v>45</v>
      </c>
      <c r="C35" s="140">
        <f>Data!Z32</f>
        <v>798</v>
      </c>
      <c r="D35" s="140">
        <f>Data!AT32</f>
        <v>2104</v>
      </c>
      <c r="E35" s="140">
        <f>Data!BN32</f>
        <v>8823</v>
      </c>
      <c r="F35" s="140">
        <f>Data!CH32</f>
        <v>0</v>
      </c>
      <c r="G35" s="140">
        <f>Data!DB32</f>
        <v>0</v>
      </c>
      <c r="H35" s="141">
        <f t="shared" si="0"/>
        <v>11725</v>
      </c>
      <c r="W35" s="144"/>
    </row>
    <row r="36" spans="2:23">
      <c r="B36" s="129" t="s">
        <v>46</v>
      </c>
      <c r="C36" s="140">
        <f>Data!AA32</f>
        <v>2599</v>
      </c>
      <c r="D36" s="140">
        <f>Data!AU32</f>
        <v>2932</v>
      </c>
      <c r="E36" s="140">
        <f>Data!BO32</f>
        <v>314</v>
      </c>
      <c r="F36" s="140">
        <f>Data!CI32</f>
        <v>0</v>
      </c>
      <c r="G36" s="140">
        <f>Data!DC32</f>
        <v>0</v>
      </c>
      <c r="H36" s="141">
        <f t="shared" si="0"/>
        <v>5845</v>
      </c>
      <c r="W36" s="144"/>
    </row>
    <row r="37" spans="2:23">
      <c r="B37" s="129" t="s">
        <v>47</v>
      </c>
      <c r="C37" s="140">
        <f>Data!AB32</f>
        <v>2987</v>
      </c>
      <c r="D37" s="140">
        <f>Data!AV32</f>
        <v>2733</v>
      </c>
      <c r="E37" s="140">
        <f>Data!BP32</f>
        <v>534</v>
      </c>
      <c r="F37" s="140">
        <f>Data!CJ32</f>
        <v>0</v>
      </c>
      <c r="G37" s="140">
        <f>Data!DD32</f>
        <v>0</v>
      </c>
      <c r="H37" s="141">
        <f t="shared" si="0"/>
        <v>6254</v>
      </c>
      <c r="W37" s="144"/>
    </row>
    <row r="38" spans="2:23">
      <c r="B38" s="129" t="s">
        <v>48</v>
      </c>
      <c r="C38" s="140">
        <f>Data!AC32</f>
        <v>327</v>
      </c>
      <c r="D38" s="140">
        <f>Data!AW32</f>
        <v>276</v>
      </c>
      <c r="E38" s="140">
        <f>Data!BQ32</f>
        <v>102</v>
      </c>
      <c r="F38" s="140">
        <f>Data!CK32</f>
        <v>0</v>
      </c>
      <c r="G38" s="140">
        <f>Data!DE32</f>
        <v>0</v>
      </c>
      <c r="H38" s="141">
        <f t="shared" si="0"/>
        <v>705</v>
      </c>
      <c r="W38" s="144"/>
    </row>
    <row r="39" spans="2:23">
      <c r="B39" s="129" t="s">
        <v>49</v>
      </c>
      <c r="C39" s="140">
        <f>Data!AD32</f>
        <v>0</v>
      </c>
      <c r="D39" s="140">
        <f>Data!AX32</f>
        <v>0</v>
      </c>
      <c r="E39" s="140">
        <f>Data!BR32</f>
        <v>0</v>
      </c>
      <c r="F39" s="140">
        <f>Data!CL32</f>
        <v>0</v>
      </c>
      <c r="G39" s="140">
        <f>Data!DF32</f>
        <v>0</v>
      </c>
      <c r="H39" s="141">
        <f t="shared" si="0"/>
        <v>0</v>
      </c>
      <c r="W39" s="144"/>
    </row>
    <row r="40" spans="2:23">
      <c r="B40" s="129" t="s">
        <v>50</v>
      </c>
      <c r="C40" s="140">
        <f>Data!AE32</f>
        <v>1149</v>
      </c>
      <c r="D40" s="140">
        <f>Data!AY32</f>
        <v>3501</v>
      </c>
      <c r="E40" s="140">
        <f>Data!BS32</f>
        <v>2313</v>
      </c>
      <c r="F40" s="140">
        <f>Data!CM32</f>
        <v>267</v>
      </c>
      <c r="G40" s="140">
        <f>Data!DG32</f>
        <v>0</v>
      </c>
      <c r="H40" s="141">
        <f t="shared" si="0"/>
        <v>7230</v>
      </c>
      <c r="W40" s="144"/>
    </row>
    <row r="41" spans="2:23">
      <c r="B41" s="129" t="s">
        <v>51</v>
      </c>
      <c r="C41" s="140">
        <f>Data!AF32</f>
        <v>0</v>
      </c>
      <c r="D41" s="140">
        <f>Data!AZ32</f>
        <v>0</v>
      </c>
      <c r="E41" s="140">
        <f>Data!BT32</f>
        <v>0</v>
      </c>
      <c r="F41" s="140">
        <f>Data!CN32</f>
        <v>0</v>
      </c>
      <c r="G41" s="140">
        <f>Data!DH32</f>
        <v>0</v>
      </c>
      <c r="H41" s="141">
        <f t="shared" si="0"/>
        <v>0</v>
      </c>
      <c r="W41" s="144"/>
    </row>
    <row r="42" spans="2:23">
      <c r="B42" s="129" t="s">
        <v>52</v>
      </c>
      <c r="C42" s="140">
        <f>Data!AG32</f>
        <v>0</v>
      </c>
      <c r="D42" s="140">
        <f>Data!BA32</f>
        <v>0</v>
      </c>
      <c r="E42" s="140">
        <f>Data!BU32</f>
        <v>0</v>
      </c>
      <c r="F42" s="140">
        <f>Data!CO32</f>
        <v>0</v>
      </c>
      <c r="G42" s="140">
        <f>Data!DI32</f>
        <v>0</v>
      </c>
      <c r="H42" s="141">
        <f t="shared" si="0"/>
        <v>0</v>
      </c>
      <c r="W42" s="144"/>
    </row>
    <row r="43" spans="2:23">
      <c r="B43" s="129" t="s">
        <v>53</v>
      </c>
      <c r="C43" s="140">
        <f>Data!AH32</f>
        <v>0</v>
      </c>
      <c r="D43" s="140">
        <f>Data!BB32</f>
        <v>0</v>
      </c>
      <c r="E43" s="140">
        <f>Data!BV32</f>
        <v>0</v>
      </c>
      <c r="F43" s="140">
        <f>Data!CP32</f>
        <v>0</v>
      </c>
      <c r="G43" s="140">
        <f>Data!DJ32</f>
        <v>0</v>
      </c>
      <c r="H43" s="141">
        <f t="shared" si="0"/>
        <v>0</v>
      </c>
      <c r="W43" s="144"/>
    </row>
    <row r="44" spans="2:23">
      <c r="B44" s="129" t="s">
        <v>54</v>
      </c>
      <c r="C44" s="140">
        <f>Data!AI32</f>
        <v>0</v>
      </c>
      <c r="D44" s="140">
        <f>Data!BC32</f>
        <v>0</v>
      </c>
      <c r="E44" s="140">
        <f>Data!BW32</f>
        <v>0</v>
      </c>
      <c r="F44" s="140">
        <f>Data!CQ32</f>
        <v>0</v>
      </c>
      <c r="G44" s="140">
        <f>Data!DK32</f>
        <v>0</v>
      </c>
      <c r="H44" s="141">
        <f t="shared" si="0"/>
        <v>0</v>
      </c>
      <c r="W44" s="144"/>
    </row>
    <row r="45" spans="2:23">
      <c r="B45" s="129" t="s">
        <v>55</v>
      </c>
      <c r="C45" s="140">
        <f>Data!AJ32</f>
        <v>4683</v>
      </c>
      <c r="D45" s="140">
        <f>Data!BD32</f>
        <v>4496</v>
      </c>
      <c r="E45" s="140">
        <f>Data!BX32</f>
        <v>506</v>
      </c>
      <c r="F45" s="140">
        <f>Data!CR32</f>
        <v>0</v>
      </c>
      <c r="G45" s="140">
        <f>Data!DL32</f>
        <v>2715</v>
      </c>
      <c r="H45" s="141">
        <f t="shared" si="0"/>
        <v>12400</v>
      </c>
      <c r="W45" s="144"/>
    </row>
    <row r="46" spans="2:23">
      <c r="B46" s="129" t="s">
        <v>56</v>
      </c>
      <c r="C46" s="140">
        <f>Data!AK32</f>
        <v>0</v>
      </c>
      <c r="D46" s="140">
        <f>Data!BE32</f>
        <v>0</v>
      </c>
      <c r="E46" s="140">
        <f>Data!BY32</f>
        <v>0</v>
      </c>
      <c r="F46" s="140">
        <f>Data!CS32</f>
        <v>0</v>
      </c>
      <c r="G46" s="140">
        <f>Data!DM32</f>
        <v>0</v>
      </c>
      <c r="H46" s="141">
        <f t="shared" si="0"/>
        <v>0</v>
      </c>
      <c r="W46" s="144"/>
    </row>
    <row r="47" spans="2:23">
      <c r="B47" s="129" t="s">
        <v>57</v>
      </c>
      <c r="C47" s="140">
        <f>Data!AL32</f>
        <v>6699</v>
      </c>
      <c r="D47" s="140">
        <f>Data!BF32</f>
        <v>9850</v>
      </c>
      <c r="E47" s="140">
        <f>Data!BZ32</f>
        <v>3732</v>
      </c>
      <c r="F47" s="140">
        <f>Data!CT32</f>
        <v>0</v>
      </c>
      <c r="G47" s="140">
        <f>Data!DN32</f>
        <v>0</v>
      </c>
      <c r="H47" s="141">
        <f t="shared" si="0"/>
        <v>20281</v>
      </c>
      <c r="W47" s="144"/>
    </row>
    <row r="48" spans="2:23">
      <c r="B48" s="129" t="s">
        <v>58</v>
      </c>
      <c r="C48" s="140">
        <f>Data!AM32</f>
        <v>0</v>
      </c>
      <c r="D48" s="140">
        <f>Data!BG32</f>
        <v>0</v>
      </c>
      <c r="E48" s="140">
        <f>Data!CA32</f>
        <v>0</v>
      </c>
      <c r="F48" s="140">
        <f>Data!CU32</f>
        <v>0</v>
      </c>
      <c r="G48" s="140">
        <f>Data!DO32</f>
        <v>0</v>
      </c>
      <c r="H48" s="141">
        <f t="shared" si="0"/>
        <v>0</v>
      </c>
      <c r="W48" s="144"/>
    </row>
    <row r="49" spans="2:23">
      <c r="B49" s="129" t="s">
        <v>59</v>
      </c>
      <c r="C49" s="140">
        <f>Data!AN32</f>
        <v>9</v>
      </c>
      <c r="D49" s="140">
        <f>Data!BH32</f>
        <v>693</v>
      </c>
      <c r="E49" s="140">
        <f>Data!CB32</f>
        <v>0</v>
      </c>
      <c r="F49" s="140">
        <f>Data!CV32</f>
        <v>0</v>
      </c>
      <c r="G49" s="140">
        <f>Data!DP32</f>
        <v>0</v>
      </c>
      <c r="H49" s="141">
        <f t="shared" si="0"/>
        <v>702</v>
      </c>
      <c r="W49" s="144"/>
    </row>
    <row r="50" spans="2:23">
      <c r="B50" s="129" t="s">
        <v>60</v>
      </c>
      <c r="C50" s="140">
        <f>Data!AO32</f>
        <v>2746</v>
      </c>
      <c r="D50" s="140">
        <f>Data!BI32</f>
        <v>912</v>
      </c>
      <c r="E50" s="140">
        <f>Data!CC32</f>
        <v>342</v>
      </c>
      <c r="F50" s="140">
        <f>Data!CW32</f>
        <v>0</v>
      </c>
      <c r="G50" s="140">
        <f>Data!DQ32</f>
        <v>0</v>
      </c>
      <c r="H50" s="141">
        <f t="shared" si="0"/>
        <v>4000</v>
      </c>
      <c r="W50" s="144"/>
    </row>
    <row r="51" spans="2:23">
      <c r="B51" s="129" t="s">
        <v>0</v>
      </c>
      <c r="C51" s="140">
        <f>Data!AP32</f>
        <v>501</v>
      </c>
      <c r="D51" s="140">
        <f>Data!BJ32</f>
        <v>3910</v>
      </c>
      <c r="E51" s="140">
        <f>Data!CD32</f>
        <v>1038</v>
      </c>
      <c r="F51" s="140">
        <f>Data!CX32</f>
        <v>0</v>
      </c>
      <c r="G51" s="140">
        <f>Data!DR32</f>
        <v>0</v>
      </c>
      <c r="H51" s="141">
        <f t="shared" si="0"/>
        <v>5449</v>
      </c>
      <c r="W51" s="144"/>
    </row>
    <row r="52" spans="2:23">
      <c r="B52" s="142" t="s">
        <v>33</v>
      </c>
      <c r="C52" s="141">
        <f>SUM(C32:C51)</f>
        <v>125531</v>
      </c>
      <c r="D52" s="141">
        <f>SUM(D32:D51)</f>
        <v>53497</v>
      </c>
      <c r="E52" s="141">
        <f>SUM(E32:E51)</f>
        <v>23734</v>
      </c>
      <c r="F52" s="141">
        <f>SUM(F32:F51)</f>
        <v>285</v>
      </c>
      <c r="G52" s="141">
        <f>SUM(G32:G51)</f>
        <v>2715</v>
      </c>
      <c r="H52" s="141">
        <f t="shared" si="0"/>
        <v>205762</v>
      </c>
    </row>
    <row r="53" spans="2:23">
      <c r="B53" s="143"/>
      <c r="C53" s="144"/>
      <c r="D53" s="144"/>
      <c r="E53" s="144"/>
      <c r="F53" s="144"/>
      <c r="G53" s="144"/>
      <c r="H53" s="144"/>
    </row>
    <row r="54" spans="2:23" ht="13.5" customHeight="1">
      <c r="B54" s="306"/>
      <c r="D54" s="504" t="s">
        <v>22</v>
      </c>
      <c r="E54" s="505"/>
      <c r="F54" s="506"/>
      <c r="G54" s="307" t="s">
        <v>23</v>
      </c>
      <c r="H54" s="307" t="s">
        <v>24</v>
      </c>
    </row>
    <row r="55" spans="2:23" ht="27.6">
      <c r="B55" s="492" t="s">
        <v>928</v>
      </c>
      <c r="C55" s="507"/>
      <c r="D55" s="508" t="str">
        <f>Data!T32</f>
        <v>Courtney Wilson</v>
      </c>
      <c r="E55" s="509"/>
      <c r="F55" s="510"/>
      <c r="G55" s="308" t="str">
        <f>Data!U32</f>
        <v>(325) 942-2043</v>
      </c>
      <c r="H55" s="309" t="str">
        <f>Data!V32</f>
        <v>Rosalinda.Castro@angelo.edu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Data!DS32</f>
        <v>4577300.0893135909</v>
      </c>
      <c r="D61" s="320">
        <f>Data!EM32</f>
        <v>1522403.6811841759</v>
      </c>
      <c r="E61" s="320">
        <f>Data!FG32</f>
        <v>1225386.9139049205</v>
      </c>
      <c r="F61" s="320">
        <f>Data!GA32</f>
        <v>27570.333333333332</v>
      </c>
      <c r="G61" s="320">
        <f>Data!GU32</f>
        <v>0</v>
      </c>
      <c r="H61" s="321">
        <f>SUM(C61:G61)</f>
        <v>7352661.0177360205</v>
      </c>
    </row>
    <row r="62" spans="2:23">
      <c r="B62" s="127" t="str">
        <f>$B$33</f>
        <v>Science</v>
      </c>
      <c r="C62" s="320">
        <f>Data!DT32</f>
        <v>1835556.1937610782</v>
      </c>
      <c r="D62" s="320">
        <f>Data!EN32</f>
        <v>1199495.1019744554</v>
      </c>
      <c r="E62" s="320">
        <f>Data!FH32</f>
        <v>235246.9609075608</v>
      </c>
      <c r="F62" s="320">
        <f>Data!GB32</f>
        <v>0</v>
      </c>
      <c r="G62" s="320">
        <f>Data!GV32</f>
        <v>0</v>
      </c>
      <c r="H62" s="141">
        <f t="shared" ref="H62:H81" si="1">SUM(C62:G62)</f>
        <v>3270298.2566430941</v>
      </c>
    </row>
    <row r="63" spans="2:23">
      <c r="B63" s="127" t="str">
        <f>$B$34</f>
        <v>Fine Arts</v>
      </c>
      <c r="C63" s="320">
        <f>Data!DU32</f>
        <v>1188746.8593863</v>
      </c>
      <c r="D63" s="320">
        <f>Data!EO32</f>
        <v>393857.96659272636</v>
      </c>
      <c r="E63" s="320">
        <f>Data!FI32</f>
        <v>0</v>
      </c>
      <c r="F63" s="320">
        <f>Data!GC32</f>
        <v>0</v>
      </c>
      <c r="G63" s="320">
        <f>Data!GW32</f>
        <v>0</v>
      </c>
      <c r="H63" s="141">
        <f t="shared" si="1"/>
        <v>1582604.8259790263</v>
      </c>
    </row>
    <row r="64" spans="2:23">
      <c r="B64" s="127" t="str">
        <f>$B$35</f>
        <v>Teacher Education</v>
      </c>
      <c r="C64" s="320">
        <f>Data!DV32</f>
        <v>76370.115153366831</v>
      </c>
      <c r="D64" s="320">
        <f>Data!EP32</f>
        <v>373680.74427802127</v>
      </c>
      <c r="E64" s="320">
        <f>Data!FJ32</f>
        <v>855157.76475582889</v>
      </c>
      <c r="F64" s="320">
        <f>Data!GD32</f>
        <v>0</v>
      </c>
      <c r="G64" s="320">
        <f>Data!GX32</f>
        <v>0</v>
      </c>
      <c r="H64" s="141">
        <f t="shared" si="1"/>
        <v>1305208.6241872171</v>
      </c>
    </row>
    <row r="65" spans="2:8">
      <c r="B65" s="127" t="str">
        <f>$B$36</f>
        <v>Agriculture</v>
      </c>
      <c r="C65" s="320">
        <f>Data!DW32</f>
        <v>181857.90357313122</v>
      </c>
      <c r="D65" s="320">
        <f>Data!EQ32</f>
        <v>255476.24640814724</v>
      </c>
      <c r="E65" s="320">
        <f>Data!FK32</f>
        <v>102805.57084071208</v>
      </c>
      <c r="F65" s="320">
        <f>Data!GE32</f>
        <v>0</v>
      </c>
      <c r="G65" s="320">
        <f>Data!GY32</f>
        <v>0</v>
      </c>
      <c r="H65" s="141">
        <f t="shared" si="1"/>
        <v>540139.72082199052</v>
      </c>
    </row>
    <row r="66" spans="2:8">
      <c r="B66" s="127" t="str">
        <f>$B$37</f>
        <v>Engineering</v>
      </c>
      <c r="C66" s="320">
        <f>Data!DX32</f>
        <v>487206.68967709807</v>
      </c>
      <c r="D66" s="320">
        <f>Data!ER32</f>
        <v>874310.16323474224</v>
      </c>
      <c r="E66" s="320">
        <f>Data!FL32</f>
        <v>134490.10714285716</v>
      </c>
      <c r="F66" s="320">
        <f>Data!GF32</f>
        <v>0</v>
      </c>
      <c r="G66" s="320">
        <f>Data!GZ32</f>
        <v>0</v>
      </c>
      <c r="H66" s="141">
        <f t="shared" si="1"/>
        <v>1496006.9600546975</v>
      </c>
    </row>
    <row r="67" spans="2:8">
      <c r="B67" s="127" t="str">
        <f>$B$38</f>
        <v>Home Economics</v>
      </c>
      <c r="C67" s="320">
        <f>Data!DY32</f>
        <v>32861.445084864215</v>
      </c>
      <c r="D67" s="320">
        <f>Data!ES32</f>
        <v>32809.525182910482</v>
      </c>
      <c r="E67" s="320">
        <f>Data!FM32</f>
        <v>13930.666666666666</v>
      </c>
      <c r="F67" s="320">
        <f>Data!GG32</f>
        <v>0</v>
      </c>
      <c r="G67" s="320">
        <f>Data!HA32</f>
        <v>0</v>
      </c>
      <c r="H67" s="141">
        <f t="shared" si="1"/>
        <v>79601.636934441369</v>
      </c>
    </row>
    <row r="68" spans="2:8">
      <c r="B68" s="127" t="str">
        <f>$B$39</f>
        <v>Law</v>
      </c>
      <c r="C68" s="320">
        <f>Data!DZ32</f>
        <v>0</v>
      </c>
      <c r="D68" s="320">
        <f>Data!ET32</f>
        <v>0</v>
      </c>
      <c r="E68" s="320">
        <f>Data!FN32</f>
        <v>0</v>
      </c>
      <c r="F68" s="320">
        <f>Data!GH32</f>
        <v>0</v>
      </c>
      <c r="G68" s="320">
        <f>Data!HB32</f>
        <v>0</v>
      </c>
      <c r="H68" s="141">
        <f t="shared" si="1"/>
        <v>0</v>
      </c>
    </row>
    <row r="69" spans="2:8">
      <c r="B69" s="127" t="str">
        <f>$B$40</f>
        <v>Social Service</v>
      </c>
      <c r="C69" s="320">
        <f>Data!EA32</f>
        <v>127699.91204978795</v>
      </c>
      <c r="D69" s="320">
        <f>Data!EU32</f>
        <v>360505.40032435412</v>
      </c>
      <c r="E69" s="320">
        <f>Data!FO32</f>
        <v>383992.96482366015</v>
      </c>
      <c r="F69" s="320">
        <f>Data!GI32</f>
        <v>134278.72280219779</v>
      </c>
      <c r="G69" s="320">
        <f>Data!HC32</f>
        <v>0</v>
      </c>
      <c r="H69" s="141">
        <f t="shared" si="1"/>
        <v>1006477</v>
      </c>
    </row>
    <row r="70" spans="2:8">
      <c r="B70" s="127" t="str">
        <f>$B$41</f>
        <v>Library Science</v>
      </c>
      <c r="C70" s="320">
        <f>Data!EB32</f>
        <v>0</v>
      </c>
      <c r="D70" s="320">
        <f>Data!EV32</f>
        <v>0</v>
      </c>
      <c r="E70" s="320">
        <f>Data!FP32</f>
        <v>0</v>
      </c>
      <c r="F70" s="320">
        <f>Data!GJ32</f>
        <v>0</v>
      </c>
      <c r="G70" s="320">
        <f>Data!HD32</f>
        <v>0</v>
      </c>
      <c r="H70" s="141">
        <f t="shared" si="1"/>
        <v>0</v>
      </c>
    </row>
    <row r="71" spans="2:8">
      <c r="B71" s="127" t="str">
        <f>$B$42</f>
        <v>Veterinary Science</v>
      </c>
      <c r="C71" s="320">
        <f>Data!EC32</f>
        <v>0</v>
      </c>
      <c r="D71" s="320">
        <f>Data!EW32</f>
        <v>0</v>
      </c>
      <c r="E71" s="320">
        <f>Data!FQ32</f>
        <v>0</v>
      </c>
      <c r="F71" s="320">
        <f>Data!GK32</f>
        <v>0</v>
      </c>
      <c r="G71" s="320">
        <f>Data!HE32</f>
        <v>0</v>
      </c>
      <c r="H71" s="141">
        <f t="shared" si="1"/>
        <v>0</v>
      </c>
    </row>
    <row r="72" spans="2:8">
      <c r="B72" s="127" t="str">
        <f>$B$43</f>
        <v>Vocational Training</v>
      </c>
      <c r="C72" s="320">
        <f>Data!ED32</f>
        <v>0</v>
      </c>
      <c r="D72" s="320">
        <f>Data!EX32</f>
        <v>0</v>
      </c>
      <c r="E72" s="320">
        <f>Data!FR32</f>
        <v>0</v>
      </c>
      <c r="F72" s="320">
        <f>Data!GL32</f>
        <v>0</v>
      </c>
      <c r="G72" s="320">
        <f>Data!HF32</f>
        <v>0</v>
      </c>
      <c r="H72" s="141">
        <f t="shared" si="1"/>
        <v>0</v>
      </c>
    </row>
    <row r="73" spans="2:8">
      <c r="B73" s="127" t="str">
        <f>$B$44</f>
        <v>Physical Training</v>
      </c>
      <c r="C73" s="320">
        <f>Data!EE32</f>
        <v>0</v>
      </c>
      <c r="D73" s="320">
        <f>Data!EY32</f>
        <v>0</v>
      </c>
      <c r="E73" s="320">
        <f>Data!FS32</f>
        <v>0</v>
      </c>
      <c r="F73" s="320">
        <f>Data!GM32</f>
        <v>0</v>
      </c>
      <c r="G73" s="320">
        <f>Data!HG32</f>
        <v>0</v>
      </c>
      <c r="H73" s="141">
        <f t="shared" si="1"/>
        <v>0</v>
      </c>
    </row>
    <row r="74" spans="2:8">
      <c r="B74" s="127" t="str">
        <f>$B$45</f>
        <v>Health Services</v>
      </c>
      <c r="C74" s="320">
        <f>Data!EF32</f>
        <v>249053.08385913909</v>
      </c>
      <c r="D74" s="320">
        <f>Data!EZ32</f>
        <v>404881.16522049654</v>
      </c>
      <c r="E74" s="320">
        <f>Data!FT32</f>
        <v>226901.32123626929</v>
      </c>
      <c r="F74" s="320">
        <f>Data!GN32</f>
        <v>0</v>
      </c>
      <c r="G74" s="320">
        <f>Data!HH32</f>
        <v>913185.43952835817</v>
      </c>
      <c r="H74" s="141">
        <f t="shared" si="1"/>
        <v>1794021.0098442631</v>
      </c>
    </row>
    <row r="75" spans="2:8">
      <c r="B75" s="127" t="str">
        <f>$B$46</f>
        <v>Pharmacy</v>
      </c>
      <c r="C75" s="320">
        <f>Data!EG32</f>
        <v>0</v>
      </c>
      <c r="D75" s="320">
        <f>Data!FA32</f>
        <v>0</v>
      </c>
      <c r="E75" s="320">
        <f>Data!FU32</f>
        <v>0</v>
      </c>
      <c r="F75" s="320">
        <f>Data!GO32</f>
        <v>0</v>
      </c>
      <c r="G75" s="320">
        <f>Data!HI32</f>
        <v>0</v>
      </c>
      <c r="H75" s="141">
        <f t="shared" si="1"/>
        <v>0</v>
      </c>
    </row>
    <row r="76" spans="2:8">
      <c r="B76" s="127" t="str">
        <f>$B$47</f>
        <v>Business Administration</v>
      </c>
      <c r="C76" s="320">
        <f>Data!EH32</f>
        <v>534982.52585787745</v>
      </c>
      <c r="D76" s="320">
        <f>Data!FB32</f>
        <v>1348703.6050675528</v>
      </c>
      <c r="E76" s="320">
        <f>Data!FV32</f>
        <v>793696.05977537448</v>
      </c>
      <c r="F76" s="320">
        <f>Data!GP32</f>
        <v>0</v>
      </c>
      <c r="G76" s="320">
        <f>Data!HJ32</f>
        <v>0</v>
      </c>
      <c r="H76" s="141">
        <f t="shared" si="1"/>
        <v>2677382.1907008048</v>
      </c>
    </row>
    <row r="77" spans="2:8">
      <c r="B77" s="127" t="str">
        <f>$B$48</f>
        <v>Optometry</v>
      </c>
      <c r="C77" s="320">
        <f>Data!EI32</f>
        <v>0</v>
      </c>
      <c r="D77" s="320">
        <f>Data!FC32</f>
        <v>0</v>
      </c>
      <c r="E77" s="320">
        <f>Data!FW32</f>
        <v>0</v>
      </c>
      <c r="F77" s="320">
        <f>Data!GQ32</f>
        <v>0</v>
      </c>
      <c r="G77" s="320">
        <f>Data!HK32</f>
        <v>0</v>
      </c>
      <c r="H77" s="141">
        <f t="shared" si="1"/>
        <v>0</v>
      </c>
    </row>
    <row r="78" spans="2:8">
      <c r="B78" s="127" t="str">
        <f>$B$49</f>
        <v>Teacher Ed-Practice Teaching</v>
      </c>
      <c r="C78" s="320">
        <f>Data!EJ32</f>
        <v>0</v>
      </c>
      <c r="D78" s="320">
        <f>Data!FD32</f>
        <v>0</v>
      </c>
      <c r="E78" s="320">
        <f>Data!FX32</f>
        <v>0</v>
      </c>
      <c r="F78" s="320">
        <f>Data!GR32</f>
        <v>0</v>
      </c>
      <c r="G78" s="320">
        <f>Data!HL32</f>
        <v>0</v>
      </c>
      <c r="H78" s="141">
        <f t="shared" si="1"/>
        <v>0</v>
      </c>
    </row>
    <row r="79" spans="2:8">
      <c r="B79" s="127" t="str">
        <f>$B$50</f>
        <v>Technology</v>
      </c>
      <c r="C79" s="320">
        <f>Data!EK32</f>
        <v>213666.97455434661</v>
      </c>
      <c r="D79" s="320">
        <f>Data!FE32</f>
        <v>77484.765418306648</v>
      </c>
      <c r="E79" s="320">
        <f>Data!FY32</f>
        <v>145387.47619047621</v>
      </c>
      <c r="F79" s="320">
        <f>Data!GS32</f>
        <v>0</v>
      </c>
      <c r="G79" s="320">
        <f>Data!HM32</f>
        <v>0</v>
      </c>
      <c r="H79" s="141">
        <f t="shared" si="1"/>
        <v>436539.21616312949</v>
      </c>
    </row>
    <row r="80" spans="2:8">
      <c r="B80" s="127" t="str">
        <f>$B$51</f>
        <v>Nursing</v>
      </c>
      <c r="C80" s="320">
        <f>Data!EL32</f>
        <v>65449.518403318805</v>
      </c>
      <c r="D80" s="320">
        <f>Data!FF32</f>
        <v>951880.25896076567</v>
      </c>
      <c r="E80" s="320">
        <f>Data!FZ32</f>
        <v>565851.81661874719</v>
      </c>
      <c r="F80" s="320">
        <f>Data!GT32</f>
        <v>0</v>
      </c>
      <c r="G80" s="320">
        <f>Data!HN32</f>
        <v>0</v>
      </c>
      <c r="H80" s="141">
        <f t="shared" si="1"/>
        <v>1583181.5939828316</v>
      </c>
    </row>
    <row r="81" spans="2:8">
      <c r="B81" s="130" t="str">
        <f>$B$52</f>
        <v>Totals</v>
      </c>
      <c r="C81" s="321">
        <f>SUM(C61:C80)</f>
        <v>9570751.3106738981</v>
      </c>
      <c r="D81" s="321">
        <f>SUM(D61:D80)</f>
        <v>7795488.6238466538</v>
      </c>
      <c r="E81" s="321">
        <f>SUM(E61:E80)</f>
        <v>4682847.6228630729</v>
      </c>
      <c r="F81" s="321">
        <f>SUM(F61:F80)</f>
        <v>161849.05613553114</v>
      </c>
      <c r="G81" s="321">
        <f>SUM(G61:G80)</f>
        <v>913185.43952835817</v>
      </c>
      <c r="H81" s="321">
        <f t="shared" si="1"/>
        <v>23124122.053047512</v>
      </c>
    </row>
    <row r="82" spans="2:8">
      <c r="B82" s="143"/>
      <c r="C82" s="322"/>
      <c r="D82" s="322"/>
      <c r="E82" s="322"/>
      <c r="F82" s="322"/>
      <c r="G82" s="322"/>
      <c r="H82" s="323"/>
    </row>
    <row r="83" spans="2:8" ht="13.5" customHeight="1">
      <c r="B83" s="306"/>
      <c r="D83" s="504" t="s">
        <v>22</v>
      </c>
      <c r="E83" s="505"/>
      <c r="F83" s="506"/>
      <c r="G83" s="307" t="s">
        <v>23</v>
      </c>
      <c r="H83" s="307" t="s">
        <v>24</v>
      </c>
    </row>
    <row r="84" spans="2:8" ht="27.6">
      <c r="B84" s="492" t="s">
        <v>38</v>
      </c>
      <c r="C84" s="507"/>
      <c r="D84" s="508" t="str">
        <f>Data!T32</f>
        <v>Courtney Wilson</v>
      </c>
      <c r="E84" s="509"/>
      <c r="F84" s="510"/>
      <c r="G84" s="308" t="str">
        <f>Data!U32</f>
        <v>(325) 942-2043</v>
      </c>
      <c r="H84" s="309" t="str">
        <f>Data!V32</f>
        <v>Rosalinda.Castro@angelo.edu</v>
      </c>
    </row>
    <row r="85" spans="2:8" ht="13.5" customHeight="1">
      <c r="B85" s="306"/>
      <c r="C85" s="306"/>
      <c r="D85" s="306"/>
      <c r="E85" s="306"/>
      <c r="F85" s="306"/>
      <c r="G85" s="306"/>
      <c r="H85" s="296"/>
    </row>
    <row r="86" spans="2:8">
      <c r="B86" s="120" t="s">
        <v>32</v>
      </c>
      <c r="C86" s="324"/>
      <c r="D86" s="324"/>
      <c r="E86" s="324"/>
      <c r="F86" s="324"/>
      <c r="G86" s="324"/>
      <c r="H86" s="122">
        <f>H13+H14</f>
        <v>51293077</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Data!HR32</f>
        <v>22190</v>
      </c>
      <c r="D91" s="327">
        <f>Data!IL32</f>
        <v>0</v>
      </c>
      <c r="E91" s="327">
        <f>Data!JF32</f>
        <v>0</v>
      </c>
      <c r="F91" s="327">
        <f>Data!JZ32</f>
        <v>0</v>
      </c>
      <c r="G91" s="327">
        <f>Data!KT32</f>
        <v>0</v>
      </c>
      <c r="H91" s="133">
        <f t="shared" ref="H91:H111" si="2">SUM(C91:G91)</f>
        <v>22190</v>
      </c>
    </row>
    <row r="92" spans="2:8">
      <c r="B92" s="127" t="str">
        <f>$B$33</f>
        <v>Science</v>
      </c>
      <c r="C92" s="327">
        <f>Data!HS32</f>
        <v>44379</v>
      </c>
      <c r="D92" s="327">
        <f>Data!IM32</f>
        <v>0</v>
      </c>
      <c r="E92" s="327">
        <f>Data!JG32</f>
        <v>0</v>
      </c>
      <c r="F92" s="327">
        <f>Data!KA32</f>
        <v>0</v>
      </c>
      <c r="G92" s="327">
        <f>Data!KU32</f>
        <v>0</v>
      </c>
      <c r="H92" s="136">
        <f t="shared" si="2"/>
        <v>44379</v>
      </c>
    </row>
    <row r="93" spans="2:8">
      <c r="B93" s="127" t="str">
        <f>$B$34</f>
        <v>Fine Arts</v>
      </c>
      <c r="C93" s="327">
        <f>Data!HT32</f>
        <v>11095</v>
      </c>
      <c r="D93" s="327">
        <f>Data!IN32</f>
        <v>0</v>
      </c>
      <c r="E93" s="327">
        <f>Data!JH32</f>
        <v>0</v>
      </c>
      <c r="F93" s="327">
        <f>Data!KB32</f>
        <v>0</v>
      </c>
      <c r="G93" s="327">
        <f>Data!KV32</f>
        <v>0</v>
      </c>
      <c r="H93" s="136">
        <f t="shared" si="2"/>
        <v>11095</v>
      </c>
    </row>
    <row r="94" spans="2:8">
      <c r="B94" s="127" t="str">
        <f>$B$35</f>
        <v>Teacher Education</v>
      </c>
      <c r="C94" s="327">
        <f>Data!HU32</f>
        <v>0</v>
      </c>
      <c r="D94" s="327">
        <f>Data!IO32</f>
        <v>0</v>
      </c>
      <c r="E94" s="327">
        <f>Data!JI32</f>
        <v>0</v>
      </c>
      <c r="F94" s="327">
        <f>Data!KC32</f>
        <v>0</v>
      </c>
      <c r="G94" s="327">
        <f>Data!KW32</f>
        <v>0</v>
      </c>
      <c r="H94" s="136">
        <f t="shared" si="2"/>
        <v>0</v>
      </c>
    </row>
    <row r="95" spans="2:8">
      <c r="B95" s="127" t="str">
        <f>$B$36</f>
        <v>Agriculture</v>
      </c>
      <c r="C95" s="327">
        <f>Data!HV32</f>
        <v>0</v>
      </c>
      <c r="D95" s="327">
        <f>Data!IP32</f>
        <v>0</v>
      </c>
      <c r="E95" s="327">
        <f>Data!JJ32</f>
        <v>0</v>
      </c>
      <c r="F95" s="327">
        <f>Data!KD32</f>
        <v>0</v>
      </c>
      <c r="G95" s="327">
        <f>Data!KX32</f>
        <v>0</v>
      </c>
      <c r="H95" s="136">
        <f t="shared" si="2"/>
        <v>0</v>
      </c>
    </row>
    <row r="96" spans="2:8">
      <c r="B96" s="127" t="str">
        <f>$B$37</f>
        <v>Engineering</v>
      </c>
      <c r="C96" s="327">
        <f>Data!HW32</f>
        <v>0</v>
      </c>
      <c r="D96" s="327">
        <f>Data!IQ32</f>
        <v>0</v>
      </c>
      <c r="E96" s="327">
        <f>Data!JK32</f>
        <v>0</v>
      </c>
      <c r="F96" s="327">
        <f>Data!KE32</f>
        <v>0</v>
      </c>
      <c r="G96" s="327">
        <f>Data!KY32</f>
        <v>0</v>
      </c>
      <c r="H96" s="136">
        <f t="shared" si="2"/>
        <v>0</v>
      </c>
    </row>
    <row r="97" spans="2:8">
      <c r="B97" s="127" t="str">
        <f>$B$38</f>
        <v>Home Economics</v>
      </c>
      <c r="C97" s="327">
        <f>Data!HX32</f>
        <v>0</v>
      </c>
      <c r="D97" s="327">
        <f>Data!IR32</f>
        <v>0</v>
      </c>
      <c r="E97" s="327">
        <f>Data!JL32</f>
        <v>0</v>
      </c>
      <c r="F97" s="327">
        <f>Data!KF32</f>
        <v>0</v>
      </c>
      <c r="G97" s="327">
        <f>Data!KZ32</f>
        <v>0</v>
      </c>
      <c r="H97" s="136">
        <f t="shared" si="2"/>
        <v>0</v>
      </c>
    </row>
    <row r="98" spans="2:8">
      <c r="B98" s="127" t="str">
        <f>$B$39</f>
        <v>Law</v>
      </c>
      <c r="C98" s="327">
        <f>Data!HY32</f>
        <v>0</v>
      </c>
      <c r="D98" s="327">
        <f>Data!IS32</f>
        <v>0</v>
      </c>
      <c r="E98" s="327">
        <f>Data!JM32</f>
        <v>0</v>
      </c>
      <c r="F98" s="327">
        <f>Data!KG32</f>
        <v>0</v>
      </c>
      <c r="G98" s="327">
        <f>Data!LA32</f>
        <v>0</v>
      </c>
      <c r="H98" s="136">
        <f t="shared" si="2"/>
        <v>0</v>
      </c>
    </row>
    <row r="99" spans="2:8">
      <c r="B99" s="127" t="str">
        <f>$B$40</f>
        <v>Social Service</v>
      </c>
      <c r="C99" s="327">
        <f>Data!HZ32</f>
        <v>49927</v>
      </c>
      <c r="D99" s="327">
        <f>Data!IT32</f>
        <v>0</v>
      </c>
      <c r="E99" s="327">
        <f>Data!JN32</f>
        <v>0</v>
      </c>
      <c r="F99" s="327">
        <f>Data!KH32</f>
        <v>0</v>
      </c>
      <c r="G99" s="327">
        <f>Data!LB32</f>
        <v>0</v>
      </c>
      <c r="H99" s="136">
        <f t="shared" si="2"/>
        <v>49927</v>
      </c>
    </row>
    <row r="100" spans="2:8">
      <c r="B100" s="127" t="str">
        <f>$B$41</f>
        <v>Library Science</v>
      </c>
      <c r="C100" s="327">
        <f>Data!IA32</f>
        <v>0</v>
      </c>
      <c r="D100" s="327">
        <f>Data!IU32</f>
        <v>0</v>
      </c>
      <c r="E100" s="327">
        <f>Data!JO32</f>
        <v>0</v>
      </c>
      <c r="F100" s="327">
        <f>Data!KI32</f>
        <v>0</v>
      </c>
      <c r="G100" s="327">
        <f>Data!LC32</f>
        <v>0</v>
      </c>
      <c r="H100" s="136">
        <f t="shared" si="2"/>
        <v>0</v>
      </c>
    </row>
    <row r="101" spans="2:8">
      <c r="B101" s="127" t="str">
        <f>$B$42</f>
        <v>Veterinary Science</v>
      </c>
      <c r="C101" s="327">
        <f>Data!IB32</f>
        <v>0</v>
      </c>
      <c r="D101" s="327">
        <f>Data!IV32</f>
        <v>0</v>
      </c>
      <c r="E101" s="327">
        <f>Data!JP32</f>
        <v>0</v>
      </c>
      <c r="F101" s="327">
        <f>Data!KJ32</f>
        <v>0</v>
      </c>
      <c r="G101" s="327">
        <f>Data!LD32</f>
        <v>0</v>
      </c>
      <c r="H101" s="136">
        <f t="shared" si="2"/>
        <v>0</v>
      </c>
    </row>
    <row r="102" spans="2:8">
      <c r="B102" s="127" t="str">
        <f>$B$43</f>
        <v>Vocational Training</v>
      </c>
      <c r="C102" s="327">
        <f>Data!IC32</f>
        <v>0</v>
      </c>
      <c r="D102" s="327">
        <f>Data!IW32</f>
        <v>0</v>
      </c>
      <c r="E102" s="327">
        <f>Data!JQ32</f>
        <v>0</v>
      </c>
      <c r="F102" s="327">
        <f>Data!KK32</f>
        <v>0</v>
      </c>
      <c r="G102" s="327">
        <f>Data!LE32</f>
        <v>0</v>
      </c>
      <c r="H102" s="136">
        <f t="shared" si="2"/>
        <v>0</v>
      </c>
    </row>
    <row r="103" spans="2:8">
      <c r="B103" s="127" t="str">
        <f>$B$44</f>
        <v>Physical Training</v>
      </c>
      <c r="C103" s="327">
        <f>Data!ID32</f>
        <v>0</v>
      </c>
      <c r="D103" s="327">
        <f>Data!IX32</f>
        <v>0</v>
      </c>
      <c r="E103" s="327">
        <f>Data!JR32</f>
        <v>0</v>
      </c>
      <c r="F103" s="327">
        <f>Data!KL32</f>
        <v>0</v>
      </c>
      <c r="G103" s="327">
        <f>Data!LF32</f>
        <v>0</v>
      </c>
      <c r="H103" s="136">
        <f t="shared" si="2"/>
        <v>0</v>
      </c>
    </row>
    <row r="104" spans="2:8">
      <c r="B104" s="127" t="str">
        <f>$B$45</f>
        <v>Health Services</v>
      </c>
      <c r="C104" s="327">
        <f>Data!IE32</f>
        <v>0</v>
      </c>
      <c r="D104" s="327">
        <f>Data!IY32</f>
        <v>0</v>
      </c>
      <c r="E104" s="327">
        <f>Data!JS32</f>
        <v>0</v>
      </c>
      <c r="F104" s="327">
        <f>Data!KM32</f>
        <v>0</v>
      </c>
      <c r="G104" s="327">
        <f>Data!LG32</f>
        <v>0</v>
      </c>
      <c r="H104" s="136">
        <f t="shared" si="2"/>
        <v>0</v>
      </c>
    </row>
    <row r="105" spans="2:8">
      <c r="B105" s="127" t="str">
        <f>$B$46</f>
        <v>Pharmacy</v>
      </c>
      <c r="C105" s="327">
        <f>Data!IF32</f>
        <v>0</v>
      </c>
      <c r="D105" s="327">
        <f>Data!IZ32</f>
        <v>0</v>
      </c>
      <c r="E105" s="327">
        <f>Data!JT32</f>
        <v>0</v>
      </c>
      <c r="F105" s="327">
        <f>Data!KN32</f>
        <v>0</v>
      </c>
      <c r="G105" s="327">
        <f>Data!LH32</f>
        <v>0</v>
      </c>
      <c r="H105" s="136">
        <f t="shared" si="2"/>
        <v>0</v>
      </c>
    </row>
    <row r="106" spans="2:8">
      <c r="B106" s="127" t="str">
        <f>$B$47</f>
        <v>Business Administration</v>
      </c>
      <c r="C106" s="327">
        <f>Data!IG32</f>
        <v>0</v>
      </c>
      <c r="D106" s="327">
        <f>Data!JA32</f>
        <v>0</v>
      </c>
      <c r="E106" s="327">
        <f>Data!JU32</f>
        <v>0</v>
      </c>
      <c r="F106" s="327">
        <f>Data!KO32</f>
        <v>0</v>
      </c>
      <c r="G106" s="327">
        <f>Data!LI32</f>
        <v>0</v>
      </c>
      <c r="H106" s="136">
        <f t="shared" si="2"/>
        <v>0</v>
      </c>
    </row>
    <row r="107" spans="2:8">
      <c r="B107" s="127" t="str">
        <f>$B$48</f>
        <v>Optometry</v>
      </c>
      <c r="C107" s="327">
        <f>Data!IH32</f>
        <v>0</v>
      </c>
      <c r="D107" s="327">
        <f>Data!JB32</f>
        <v>0</v>
      </c>
      <c r="E107" s="327">
        <f>Data!JV32</f>
        <v>0</v>
      </c>
      <c r="F107" s="327">
        <f>Data!KP32</f>
        <v>0</v>
      </c>
      <c r="G107" s="327">
        <f>Data!LJ32</f>
        <v>0</v>
      </c>
      <c r="H107" s="136">
        <f t="shared" si="2"/>
        <v>0</v>
      </c>
    </row>
    <row r="108" spans="2:8">
      <c r="B108" s="127" t="str">
        <f>$B$49</f>
        <v>Teacher Ed-Practice Teaching</v>
      </c>
      <c r="C108" s="327">
        <f>Data!II32</f>
        <v>0</v>
      </c>
      <c r="D108" s="327">
        <f>Data!JC32</f>
        <v>0</v>
      </c>
      <c r="E108" s="327">
        <f>Data!JW32</f>
        <v>0</v>
      </c>
      <c r="F108" s="327">
        <f>Data!KQ32</f>
        <v>0</v>
      </c>
      <c r="G108" s="327">
        <f>Data!LK32</f>
        <v>0</v>
      </c>
      <c r="H108" s="136">
        <f t="shared" si="2"/>
        <v>0</v>
      </c>
    </row>
    <row r="109" spans="2:8">
      <c r="B109" s="127" t="str">
        <f>$B$50</f>
        <v>Technology</v>
      </c>
      <c r="C109" s="327">
        <f>Data!IJ32</f>
        <v>0</v>
      </c>
      <c r="D109" s="327">
        <f>Data!JD32</f>
        <v>0</v>
      </c>
      <c r="E109" s="327">
        <f>Data!JX32</f>
        <v>0</v>
      </c>
      <c r="F109" s="327">
        <f>Data!KR32</f>
        <v>0</v>
      </c>
      <c r="G109" s="327">
        <f>Data!LL32</f>
        <v>0</v>
      </c>
      <c r="H109" s="136">
        <f t="shared" si="2"/>
        <v>0</v>
      </c>
    </row>
    <row r="110" spans="2:8">
      <c r="B110" s="127" t="str">
        <f>$B$51</f>
        <v>Nursing</v>
      </c>
      <c r="C110" s="327">
        <f>Data!IK32</f>
        <v>0</v>
      </c>
      <c r="D110" s="327">
        <f>Data!JE32</f>
        <v>0</v>
      </c>
      <c r="E110" s="327">
        <f>Data!JY32</f>
        <v>0</v>
      </c>
      <c r="F110" s="327">
        <f>Data!KS32</f>
        <v>0</v>
      </c>
      <c r="G110" s="327">
        <f>Data!HPM32</f>
        <v>0</v>
      </c>
      <c r="H110" s="136">
        <f t="shared" si="2"/>
        <v>0</v>
      </c>
    </row>
    <row r="111" spans="2:8">
      <c r="B111" s="130" t="str">
        <f>$B$52</f>
        <v>Totals</v>
      </c>
      <c r="C111" s="133">
        <f>SUM(C91:C110)</f>
        <v>127591</v>
      </c>
      <c r="D111" s="133">
        <f>SUM(D91:D110)</f>
        <v>0</v>
      </c>
      <c r="E111" s="133">
        <f>SUM(E91:E110)</f>
        <v>0</v>
      </c>
      <c r="F111" s="133">
        <f>SUM(F91:F110)</f>
        <v>0</v>
      </c>
      <c r="G111" s="133">
        <f>SUM(G91:G110)</f>
        <v>0</v>
      </c>
      <c r="H111" s="133">
        <f t="shared" si="2"/>
        <v>127591</v>
      </c>
    </row>
    <row r="112" spans="2:8">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4599490.0893135909</v>
      </c>
      <c r="D116" s="321">
        <f t="shared" si="3"/>
        <v>1522403.6811841759</v>
      </c>
      <c r="E116" s="321">
        <f t="shared" si="3"/>
        <v>1225386.9139049205</v>
      </c>
      <c r="F116" s="321">
        <f t="shared" si="3"/>
        <v>27570.333333333332</v>
      </c>
      <c r="G116" s="321">
        <f t="shared" si="3"/>
        <v>0</v>
      </c>
      <c r="H116" s="133">
        <f t="shared" ref="H116:H136" si="4">SUM(C116:G116)</f>
        <v>7374851.0177360205</v>
      </c>
    </row>
    <row r="117" spans="2:8">
      <c r="B117" s="127" t="str">
        <f>$B$33</f>
        <v>Science</v>
      </c>
      <c r="C117" s="141">
        <f t="shared" si="3"/>
        <v>1879935.1937610782</v>
      </c>
      <c r="D117" s="141">
        <f t="shared" si="3"/>
        <v>1199495.1019744554</v>
      </c>
      <c r="E117" s="141">
        <f t="shared" si="3"/>
        <v>235246.9609075608</v>
      </c>
      <c r="F117" s="141">
        <f t="shared" si="3"/>
        <v>0</v>
      </c>
      <c r="G117" s="141">
        <f t="shared" si="3"/>
        <v>0</v>
      </c>
      <c r="H117" s="136">
        <f t="shared" si="4"/>
        <v>3314677.2566430941</v>
      </c>
    </row>
    <row r="118" spans="2:8">
      <c r="B118" s="127" t="str">
        <f>$B$34</f>
        <v>Fine Arts</v>
      </c>
      <c r="C118" s="141">
        <f t="shared" si="3"/>
        <v>1199841.8593863</v>
      </c>
      <c r="D118" s="141">
        <f t="shared" si="3"/>
        <v>393857.96659272636</v>
      </c>
      <c r="E118" s="141">
        <f t="shared" si="3"/>
        <v>0</v>
      </c>
      <c r="F118" s="141">
        <f t="shared" si="3"/>
        <v>0</v>
      </c>
      <c r="G118" s="141">
        <f t="shared" si="3"/>
        <v>0</v>
      </c>
      <c r="H118" s="136">
        <f t="shared" si="4"/>
        <v>1593699.8259790263</v>
      </c>
    </row>
    <row r="119" spans="2:8">
      <c r="B119" s="127" t="str">
        <f>$B$35</f>
        <v>Teacher Education</v>
      </c>
      <c r="C119" s="141">
        <f t="shared" si="3"/>
        <v>76370.115153366831</v>
      </c>
      <c r="D119" s="141">
        <f t="shared" si="3"/>
        <v>373680.74427802127</v>
      </c>
      <c r="E119" s="141">
        <f t="shared" si="3"/>
        <v>855157.76475582889</v>
      </c>
      <c r="F119" s="141">
        <f t="shared" si="3"/>
        <v>0</v>
      </c>
      <c r="G119" s="141">
        <f t="shared" si="3"/>
        <v>0</v>
      </c>
      <c r="H119" s="136">
        <f t="shared" si="4"/>
        <v>1305208.6241872171</v>
      </c>
    </row>
    <row r="120" spans="2:8">
      <c r="B120" s="127" t="str">
        <f>$B$36</f>
        <v>Agriculture</v>
      </c>
      <c r="C120" s="141">
        <f t="shared" si="3"/>
        <v>181857.90357313122</v>
      </c>
      <c r="D120" s="141">
        <f t="shared" si="3"/>
        <v>255476.24640814724</v>
      </c>
      <c r="E120" s="141">
        <f t="shared" si="3"/>
        <v>102805.57084071208</v>
      </c>
      <c r="F120" s="141">
        <f t="shared" si="3"/>
        <v>0</v>
      </c>
      <c r="G120" s="141">
        <f t="shared" si="3"/>
        <v>0</v>
      </c>
      <c r="H120" s="136">
        <f t="shared" si="4"/>
        <v>540139.72082199052</v>
      </c>
    </row>
    <row r="121" spans="2:8">
      <c r="B121" s="127" t="str">
        <f>$B$37</f>
        <v>Engineering</v>
      </c>
      <c r="C121" s="141">
        <f t="shared" si="3"/>
        <v>487206.68967709807</v>
      </c>
      <c r="D121" s="141">
        <f t="shared" si="3"/>
        <v>874310.16323474224</v>
      </c>
      <c r="E121" s="141">
        <f t="shared" si="3"/>
        <v>134490.10714285716</v>
      </c>
      <c r="F121" s="141">
        <f t="shared" si="3"/>
        <v>0</v>
      </c>
      <c r="G121" s="141">
        <f t="shared" si="3"/>
        <v>0</v>
      </c>
      <c r="H121" s="136">
        <f t="shared" si="4"/>
        <v>1496006.9600546975</v>
      </c>
    </row>
    <row r="122" spans="2:8">
      <c r="B122" s="127" t="str">
        <f>$B$38</f>
        <v>Home Economics</v>
      </c>
      <c r="C122" s="141">
        <f t="shared" si="3"/>
        <v>32861.445084864215</v>
      </c>
      <c r="D122" s="141">
        <f t="shared" si="3"/>
        <v>32809.525182910482</v>
      </c>
      <c r="E122" s="141">
        <f t="shared" si="3"/>
        <v>13930.666666666666</v>
      </c>
      <c r="F122" s="141">
        <f t="shared" si="3"/>
        <v>0</v>
      </c>
      <c r="G122" s="141">
        <f t="shared" si="3"/>
        <v>0</v>
      </c>
      <c r="H122" s="136">
        <f t="shared" si="4"/>
        <v>79601.636934441369</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177626.91204978793</v>
      </c>
      <c r="D124" s="141">
        <f t="shared" si="3"/>
        <v>360505.40032435412</v>
      </c>
      <c r="E124" s="141">
        <f t="shared" si="3"/>
        <v>383992.96482366015</v>
      </c>
      <c r="F124" s="141">
        <f t="shared" si="3"/>
        <v>134278.72280219779</v>
      </c>
      <c r="G124" s="141">
        <f t="shared" si="3"/>
        <v>0</v>
      </c>
      <c r="H124" s="136">
        <f t="shared" si="4"/>
        <v>1056404</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249053.08385913909</v>
      </c>
      <c r="D129" s="141">
        <f t="shared" si="3"/>
        <v>404881.16522049654</v>
      </c>
      <c r="E129" s="141">
        <f t="shared" si="3"/>
        <v>226901.32123626929</v>
      </c>
      <c r="F129" s="141">
        <f t="shared" si="3"/>
        <v>0</v>
      </c>
      <c r="G129" s="141">
        <f t="shared" si="3"/>
        <v>913185.43952835817</v>
      </c>
      <c r="H129" s="136">
        <f t="shared" si="4"/>
        <v>1794021.0098442631</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534982.52585787745</v>
      </c>
      <c r="D131" s="141">
        <f t="shared" si="3"/>
        <v>1348703.6050675528</v>
      </c>
      <c r="E131" s="141">
        <f t="shared" si="3"/>
        <v>793696.05977537448</v>
      </c>
      <c r="F131" s="141">
        <f t="shared" si="3"/>
        <v>0</v>
      </c>
      <c r="G131" s="141">
        <f t="shared" si="3"/>
        <v>0</v>
      </c>
      <c r="H131" s="136">
        <f t="shared" si="4"/>
        <v>2677382.1907008048</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0</v>
      </c>
      <c r="E133" s="141">
        <f t="shared" si="5"/>
        <v>0</v>
      </c>
      <c r="F133" s="141">
        <f t="shared" si="5"/>
        <v>0</v>
      </c>
      <c r="G133" s="141">
        <f t="shared" si="5"/>
        <v>0</v>
      </c>
      <c r="H133" s="136">
        <f t="shared" si="4"/>
        <v>0</v>
      </c>
    </row>
    <row r="134" spans="2:12">
      <c r="B134" s="127" t="str">
        <f>$B$50</f>
        <v>Technology</v>
      </c>
      <c r="C134" s="141">
        <f t="shared" si="5"/>
        <v>213666.97455434661</v>
      </c>
      <c r="D134" s="141">
        <f t="shared" si="5"/>
        <v>77484.765418306648</v>
      </c>
      <c r="E134" s="141">
        <f t="shared" si="5"/>
        <v>145387.47619047621</v>
      </c>
      <c r="F134" s="141">
        <f t="shared" si="5"/>
        <v>0</v>
      </c>
      <c r="G134" s="141">
        <f t="shared" si="5"/>
        <v>0</v>
      </c>
      <c r="H134" s="136">
        <f t="shared" si="4"/>
        <v>436539.21616312949</v>
      </c>
    </row>
    <row r="135" spans="2:12">
      <c r="B135" s="127" t="str">
        <f>$B$51</f>
        <v>Nursing</v>
      </c>
      <c r="C135" s="141">
        <f t="shared" si="5"/>
        <v>65449.518403318805</v>
      </c>
      <c r="D135" s="141">
        <f t="shared" si="5"/>
        <v>951880.25896076567</v>
      </c>
      <c r="E135" s="141">
        <f t="shared" si="5"/>
        <v>565851.81661874719</v>
      </c>
      <c r="F135" s="141">
        <f t="shared" si="5"/>
        <v>0</v>
      </c>
      <c r="G135" s="141">
        <f t="shared" si="5"/>
        <v>0</v>
      </c>
      <c r="H135" s="136">
        <f t="shared" si="4"/>
        <v>1583181.5939828316</v>
      </c>
    </row>
    <row r="136" spans="2:12">
      <c r="B136" s="130" t="str">
        <f>$B$52</f>
        <v>Totals</v>
      </c>
      <c r="C136" s="133">
        <f>SUM(C116:C135)</f>
        <v>9698342.3106738981</v>
      </c>
      <c r="D136" s="133">
        <f>SUM(D116:D135)</f>
        <v>7795488.6238466538</v>
      </c>
      <c r="E136" s="133">
        <f>SUM(E116:E135)</f>
        <v>4682847.6228630729</v>
      </c>
      <c r="F136" s="133">
        <f>SUM(F116:F135)</f>
        <v>161849.05613553114</v>
      </c>
      <c r="G136" s="133">
        <f>SUM(G116:G135)</f>
        <v>913185.43952835817</v>
      </c>
      <c r="H136" s="133">
        <f t="shared" si="4"/>
        <v>23251713.053047512</v>
      </c>
    </row>
    <row r="137" spans="2:12">
      <c r="B137" s="328"/>
      <c r="C137" s="331"/>
      <c r="D137" s="331"/>
      <c r="E137" s="331"/>
      <c r="F137" s="331"/>
      <c r="G137" s="331"/>
      <c r="H137" s="332"/>
    </row>
    <row r="138" spans="2:12">
      <c r="B138" s="120" t="s">
        <v>4</v>
      </c>
      <c r="C138" s="325"/>
      <c r="D138" s="325"/>
      <c r="E138" s="325"/>
      <c r="F138" s="325"/>
      <c r="G138" s="325"/>
      <c r="H138" s="122">
        <f>H86-H81-H111</f>
        <v>28041363.946952488</v>
      </c>
    </row>
    <row r="139" spans="2:12" ht="152.25" customHeight="1" thickBot="1">
      <c r="B139" s="473" t="s">
        <v>874</v>
      </c>
      <c r="C139" s="473"/>
      <c r="D139" s="473"/>
      <c r="E139" s="473"/>
      <c r="F139" s="473"/>
      <c r="G139" s="471"/>
      <c r="H139" s="319"/>
    </row>
    <row r="140" spans="2:12" ht="36.75" customHeight="1" thickTop="1">
      <c r="B140" s="501" t="s">
        <v>876</v>
      </c>
      <c r="C140" s="502"/>
      <c r="D140" s="502"/>
      <c r="E140" s="502"/>
      <c r="F140" s="503"/>
      <c r="G140" s="333" t="s">
        <v>2</v>
      </c>
      <c r="H140" s="334">
        <v>1</v>
      </c>
      <c r="I140" s="499" t="str">
        <f>IF(H140+H141=1,"","Error, the two cells on the left must equal 100%")</f>
        <v/>
      </c>
      <c r="L140" s="288"/>
    </row>
    <row r="141" spans="2:12" ht="37.5" customHeight="1" thickBot="1">
      <c r="B141" s="486"/>
      <c r="C141" s="487"/>
      <c r="D141" s="487"/>
      <c r="E141" s="487"/>
      <c r="F141" s="488"/>
      <c r="G141" s="333" t="s">
        <v>3</v>
      </c>
      <c r="H141" s="335">
        <f>1-H140</f>
        <v>0</v>
      </c>
      <c r="I141" s="500"/>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Data!LN32</f>
        <v>0</v>
      </c>
      <c r="D143" s="327">
        <f>Data!MH32</f>
        <v>0</v>
      </c>
      <c r="E143" s="327">
        <f>Data!NB32</f>
        <v>0</v>
      </c>
      <c r="F143" s="327">
        <f>Data!NV32</f>
        <v>0</v>
      </c>
      <c r="G143" s="327">
        <f>Data!OP32</f>
        <v>0</v>
      </c>
      <c r="H143" s="341">
        <f>Data!PJ32</f>
        <v>8934550</v>
      </c>
      <c r="I143" s="342">
        <f t="shared" ref="I143:I162" si="6">SUM(C143:H143)</f>
        <v>8934550</v>
      </c>
    </row>
    <row r="144" spans="2:12">
      <c r="B144" s="127" t="str">
        <f>$B$33</f>
        <v>Science</v>
      </c>
      <c r="C144" s="327">
        <f>Data!LO32</f>
        <v>0</v>
      </c>
      <c r="D144" s="327">
        <f>Data!MI32</f>
        <v>0</v>
      </c>
      <c r="E144" s="327">
        <f>Data!NC32</f>
        <v>0</v>
      </c>
      <c r="F144" s="327">
        <f>Data!NW32</f>
        <v>0</v>
      </c>
      <c r="G144" s="327">
        <f>Data!OQ32</f>
        <v>0</v>
      </c>
      <c r="H144" s="341">
        <f>Data!PK32</f>
        <v>3939378</v>
      </c>
      <c r="I144" s="342">
        <f t="shared" si="6"/>
        <v>3939378</v>
      </c>
    </row>
    <row r="145" spans="2:9">
      <c r="B145" s="127" t="str">
        <f>$B$34</f>
        <v>Fine Arts</v>
      </c>
      <c r="C145" s="327">
        <f>Data!LP32</f>
        <v>0</v>
      </c>
      <c r="D145" s="327">
        <f>Data!MJ32</f>
        <v>0</v>
      </c>
      <c r="E145" s="327">
        <f>Data!ND32</f>
        <v>0</v>
      </c>
      <c r="F145" s="327">
        <f>Data!NX32</f>
        <v>0</v>
      </c>
      <c r="G145" s="327">
        <f>Data!OR32</f>
        <v>0</v>
      </c>
      <c r="H145" s="341">
        <f>Data!PL32</f>
        <v>1916776</v>
      </c>
      <c r="I145" s="342">
        <f t="shared" si="6"/>
        <v>1916776</v>
      </c>
    </row>
    <row r="146" spans="2:9">
      <c r="B146" s="127" t="str">
        <f>$B$35</f>
        <v>Teacher Education</v>
      </c>
      <c r="C146" s="327">
        <f>Data!LQ32</f>
        <v>0</v>
      </c>
      <c r="D146" s="327">
        <f>Data!MK32</f>
        <v>0</v>
      </c>
      <c r="E146" s="327">
        <f>Data!NE32</f>
        <v>0</v>
      </c>
      <c r="F146" s="327">
        <f>Data!NY32</f>
        <v>0</v>
      </c>
      <c r="G146" s="327">
        <f>Data!OS32</f>
        <v>0</v>
      </c>
      <c r="H146" s="341">
        <f>Data!PN32</f>
        <v>1589958</v>
      </c>
      <c r="I146" s="342">
        <f t="shared" si="6"/>
        <v>1589958</v>
      </c>
    </row>
    <row r="147" spans="2:9">
      <c r="B147" s="127" t="str">
        <f>$B$36</f>
        <v>Agriculture</v>
      </c>
      <c r="C147" s="327">
        <f>Data!LR32</f>
        <v>0</v>
      </c>
      <c r="D147" s="327">
        <f>Data!ML32</f>
        <v>0</v>
      </c>
      <c r="E147" s="327">
        <f>Data!NF32</f>
        <v>0</v>
      </c>
      <c r="F147" s="327">
        <f>Data!NZ32</f>
        <v>0</v>
      </c>
      <c r="G147" s="327">
        <f>Data!OT32</f>
        <v>0</v>
      </c>
      <c r="H147" s="341">
        <f>Data!PM32</f>
        <v>657979</v>
      </c>
      <c r="I147" s="342">
        <f t="shared" si="6"/>
        <v>657979</v>
      </c>
    </row>
    <row r="148" spans="2:9">
      <c r="B148" s="127" t="str">
        <f>$B$37</f>
        <v>Engineering</v>
      </c>
      <c r="C148" s="327">
        <f>Data!LS32</f>
        <v>0</v>
      </c>
      <c r="D148" s="327">
        <f>Data!MM32</f>
        <v>0</v>
      </c>
      <c r="E148" s="327">
        <f>Data!NG32</f>
        <v>0</v>
      </c>
      <c r="F148" s="327">
        <f>Data!OA32</f>
        <v>0</v>
      </c>
      <c r="G148" s="327">
        <f>Data!OU32</f>
        <v>0</v>
      </c>
      <c r="H148" s="341">
        <f>Data!PO32</f>
        <v>1822381</v>
      </c>
      <c r="I148" s="342">
        <f t="shared" si="6"/>
        <v>1822381</v>
      </c>
    </row>
    <row r="149" spans="2:9">
      <c r="B149" s="127" t="str">
        <f>$B$38</f>
        <v>Home Economics</v>
      </c>
      <c r="C149" s="327">
        <f>Data!LT32</f>
        <v>0</v>
      </c>
      <c r="D149" s="327">
        <f>Data!MN32</f>
        <v>0</v>
      </c>
      <c r="E149" s="327">
        <f>Data!NH32</f>
        <v>0</v>
      </c>
      <c r="F149" s="327">
        <f>Data!OB32</f>
        <v>0</v>
      </c>
      <c r="G149" s="327">
        <f>Data!OV32</f>
        <v>0</v>
      </c>
      <c r="H149" s="341">
        <f>Data!PP32</f>
        <v>96968</v>
      </c>
      <c r="I149" s="342">
        <f t="shared" si="6"/>
        <v>96968</v>
      </c>
    </row>
    <row r="150" spans="2:9">
      <c r="B150" s="127" t="str">
        <f>$B$39</f>
        <v>Law</v>
      </c>
      <c r="C150" s="327">
        <f>Data!LU32</f>
        <v>0</v>
      </c>
      <c r="D150" s="327">
        <f>Data!MO32</f>
        <v>0</v>
      </c>
      <c r="E150" s="327">
        <f>Data!NI32</f>
        <v>0</v>
      </c>
      <c r="F150" s="327">
        <f>Data!OC32</f>
        <v>0</v>
      </c>
      <c r="G150" s="327">
        <f>Data!OW32</f>
        <v>0</v>
      </c>
      <c r="H150" s="341">
        <f>Data!PQ32</f>
        <v>0</v>
      </c>
      <c r="I150" s="342">
        <f t="shared" si="6"/>
        <v>0</v>
      </c>
    </row>
    <row r="151" spans="2:9">
      <c r="B151" s="127" t="str">
        <f>$B$40</f>
        <v>Social Service</v>
      </c>
      <c r="C151" s="327">
        <f>Data!LV32</f>
        <v>0</v>
      </c>
      <c r="D151" s="327">
        <f>Data!MP32</f>
        <v>0</v>
      </c>
      <c r="E151" s="327">
        <f>Data!NJ32</f>
        <v>0</v>
      </c>
      <c r="F151" s="327">
        <f>Data!OD32</f>
        <v>0</v>
      </c>
      <c r="G151" s="327">
        <f>Data!OX32</f>
        <v>0</v>
      </c>
      <c r="H151" s="341">
        <f>Data!PR32</f>
        <v>1176126</v>
      </c>
      <c r="I151" s="342">
        <f t="shared" si="6"/>
        <v>1176126</v>
      </c>
    </row>
    <row r="152" spans="2:9">
      <c r="B152" s="127" t="str">
        <f>$B$41</f>
        <v>Library Science</v>
      </c>
      <c r="C152" s="327">
        <f>Data!LW32</f>
        <v>0</v>
      </c>
      <c r="D152" s="327">
        <f>Data!MQ32</f>
        <v>0</v>
      </c>
      <c r="E152" s="327">
        <f>Data!NK32</f>
        <v>0</v>
      </c>
      <c r="F152" s="327">
        <f>Data!OE32</f>
        <v>0</v>
      </c>
      <c r="G152" s="327">
        <f>Data!OY32</f>
        <v>0</v>
      </c>
      <c r="H152" s="341">
        <f>Data!PS32</f>
        <v>0</v>
      </c>
      <c r="I152" s="342">
        <f t="shared" si="6"/>
        <v>0</v>
      </c>
    </row>
    <row r="153" spans="2:9">
      <c r="B153" s="127" t="str">
        <f>$B$42</f>
        <v>Veterinary Science</v>
      </c>
      <c r="C153" s="327">
        <f>Data!LX32</f>
        <v>0</v>
      </c>
      <c r="D153" s="327">
        <f>Data!MR32</f>
        <v>0</v>
      </c>
      <c r="E153" s="327">
        <f>Data!NL32</f>
        <v>0</v>
      </c>
      <c r="F153" s="327">
        <f>Data!OF32</f>
        <v>0</v>
      </c>
      <c r="G153" s="327">
        <f>Data!OZ32</f>
        <v>0</v>
      </c>
      <c r="H153" s="341">
        <f>Data!PT32</f>
        <v>0</v>
      </c>
      <c r="I153" s="342">
        <f t="shared" si="6"/>
        <v>0</v>
      </c>
    </row>
    <row r="154" spans="2:9">
      <c r="B154" s="127" t="str">
        <f>$B$43</f>
        <v>Vocational Training</v>
      </c>
      <c r="C154" s="327">
        <f>Data!LY32</f>
        <v>0</v>
      </c>
      <c r="D154" s="327">
        <f>Data!MS32</f>
        <v>0</v>
      </c>
      <c r="E154" s="327">
        <f>Data!NM32</f>
        <v>0</v>
      </c>
      <c r="F154" s="327">
        <f>Data!OG32</f>
        <v>0</v>
      </c>
      <c r="G154" s="327">
        <f>Data!PA32</f>
        <v>0</v>
      </c>
      <c r="H154" s="341">
        <f>Data!PU32</f>
        <v>0</v>
      </c>
      <c r="I154" s="342">
        <f t="shared" si="6"/>
        <v>0</v>
      </c>
    </row>
    <row r="155" spans="2:9">
      <c r="B155" s="127" t="str">
        <f>$B$44</f>
        <v>Physical Training</v>
      </c>
      <c r="C155" s="327">
        <f>Data!LZ32</f>
        <v>0</v>
      </c>
      <c r="D155" s="327">
        <f>Data!MT32</f>
        <v>0</v>
      </c>
      <c r="E155" s="327">
        <f>Data!NN32</f>
        <v>0</v>
      </c>
      <c r="F155" s="327">
        <f>Data!OH32</f>
        <v>0</v>
      </c>
      <c r="G155" s="327">
        <f>Data!PB32</f>
        <v>0</v>
      </c>
      <c r="H155" s="341">
        <f>Data!PV32</f>
        <v>0</v>
      </c>
      <c r="I155" s="342">
        <f t="shared" si="6"/>
        <v>0</v>
      </c>
    </row>
    <row r="156" spans="2:9">
      <c r="B156" s="127" t="str">
        <f>$B$45</f>
        <v>Health Services</v>
      </c>
      <c r="C156" s="327">
        <f>Data!MA32</f>
        <v>0</v>
      </c>
      <c r="D156" s="327">
        <f>Data!MU32</f>
        <v>0</v>
      </c>
      <c r="E156" s="327">
        <f>Data!NO32</f>
        <v>0</v>
      </c>
      <c r="F156" s="327">
        <f>Data!OI32</f>
        <v>0</v>
      </c>
      <c r="G156" s="327">
        <f>Data!PC32</f>
        <v>0</v>
      </c>
      <c r="H156" s="341">
        <f>Data!PW32</f>
        <v>2185410</v>
      </c>
      <c r="I156" s="342">
        <f t="shared" si="6"/>
        <v>2185410</v>
      </c>
    </row>
    <row r="157" spans="2:9">
      <c r="B157" s="127" t="str">
        <f>$B$46</f>
        <v>Pharmacy</v>
      </c>
      <c r="C157" s="327">
        <f>Data!MB32</f>
        <v>0</v>
      </c>
      <c r="D157" s="327">
        <f>Data!MV32</f>
        <v>0</v>
      </c>
      <c r="E157" s="327">
        <f>Data!NP32</f>
        <v>0</v>
      </c>
      <c r="F157" s="327">
        <f>Data!OJ32</f>
        <v>0</v>
      </c>
      <c r="G157" s="327">
        <f>Data!PD32</f>
        <v>0</v>
      </c>
      <c r="H157" s="341">
        <f>Data!PX32</f>
        <v>0</v>
      </c>
      <c r="I157" s="342">
        <f t="shared" si="6"/>
        <v>0</v>
      </c>
    </row>
    <row r="158" spans="2:9">
      <c r="B158" s="127" t="str">
        <f>$B$47</f>
        <v>Business Administration</v>
      </c>
      <c r="C158" s="327">
        <f>Data!MC32</f>
        <v>0</v>
      </c>
      <c r="D158" s="327">
        <f>Data!MW32</f>
        <v>0</v>
      </c>
      <c r="E158" s="327">
        <f>Data!NQ32</f>
        <v>0</v>
      </c>
      <c r="F158" s="327">
        <f>Data!OK32</f>
        <v>0</v>
      </c>
      <c r="G158" s="327">
        <f>Data!PE32</f>
        <v>0</v>
      </c>
      <c r="H158" s="341">
        <f>Data!PY32</f>
        <v>3261488</v>
      </c>
      <c r="I158" s="342">
        <f t="shared" si="6"/>
        <v>3261488</v>
      </c>
    </row>
    <row r="159" spans="2:9">
      <c r="B159" s="127" t="str">
        <f>$B$48</f>
        <v>Optometry</v>
      </c>
      <c r="C159" s="327">
        <f>Data!MD32</f>
        <v>0</v>
      </c>
      <c r="D159" s="327">
        <f>Data!MX32</f>
        <v>0</v>
      </c>
      <c r="E159" s="327">
        <f>Data!NR32</f>
        <v>0</v>
      </c>
      <c r="F159" s="327">
        <f>Data!OL32</f>
        <v>0</v>
      </c>
      <c r="G159" s="327">
        <f>Data!PF32</f>
        <v>0</v>
      </c>
      <c r="H159" s="341">
        <f>Data!PZ32</f>
        <v>0</v>
      </c>
      <c r="I159" s="342">
        <f t="shared" si="6"/>
        <v>0</v>
      </c>
    </row>
    <row r="160" spans="2:9">
      <c r="B160" s="127" t="str">
        <f>$B$49</f>
        <v>Teacher Ed-Practice Teaching</v>
      </c>
      <c r="C160" s="327">
        <f>Data!ME32</f>
        <v>0</v>
      </c>
      <c r="D160" s="327">
        <f>Data!MY32</f>
        <v>0</v>
      </c>
      <c r="E160" s="327">
        <f>Data!NS32</f>
        <v>0</v>
      </c>
      <c r="F160" s="327">
        <f>Data!OM32</f>
        <v>0</v>
      </c>
      <c r="G160" s="327">
        <f>Data!PG32</f>
        <v>0</v>
      </c>
      <c r="H160" s="341">
        <f>Data!QA32</f>
        <v>0</v>
      </c>
      <c r="I160" s="342">
        <f t="shared" si="6"/>
        <v>0</v>
      </c>
    </row>
    <row r="161" spans="2:10">
      <c r="B161" s="127" t="str">
        <f>$B$50</f>
        <v>Technology</v>
      </c>
      <c r="C161" s="327">
        <f>Data!MF32</f>
        <v>0</v>
      </c>
      <c r="D161" s="327">
        <f>Data!MZ32</f>
        <v>0</v>
      </c>
      <c r="E161" s="327">
        <f>Data!NT32</f>
        <v>0</v>
      </c>
      <c r="F161" s="327">
        <f>Data!ON32</f>
        <v>0</v>
      </c>
      <c r="G161" s="327">
        <f>Data!PH32</f>
        <v>0</v>
      </c>
      <c r="H161" s="341">
        <f>Data!QB32</f>
        <v>531776</v>
      </c>
      <c r="I161" s="342">
        <f t="shared" si="6"/>
        <v>531776</v>
      </c>
    </row>
    <row r="162" spans="2:10">
      <c r="B162" s="127" t="str">
        <f>$B$51</f>
        <v>Nursing</v>
      </c>
      <c r="C162" s="327">
        <f>Data!MG32</f>
        <v>0</v>
      </c>
      <c r="D162" s="327">
        <f>Data!NA32</f>
        <v>0</v>
      </c>
      <c r="E162" s="327">
        <f>Data!NU32</f>
        <v>0</v>
      </c>
      <c r="F162" s="327">
        <f>Data!OO32</f>
        <v>0</v>
      </c>
      <c r="G162" s="327">
        <f>Data!PI32</f>
        <v>0</v>
      </c>
      <c r="H162" s="341">
        <f>Data!QC32</f>
        <v>1928574</v>
      </c>
      <c r="I162" s="342">
        <f t="shared" si="6"/>
        <v>1928574</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28041364</v>
      </c>
      <c r="I163" s="342">
        <f>SUM(I143:I162)</f>
        <v>28041364</v>
      </c>
    </row>
    <row r="164" spans="2:10" ht="14.4" thickTop="1">
      <c r="B164" s="143"/>
      <c r="C164" s="329"/>
      <c r="D164" s="329"/>
      <c r="E164" s="329"/>
      <c r="F164" s="329"/>
      <c r="G164" s="329"/>
      <c r="H164" s="344"/>
      <c r="I164" s="345"/>
    </row>
    <row r="165" spans="2:10" ht="14.25" customHeight="1">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5572231.0970957298</v>
      </c>
      <c r="D168" s="321">
        <f t="shared" si="8"/>
        <v>1844375.1306992106</v>
      </c>
      <c r="E168" s="321">
        <f t="shared" si="8"/>
        <v>1484542.619952502</v>
      </c>
      <c r="F168" s="321">
        <f t="shared" si="8"/>
        <v>33401.152252558022</v>
      </c>
      <c r="G168" s="321">
        <f t="shared" si="8"/>
        <v>0</v>
      </c>
      <c r="H168" s="133">
        <f t="shared" ref="H168:H188" si="9">SUM(C168:G168)</f>
        <v>8934550.0000000019</v>
      </c>
      <c r="I168" s="347"/>
      <c r="J168" s="288"/>
    </row>
    <row r="169" spans="2:10">
      <c r="B169" s="127" t="str">
        <f>$B$33</f>
        <v>Science</v>
      </c>
      <c r="C169" s="141">
        <f t="shared" si="8"/>
        <v>2234237.2334699798</v>
      </c>
      <c r="D169" s="141">
        <f t="shared" si="8"/>
        <v>1425557.9804506788</v>
      </c>
      <c r="E169" s="141">
        <f t="shared" si="8"/>
        <v>279582.7860793416</v>
      </c>
      <c r="F169" s="141">
        <f t="shared" si="8"/>
        <v>0</v>
      </c>
      <c r="G169" s="141">
        <f t="shared" si="8"/>
        <v>0</v>
      </c>
      <c r="H169" s="136">
        <f t="shared" si="9"/>
        <v>3939378</v>
      </c>
      <c r="I169" s="347"/>
      <c r="J169" s="288"/>
    </row>
    <row r="170" spans="2:10">
      <c r="B170" s="127" t="str">
        <f>$B$34</f>
        <v>Fine Arts</v>
      </c>
      <c r="C170" s="141">
        <f t="shared" si="8"/>
        <v>1443074.8139501279</v>
      </c>
      <c r="D170" s="141">
        <f t="shared" si="8"/>
        <v>473701.18604987219</v>
      </c>
      <c r="E170" s="141">
        <f t="shared" si="8"/>
        <v>0</v>
      </c>
      <c r="F170" s="141">
        <f t="shared" si="8"/>
        <v>0</v>
      </c>
      <c r="G170" s="141">
        <f t="shared" si="8"/>
        <v>0</v>
      </c>
      <c r="H170" s="136">
        <f t="shared" si="9"/>
        <v>1916776</v>
      </c>
      <c r="I170" s="347"/>
      <c r="J170" s="288"/>
    </row>
    <row r="171" spans="2:10">
      <c r="B171" s="127" t="str">
        <f>$B$35</f>
        <v>Teacher Education</v>
      </c>
      <c r="C171" s="141">
        <f t="shared" si="8"/>
        <v>93031.31568306261</v>
      </c>
      <c r="D171" s="141">
        <f t="shared" si="8"/>
        <v>455204.38480153051</v>
      </c>
      <c r="E171" s="141">
        <f t="shared" si="8"/>
        <v>1041722.2995154068</v>
      </c>
      <c r="F171" s="141">
        <f t="shared" si="8"/>
        <v>0</v>
      </c>
      <c r="G171" s="141">
        <f t="shared" si="8"/>
        <v>0</v>
      </c>
      <c r="H171" s="136">
        <f t="shared" si="9"/>
        <v>1589958</v>
      </c>
      <c r="I171" s="347"/>
      <c r="J171" s="288"/>
    </row>
    <row r="172" spans="2:10">
      <c r="B172" s="127" t="str">
        <f>$B$36</f>
        <v>Agriculture</v>
      </c>
      <c r="C172" s="141">
        <f t="shared" si="8"/>
        <v>221532.83108497821</v>
      </c>
      <c r="D172" s="141">
        <f t="shared" si="8"/>
        <v>311212.07838514994</v>
      </c>
      <c r="E172" s="141">
        <f t="shared" si="8"/>
        <v>125234.0905298719</v>
      </c>
      <c r="F172" s="141">
        <f t="shared" si="8"/>
        <v>0</v>
      </c>
      <c r="G172" s="141">
        <f t="shared" si="8"/>
        <v>0</v>
      </c>
      <c r="H172" s="136">
        <f t="shared" si="9"/>
        <v>657979</v>
      </c>
      <c r="I172" s="347"/>
      <c r="J172" s="288"/>
    </row>
    <row r="173" spans="2:10">
      <c r="B173" s="127" t="str">
        <f>$B$37</f>
        <v>Engineering</v>
      </c>
      <c r="C173" s="141">
        <f t="shared" si="8"/>
        <v>593497.38206296635</v>
      </c>
      <c r="D173" s="141">
        <f t="shared" si="8"/>
        <v>1065052.6850006348</v>
      </c>
      <c r="E173" s="141">
        <f t="shared" si="8"/>
        <v>163830.93293639892</v>
      </c>
      <c r="F173" s="141">
        <f t="shared" si="8"/>
        <v>0</v>
      </c>
      <c r="G173" s="141">
        <f t="shared" si="8"/>
        <v>0</v>
      </c>
      <c r="H173" s="136">
        <f t="shared" si="9"/>
        <v>1822381.0000000002</v>
      </c>
      <c r="I173" s="347"/>
      <c r="J173" s="288"/>
    </row>
    <row r="174" spans="2:10">
      <c r="B174" s="127" t="str">
        <f>$B$38</f>
        <v>Home Economics</v>
      </c>
      <c r="C174" s="141">
        <f t="shared" si="8"/>
        <v>40030.691951893787</v>
      </c>
      <c r="D174" s="141">
        <f t="shared" si="8"/>
        <v>39967.444897605244</v>
      </c>
      <c r="E174" s="141">
        <f t="shared" si="8"/>
        <v>16969.863150500965</v>
      </c>
      <c r="F174" s="141">
        <f t="shared" si="8"/>
        <v>0</v>
      </c>
      <c r="G174" s="141">
        <f t="shared" si="8"/>
        <v>0</v>
      </c>
      <c r="H174" s="136">
        <f t="shared" si="9"/>
        <v>96968</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197757.3253806961</v>
      </c>
      <c r="D176" s="141">
        <f t="shared" si="8"/>
        <v>401361.38680077065</v>
      </c>
      <c r="E176" s="141">
        <f t="shared" si="8"/>
        <v>427510.79108578927</v>
      </c>
      <c r="F176" s="141">
        <f t="shared" si="8"/>
        <v>149496.49673274398</v>
      </c>
      <c r="G176" s="141">
        <f t="shared" si="8"/>
        <v>0</v>
      </c>
      <c r="H176" s="136">
        <f t="shared" si="9"/>
        <v>1176126</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303387.24965314078</v>
      </c>
      <c r="D181" s="141">
        <f t="shared" si="8"/>
        <v>493211.25138960138</v>
      </c>
      <c r="E181" s="141">
        <f t="shared" si="8"/>
        <v>276402.79223151429</v>
      </c>
      <c r="F181" s="141">
        <f t="shared" si="8"/>
        <v>0</v>
      </c>
      <c r="G181" s="141">
        <f t="shared" si="8"/>
        <v>1112408.7067257436</v>
      </c>
      <c r="H181" s="136">
        <f t="shared" si="9"/>
        <v>2185410</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651695.93431800837</v>
      </c>
      <c r="D183" s="141">
        <f t="shared" si="8"/>
        <v>1642940.8691678725</v>
      </c>
      <c r="E183" s="141">
        <f t="shared" si="8"/>
        <v>966851.19651411904</v>
      </c>
      <c r="F183" s="141">
        <f t="shared" si="8"/>
        <v>0</v>
      </c>
      <c r="G183" s="141">
        <f t="shared" si="8"/>
        <v>0</v>
      </c>
      <c r="H183" s="136">
        <f t="shared" si="9"/>
        <v>3261487.9999999995</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0</v>
      </c>
      <c r="E185" s="141">
        <f t="shared" si="10"/>
        <v>0</v>
      </c>
      <c r="F185" s="141">
        <f t="shared" si="10"/>
        <v>0</v>
      </c>
      <c r="G185" s="141">
        <f t="shared" si="10"/>
        <v>0</v>
      </c>
      <c r="H185" s="136">
        <f t="shared" si="9"/>
        <v>0</v>
      </c>
      <c r="I185" s="347"/>
      <c r="J185" s="288"/>
    </row>
    <row r="186" spans="2:10">
      <c r="B186" s="127" t="str">
        <f>$B$50</f>
        <v>Technology</v>
      </c>
      <c r="C186" s="141">
        <f t="shared" si="10"/>
        <v>260281.2413035366</v>
      </c>
      <c r="D186" s="141">
        <f t="shared" si="10"/>
        <v>94389.088286830549</v>
      </c>
      <c r="E186" s="141">
        <f t="shared" si="10"/>
        <v>177105.67040963282</v>
      </c>
      <c r="F186" s="141">
        <f t="shared" si="10"/>
        <v>0</v>
      </c>
      <c r="G186" s="141">
        <f t="shared" si="10"/>
        <v>0</v>
      </c>
      <c r="H186" s="136">
        <f t="shared" si="9"/>
        <v>531776</v>
      </c>
      <c r="I186" s="347"/>
      <c r="J186" s="288"/>
    </row>
    <row r="187" spans="2:10">
      <c r="B187" s="127" t="str">
        <f>$B$51</f>
        <v>Nursing</v>
      </c>
      <c r="C187" s="141">
        <f t="shared" si="10"/>
        <v>79728.213102590526</v>
      </c>
      <c r="D187" s="141">
        <f t="shared" si="10"/>
        <v>1159545.7688001061</v>
      </c>
      <c r="E187" s="141">
        <f t="shared" si="10"/>
        <v>689300.01809730357</v>
      </c>
      <c r="F187" s="141">
        <f t="shared" si="10"/>
        <v>0</v>
      </c>
      <c r="G187" s="141">
        <f t="shared" si="10"/>
        <v>0</v>
      </c>
      <c r="H187" s="136">
        <f t="shared" si="9"/>
        <v>1928574.0000000002</v>
      </c>
      <c r="I187" s="347"/>
      <c r="J187" s="288"/>
    </row>
    <row r="188" spans="2:10">
      <c r="B188" s="130" t="str">
        <f>$B$52</f>
        <v>Totals</v>
      </c>
      <c r="C188" s="133">
        <f>SUM(C168:C187)</f>
        <v>11690485.32905671</v>
      </c>
      <c r="D188" s="133">
        <f>SUM(D168:D187)</f>
        <v>9406519.2547298633</v>
      </c>
      <c r="E188" s="133">
        <f>SUM(E168:E187)</f>
        <v>5649053.060502382</v>
      </c>
      <c r="F188" s="133">
        <f>SUM(F168:F187)</f>
        <v>182897.64898530202</v>
      </c>
      <c r="G188" s="133">
        <f>SUM(G168:G187)</f>
        <v>1112408.7067257436</v>
      </c>
      <c r="H188" s="133">
        <f t="shared" si="9"/>
        <v>28041364</v>
      </c>
      <c r="I188" s="347"/>
      <c r="J188" s="288"/>
    </row>
    <row r="189" spans="2:10">
      <c r="B189" s="328"/>
      <c r="C189" s="329"/>
      <c r="D189" s="329"/>
      <c r="E189" s="329"/>
      <c r="F189" s="329"/>
      <c r="G189" s="329"/>
      <c r="H189" s="344"/>
    </row>
    <row r="190" spans="2:10">
      <c r="B190" s="489" t="s">
        <v>34</v>
      </c>
      <c r="C190" s="489"/>
      <c r="D190" s="489"/>
      <c r="E190" s="489"/>
      <c r="F190" s="489"/>
      <c r="G190" s="489"/>
      <c r="H190" s="122">
        <f>H15</f>
        <v>6291795</v>
      </c>
    </row>
    <row r="191" spans="2:10" ht="43.5" customHeight="1" thickBot="1">
      <c r="B191" s="473" t="s">
        <v>229</v>
      </c>
      <c r="C191" s="473"/>
      <c r="D191" s="473"/>
      <c r="E191" s="473"/>
      <c r="F191" s="473"/>
      <c r="G191" s="473"/>
      <c r="H191" s="473"/>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1244598.5670161138</v>
      </c>
      <c r="D193" s="135">
        <f t="shared" si="11"/>
        <v>411954.67393748672</v>
      </c>
      <c r="E193" s="135">
        <f t="shared" si="11"/>
        <v>331583.45109380677</v>
      </c>
      <c r="F193" s="135">
        <f t="shared" si="11"/>
        <v>7460.3916287477305</v>
      </c>
      <c r="G193" s="135">
        <f t="shared" si="11"/>
        <v>0</v>
      </c>
      <c r="H193" s="135">
        <f>SUM(C193:G193)</f>
        <v>1995597.0836761552</v>
      </c>
    </row>
    <row r="194" spans="2:8">
      <c r="B194" s="127" t="str">
        <f>$B$33</f>
        <v>Science</v>
      </c>
      <c r="C194" s="138">
        <f t="shared" si="11"/>
        <v>508700.87831570371</v>
      </c>
      <c r="D194" s="138">
        <f t="shared" si="11"/>
        <v>324577.25879849598</v>
      </c>
      <c r="E194" s="138">
        <f t="shared" si="11"/>
        <v>63656.628181612286</v>
      </c>
      <c r="F194" s="138">
        <f t="shared" si="11"/>
        <v>0</v>
      </c>
      <c r="G194" s="138">
        <f t="shared" si="11"/>
        <v>0</v>
      </c>
      <c r="H194" s="138">
        <f t="shared" ref="H194:H213" si="12">SUM(C194:G194)</f>
        <v>896934.76529581193</v>
      </c>
    </row>
    <row r="195" spans="2:8">
      <c r="B195" s="127" t="str">
        <f>$B$34</f>
        <v>Fine Arts</v>
      </c>
      <c r="C195" s="138">
        <f t="shared" si="11"/>
        <v>324671.08958614926</v>
      </c>
      <c r="D195" s="138">
        <f t="shared" si="11"/>
        <v>106575.95761932437</v>
      </c>
      <c r="E195" s="138">
        <f t="shared" si="11"/>
        <v>0</v>
      </c>
      <c r="F195" s="138">
        <f t="shared" si="11"/>
        <v>0</v>
      </c>
      <c r="G195" s="138">
        <f t="shared" si="11"/>
        <v>0</v>
      </c>
      <c r="H195" s="138">
        <f t="shared" si="12"/>
        <v>431247.04720547365</v>
      </c>
    </row>
    <row r="196" spans="2:8">
      <c r="B196" s="127" t="str">
        <f>$B$35</f>
        <v>Teacher Education</v>
      </c>
      <c r="C196" s="138">
        <f t="shared" si="11"/>
        <v>20665.363776644394</v>
      </c>
      <c r="D196" s="138">
        <f t="shared" si="11"/>
        <v>101116.10413739302</v>
      </c>
      <c r="E196" s="138">
        <f t="shared" si="11"/>
        <v>231401.33099985518</v>
      </c>
      <c r="F196" s="138">
        <f t="shared" si="11"/>
        <v>0</v>
      </c>
      <c r="G196" s="138">
        <f t="shared" si="11"/>
        <v>0</v>
      </c>
      <c r="H196" s="138">
        <f t="shared" si="12"/>
        <v>353182.79891389259</v>
      </c>
    </row>
    <row r="197" spans="2:8">
      <c r="B197" s="127" t="str">
        <f>$B$36</f>
        <v>Agriculture</v>
      </c>
      <c r="C197" s="138">
        <f t="shared" si="11"/>
        <v>49209.82147859173</v>
      </c>
      <c r="D197" s="138">
        <f t="shared" si="11"/>
        <v>69130.569696191596</v>
      </c>
      <c r="E197" s="138">
        <f t="shared" si="11"/>
        <v>27818.663300722281</v>
      </c>
      <c r="F197" s="138">
        <f t="shared" si="11"/>
        <v>0</v>
      </c>
      <c r="G197" s="138">
        <f t="shared" si="11"/>
        <v>0</v>
      </c>
      <c r="H197" s="138">
        <f t="shared" si="12"/>
        <v>146159.0544755056</v>
      </c>
    </row>
    <row r="198" spans="2:8">
      <c r="B198" s="127" t="str">
        <f>$B$37</f>
        <v>Engineering</v>
      </c>
      <c r="C198" s="138">
        <f t="shared" si="11"/>
        <v>131835.64613425962</v>
      </c>
      <c r="D198" s="138">
        <f t="shared" si="11"/>
        <v>236583.87237703084</v>
      </c>
      <c r="E198" s="138">
        <f t="shared" si="11"/>
        <v>36392.337275983497</v>
      </c>
      <c r="F198" s="138">
        <f t="shared" si="11"/>
        <v>0</v>
      </c>
      <c r="G198" s="138">
        <f t="shared" si="11"/>
        <v>0</v>
      </c>
      <c r="H198" s="138">
        <f t="shared" si="12"/>
        <v>404811.8557872739</v>
      </c>
    </row>
    <row r="199" spans="2:8">
      <c r="B199" s="127" t="str">
        <f>$B$38</f>
        <v>Home Economics</v>
      </c>
      <c r="C199" s="138">
        <f t="shared" si="11"/>
        <v>8892.1394912287706</v>
      </c>
      <c r="D199" s="138">
        <f t="shared" si="11"/>
        <v>8878.0902304810679</v>
      </c>
      <c r="E199" s="138">
        <f t="shared" si="11"/>
        <v>3769.5673725214924</v>
      </c>
      <c r="F199" s="138">
        <f t="shared" si="11"/>
        <v>0</v>
      </c>
      <c r="G199" s="138">
        <f t="shared" si="11"/>
        <v>0</v>
      </c>
      <c r="H199" s="138">
        <f t="shared" si="12"/>
        <v>21539.79709423133</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48064.936744685016</v>
      </c>
      <c r="D201" s="138">
        <f t="shared" si="11"/>
        <v>97550.923239889293</v>
      </c>
      <c r="E201" s="138">
        <f t="shared" si="11"/>
        <v>103906.53843872481</v>
      </c>
      <c r="F201" s="138">
        <f t="shared" si="11"/>
        <v>36335.137751174094</v>
      </c>
      <c r="G201" s="138">
        <f t="shared" si="11"/>
        <v>0</v>
      </c>
      <c r="H201" s="138">
        <f t="shared" si="12"/>
        <v>285857.53617447324</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67392.494659834658</v>
      </c>
      <c r="D206" s="138">
        <f t="shared" si="11"/>
        <v>109558.77896465836</v>
      </c>
      <c r="E206" s="138">
        <f t="shared" si="11"/>
        <v>61398.340637987567</v>
      </c>
      <c r="F206" s="138">
        <f t="shared" si="11"/>
        <v>0</v>
      </c>
      <c r="G206" s="138">
        <f t="shared" si="11"/>
        <v>247103.32393097706</v>
      </c>
      <c r="H206" s="138">
        <f t="shared" si="12"/>
        <v>485452.93819345767</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144763.54381290608</v>
      </c>
      <c r="D208" s="138">
        <f t="shared" si="11"/>
        <v>364952.3189747865</v>
      </c>
      <c r="E208" s="138">
        <f t="shared" si="11"/>
        <v>214770.10700335851</v>
      </c>
      <c r="F208" s="138">
        <f t="shared" si="11"/>
        <v>0</v>
      </c>
      <c r="G208" s="138">
        <f t="shared" si="11"/>
        <v>0</v>
      </c>
      <c r="H208" s="138">
        <f t="shared" si="12"/>
        <v>724485.96979105112</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c r="B211" s="127" t="str">
        <f>$B$50</f>
        <v>Technology</v>
      </c>
      <c r="C211" s="138">
        <f t="shared" si="13"/>
        <v>57817.193903051659</v>
      </c>
      <c r="D211" s="138">
        <f t="shared" si="13"/>
        <v>20966.982455134745</v>
      </c>
      <c r="E211" s="138">
        <f t="shared" si="13"/>
        <v>39341.10977848855</v>
      </c>
      <c r="F211" s="138">
        <f t="shared" si="13"/>
        <v>0</v>
      </c>
      <c r="G211" s="138">
        <f t="shared" si="13"/>
        <v>0</v>
      </c>
      <c r="H211" s="138">
        <f t="shared" si="12"/>
        <v>118125.28613667496</v>
      </c>
    </row>
    <row r="212" spans="2:8">
      <c r="B212" s="127" t="str">
        <f>$B$51</f>
        <v>Nursing</v>
      </c>
      <c r="C212" s="138">
        <f t="shared" si="13"/>
        <v>17710.305976291791</v>
      </c>
      <c r="D212" s="138">
        <f t="shared" si="13"/>
        <v>257573.94477836508</v>
      </c>
      <c r="E212" s="138">
        <f t="shared" si="13"/>
        <v>153116.61650134315</v>
      </c>
      <c r="F212" s="138">
        <f t="shared" si="13"/>
        <v>0</v>
      </c>
      <c r="G212" s="138">
        <f t="shared" si="13"/>
        <v>0</v>
      </c>
      <c r="H212" s="138">
        <f t="shared" si="12"/>
        <v>428400.867256</v>
      </c>
    </row>
    <row r="213" spans="2:8">
      <c r="B213" s="130" t="str">
        <f>$B$52</f>
        <v>Totals</v>
      </c>
      <c r="C213" s="135">
        <f>SUM(C193:C212)</f>
        <v>2624321.9808954601</v>
      </c>
      <c r="D213" s="135">
        <f>SUM(D193:D212)</f>
        <v>2109419.4752092375</v>
      </c>
      <c r="E213" s="135">
        <f>SUM(E193:E212)</f>
        <v>1267154.6905844042</v>
      </c>
      <c r="F213" s="135">
        <f>SUM(F193:F212)</f>
        <v>43795.529379921827</v>
      </c>
      <c r="G213" s="135">
        <f>SUM(G193:G212)</f>
        <v>247103.32393097706</v>
      </c>
      <c r="H213" s="135">
        <f t="shared" si="12"/>
        <v>6291795.0000000009</v>
      </c>
    </row>
    <row r="214" spans="2:8">
      <c r="B214" s="143"/>
      <c r="C214" s="144"/>
      <c r="D214" s="144"/>
      <c r="E214" s="144"/>
      <c r="F214" s="144"/>
      <c r="G214" s="144"/>
      <c r="H214" s="144"/>
    </row>
    <row r="215" spans="2:8">
      <c r="B215" s="489" t="s">
        <v>35</v>
      </c>
      <c r="C215" s="489"/>
      <c r="D215" s="489"/>
      <c r="E215" s="489"/>
      <c r="F215" s="489"/>
      <c r="G215" s="489"/>
      <c r="H215" s="122">
        <f>H17</f>
        <v>23909022</v>
      </c>
    </row>
    <row r="216" spans="2:8" ht="60.75" customHeight="1" thickBot="1">
      <c r="B216" s="473" t="s">
        <v>230</v>
      </c>
      <c r="C216" s="473"/>
      <c r="D216" s="473"/>
      <c r="E216" s="473"/>
      <c r="F216" s="473"/>
      <c r="G216" s="473"/>
      <c r="H216" s="473"/>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9236662.4052422922</v>
      </c>
      <c r="D218" s="135">
        <f t="shared" si="14"/>
        <v>1389000.0536433284</v>
      </c>
      <c r="E218" s="135">
        <f t="shared" si="14"/>
        <v>584093.70254889154</v>
      </c>
      <c r="F218" s="135">
        <f t="shared" si="14"/>
        <v>2800.7444748145253</v>
      </c>
      <c r="G218" s="135">
        <f t="shared" si="14"/>
        <v>0</v>
      </c>
      <c r="H218" s="135">
        <f>SUM(C218:G218)</f>
        <v>11212556.905909328</v>
      </c>
    </row>
    <row r="219" spans="2:8">
      <c r="B219" s="127" t="str">
        <f>$B$33</f>
        <v>Science</v>
      </c>
      <c r="C219" s="138">
        <f t="shared" si="14"/>
        <v>2256784.5705465521</v>
      </c>
      <c r="D219" s="138">
        <f t="shared" si="14"/>
        <v>895334.09045458271</v>
      </c>
      <c r="E219" s="138">
        <f t="shared" si="14"/>
        <v>69961.084149310132</v>
      </c>
      <c r="F219" s="138">
        <f t="shared" si="14"/>
        <v>0</v>
      </c>
      <c r="G219" s="138">
        <f t="shared" si="14"/>
        <v>0</v>
      </c>
      <c r="H219" s="138">
        <f t="shared" ref="H219:H238" si="15">SUM(C219:G219)</f>
        <v>3222079.745150445</v>
      </c>
    </row>
    <row r="220" spans="2:8">
      <c r="B220" s="127" t="str">
        <f>$B$34</f>
        <v>Fine Arts</v>
      </c>
      <c r="C220" s="138">
        <f t="shared" si="14"/>
        <v>927668.65760447201</v>
      </c>
      <c r="D220" s="138">
        <f t="shared" si="14"/>
        <v>178977.60806820344</v>
      </c>
      <c r="E220" s="138">
        <f t="shared" si="14"/>
        <v>0</v>
      </c>
      <c r="F220" s="138">
        <f t="shared" si="14"/>
        <v>0</v>
      </c>
      <c r="G220" s="138">
        <f t="shared" si="14"/>
        <v>0</v>
      </c>
      <c r="H220" s="138">
        <f t="shared" si="15"/>
        <v>1106646.2656726753</v>
      </c>
    </row>
    <row r="221" spans="2:8">
      <c r="B221" s="127" t="str">
        <f>$B$35</f>
        <v>Teacher Education</v>
      </c>
      <c r="C221" s="138">
        <f t="shared" si="14"/>
        <v>96202.675603426716</v>
      </c>
      <c r="D221" s="138">
        <f t="shared" si="14"/>
        <v>234622.35973551401</v>
      </c>
      <c r="E221" s="138">
        <f t="shared" si="14"/>
        <v>957002.55108428409</v>
      </c>
      <c r="F221" s="138">
        <f t="shared" si="14"/>
        <v>0</v>
      </c>
      <c r="G221" s="138">
        <f t="shared" si="14"/>
        <v>0</v>
      </c>
      <c r="H221" s="138">
        <f t="shared" si="15"/>
        <v>1287827.5864232248</v>
      </c>
    </row>
    <row r="222" spans="2:8">
      <c r="B222" s="127" t="str">
        <f>$B$36</f>
        <v>Agriculture</v>
      </c>
      <c r="C222" s="138">
        <f t="shared" si="14"/>
        <v>313321.74673346622</v>
      </c>
      <c r="D222" s="138">
        <f t="shared" si="14"/>
        <v>326954.73324359651</v>
      </c>
      <c r="E222" s="138">
        <f t="shared" si="14"/>
        <v>34058.574299044005</v>
      </c>
      <c r="F222" s="138">
        <f t="shared" si="14"/>
        <v>0</v>
      </c>
      <c r="G222" s="138">
        <f t="shared" si="14"/>
        <v>0</v>
      </c>
      <c r="H222" s="138">
        <f t="shared" si="15"/>
        <v>674335.05427610665</v>
      </c>
    </row>
    <row r="223" spans="2:8">
      <c r="B223" s="127" t="str">
        <f>$B$37</f>
        <v>Engineering</v>
      </c>
      <c r="C223" s="138">
        <f t="shared" si="14"/>
        <v>360096.98249052087</v>
      </c>
      <c r="D223" s="138">
        <f t="shared" si="14"/>
        <v>304763.74009370711</v>
      </c>
      <c r="E223" s="138">
        <f t="shared" si="14"/>
        <v>57921.269667800945</v>
      </c>
      <c r="F223" s="138">
        <f t="shared" si="14"/>
        <v>0</v>
      </c>
      <c r="G223" s="138">
        <f t="shared" si="14"/>
        <v>0</v>
      </c>
      <c r="H223" s="138">
        <f t="shared" si="15"/>
        <v>722781.99225202901</v>
      </c>
    </row>
    <row r="224" spans="2:8">
      <c r="B224" s="127" t="str">
        <f>$B$38</f>
        <v>Home Economics</v>
      </c>
      <c r="C224" s="138">
        <f t="shared" si="14"/>
        <v>39421.397145765084</v>
      </c>
      <c r="D224" s="138">
        <f t="shared" si="14"/>
        <v>30777.457836027505</v>
      </c>
      <c r="E224" s="138">
        <f t="shared" si="14"/>
        <v>11063.613307332766</v>
      </c>
      <c r="F224" s="138">
        <f t="shared" si="14"/>
        <v>0</v>
      </c>
      <c r="G224" s="138">
        <f t="shared" si="14"/>
        <v>0</v>
      </c>
      <c r="H224" s="138">
        <f t="shared" si="15"/>
        <v>81262.468289125361</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138517.38630117456</v>
      </c>
      <c r="D226" s="138">
        <f t="shared" si="14"/>
        <v>390405.36189830536</v>
      </c>
      <c r="E226" s="138">
        <f t="shared" si="14"/>
        <v>250883.70176334007</v>
      </c>
      <c r="F226" s="138">
        <f t="shared" si="14"/>
        <v>41544.376376415465</v>
      </c>
      <c r="G226" s="138">
        <f t="shared" si="14"/>
        <v>0</v>
      </c>
      <c r="H226" s="138">
        <f t="shared" si="15"/>
        <v>821350.82633923541</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564557.80683063576</v>
      </c>
      <c r="D231" s="138">
        <f t="shared" si="14"/>
        <v>501360.32764775236</v>
      </c>
      <c r="E231" s="138">
        <f t="shared" si="14"/>
        <v>54884.199348140974</v>
      </c>
      <c r="F231" s="138">
        <f t="shared" si="14"/>
        <v>0</v>
      </c>
      <c r="G231" s="138">
        <f t="shared" si="14"/>
        <v>191384.20577899256</v>
      </c>
      <c r="H231" s="138">
        <f t="shared" si="15"/>
        <v>1312186.5396055216</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807596.14519718743</v>
      </c>
      <c r="D233" s="138">
        <f t="shared" si="14"/>
        <v>1098398.4046553294</v>
      </c>
      <c r="E233" s="138">
        <f t="shared" si="14"/>
        <v>404798.08689182228</v>
      </c>
      <c r="F233" s="138">
        <f t="shared" si="14"/>
        <v>0</v>
      </c>
      <c r="G233" s="138">
        <f t="shared" si="14"/>
        <v>0</v>
      </c>
      <c r="H233" s="138">
        <f t="shared" si="15"/>
        <v>2310792.636744339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1084.9925819935345</v>
      </c>
      <c r="D235" s="138">
        <f t="shared" si="16"/>
        <v>77278.182175242968</v>
      </c>
      <c r="E235" s="138">
        <f t="shared" si="16"/>
        <v>0</v>
      </c>
      <c r="F235" s="138">
        <f t="shared" si="16"/>
        <v>0</v>
      </c>
      <c r="G235" s="138">
        <f t="shared" si="16"/>
        <v>0</v>
      </c>
      <c r="H235" s="138">
        <f t="shared" si="15"/>
        <v>78363.174757236498</v>
      </c>
    </row>
    <row r="236" spans="2:10">
      <c r="B236" s="127" t="str">
        <f>$B$50</f>
        <v>Technology</v>
      </c>
      <c r="C236" s="138">
        <f t="shared" si="16"/>
        <v>331043.29223936063</v>
      </c>
      <c r="D236" s="138">
        <f t="shared" si="16"/>
        <v>101699.42589296044</v>
      </c>
      <c r="E236" s="138">
        <f t="shared" si="16"/>
        <v>37095.644618703976</v>
      </c>
      <c r="F236" s="138">
        <f t="shared" si="16"/>
        <v>0</v>
      </c>
      <c r="G236" s="138">
        <f t="shared" si="16"/>
        <v>0</v>
      </c>
      <c r="H236" s="138">
        <f t="shared" si="15"/>
        <v>469838.36275102507</v>
      </c>
    </row>
    <row r="237" spans="2:10">
      <c r="B237" s="127" t="str">
        <f>$B$51</f>
        <v>Nursing</v>
      </c>
      <c r="C237" s="138">
        <f t="shared" si="16"/>
        <v>60397.92039764009</v>
      </c>
      <c r="D237" s="138">
        <f t="shared" si="16"/>
        <v>436013.98601038964</v>
      </c>
      <c r="E237" s="138">
        <f t="shared" si="16"/>
        <v>112588.53542168048</v>
      </c>
      <c r="F237" s="138">
        <f t="shared" si="16"/>
        <v>0</v>
      </c>
      <c r="G237" s="138">
        <f t="shared" si="16"/>
        <v>0</v>
      </c>
      <c r="H237" s="138">
        <f t="shared" si="15"/>
        <v>609000.44182971027</v>
      </c>
    </row>
    <row r="238" spans="2:10">
      <c r="B238" s="130" t="str">
        <f>$B$52</f>
        <v>Totals</v>
      </c>
      <c r="C238" s="135">
        <f>SUM(C218:C237)</f>
        <v>15133355.978914486</v>
      </c>
      <c r="D238" s="135">
        <f>SUM(D218:D237)</f>
        <v>5965585.7313549407</v>
      </c>
      <c r="E238" s="135">
        <f>SUM(E218:E237)</f>
        <v>2574350.9631003514</v>
      </c>
      <c r="F238" s="135">
        <f>SUM(F218:F237)</f>
        <v>44345.120851229993</v>
      </c>
      <c r="G238" s="135">
        <f>SUM(G218:G237)</f>
        <v>191384.20577899256</v>
      </c>
      <c r="H238" s="135">
        <f t="shared" si="15"/>
        <v>23909022.000000004</v>
      </c>
    </row>
    <row r="239" spans="2:10">
      <c r="B239" s="328"/>
      <c r="C239" s="348"/>
      <c r="D239" s="348"/>
      <c r="E239" s="348"/>
      <c r="F239" s="348"/>
      <c r="G239" s="348"/>
      <c r="H239" s="348"/>
    </row>
    <row r="240" spans="2:10">
      <c r="B240" s="120" t="s">
        <v>11</v>
      </c>
      <c r="C240" s="121"/>
      <c r="D240" s="121"/>
      <c r="E240" s="121"/>
      <c r="F240" s="121"/>
      <c r="G240" s="121"/>
      <c r="H240" s="122">
        <f>H16</f>
        <v>10651781</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4115053.5187752205</v>
      </c>
      <c r="D243" s="135">
        <f t="shared" si="17"/>
        <v>618817.63212217484</v>
      </c>
      <c r="E243" s="135">
        <f t="shared" si="17"/>
        <v>260221.35924380069</v>
      </c>
      <c r="F243" s="135">
        <f t="shared" si="17"/>
        <v>1247.7681764935573</v>
      </c>
      <c r="G243" s="135">
        <f t="shared" si="17"/>
        <v>0</v>
      </c>
      <c r="H243" s="135">
        <f>SUM(C243:G243)</f>
        <v>4995340.278317689</v>
      </c>
    </row>
    <row r="244" spans="2:8">
      <c r="B244" s="127" t="str">
        <f>$B$33</f>
        <v>Science</v>
      </c>
      <c r="C244" s="138">
        <f t="shared" si="17"/>
        <v>1005426.9476033325</v>
      </c>
      <c r="D244" s="138">
        <f t="shared" si="17"/>
        <v>398883.009658714</v>
      </c>
      <c r="E244" s="138">
        <f t="shared" si="17"/>
        <v>31168.575062627937</v>
      </c>
      <c r="F244" s="138">
        <f t="shared" si="17"/>
        <v>0</v>
      </c>
      <c r="G244" s="138">
        <f t="shared" si="17"/>
        <v>0</v>
      </c>
      <c r="H244" s="138">
        <f t="shared" ref="H244:H263" si="18">SUM(C244:G244)</f>
        <v>1435478.5323246743</v>
      </c>
    </row>
    <row r="245" spans="2:8">
      <c r="B245" s="127" t="str">
        <f>$B$34</f>
        <v>Fine Arts</v>
      </c>
      <c r="C245" s="138">
        <f t="shared" si="17"/>
        <v>413288.4808657929</v>
      </c>
      <c r="D245" s="138">
        <f t="shared" si="17"/>
        <v>79736.857703603935</v>
      </c>
      <c r="E245" s="138">
        <f t="shared" si="17"/>
        <v>0</v>
      </c>
      <c r="F245" s="138">
        <f t="shared" si="17"/>
        <v>0</v>
      </c>
      <c r="G245" s="138">
        <f t="shared" si="17"/>
        <v>0</v>
      </c>
      <c r="H245" s="138">
        <f t="shared" si="18"/>
        <v>493025.33856939682</v>
      </c>
    </row>
    <row r="246" spans="2:8">
      <c r="B246" s="127" t="str">
        <f>$B$35</f>
        <v>Teacher Education</v>
      </c>
      <c r="C246" s="138">
        <f t="shared" si="17"/>
        <v>42859.546163860003</v>
      </c>
      <c r="D246" s="138">
        <f t="shared" si="17"/>
        <v>104527.32000522283</v>
      </c>
      <c r="E246" s="138">
        <f t="shared" si="17"/>
        <v>426357.11283343611</v>
      </c>
      <c r="F246" s="138">
        <f t="shared" si="17"/>
        <v>0</v>
      </c>
      <c r="G246" s="138">
        <f t="shared" si="17"/>
        <v>0</v>
      </c>
      <c r="H246" s="138">
        <f t="shared" si="18"/>
        <v>573743.97900251893</v>
      </c>
    </row>
    <row r="247" spans="2:8">
      <c r="B247" s="127" t="str">
        <f>$B$36</f>
        <v>Agriculture</v>
      </c>
      <c r="C247" s="138">
        <f t="shared" si="17"/>
        <v>139588.92290710795</v>
      </c>
      <c r="D247" s="138">
        <f t="shared" si="17"/>
        <v>145662.59612895121</v>
      </c>
      <c r="E247" s="138">
        <f t="shared" si="17"/>
        <v>15173.538867697942</v>
      </c>
      <c r="F247" s="138">
        <f t="shared" si="17"/>
        <v>0</v>
      </c>
      <c r="G247" s="138">
        <f t="shared" si="17"/>
        <v>0</v>
      </c>
      <c r="H247" s="138">
        <f t="shared" si="18"/>
        <v>300425.05790375709</v>
      </c>
    </row>
    <row r="248" spans="2:8">
      <c r="B248" s="127" t="str">
        <f>$B$37</f>
        <v>Engineering</v>
      </c>
      <c r="C248" s="138">
        <f t="shared" si="17"/>
        <v>160427.90023991207</v>
      </c>
      <c r="D248" s="138">
        <f t="shared" si="17"/>
        <v>135776.21937940782</v>
      </c>
      <c r="E248" s="138">
        <f t="shared" si="17"/>
        <v>25804.680749524527</v>
      </c>
      <c r="F248" s="138">
        <f t="shared" si="17"/>
        <v>0</v>
      </c>
      <c r="G248" s="138">
        <f t="shared" si="17"/>
        <v>0</v>
      </c>
      <c r="H248" s="138">
        <f t="shared" si="18"/>
        <v>322008.80036884442</v>
      </c>
    </row>
    <row r="249" spans="2:8">
      <c r="B249" s="127" t="str">
        <f>$B$38</f>
        <v>Home Economics</v>
      </c>
      <c r="C249" s="138">
        <f t="shared" si="17"/>
        <v>17562.746360378722</v>
      </c>
      <c r="D249" s="138">
        <f t="shared" si="17"/>
        <v>13711.758707909459</v>
      </c>
      <c r="E249" s="138">
        <f t="shared" si="17"/>
        <v>4928.9839633923257</v>
      </c>
      <c r="F249" s="138">
        <f t="shared" si="17"/>
        <v>0</v>
      </c>
      <c r="G249" s="138">
        <f t="shared" si="17"/>
        <v>0</v>
      </c>
      <c r="H249" s="138">
        <f t="shared" si="18"/>
        <v>36203.48903168051</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61711.301431422478</v>
      </c>
      <c r="D251" s="138">
        <f t="shared" si="17"/>
        <v>173930.67839272108</v>
      </c>
      <c r="E251" s="138">
        <f t="shared" si="17"/>
        <v>111771.9598757495</v>
      </c>
      <c r="F251" s="138">
        <f t="shared" si="17"/>
        <v>18508.561284654435</v>
      </c>
      <c r="G251" s="138">
        <f t="shared" si="17"/>
        <v>0</v>
      </c>
      <c r="H251" s="138">
        <f t="shared" si="18"/>
        <v>365922.50098454749</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251517.86301423103</v>
      </c>
      <c r="D256" s="138">
        <f t="shared" si="17"/>
        <v>223362.56214043815</v>
      </c>
      <c r="E256" s="138">
        <f t="shared" si="17"/>
        <v>24451.626328201146</v>
      </c>
      <c r="F256" s="138">
        <f t="shared" si="17"/>
        <v>0</v>
      </c>
      <c r="G256" s="138">
        <f t="shared" si="17"/>
        <v>85264.158727059737</v>
      </c>
      <c r="H256" s="138">
        <f t="shared" si="18"/>
        <v>584596.21020993008</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359794.61121766682</v>
      </c>
      <c r="D258" s="138">
        <f t="shared" si="17"/>
        <v>489350.80895981222</v>
      </c>
      <c r="E258" s="138">
        <f t="shared" si="17"/>
        <v>180342.82501353096</v>
      </c>
      <c r="F258" s="138">
        <f t="shared" si="17"/>
        <v>0</v>
      </c>
      <c r="G258" s="138">
        <f t="shared" si="17"/>
        <v>0</v>
      </c>
      <c r="H258" s="138">
        <f t="shared" si="18"/>
        <v>1029488.2451910099</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483.37834019390976</v>
      </c>
      <c r="D260" s="138">
        <f t="shared" si="19"/>
        <v>34428.437625294406</v>
      </c>
      <c r="E260" s="138">
        <f t="shared" si="19"/>
        <v>0</v>
      </c>
      <c r="F260" s="138">
        <f t="shared" si="19"/>
        <v>0</v>
      </c>
      <c r="G260" s="138">
        <f t="shared" si="19"/>
        <v>0</v>
      </c>
      <c r="H260" s="138">
        <f t="shared" si="18"/>
        <v>34911.815965488313</v>
      </c>
    </row>
    <row r="261" spans="2:10">
      <c r="B261" s="127" t="str">
        <f>$B$50</f>
        <v>Technology</v>
      </c>
      <c r="C261" s="138">
        <f t="shared" si="19"/>
        <v>147484.10246360849</v>
      </c>
      <c r="D261" s="138">
        <f t="shared" si="19"/>
        <v>45308.420078309522</v>
      </c>
      <c r="E261" s="138">
        <f t="shared" si="19"/>
        <v>16526.593289021326</v>
      </c>
      <c r="F261" s="138">
        <f t="shared" si="19"/>
        <v>0</v>
      </c>
      <c r="G261" s="138">
        <f t="shared" si="19"/>
        <v>0</v>
      </c>
      <c r="H261" s="138">
        <f t="shared" si="18"/>
        <v>209319.11583093932</v>
      </c>
    </row>
    <row r="262" spans="2:10">
      <c r="B262" s="127" t="str">
        <f>$B$51</f>
        <v>Nursing</v>
      </c>
      <c r="C262" s="138">
        <f t="shared" si="19"/>
        <v>26908.060937460981</v>
      </c>
      <c r="D262" s="138">
        <f t="shared" si="19"/>
        <v>194249.91502871734</v>
      </c>
      <c r="E262" s="138">
        <f t="shared" si="19"/>
        <v>50159.660333345426</v>
      </c>
      <c r="F262" s="138">
        <f t="shared" si="19"/>
        <v>0</v>
      </c>
      <c r="G262" s="138">
        <f t="shared" si="19"/>
        <v>0</v>
      </c>
      <c r="H262" s="138">
        <f t="shared" si="18"/>
        <v>271317.63629952376</v>
      </c>
    </row>
    <row r="263" spans="2:10">
      <c r="B263" s="130" t="str">
        <f>$B$52</f>
        <v>Totals</v>
      </c>
      <c r="C263" s="135">
        <f>SUM(C243:C262)</f>
        <v>6742107.3803201877</v>
      </c>
      <c r="D263" s="135">
        <f>SUM(D243:D262)</f>
        <v>2657746.2159312777</v>
      </c>
      <c r="E263" s="135">
        <f>SUM(E243:E262)</f>
        <v>1146906.9155603279</v>
      </c>
      <c r="F263" s="135">
        <f>SUM(F243:F262)</f>
        <v>19756.329461147994</v>
      </c>
      <c r="G263" s="135">
        <f>SUM(G243:G262)</f>
        <v>85264.158727059737</v>
      </c>
      <c r="H263" s="135">
        <f t="shared" si="18"/>
        <v>10651781</v>
      </c>
      <c r="I263" s="349"/>
    </row>
    <row r="264" spans="2:10">
      <c r="B264" s="481"/>
      <c r="C264" s="481"/>
      <c r="D264" s="481"/>
      <c r="E264" s="481"/>
      <c r="F264" s="481"/>
      <c r="G264" s="481"/>
      <c r="H264" s="481"/>
      <c r="I264" s="350"/>
    </row>
    <row r="265" spans="2:10">
      <c r="B265" s="120" t="s">
        <v>232</v>
      </c>
      <c r="C265" s="121"/>
      <c r="D265" s="121"/>
      <c r="E265" s="121"/>
      <c r="F265" s="121"/>
      <c r="G265" s="121"/>
      <c r="H265" s="122"/>
      <c r="J265" s="358"/>
    </row>
    <row r="266" spans="2:10" ht="45" customHeight="1" thickBot="1">
      <c r="B266" s="473" t="s">
        <v>233</v>
      </c>
      <c r="C266" s="473"/>
      <c r="D266" s="473"/>
      <c r="E266" s="473"/>
      <c r="F266" s="473"/>
      <c r="G266" s="473"/>
      <c r="H266" s="473"/>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24768035.677442946</v>
      </c>
      <c r="D268" s="135">
        <f t="shared" si="20"/>
        <v>5786551.1715863757</v>
      </c>
      <c r="E268" s="135">
        <f t="shared" si="20"/>
        <v>3885828.046743921</v>
      </c>
      <c r="F268" s="135">
        <f t="shared" si="20"/>
        <v>72480.38986594716</v>
      </c>
      <c r="G268" s="135">
        <f t="shared" si="20"/>
        <v>0</v>
      </c>
      <c r="H268" s="135">
        <f>SUM(C268:G268)</f>
        <v>34512895.285639189</v>
      </c>
    </row>
    <row r="269" spans="2:10">
      <c r="B269" s="127" t="str">
        <f>$B$33</f>
        <v>Science</v>
      </c>
      <c r="C269" s="138">
        <f t="shared" si="20"/>
        <v>7885084.8236966468</v>
      </c>
      <c r="D269" s="138">
        <f t="shared" si="20"/>
        <v>4243847.441336927</v>
      </c>
      <c r="E269" s="138">
        <f t="shared" si="20"/>
        <v>679616.03438045271</v>
      </c>
      <c r="F269" s="138">
        <f t="shared" si="20"/>
        <v>0</v>
      </c>
      <c r="G269" s="138">
        <f t="shared" si="20"/>
        <v>0</v>
      </c>
      <c r="H269" s="138">
        <f t="shared" ref="H269:H288" si="21">SUM(C269:G269)</f>
        <v>12808548.299414026</v>
      </c>
    </row>
    <row r="270" spans="2:10">
      <c r="B270" s="127" t="str">
        <f>$B$34</f>
        <v>Fine Arts</v>
      </c>
      <c r="C270" s="138">
        <f t="shared" si="20"/>
        <v>4308544.9013928417</v>
      </c>
      <c r="D270" s="138">
        <f t="shared" si="20"/>
        <v>1232849.5760337303</v>
      </c>
      <c r="E270" s="138">
        <f t="shared" si="20"/>
        <v>0</v>
      </c>
      <c r="F270" s="138">
        <f t="shared" si="20"/>
        <v>0</v>
      </c>
      <c r="G270" s="138">
        <f t="shared" si="20"/>
        <v>0</v>
      </c>
      <c r="H270" s="138">
        <f t="shared" si="21"/>
        <v>5541394.4774265718</v>
      </c>
    </row>
    <row r="271" spans="2:10">
      <c r="B271" s="127" t="str">
        <f>$B$35</f>
        <v>Teacher Education</v>
      </c>
      <c r="C271" s="138">
        <f t="shared" si="20"/>
        <v>329129.01638036052</v>
      </c>
      <c r="D271" s="138">
        <f t="shared" si="20"/>
        <v>1269150.9129576818</v>
      </c>
      <c r="E271" s="138">
        <f t="shared" si="20"/>
        <v>3511641.0591888111</v>
      </c>
      <c r="F271" s="138">
        <f t="shared" si="20"/>
        <v>0</v>
      </c>
      <c r="G271" s="138">
        <f t="shared" si="20"/>
        <v>0</v>
      </c>
      <c r="H271" s="138">
        <f t="shared" si="21"/>
        <v>5109920.9885268537</v>
      </c>
    </row>
    <row r="272" spans="2:10">
      <c r="B272" s="127" t="str">
        <f>$B$36</f>
        <v>Agriculture</v>
      </c>
      <c r="C272" s="138">
        <f t="shared" si="20"/>
        <v>905511.22577727528</v>
      </c>
      <c r="D272" s="138">
        <f t="shared" si="20"/>
        <v>1108436.2238620364</v>
      </c>
      <c r="E272" s="138">
        <f t="shared" si="20"/>
        <v>305090.43783804821</v>
      </c>
      <c r="F272" s="138">
        <f t="shared" si="20"/>
        <v>0</v>
      </c>
      <c r="G272" s="138">
        <f t="shared" si="20"/>
        <v>0</v>
      </c>
      <c r="H272" s="138">
        <f t="shared" si="21"/>
        <v>2319037.8874773597</v>
      </c>
    </row>
    <row r="273" spans="2:10">
      <c r="B273" s="127" t="str">
        <f>$B$37</f>
        <v>Engineering</v>
      </c>
      <c r="C273" s="138">
        <f t="shared" si="20"/>
        <v>1733064.600604757</v>
      </c>
      <c r="D273" s="138">
        <f t="shared" si="20"/>
        <v>2616486.6800855226</v>
      </c>
      <c r="E273" s="138">
        <f t="shared" si="20"/>
        <v>418439.32777256507</v>
      </c>
      <c r="F273" s="138">
        <f t="shared" si="20"/>
        <v>0</v>
      </c>
      <c r="G273" s="138">
        <f t="shared" si="20"/>
        <v>0</v>
      </c>
      <c r="H273" s="138">
        <f t="shared" si="21"/>
        <v>4767990.608462845</v>
      </c>
    </row>
    <row r="274" spans="2:10">
      <c r="B274" s="127" t="str">
        <f>$B$38</f>
        <v>Home Economics</v>
      </c>
      <c r="C274" s="138">
        <f t="shared" si="20"/>
        <v>138768.42003413057</v>
      </c>
      <c r="D274" s="138">
        <f t="shared" si="20"/>
        <v>126144.27685493375</v>
      </c>
      <c r="E274" s="138">
        <f t="shared" si="20"/>
        <v>50662.694460414212</v>
      </c>
      <c r="F274" s="138">
        <f t="shared" si="20"/>
        <v>0</v>
      </c>
      <c r="G274" s="138">
        <f t="shared" si="20"/>
        <v>0</v>
      </c>
      <c r="H274" s="138">
        <f t="shared" si="21"/>
        <v>315575.39134947857</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623677.86190776608</v>
      </c>
      <c r="D276" s="138">
        <f t="shared" si="20"/>
        <v>1423753.7506560406</v>
      </c>
      <c r="E276" s="138">
        <f t="shared" si="20"/>
        <v>1278065.9559872639</v>
      </c>
      <c r="F276" s="138">
        <f t="shared" si="20"/>
        <v>380163.29494718579</v>
      </c>
      <c r="G276" s="138">
        <f t="shared" si="20"/>
        <v>0</v>
      </c>
      <c r="H276" s="138">
        <f t="shared" si="21"/>
        <v>3705660.8634982565</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1435908.4980169814</v>
      </c>
      <c r="D281" s="138">
        <f t="shared" si="20"/>
        <v>1732374.0853629468</v>
      </c>
      <c r="E281" s="138">
        <f t="shared" si="20"/>
        <v>644038.27978211327</v>
      </c>
      <c r="F281" s="138">
        <f t="shared" si="20"/>
        <v>0</v>
      </c>
      <c r="G281" s="138">
        <f t="shared" si="20"/>
        <v>2549345.834691131</v>
      </c>
      <c r="H281" s="138">
        <f t="shared" si="21"/>
        <v>6361666.6978531722</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2498832.7604036462</v>
      </c>
      <c r="D283" s="138">
        <f t="shared" si="20"/>
        <v>4944346.006825353</v>
      </c>
      <c r="E283" s="138">
        <f t="shared" si="20"/>
        <v>2560458.2751982054</v>
      </c>
      <c r="F283" s="138">
        <f t="shared" si="20"/>
        <v>0</v>
      </c>
      <c r="G283" s="138">
        <f t="shared" si="20"/>
        <v>0</v>
      </c>
      <c r="H283" s="138">
        <f t="shared" si="21"/>
        <v>10003637.042427205</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1568.3709221874442</v>
      </c>
      <c r="D285" s="138">
        <f t="shared" si="22"/>
        <v>111706.61980053737</v>
      </c>
      <c r="E285" s="138">
        <f t="shared" si="22"/>
        <v>0</v>
      </c>
      <c r="F285" s="138">
        <f t="shared" si="22"/>
        <v>0</v>
      </c>
      <c r="G285" s="138">
        <f t="shared" si="22"/>
        <v>0</v>
      </c>
      <c r="H285" s="138">
        <f t="shared" si="21"/>
        <v>113274.99072272482</v>
      </c>
    </row>
    <row r="286" spans="2:10">
      <c r="B286" s="127" t="str">
        <f>$B$50</f>
        <v>Technology</v>
      </c>
      <c r="C286" s="138">
        <f t="shared" si="22"/>
        <v>1010292.804463904</v>
      </c>
      <c r="D286" s="138">
        <f t="shared" si="22"/>
        <v>339848.68213154189</v>
      </c>
      <c r="E286" s="138">
        <f t="shared" si="22"/>
        <v>415456.49428632285</v>
      </c>
      <c r="F286" s="138">
        <f t="shared" si="22"/>
        <v>0</v>
      </c>
      <c r="G286" s="138">
        <f t="shared" si="22"/>
        <v>0</v>
      </c>
      <c r="H286" s="138">
        <f t="shared" si="21"/>
        <v>1765597.9808817687</v>
      </c>
    </row>
    <row r="287" spans="2:10">
      <c r="B287" s="127" t="str">
        <f>$B$51</f>
        <v>Nursing</v>
      </c>
      <c r="C287" s="138">
        <f t="shared" si="22"/>
        <v>250194.01881730219</v>
      </c>
      <c r="D287" s="138">
        <f t="shared" si="22"/>
        <v>2999263.873578344</v>
      </c>
      <c r="E287" s="138">
        <f t="shared" si="22"/>
        <v>1571016.6469724197</v>
      </c>
      <c r="F287" s="138">
        <f t="shared" si="22"/>
        <v>0</v>
      </c>
      <c r="G287" s="138">
        <f t="shared" si="22"/>
        <v>0</v>
      </c>
      <c r="H287" s="138">
        <f t="shared" si="21"/>
        <v>4820474.539368066</v>
      </c>
    </row>
    <row r="288" spans="2:10">
      <c r="B288" s="130" t="str">
        <f>$B$52</f>
        <v>Totals</v>
      </c>
      <c r="C288" s="135">
        <f>SUM(C268:C287)</f>
        <v>45888612.979860753</v>
      </c>
      <c r="D288" s="135">
        <f>SUM(D268:D287)</f>
        <v>27934759.301071975</v>
      </c>
      <c r="E288" s="135">
        <f>SUM(E268:E287)</f>
        <v>15320313.252610538</v>
      </c>
      <c r="F288" s="135">
        <f>SUM(F268:F287)</f>
        <v>452643.68481313298</v>
      </c>
      <c r="G288" s="135">
        <f>SUM(G268:G287)</f>
        <v>2549345.834691131</v>
      </c>
      <c r="H288" s="135">
        <f t="shared" si="21"/>
        <v>92145675.053047523</v>
      </c>
      <c r="I288" s="351"/>
      <c r="J288" s="139"/>
    </row>
    <row r="289" spans="2:10">
      <c r="H289" s="139"/>
    </row>
    <row r="290" spans="2:10">
      <c r="B290" s="120" t="s">
        <v>222</v>
      </c>
      <c r="C290" s="121"/>
      <c r="D290" s="121"/>
      <c r="E290" s="121"/>
      <c r="F290" s="121"/>
      <c r="G290" s="121"/>
      <c r="H290" s="122"/>
      <c r="J290" s="358"/>
    </row>
    <row r="291" spans="2:10" ht="30" customHeight="1" thickBot="1">
      <c r="B291" s="473" t="s">
        <v>234</v>
      </c>
      <c r="C291" s="473"/>
      <c r="D291" s="473"/>
      <c r="E291" s="473"/>
      <c r="F291" s="473"/>
      <c r="G291" s="473"/>
      <c r="H291" s="473"/>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323.26653890003581</v>
      </c>
      <c r="D293" s="133">
        <f t="shared" si="23"/>
        <v>464.55934261290747</v>
      </c>
      <c r="E293" s="133">
        <f t="shared" si="23"/>
        <v>721.60223709265017</v>
      </c>
      <c r="F293" s="133">
        <f t="shared" si="23"/>
        <v>4026.6883258859534</v>
      </c>
      <c r="G293" s="134">
        <f t="shared" si="23"/>
        <v>0</v>
      </c>
      <c r="H293" s="135">
        <f t="shared" si="23"/>
        <v>365.30473327518007</v>
      </c>
    </row>
    <row r="294" spans="2:10">
      <c r="B294" s="127" t="str">
        <f>$B$33</f>
        <v>Science</v>
      </c>
      <c r="C294" s="136">
        <f t="shared" si="23"/>
        <v>421.21179613764139</v>
      </c>
      <c r="D294" s="136">
        <f t="shared" si="23"/>
        <v>528.56488246816878</v>
      </c>
      <c r="E294" s="136">
        <f t="shared" si="23"/>
        <v>1053.668270357291</v>
      </c>
      <c r="F294" s="136">
        <f t="shared" si="23"/>
        <v>0</v>
      </c>
      <c r="G294" s="137">
        <f t="shared" si="23"/>
        <v>0</v>
      </c>
      <c r="H294" s="138">
        <f t="shared" si="23"/>
        <v>467.56765347937596</v>
      </c>
    </row>
    <row r="295" spans="2:10">
      <c r="B295" s="127" t="str">
        <f>$B$34</f>
        <v>Fine Arts</v>
      </c>
      <c r="C295" s="136">
        <f t="shared" si="23"/>
        <v>559.9148669776273</v>
      </c>
      <c r="D295" s="136">
        <f t="shared" si="23"/>
        <v>768.13057696805629</v>
      </c>
      <c r="E295" s="136">
        <f t="shared" si="23"/>
        <v>0</v>
      </c>
      <c r="F295" s="136">
        <f t="shared" si="23"/>
        <v>0</v>
      </c>
      <c r="G295" s="137">
        <f t="shared" si="23"/>
        <v>0</v>
      </c>
      <c r="H295" s="138">
        <f t="shared" si="23"/>
        <v>595.84886854049159</v>
      </c>
    </row>
    <row r="296" spans="2:10">
      <c r="B296" s="127" t="str">
        <f>$B$35</f>
        <v>Teacher Education</v>
      </c>
      <c r="C296" s="136">
        <f t="shared" si="23"/>
        <v>412.44237641649187</v>
      </c>
      <c r="D296" s="136">
        <f t="shared" si="23"/>
        <v>603.20860882019099</v>
      </c>
      <c r="E296" s="136">
        <f t="shared" si="23"/>
        <v>398.00986730010328</v>
      </c>
      <c r="F296" s="136">
        <f t="shared" si="23"/>
        <v>0</v>
      </c>
      <c r="G296" s="137">
        <f t="shared" si="23"/>
        <v>0</v>
      </c>
      <c r="H296" s="138">
        <f t="shared" si="23"/>
        <v>435.81415680399607</v>
      </c>
    </row>
    <row r="297" spans="2:10">
      <c r="B297" s="127" t="str">
        <f>$B$36</f>
        <v>Agriculture</v>
      </c>
      <c r="C297" s="136">
        <f t="shared" si="23"/>
        <v>348.40755128021362</v>
      </c>
      <c r="D297" s="136">
        <f t="shared" si="23"/>
        <v>378.04782532811606</v>
      </c>
      <c r="E297" s="136">
        <f t="shared" si="23"/>
        <v>971.62559821034461</v>
      </c>
      <c r="F297" s="136">
        <f t="shared" si="23"/>
        <v>0</v>
      </c>
      <c r="G297" s="137">
        <f t="shared" si="23"/>
        <v>0</v>
      </c>
      <c r="H297" s="138">
        <f t="shared" si="23"/>
        <v>396.75584045805982</v>
      </c>
    </row>
    <row r="298" spans="2:10">
      <c r="B298" s="127" t="str">
        <f>$B$37</f>
        <v>Engineering</v>
      </c>
      <c r="C298" s="136">
        <f t="shared" si="23"/>
        <v>580.20241064772586</v>
      </c>
      <c r="D298" s="136">
        <f t="shared" si="23"/>
        <v>957.36797661380263</v>
      </c>
      <c r="E298" s="136">
        <f t="shared" si="23"/>
        <v>783.59424676510309</v>
      </c>
      <c r="F298" s="136">
        <f t="shared" si="23"/>
        <v>0</v>
      </c>
      <c r="G298" s="137">
        <f t="shared" si="23"/>
        <v>0</v>
      </c>
      <c r="H298" s="138">
        <f t="shared" si="23"/>
        <v>762.39056739092496</v>
      </c>
    </row>
    <row r="299" spans="2:10">
      <c r="B299" s="127" t="str">
        <f>$B$38</f>
        <v>Home Economics</v>
      </c>
      <c r="C299" s="136">
        <f t="shared" si="23"/>
        <v>424.36825698510876</v>
      </c>
      <c r="D299" s="136">
        <f t="shared" si="23"/>
        <v>457.04448135845558</v>
      </c>
      <c r="E299" s="136">
        <f t="shared" si="23"/>
        <v>496.69308294523739</v>
      </c>
      <c r="F299" s="136">
        <f t="shared" si="23"/>
        <v>0</v>
      </c>
      <c r="G299" s="137">
        <f t="shared" si="23"/>
        <v>0</v>
      </c>
      <c r="H299" s="138">
        <f t="shared" si="23"/>
        <v>447.62466858082064</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542.80057607290348</v>
      </c>
      <c r="D301" s="136">
        <f t="shared" si="23"/>
        <v>406.67059430335348</v>
      </c>
      <c r="E301" s="136">
        <f t="shared" si="23"/>
        <v>552.55769822190405</v>
      </c>
      <c r="F301" s="136">
        <f t="shared" si="23"/>
        <v>1423.832565345265</v>
      </c>
      <c r="G301" s="137">
        <f t="shared" si="23"/>
        <v>0</v>
      </c>
      <c r="H301" s="138">
        <f t="shared" si="23"/>
        <v>512.53953851981419</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306.62150288639361</v>
      </c>
      <c r="D306" s="136">
        <f t="shared" si="23"/>
        <v>385.31452076578</v>
      </c>
      <c r="E306" s="136">
        <f t="shared" si="23"/>
        <v>1272.8029244705797</v>
      </c>
      <c r="F306" s="136">
        <f t="shared" si="23"/>
        <v>0</v>
      </c>
      <c r="G306" s="137">
        <f t="shared" si="23"/>
        <v>938.98557447187147</v>
      </c>
      <c r="H306" s="138">
        <f t="shared" si="23"/>
        <v>513.03763692364294</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373.01578749121455</v>
      </c>
      <c r="D308" s="136">
        <f t="shared" si="23"/>
        <v>501.9640616066348</v>
      </c>
      <c r="E308" s="136">
        <f t="shared" si="23"/>
        <v>686.08206730927259</v>
      </c>
      <c r="F308" s="136">
        <f t="shared" si="23"/>
        <v>0</v>
      </c>
      <c r="G308" s="137">
        <f t="shared" si="23"/>
        <v>0</v>
      </c>
      <c r="H308" s="138">
        <f t="shared" si="23"/>
        <v>493.25166621109435</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174.26343579860492</v>
      </c>
      <c r="D310" s="136">
        <f t="shared" si="24"/>
        <v>161.192813564989</v>
      </c>
      <c r="E310" s="136">
        <f t="shared" si="24"/>
        <v>0</v>
      </c>
      <c r="F310" s="136">
        <f t="shared" si="24"/>
        <v>0</v>
      </c>
      <c r="G310" s="137">
        <f t="shared" si="24"/>
        <v>0</v>
      </c>
      <c r="H310" s="138">
        <f t="shared" si="24"/>
        <v>161.36038564490715</v>
      </c>
    </row>
    <row r="311" spans="2:10">
      <c r="B311" s="127" t="str">
        <f>$B$50</f>
        <v>Technology</v>
      </c>
      <c r="C311" s="136">
        <f t="shared" si="24"/>
        <v>367.91434976835541</v>
      </c>
      <c r="D311" s="136">
        <f t="shared" si="24"/>
        <v>372.64109882844508</v>
      </c>
      <c r="E311" s="136">
        <f t="shared" si="24"/>
        <v>1214.7850710126399</v>
      </c>
      <c r="F311" s="136">
        <f t="shared" si="24"/>
        <v>0</v>
      </c>
      <c r="G311" s="137">
        <f t="shared" si="24"/>
        <v>0</v>
      </c>
      <c r="H311" s="138">
        <f t="shared" si="24"/>
        <v>441.39949522044219</v>
      </c>
    </row>
    <row r="312" spans="2:10">
      <c r="B312" s="127" t="str">
        <f>$B$51</f>
        <v>Nursing</v>
      </c>
      <c r="C312" s="136">
        <f t="shared" si="24"/>
        <v>499.38925911637165</v>
      </c>
      <c r="D312" s="136">
        <f t="shared" si="24"/>
        <v>767.07515948295247</v>
      </c>
      <c r="E312" s="136">
        <f t="shared" si="24"/>
        <v>1513.5035134609052</v>
      </c>
      <c r="F312" s="136">
        <f t="shared" si="24"/>
        <v>0</v>
      </c>
      <c r="G312" s="137">
        <f t="shared" si="24"/>
        <v>0</v>
      </c>
      <c r="H312" s="138">
        <f t="shared" si="24"/>
        <v>884.65306283135726</v>
      </c>
    </row>
    <row r="313" spans="2:10">
      <c r="B313" s="130" t="str">
        <f>$B$52</f>
        <v>Totals</v>
      </c>
      <c r="C313" s="135">
        <f t="shared" si="24"/>
        <v>365.55602185803309</v>
      </c>
      <c r="D313" s="135">
        <f t="shared" si="24"/>
        <v>522.17431446757712</v>
      </c>
      <c r="E313" s="135">
        <f t="shared" si="24"/>
        <v>645.50068478177036</v>
      </c>
      <c r="F313" s="135">
        <f t="shared" si="24"/>
        <v>1588.2234554846771</v>
      </c>
      <c r="G313" s="135">
        <f t="shared" si="24"/>
        <v>938.98557447187147</v>
      </c>
      <c r="H313" s="135">
        <f t="shared" si="24"/>
        <v>447.82649397385097</v>
      </c>
      <c r="I313" s="349"/>
    </row>
    <row r="315" spans="2:10">
      <c r="B315" s="120" t="s">
        <v>37</v>
      </c>
      <c r="C315" s="121"/>
      <c r="D315" s="121"/>
      <c r="E315" s="121"/>
      <c r="F315" s="121"/>
      <c r="G315" s="121"/>
      <c r="H315" s="122"/>
      <c r="J315" s="358"/>
    </row>
    <row r="316" spans="2:10" ht="55.5" customHeight="1" thickBot="1">
      <c r="B316" s="473" t="s">
        <v>235</v>
      </c>
      <c r="C316" s="473"/>
      <c r="D316" s="473"/>
      <c r="E316" s="473"/>
      <c r="F316" s="473"/>
      <c r="G316" s="473"/>
      <c r="H316" s="473"/>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1.4370783446800346</v>
      </c>
      <c r="E318" s="128">
        <f t="shared" si="25"/>
        <v>2.2322206299111964</v>
      </c>
      <c r="F318" s="128">
        <f t="shared" si="25"/>
        <v>12.456248455492426</v>
      </c>
      <c r="G318" s="128">
        <f t="shared" si="25"/>
        <v>0</v>
      </c>
      <c r="H318" s="128">
        <f t="shared" si="25"/>
        <v>1.1300418982991116</v>
      </c>
    </row>
    <row r="319" spans="2:10">
      <c r="B319" s="127" t="str">
        <f>$B$33</f>
        <v>Science</v>
      </c>
      <c r="C319" s="128">
        <f t="shared" ref="C319:H334" si="26">IF($C$293=0,"",C294/$C$293)</f>
        <v>1.3029860670729467</v>
      </c>
      <c r="D319" s="128">
        <f t="shared" si="26"/>
        <v>1.6350745247766509</v>
      </c>
      <c r="E319" s="128">
        <f t="shared" si="26"/>
        <v>3.2594411841774891</v>
      </c>
      <c r="F319" s="128">
        <f t="shared" si="26"/>
        <v>0</v>
      </c>
      <c r="G319" s="128">
        <f t="shared" si="26"/>
        <v>0</v>
      </c>
      <c r="H319" s="128">
        <f t="shared" si="26"/>
        <v>1.4463843213415992</v>
      </c>
    </row>
    <row r="320" spans="2:10">
      <c r="B320" s="127" t="str">
        <f>$B$34</f>
        <v>Fine Arts</v>
      </c>
      <c r="C320" s="128">
        <f t="shared" si="26"/>
        <v>1.7320532736942829</v>
      </c>
      <c r="D320" s="128">
        <f t="shared" si="26"/>
        <v>2.376152445538406</v>
      </c>
      <c r="E320" s="128">
        <f t="shared" si="26"/>
        <v>0</v>
      </c>
      <c r="F320" s="128">
        <f t="shared" si="26"/>
        <v>0</v>
      </c>
      <c r="G320" s="128">
        <f t="shared" si="26"/>
        <v>0</v>
      </c>
      <c r="H320" s="128">
        <f t="shared" si="26"/>
        <v>1.8432123243189944</v>
      </c>
    </row>
    <row r="321" spans="2:8">
      <c r="B321" s="127" t="str">
        <f>$B$35</f>
        <v>Teacher Education</v>
      </c>
      <c r="C321" s="128">
        <f t="shared" si="26"/>
        <v>1.2758585463868009</v>
      </c>
      <c r="D321" s="128">
        <f t="shared" si="26"/>
        <v>1.8659791108374568</v>
      </c>
      <c r="E321" s="128">
        <f t="shared" si="26"/>
        <v>1.2312126972819184</v>
      </c>
      <c r="F321" s="128">
        <f t="shared" si="26"/>
        <v>0</v>
      </c>
      <c r="G321" s="128">
        <f t="shared" si="26"/>
        <v>0</v>
      </c>
      <c r="H321" s="128">
        <f t="shared" si="26"/>
        <v>1.348157338792072</v>
      </c>
    </row>
    <row r="322" spans="2:8">
      <c r="B322" s="127" t="str">
        <f>$B$36</f>
        <v>Agriculture</v>
      </c>
      <c r="C322" s="128">
        <f t="shared" si="26"/>
        <v>1.0777717745416027</v>
      </c>
      <c r="D322" s="128">
        <f t="shared" si="26"/>
        <v>1.1694616665692714</v>
      </c>
      <c r="E322" s="128">
        <f t="shared" si="26"/>
        <v>3.0056485323734723</v>
      </c>
      <c r="F322" s="128">
        <f t="shared" si="26"/>
        <v>0</v>
      </c>
      <c r="G322" s="128">
        <f t="shared" si="26"/>
        <v>0</v>
      </c>
      <c r="H322" s="128">
        <f t="shared" si="26"/>
        <v>1.227333462374679</v>
      </c>
    </row>
    <row r="323" spans="2:8">
      <c r="B323" s="127" t="str">
        <f>$B$37</f>
        <v>Engineering</v>
      </c>
      <c r="C323" s="128">
        <f t="shared" si="26"/>
        <v>1.7948112186988294</v>
      </c>
      <c r="D323" s="128">
        <f t="shared" si="26"/>
        <v>2.9615436842656053</v>
      </c>
      <c r="E323" s="128">
        <f t="shared" si="26"/>
        <v>2.4239881103420204</v>
      </c>
      <c r="F323" s="128">
        <f t="shared" si="26"/>
        <v>0</v>
      </c>
      <c r="G323" s="128">
        <f t="shared" si="26"/>
        <v>0</v>
      </c>
      <c r="H323" s="128">
        <f t="shared" si="26"/>
        <v>2.3583961704947138</v>
      </c>
    </row>
    <row r="324" spans="2:8">
      <c r="B324" s="127" t="str">
        <f>$B$38</f>
        <v>Home Economics</v>
      </c>
      <c r="C324" s="128">
        <f t="shared" si="26"/>
        <v>1.3127503342260141</v>
      </c>
      <c r="D324" s="128">
        <f t="shared" si="26"/>
        <v>1.4138317034408194</v>
      </c>
      <c r="E324" s="128">
        <f t="shared" si="26"/>
        <v>1.536481581531179</v>
      </c>
      <c r="F324" s="128">
        <f t="shared" si="26"/>
        <v>0</v>
      </c>
      <c r="G324" s="128">
        <f t="shared" si="26"/>
        <v>0</v>
      </c>
      <c r="H324" s="128">
        <f t="shared" si="26"/>
        <v>1.3846922422095789</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1.6791115403402592</v>
      </c>
      <c r="D326" s="128">
        <f t="shared" si="26"/>
        <v>1.2580039854638616</v>
      </c>
      <c r="E326" s="128">
        <f t="shared" si="26"/>
        <v>1.7092944419860674</v>
      </c>
      <c r="F326" s="128">
        <f t="shared" si="26"/>
        <v>4.4045157602456309</v>
      </c>
      <c r="G326" s="128">
        <f t="shared" si="26"/>
        <v>0</v>
      </c>
      <c r="H326" s="128">
        <f t="shared" si="26"/>
        <v>1.5855013644895291</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0.94850987030615819</v>
      </c>
      <c r="D331" s="128">
        <f t="shared" si="26"/>
        <v>1.1919406260755352</v>
      </c>
      <c r="E331" s="128">
        <f t="shared" si="26"/>
        <v>3.9373172639565097</v>
      </c>
      <c r="F331" s="128">
        <f t="shared" si="26"/>
        <v>0</v>
      </c>
      <c r="G331" s="128">
        <f t="shared" si="26"/>
        <v>2.9046791470187867</v>
      </c>
      <c r="H331" s="128">
        <f t="shared" si="26"/>
        <v>1.5870421933223664</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1.1538954472691736</v>
      </c>
      <c r="D333" s="128">
        <f t="shared" si="26"/>
        <v>1.5527869457650794</v>
      </c>
      <c r="E333" s="128">
        <f t="shared" si="26"/>
        <v>2.1223417358436554</v>
      </c>
      <c r="F333" s="128">
        <f t="shared" si="26"/>
        <v>0</v>
      </c>
      <c r="G333" s="128">
        <f t="shared" si="26"/>
        <v>0</v>
      </c>
      <c r="H333" s="128">
        <f t="shared" si="26"/>
        <v>1.5258358254134781</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0.53907044135023408</v>
      </c>
      <c r="D335" s="128">
        <f t="shared" si="27"/>
        <v>0.49863748383446171</v>
      </c>
      <c r="E335" s="128">
        <f t="shared" si="27"/>
        <v>0</v>
      </c>
      <c r="F335" s="128">
        <f t="shared" si="27"/>
        <v>0</v>
      </c>
      <c r="G335" s="128">
        <f t="shared" si="27"/>
        <v>0</v>
      </c>
      <c r="H335" s="128">
        <f t="shared" si="27"/>
        <v>0.49915585508466392</v>
      </c>
    </row>
    <row r="336" spans="2:8">
      <c r="B336" s="127" t="str">
        <f>$B$50</f>
        <v>Technology</v>
      </c>
      <c r="C336" s="128">
        <f t="shared" si="27"/>
        <v>1.1381145447971222</v>
      </c>
      <c r="D336" s="128">
        <f t="shared" si="27"/>
        <v>1.1527363769118011</v>
      </c>
      <c r="E336" s="128">
        <f t="shared" si="27"/>
        <v>3.7578435279634363</v>
      </c>
      <c r="F336" s="128">
        <f t="shared" si="27"/>
        <v>0</v>
      </c>
      <c r="G336" s="128">
        <f t="shared" si="27"/>
        <v>0</v>
      </c>
      <c r="H336" s="128">
        <f t="shared" si="27"/>
        <v>1.3654351505799887</v>
      </c>
    </row>
    <row r="337" spans="2:10">
      <c r="B337" s="127" t="str">
        <f>$B$51</f>
        <v>Nursing</v>
      </c>
      <c r="C337" s="128">
        <f t="shared" si="27"/>
        <v>1.5448219936886154</v>
      </c>
      <c r="D337" s="128">
        <f t="shared" si="27"/>
        <v>2.3728875932938926</v>
      </c>
      <c r="E337" s="128">
        <f t="shared" si="27"/>
        <v>4.6819058929230168</v>
      </c>
      <c r="F337" s="128">
        <f t="shared" si="27"/>
        <v>0</v>
      </c>
      <c r="G337" s="128">
        <f t="shared" si="27"/>
        <v>0</v>
      </c>
      <c r="H337" s="128">
        <f t="shared" si="27"/>
        <v>2.7366057304957252</v>
      </c>
    </row>
    <row r="338" spans="2:10">
      <c r="B338" s="130" t="str">
        <f>$B$52</f>
        <v>Totals</v>
      </c>
      <c r="C338" s="128">
        <f t="shared" si="27"/>
        <v>1.1308192400670165</v>
      </c>
      <c r="D338" s="128">
        <f t="shared" si="27"/>
        <v>1.6153057976379357</v>
      </c>
      <c r="E338" s="128">
        <f t="shared" si="27"/>
        <v>1.9968063721602176</v>
      </c>
      <c r="F338" s="128">
        <f t="shared" si="27"/>
        <v>4.9130462462612181</v>
      </c>
      <c r="G338" s="128">
        <f t="shared" si="27"/>
        <v>2.9046791470187867</v>
      </c>
      <c r="H338" s="128">
        <f t="shared" si="27"/>
        <v>1.3853165734308586</v>
      </c>
      <c r="I338" s="349"/>
    </row>
    <row r="340" spans="2:10">
      <c r="B340" s="120" t="s">
        <v>236</v>
      </c>
      <c r="C340" s="121"/>
      <c r="D340" s="121"/>
      <c r="E340" s="121"/>
      <c r="F340" s="121"/>
      <c r="G340" s="121"/>
      <c r="H340" s="122"/>
      <c r="J340" s="358"/>
    </row>
    <row r="341" spans="2:10" ht="55.5" customHeight="1" thickBot="1">
      <c r="B341" s="473" t="s">
        <v>237</v>
      </c>
      <c r="C341" s="473"/>
      <c r="D341" s="473"/>
      <c r="E341" s="473"/>
      <c r="F341" s="473"/>
      <c r="G341" s="473"/>
      <c r="H341" s="473"/>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9697.9961670010744</v>
      </c>
      <c r="D343" s="135">
        <f t="shared" si="28"/>
        <v>13936.780278387225</v>
      </c>
      <c r="E343" s="135">
        <f>E293*24</f>
        <v>17318.453690223603</v>
      </c>
      <c r="F343" s="135">
        <f>F293*18</f>
        <v>72480.38986594716</v>
      </c>
      <c r="G343" s="135">
        <f>G293*24</f>
        <v>0</v>
      </c>
      <c r="H343" s="135">
        <f>IF((C32/30+D32/30+E32/24+F32/18+G32/24)=0,0,H268/(C32/30+D32/30+E32/24+F32/18+G32/24))</f>
        <v>10803.820708655487</v>
      </c>
    </row>
    <row r="344" spans="2:10">
      <c r="B344" s="127" t="str">
        <f>$B$33</f>
        <v>Science</v>
      </c>
      <c r="C344" s="138">
        <f t="shared" si="28"/>
        <v>12636.353884129241</v>
      </c>
      <c r="D344" s="138">
        <f t="shared" si="28"/>
        <v>15856.946474045064</v>
      </c>
      <c r="E344" s="138">
        <f>E294*24</f>
        <v>25288.038488574985</v>
      </c>
      <c r="F344" s="138">
        <f>F294*18</f>
        <v>0</v>
      </c>
      <c r="G344" s="138">
        <f>G294*24</f>
        <v>0</v>
      </c>
      <c r="H344" s="138">
        <f t="shared" ref="H344:H363" si="29">IF((C33/30+D33/30+E33/24+F33/18+G33/24)=0,0,H269/(C33/30+D33/30+E33/24+F33/18+G33/24))</f>
        <v>13944.945118713158</v>
      </c>
    </row>
    <row r="345" spans="2:10">
      <c r="B345" s="127" t="str">
        <f>$B$34</f>
        <v>Fine Arts</v>
      </c>
      <c r="C345" s="138">
        <f t="shared" si="28"/>
        <v>16797.446009328818</v>
      </c>
      <c r="D345" s="138">
        <f t="shared" si="28"/>
        <v>23043.917309041688</v>
      </c>
      <c r="E345" s="138">
        <f t="shared" ref="E345:E363" si="30">E295*24</f>
        <v>0</v>
      </c>
      <c r="F345" s="138">
        <f t="shared" ref="F345:F363" si="31">F295*18</f>
        <v>0</v>
      </c>
      <c r="G345" s="138">
        <f t="shared" ref="G345:G363" si="32">G295*24</f>
        <v>0</v>
      </c>
      <c r="H345" s="138">
        <f t="shared" si="29"/>
        <v>17875.466056214747</v>
      </c>
    </row>
    <row r="346" spans="2:10">
      <c r="B346" s="127" t="str">
        <f>$B$35</f>
        <v>Teacher Education</v>
      </c>
      <c r="C346" s="138">
        <f t="shared" si="28"/>
        <v>12373.271292494755</v>
      </c>
      <c r="D346" s="138">
        <f t="shared" si="28"/>
        <v>18096.258264605731</v>
      </c>
      <c r="E346" s="138">
        <f t="shared" si="30"/>
        <v>9552.2368152024792</v>
      </c>
      <c r="F346" s="138">
        <f t="shared" si="31"/>
        <v>0</v>
      </c>
      <c r="G346" s="138">
        <f t="shared" si="32"/>
        <v>0</v>
      </c>
      <c r="H346" s="138">
        <f t="shared" si="29"/>
        <v>11004.262488078934</v>
      </c>
    </row>
    <row r="347" spans="2:10">
      <c r="B347" s="127" t="str">
        <f>$B$36</f>
        <v>Agriculture</v>
      </c>
      <c r="C347" s="138">
        <f t="shared" si="28"/>
        <v>10452.226538406409</v>
      </c>
      <c r="D347" s="138">
        <f t="shared" si="28"/>
        <v>11341.434759843482</v>
      </c>
      <c r="E347" s="138">
        <f t="shared" si="30"/>
        <v>23319.014357048269</v>
      </c>
      <c r="F347" s="138">
        <f t="shared" si="31"/>
        <v>0</v>
      </c>
      <c r="G347" s="138">
        <f t="shared" si="32"/>
        <v>0</v>
      </c>
      <c r="H347" s="138">
        <f t="shared" si="29"/>
        <v>11744.937389097795</v>
      </c>
    </row>
    <row r="348" spans="2:10">
      <c r="B348" s="127" t="str">
        <f>$B$37</f>
        <v>Engineering</v>
      </c>
      <c r="C348" s="138">
        <f t="shared" si="28"/>
        <v>17406.072319431776</v>
      </c>
      <c r="D348" s="138">
        <f t="shared" si="28"/>
        <v>28721.039298414078</v>
      </c>
      <c r="E348" s="138">
        <f t="shared" si="30"/>
        <v>18806.261922362475</v>
      </c>
      <c r="F348" s="138">
        <f t="shared" si="31"/>
        <v>0</v>
      </c>
      <c r="G348" s="138">
        <f t="shared" si="32"/>
        <v>0</v>
      </c>
      <c r="H348" s="138">
        <f t="shared" si="29"/>
        <v>22393.693660099467</v>
      </c>
    </row>
    <row r="349" spans="2:10">
      <c r="B349" s="127" t="str">
        <f>$B$38</f>
        <v>Home Economics</v>
      </c>
      <c r="C349" s="138">
        <f t="shared" si="28"/>
        <v>12731.047709553262</v>
      </c>
      <c r="D349" s="138">
        <f t="shared" si="28"/>
        <v>13711.334440753668</v>
      </c>
      <c r="E349" s="138">
        <f t="shared" si="30"/>
        <v>11920.633990685697</v>
      </c>
      <c r="F349" s="138">
        <f t="shared" si="31"/>
        <v>0</v>
      </c>
      <c r="G349" s="138">
        <f t="shared" si="32"/>
        <v>0</v>
      </c>
      <c r="H349" s="138">
        <f t="shared" si="29"/>
        <v>12959.975004085361</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16284.017282187104</v>
      </c>
      <c r="D351" s="138">
        <f t="shared" si="28"/>
        <v>12200.117829100604</v>
      </c>
      <c r="E351" s="138">
        <f t="shared" si="30"/>
        <v>13261.384757325697</v>
      </c>
      <c r="F351" s="138">
        <f t="shared" si="31"/>
        <v>25628.98617621477</v>
      </c>
      <c r="G351" s="138">
        <f t="shared" si="32"/>
        <v>0</v>
      </c>
      <c r="H351" s="138">
        <f t="shared" si="29"/>
        <v>13920.153501949939</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9198.6450865918086</v>
      </c>
      <c r="D356" s="138">
        <f t="shared" si="28"/>
        <v>11559.4356229734</v>
      </c>
      <c r="E356" s="138">
        <f t="shared" si="30"/>
        <v>30547.270187293914</v>
      </c>
      <c r="F356" s="138">
        <f t="shared" si="31"/>
        <v>0</v>
      </c>
      <c r="G356" s="138">
        <f t="shared" si="32"/>
        <v>22535.653787324914</v>
      </c>
      <c r="H356" s="138">
        <f t="shared" si="29"/>
        <v>14452.585216909574</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11190.473624736436</v>
      </c>
      <c r="D358" s="138">
        <f t="shared" si="28"/>
        <v>15058.921848199045</v>
      </c>
      <c r="E358" s="138">
        <f t="shared" si="30"/>
        <v>16465.969615422542</v>
      </c>
      <c r="F358" s="138">
        <f t="shared" si="31"/>
        <v>0</v>
      </c>
      <c r="G358" s="138">
        <f t="shared" si="32"/>
        <v>0</v>
      </c>
      <c r="H358" s="138">
        <f t="shared" si="29"/>
        <v>14146.747962327527</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5227.9030739581476</v>
      </c>
      <c r="D360" s="138">
        <f t="shared" si="33"/>
        <v>4835.7844069496696</v>
      </c>
      <c r="E360" s="138">
        <f t="shared" si="30"/>
        <v>0</v>
      </c>
      <c r="F360" s="138">
        <f t="shared" si="31"/>
        <v>0</v>
      </c>
      <c r="G360" s="138">
        <f t="shared" si="32"/>
        <v>0</v>
      </c>
      <c r="H360" s="138">
        <f t="shared" si="29"/>
        <v>4840.8115693472137</v>
      </c>
    </row>
    <row r="361" spans="2:9">
      <c r="B361" s="127" t="str">
        <f>$B$50</f>
        <v>Technology</v>
      </c>
      <c r="C361" s="138">
        <f t="shared" si="33"/>
        <v>11037.430493050662</v>
      </c>
      <c r="D361" s="138">
        <f t="shared" si="33"/>
        <v>11179.232964853352</v>
      </c>
      <c r="E361" s="138">
        <f t="shared" si="30"/>
        <v>29154.841704303359</v>
      </c>
      <c r="F361" s="138">
        <f t="shared" si="31"/>
        <v>0</v>
      </c>
      <c r="G361" s="138">
        <f t="shared" si="32"/>
        <v>0</v>
      </c>
      <c r="H361" s="138">
        <f t="shared" si="29"/>
        <v>12964.860953727342</v>
      </c>
    </row>
    <row r="362" spans="2:9">
      <c r="B362" s="127" t="str">
        <f>$B$51</f>
        <v>Nursing</v>
      </c>
      <c r="C362" s="138">
        <f t="shared" si="33"/>
        <v>14981.67777349115</v>
      </c>
      <c r="D362" s="138">
        <f t="shared" si="33"/>
        <v>23012.254784488574</v>
      </c>
      <c r="E362" s="138">
        <f t="shared" si="30"/>
        <v>36324.084323061725</v>
      </c>
      <c r="F362" s="138">
        <f t="shared" si="31"/>
        <v>0</v>
      </c>
      <c r="G362" s="138">
        <f t="shared" si="32"/>
        <v>0</v>
      </c>
      <c r="H362" s="138">
        <f t="shared" si="29"/>
        <v>25333.141137083643</v>
      </c>
    </row>
    <row r="363" spans="2:9">
      <c r="B363" s="130" t="str">
        <f>$B$52</f>
        <v>Totals</v>
      </c>
      <c r="C363" s="135">
        <f t="shared" si="33"/>
        <v>10966.680655740993</v>
      </c>
      <c r="D363" s="135">
        <f t="shared" si="33"/>
        <v>15665.229434027313</v>
      </c>
      <c r="E363" s="135">
        <f t="shared" si="30"/>
        <v>15492.016434762489</v>
      </c>
      <c r="F363" s="135">
        <f t="shared" si="31"/>
        <v>28588.022198724186</v>
      </c>
      <c r="G363" s="135">
        <f t="shared" si="32"/>
        <v>22535.653787324914</v>
      </c>
      <c r="H363" s="135">
        <f t="shared" si="29"/>
        <v>13004.869123530536</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79" priority="6" stopIfTrue="1">
      <formula>C32=0</formula>
    </cfRule>
  </conditionalFormatting>
  <conditionalFormatting sqref="C91:G110">
    <cfRule type="expression" dxfId="78" priority="5" stopIfTrue="1">
      <formula>C32=0</formula>
    </cfRule>
  </conditionalFormatting>
  <conditionalFormatting sqref="C143:H162">
    <cfRule type="expression" dxfId="77" priority="3" stopIfTrue="1">
      <formula>C32=0</formula>
    </cfRule>
  </conditionalFormatting>
  <conditionalFormatting sqref="H143:H162">
    <cfRule type="expression" dxfId="76" priority="1" stopIfTrue="1">
      <formula>OR(AND(#REF!&gt;0,H143&gt;0,H61=0),AND(#REF!&gt;0,H143&gt;0,H32=0))</formula>
    </cfRule>
    <cfRule type="expression" dxfId="75" priority="2" stopIfTrue="1">
      <formula>OR(AND(#REF!&gt;0,H143&gt;0,H61=0),AND(#REF!&gt;0,H143&gt;0,H32=0))</formula>
    </cfRule>
    <cfRule type="expression" dxfId="74"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112</v>
      </c>
      <c r="C3" s="119"/>
      <c r="D3" s="119"/>
      <c r="E3" s="119"/>
      <c r="F3" s="119"/>
      <c r="G3" s="119"/>
      <c r="H3" s="119"/>
    </row>
    <row r="4" spans="2:8">
      <c r="B4" s="292" t="s">
        <v>158</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3" t="s">
        <v>875</v>
      </c>
      <c r="C11" s="473"/>
      <c r="D11" s="473"/>
      <c r="E11" s="473"/>
      <c r="F11" s="473"/>
      <c r="G11" s="473"/>
      <c r="H11" s="473"/>
    </row>
    <row r="12" spans="2:8" ht="14.4" thickBot="1">
      <c r="B12" s="513" t="s">
        <v>16</v>
      </c>
      <c r="C12" s="514"/>
      <c r="D12" s="514"/>
      <c r="E12" s="515"/>
      <c r="F12" s="297"/>
      <c r="G12" s="298"/>
      <c r="H12" s="299" t="s">
        <v>17</v>
      </c>
    </row>
    <row r="13" spans="2:8">
      <c r="B13" s="516" t="s">
        <v>12</v>
      </c>
      <c r="C13" s="517"/>
      <c r="D13" s="517"/>
      <c r="E13" s="518"/>
      <c r="F13" s="352"/>
      <c r="G13" s="301"/>
      <c r="H13" s="353">
        <f>Data!$G33</f>
        <v>90013561</v>
      </c>
    </row>
    <row r="14" spans="2:8">
      <c r="B14" s="479" t="s">
        <v>13</v>
      </c>
      <c r="C14" s="511"/>
      <c r="D14" s="511"/>
      <c r="E14" s="512"/>
      <c r="F14" s="354"/>
      <c r="G14" s="301"/>
      <c r="H14" s="355">
        <f>Data!$H33</f>
        <v>6660350</v>
      </c>
    </row>
    <row r="15" spans="2:8">
      <c r="B15" s="479" t="s">
        <v>14</v>
      </c>
      <c r="C15" s="511"/>
      <c r="D15" s="511"/>
      <c r="E15" s="512"/>
      <c r="F15" s="354"/>
      <c r="G15" s="301"/>
      <c r="H15" s="355">
        <f>Data!$I33</f>
        <v>36813478</v>
      </c>
    </row>
    <row r="16" spans="2:8">
      <c r="B16" s="479" t="s">
        <v>18</v>
      </c>
      <c r="C16" s="511"/>
      <c r="D16" s="511"/>
      <c r="E16" s="512"/>
      <c r="F16" s="354"/>
      <c r="G16" s="301"/>
      <c r="H16" s="355">
        <f>Data!$J33</f>
        <v>15359851</v>
      </c>
    </row>
    <row r="17" spans="2:23">
      <c r="B17" s="479" t="s">
        <v>15</v>
      </c>
      <c r="C17" s="511"/>
      <c r="D17" s="511"/>
      <c r="E17" s="512"/>
      <c r="F17" s="354"/>
      <c r="G17" s="301"/>
      <c r="H17" s="355">
        <f>Data!$K33</f>
        <v>37324787</v>
      </c>
    </row>
    <row r="18" spans="2:23">
      <c r="B18" s="479" t="s">
        <v>1</v>
      </c>
      <c r="C18" s="511"/>
      <c r="D18" s="511"/>
      <c r="E18" s="512"/>
      <c r="F18" s="356"/>
      <c r="G18" s="301"/>
      <c r="H18" s="357">
        <f>SUM(H13:H17)</f>
        <v>186172027</v>
      </c>
    </row>
    <row r="19" spans="2:23" ht="13.5" customHeight="1">
      <c r="B19" s="306"/>
      <c r="D19" s="306"/>
      <c r="E19" s="306"/>
      <c r="F19" s="306"/>
      <c r="G19" s="306"/>
      <c r="H19" s="296"/>
    </row>
    <row r="20" spans="2:23" ht="13.5" customHeight="1">
      <c r="B20" s="306"/>
      <c r="D20" s="504" t="s">
        <v>22</v>
      </c>
      <c r="E20" s="505"/>
      <c r="F20" s="506"/>
      <c r="G20" s="307" t="s">
        <v>23</v>
      </c>
      <c r="H20" s="307" t="s">
        <v>24</v>
      </c>
    </row>
    <row r="21" spans="2:23" ht="14.25" customHeight="1">
      <c r="B21" s="492" t="s">
        <v>21</v>
      </c>
      <c r="C21" s="507"/>
      <c r="D21" s="508" t="str">
        <f>Data!L33</f>
        <v>June Orth</v>
      </c>
      <c r="E21" s="509"/>
      <c r="F21" s="510"/>
      <c r="G21" s="308" t="str">
        <f>Data!M33</f>
        <v>940-898-3522</v>
      </c>
      <c r="H21" s="309" t="str">
        <f>Data!N33</f>
        <v>borth@twu.edu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Data!O33</f>
        <v>4164</v>
      </c>
      <c r="D25" s="316">
        <f>Data!P33</f>
        <v>5959</v>
      </c>
      <c r="E25" s="316">
        <f>Data!Q33</f>
        <v>3948</v>
      </c>
      <c r="F25" s="316">
        <f>Data!R33</f>
        <v>1054</v>
      </c>
      <c r="G25" s="316">
        <f>Data!S33</f>
        <v>318</v>
      </c>
      <c r="H25" s="317">
        <f>SUM(C25:G25)</f>
        <v>15443</v>
      </c>
    </row>
    <row r="26" spans="2:23">
      <c r="C26" s="318"/>
      <c r="D26" s="318"/>
      <c r="E26" s="318"/>
      <c r="F26" s="318"/>
      <c r="G26" s="318"/>
      <c r="H26" s="318"/>
      <c r="I26" s="318"/>
    </row>
    <row r="27" spans="2:23" ht="13.5" customHeight="1">
      <c r="B27" s="306"/>
      <c r="D27" s="504" t="s">
        <v>22</v>
      </c>
      <c r="E27" s="505"/>
      <c r="F27" s="506"/>
      <c r="G27" s="307" t="s">
        <v>23</v>
      </c>
      <c r="H27" s="307" t="s">
        <v>24</v>
      </c>
    </row>
    <row r="28" spans="2:23" ht="28.5" customHeight="1">
      <c r="B28" s="492" t="s">
        <v>927</v>
      </c>
      <c r="C28" s="507"/>
      <c r="D28" s="508" t="str">
        <f>Data!T33</f>
        <v>Chalon, Grace</v>
      </c>
      <c r="E28" s="509"/>
      <c r="F28" s="510"/>
      <c r="G28" s="308" t="str">
        <f>Data!U33</f>
        <v>(940) 898-3298</v>
      </c>
      <c r="H28" s="309" t="str">
        <f>Data!V33</f>
        <v>gchalon@twu.edu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Data!W33</f>
        <v>66639</v>
      </c>
      <c r="D32" s="140">
        <f>Data!AQ33</f>
        <v>19982</v>
      </c>
      <c r="E32" s="140">
        <f>Data!BK33</f>
        <v>5766</v>
      </c>
      <c r="F32" s="140">
        <f>Data!CE33</f>
        <v>2275</v>
      </c>
      <c r="G32" s="140">
        <f>Data!CY33</f>
        <v>0</v>
      </c>
      <c r="H32" s="141">
        <f>SUM(C32:G32)</f>
        <v>94662</v>
      </c>
      <c r="W32" s="144"/>
    </row>
    <row r="33" spans="2:23">
      <c r="B33" s="129" t="s">
        <v>43</v>
      </c>
      <c r="C33" s="140">
        <f>Data!X33</f>
        <v>28977</v>
      </c>
      <c r="D33" s="140">
        <f>Data!AR33</f>
        <v>13807</v>
      </c>
      <c r="E33" s="140">
        <f>Data!BL33</f>
        <v>7705</v>
      </c>
      <c r="F33" s="140">
        <f>Data!CF33</f>
        <v>4446</v>
      </c>
      <c r="G33" s="140">
        <f>Data!CZ33</f>
        <v>0</v>
      </c>
      <c r="H33" s="141">
        <f t="shared" ref="H33:H52" si="0">SUM(C33:G33)</f>
        <v>54935</v>
      </c>
      <c r="W33" s="144"/>
    </row>
    <row r="34" spans="2:23">
      <c r="B34" s="129" t="s">
        <v>44</v>
      </c>
      <c r="C34" s="140">
        <f>Data!Y33</f>
        <v>9483</v>
      </c>
      <c r="D34" s="140">
        <f>Data!AS33</f>
        <v>5192</v>
      </c>
      <c r="E34" s="140">
        <f>Data!BM33</f>
        <v>1446</v>
      </c>
      <c r="F34" s="140">
        <f>Data!CG33</f>
        <v>396</v>
      </c>
      <c r="G34" s="140">
        <f>Data!DA33</f>
        <v>0</v>
      </c>
      <c r="H34" s="141">
        <f t="shared" si="0"/>
        <v>16517</v>
      </c>
      <c r="W34" s="144"/>
    </row>
    <row r="35" spans="2:23">
      <c r="B35" s="129" t="s">
        <v>45</v>
      </c>
      <c r="C35" s="140">
        <f>Data!Z33</f>
        <v>2877</v>
      </c>
      <c r="D35" s="140">
        <f>Data!AT33</f>
        <v>8606</v>
      </c>
      <c r="E35" s="140">
        <f>Data!BN33</f>
        <v>5269</v>
      </c>
      <c r="F35" s="140">
        <f>Data!CH33</f>
        <v>1497</v>
      </c>
      <c r="G35" s="140">
        <f>Data!DB33</f>
        <v>0</v>
      </c>
      <c r="H35" s="141">
        <f t="shared" si="0"/>
        <v>18249</v>
      </c>
      <c r="W35" s="144"/>
    </row>
    <row r="36" spans="2:23">
      <c r="B36" s="129" t="s">
        <v>46</v>
      </c>
      <c r="C36" s="140">
        <f>Data!AA33</f>
        <v>438</v>
      </c>
      <c r="D36" s="140">
        <f>Data!AU33</f>
        <v>468</v>
      </c>
      <c r="E36" s="140">
        <f>Data!BO33</f>
        <v>132</v>
      </c>
      <c r="F36" s="140">
        <f>Data!CI33</f>
        <v>9</v>
      </c>
      <c r="G36" s="140">
        <f>Data!DC33</f>
        <v>0</v>
      </c>
      <c r="H36" s="141">
        <f t="shared" si="0"/>
        <v>1047</v>
      </c>
      <c r="W36" s="144"/>
    </row>
    <row r="37" spans="2:23">
      <c r="B37" s="129" t="s">
        <v>47</v>
      </c>
      <c r="C37" s="140">
        <f>Data!AB33</f>
        <v>1028</v>
      </c>
      <c r="D37" s="140">
        <f>Data!AV33</f>
        <v>1761</v>
      </c>
      <c r="E37" s="140">
        <f>Data!BP33</f>
        <v>821</v>
      </c>
      <c r="F37" s="140">
        <f>Data!CJ33</f>
        <v>0</v>
      </c>
      <c r="G37" s="140">
        <f>Data!DD33</f>
        <v>0</v>
      </c>
      <c r="H37" s="141">
        <f t="shared" si="0"/>
        <v>3610</v>
      </c>
      <c r="W37" s="144"/>
    </row>
    <row r="38" spans="2:23">
      <c r="B38" s="129" t="s">
        <v>48</v>
      </c>
      <c r="C38" s="140">
        <f>Data!AC33</f>
        <v>3704</v>
      </c>
      <c r="D38" s="140">
        <f>Data!AW33</f>
        <v>3809</v>
      </c>
      <c r="E38" s="140">
        <f>Data!BQ33</f>
        <v>3003</v>
      </c>
      <c r="F38" s="140">
        <f>Data!CK33</f>
        <v>738</v>
      </c>
      <c r="G38" s="140">
        <f>Data!DE33</f>
        <v>0</v>
      </c>
      <c r="H38" s="141">
        <f t="shared" si="0"/>
        <v>11254</v>
      </c>
      <c r="W38" s="144"/>
    </row>
    <row r="39" spans="2:23">
      <c r="B39" s="129" t="s">
        <v>49</v>
      </c>
      <c r="C39" s="140">
        <f>Data!AD33</f>
        <v>0</v>
      </c>
      <c r="D39" s="140">
        <f>Data!AX33</f>
        <v>0</v>
      </c>
      <c r="E39" s="140">
        <f>Data!BR33</f>
        <v>0</v>
      </c>
      <c r="F39" s="140">
        <f>Data!CL33</f>
        <v>0</v>
      </c>
      <c r="G39" s="140">
        <f>Data!DF33</f>
        <v>0</v>
      </c>
      <c r="H39" s="141">
        <f t="shared" si="0"/>
        <v>0</v>
      </c>
      <c r="W39" s="144"/>
    </row>
    <row r="40" spans="2:23">
      <c r="B40" s="129" t="s">
        <v>50</v>
      </c>
      <c r="C40" s="140">
        <f>Data!AE33</f>
        <v>430</v>
      </c>
      <c r="D40" s="140">
        <f>Data!AY33</f>
        <v>2218</v>
      </c>
      <c r="E40" s="140">
        <f>Data!BS33</f>
        <v>816</v>
      </c>
      <c r="F40" s="140">
        <f>Data!CM33</f>
        <v>0</v>
      </c>
      <c r="G40" s="140">
        <f>Data!DG33</f>
        <v>0</v>
      </c>
      <c r="H40" s="141">
        <f t="shared" si="0"/>
        <v>3464</v>
      </c>
      <c r="W40" s="144"/>
    </row>
    <row r="41" spans="2:23">
      <c r="B41" s="129" t="s">
        <v>51</v>
      </c>
      <c r="C41" s="140">
        <f>Data!AF33</f>
        <v>39</v>
      </c>
      <c r="D41" s="140">
        <f>Data!AZ33</f>
        <v>351</v>
      </c>
      <c r="E41" s="140">
        <f>Data!BT33</f>
        <v>4680</v>
      </c>
      <c r="F41" s="140">
        <f>Data!CN33</f>
        <v>0</v>
      </c>
      <c r="G41" s="140">
        <f>Data!DH33</f>
        <v>0</v>
      </c>
      <c r="H41" s="141">
        <f t="shared" si="0"/>
        <v>5070</v>
      </c>
      <c r="W41" s="144"/>
    </row>
    <row r="42" spans="2:23">
      <c r="B42" s="129" t="s">
        <v>52</v>
      </c>
      <c r="C42" s="140">
        <f>Data!AG33</f>
        <v>0</v>
      </c>
      <c r="D42" s="140">
        <f>Data!BA33</f>
        <v>0</v>
      </c>
      <c r="E42" s="140">
        <f>Data!BU33</f>
        <v>0</v>
      </c>
      <c r="F42" s="140">
        <f>Data!CO33</f>
        <v>0</v>
      </c>
      <c r="G42" s="140">
        <f>Data!DI33</f>
        <v>0</v>
      </c>
      <c r="H42" s="141">
        <f t="shared" si="0"/>
        <v>0</v>
      </c>
      <c r="W42" s="144"/>
    </row>
    <row r="43" spans="2:23">
      <c r="B43" s="129" t="s">
        <v>53</v>
      </c>
      <c r="C43" s="140">
        <f>Data!AH33</f>
        <v>0</v>
      </c>
      <c r="D43" s="140">
        <f>Data!BB33</f>
        <v>0</v>
      </c>
      <c r="E43" s="140">
        <f>Data!BV33</f>
        <v>0</v>
      </c>
      <c r="F43" s="140">
        <f>Data!CP33</f>
        <v>0</v>
      </c>
      <c r="G43" s="140">
        <f>Data!DJ33</f>
        <v>0</v>
      </c>
      <c r="H43" s="141">
        <f t="shared" si="0"/>
        <v>0</v>
      </c>
      <c r="W43" s="144"/>
    </row>
    <row r="44" spans="2:23">
      <c r="B44" s="129" t="s">
        <v>54</v>
      </c>
      <c r="C44" s="140">
        <f>Data!AI33</f>
        <v>0</v>
      </c>
      <c r="D44" s="140">
        <f>Data!BC33</f>
        <v>0</v>
      </c>
      <c r="E44" s="140">
        <f>Data!BW33</f>
        <v>0</v>
      </c>
      <c r="F44" s="140">
        <f>Data!CQ33</f>
        <v>0</v>
      </c>
      <c r="G44" s="140">
        <f>Data!DK33</f>
        <v>0</v>
      </c>
      <c r="H44" s="141">
        <f t="shared" si="0"/>
        <v>0</v>
      </c>
      <c r="W44" s="144"/>
    </row>
    <row r="45" spans="2:23">
      <c r="B45" s="129" t="s">
        <v>55</v>
      </c>
      <c r="C45" s="140">
        <f>Data!AJ33</f>
        <v>3202</v>
      </c>
      <c r="D45" s="140">
        <f>Data!BD33</f>
        <v>11088</v>
      </c>
      <c r="E45" s="140">
        <f>Data!BX33</f>
        <v>9856</v>
      </c>
      <c r="F45" s="140">
        <f>Data!CR33</f>
        <v>9411</v>
      </c>
      <c r="G45" s="140">
        <f>Data!DL33</f>
        <v>9884.0000000000018</v>
      </c>
      <c r="H45" s="141">
        <f t="shared" si="0"/>
        <v>43441</v>
      </c>
      <c r="W45" s="144"/>
    </row>
    <row r="46" spans="2:23">
      <c r="B46" s="129" t="s">
        <v>56</v>
      </c>
      <c r="C46" s="140">
        <f>Data!AK33</f>
        <v>0</v>
      </c>
      <c r="D46" s="140">
        <f>Data!BE33</f>
        <v>0</v>
      </c>
      <c r="E46" s="140">
        <f>Data!BY33</f>
        <v>0</v>
      </c>
      <c r="F46" s="140">
        <f>Data!CS33</f>
        <v>0</v>
      </c>
      <c r="G46" s="140">
        <f>Data!DM33</f>
        <v>0</v>
      </c>
      <c r="H46" s="141">
        <f t="shared" si="0"/>
        <v>0</v>
      </c>
      <c r="W46" s="144"/>
    </row>
    <row r="47" spans="2:23">
      <c r="B47" s="129" t="s">
        <v>57</v>
      </c>
      <c r="C47" s="140">
        <f>Data!AL33</f>
        <v>4521</v>
      </c>
      <c r="D47" s="140">
        <f>Data!BF33</f>
        <v>16773</v>
      </c>
      <c r="E47" s="140">
        <f>Data!BZ33</f>
        <v>20307</v>
      </c>
      <c r="F47" s="140">
        <f>Data!CT33</f>
        <v>24</v>
      </c>
      <c r="G47" s="140">
        <f>Data!DN33</f>
        <v>0</v>
      </c>
      <c r="H47" s="141">
        <f t="shared" si="0"/>
        <v>41625</v>
      </c>
      <c r="W47" s="144"/>
    </row>
    <row r="48" spans="2:23">
      <c r="B48" s="129" t="s">
        <v>58</v>
      </c>
      <c r="C48" s="140">
        <f>Data!AM33</f>
        <v>0</v>
      </c>
      <c r="D48" s="140">
        <f>Data!BG33</f>
        <v>0</v>
      </c>
      <c r="E48" s="140">
        <f>Data!CA33</f>
        <v>0</v>
      </c>
      <c r="F48" s="140">
        <f>Data!CU33</f>
        <v>0</v>
      </c>
      <c r="G48" s="140">
        <f>Data!DO33</f>
        <v>0</v>
      </c>
      <c r="H48" s="141">
        <f t="shared" si="0"/>
        <v>0</v>
      </c>
      <c r="W48" s="144"/>
    </row>
    <row r="49" spans="2:23">
      <c r="B49" s="129" t="s">
        <v>59</v>
      </c>
      <c r="C49" s="140">
        <f>Data!AN33</f>
        <v>0</v>
      </c>
      <c r="D49" s="140">
        <f>Data!BH33</f>
        <v>642</v>
      </c>
      <c r="E49" s="140">
        <f>Data!CB33</f>
        <v>0</v>
      </c>
      <c r="F49" s="140">
        <f>Data!CV33</f>
        <v>0</v>
      </c>
      <c r="G49" s="140">
        <f>Data!DP33</f>
        <v>0</v>
      </c>
      <c r="H49" s="141">
        <f t="shared" si="0"/>
        <v>642</v>
      </c>
      <c r="W49" s="144"/>
    </row>
    <row r="50" spans="2:23">
      <c r="B50" s="129" t="s">
        <v>60</v>
      </c>
      <c r="C50" s="140">
        <f>Data!AO33</f>
        <v>6</v>
      </c>
      <c r="D50" s="140">
        <f>Data!BI33</f>
        <v>366</v>
      </c>
      <c r="E50" s="140">
        <f>Data!CC33</f>
        <v>123</v>
      </c>
      <c r="F50" s="140">
        <f>Data!CW33</f>
        <v>6</v>
      </c>
      <c r="G50" s="140">
        <f>Data!DQ33</f>
        <v>0</v>
      </c>
      <c r="H50" s="141">
        <f t="shared" si="0"/>
        <v>501</v>
      </c>
      <c r="W50" s="144"/>
    </row>
    <row r="51" spans="2:23">
      <c r="B51" s="129" t="s">
        <v>0</v>
      </c>
      <c r="C51" s="140">
        <f>Data!AP33</f>
        <v>355</v>
      </c>
      <c r="D51" s="140">
        <f>Data!BJ33</f>
        <v>26775.999999999996</v>
      </c>
      <c r="E51" s="140">
        <f>Data!CD33</f>
        <v>11702</v>
      </c>
      <c r="F51" s="140">
        <f>Data!CX33</f>
        <v>1557</v>
      </c>
      <c r="G51" s="140">
        <f>Data!DR33</f>
        <v>0</v>
      </c>
      <c r="H51" s="141">
        <f t="shared" si="0"/>
        <v>40390</v>
      </c>
      <c r="W51" s="144"/>
    </row>
    <row r="52" spans="2:23">
      <c r="B52" s="142" t="s">
        <v>33</v>
      </c>
      <c r="C52" s="141">
        <f>SUM(C32:C51)</f>
        <v>121699</v>
      </c>
      <c r="D52" s="141">
        <f>SUM(D32:D51)</f>
        <v>111839</v>
      </c>
      <c r="E52" s="141">
        <f>SUM(E32:E51)</f>
        <v>71626</v>
      </c>
      <c r="F52" s="141">
        <f>SUM(F32:F51)</f>
        <v>20359</v>
      </c>
      <c r="G52" s="141">
        <f>SUM(G32:G51)</f>
        <v>9884.0000000000018</v>
      </c>
      <c r="H52" s="141">
        <f t="shared" si="0"/>
        <v>335407</v>
      </c>
    </row>
    <row r="53" spans="2:23">
      <c r="B53" s="143"/>
      <c r="C53" s="144"/>
      <c r="D53" s="144"/>
      <c r="E53" s="144"/>
      <c r="F53" s="144"/>
      <c r="G53" s="144"/>
      <c r="H53" s="144"/>
    </row>
    <row r="54" spans="2:23" ht="13.5" customHeight="1">
      <c r="B54" s="306"/>
      <c r="D54" s="504" t="s">
        <v>22</v>
      </c>
      <c r="E54" s="505"/>
      <c r="F54" s="506"/>
      <c r="G54" s="307" t="s">
        <v>23</v>
      </c>
      <c r="H54" s="307" t="s">
        <v>24</v>
      </c>
    </row>
    <row r="55" spans="2:23" ht="28.5" customHeight="1">
      <c r="B55" s="492" t="s">
        <v>928</v>
      </c>
      <c r="C55" s="507"/>
      <c r="D55" s="508" t="str">
        <f>Data!T33</f>
        <v>Chalon, Grace</v>
      </c>
      <c r="E55" s="509"/>
      <c r="F55" s="510"/>
      <c r="G55" s="308" t="str">
        <f>Data!U33</f>
        <v>(940) 898-3298</v>
      </c>
      <c r="H55" s="309" t="str">
        <f>Data!V33</f>
        <v>gchalon@twu.edu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Data!DS33</f>
        <v>3060273.4791905414</v>
      </c>
      <c r="D61" s="320">
        <f>Data!EM33</f>
        <v>1509229.8188925395</v>
      </c>
      <c r="E61" s="320">
        <f>Data!FG33</f>
        <v>1625315.2316765236</v>
      </c>
      <c r="F61" s="320">
        <f>Data!GA33</f>
        <v>1517653.1799397776</v>
      </c>
      <c r="G61" s="320">
        <f>Data!GU33</f>
        <v>0</v>
      </c>
      <c r="H61" s="321">
        <f>SUM(C61:G61)</f>
        <v>7712471.7096993821</v>
      </c>
    </row>
    <row r="62" spans="2:23">
      <c r="B62" s="127" t="str">
        <f>$B$33</f>
        <v>Science</v>
      </c>
      <c r="C62" s="320">
        <f>Data!DT33</f>
        <v>2137710.46162801</v>
      </c>
      <c r="D62" s="320">
        <f>Data!EN33</f>
        <v>1577533.9748023625</v>
      </c>
      <c r="E62" s="320">
        <f>Data!FH33</f>
        <v>1829340.3365972636</v>
      </c>
      <c r="F62" s="320">
        <f>Data!GB33</f>
        <v>1392331.3604467516</v>
      </c>
      <c r="G62" s="320">
        <f>Data!GV33</f>
        <v>0</v>
      </c>
      <c r="H62" s="141">
        <f t="shared" ref="H62:H81" si="1">SUM(C62:G62)</f>
        <v>6936916.1334743872</v>
      </c>
    </row>
    <row r="63" spans="2:23">
      <c r="B63" s="127" t="str">
        <f>$B$34</f>
        <v>Fine Arts</v>
      </c>
      <c r="C63" s="320">
        <f>Data!DU33</f>
        <v>864862.37743666058</v>
      </c>
      <c r="D63" s="320">
        <f>Data!EO33</f>
        <v>1058825.9577725474</v>
      </c>
      <c r="E63" s="320">
        <f>Data!FI33</f>
        <v>690720.26870347559</v>
      </c>
      <c r="F63" s="320">
        <f>Data!GC33</f>
        <v>175429.37145852172</v>
      </c>
      <c r="G63" s="320">
        <f>Data!GW33</f>
        <v>0</v>
      </c>
      <c r="H63" s="141">
        <f t="shared" si="1"/>
        <v>2789837.9753712052</v>
      </c>
    </row>
    <row r="64" spans="2:23">
      <c r="B64" s="127" t="str">
        <f>$B$35</f>
        <v>Teacher Education</v>
      </c>
      <c r="C64" s="320">
        <f>Data!DV33</f>
        <v>166516.88192242084</v>
      </c>
      <c r="D64" s="320">
        <f>Data!EP33</f>
        <v>804535.26490626566</v>
      </c>
      <c r="E64" s="320">
        <f>Data!FJ33</f>
        <v>1273819.5521405993</v>
      </c>
      <c r="F64" s="320">
        <f>Data!GD33</f>
        <v>789970.8874098619</v>
      </c>
      <c r="G64" s="320">
        <f>Data!GX33</f>
        <v>0</v>
      </c>
      <c r="H64" s="141">
        <f t="shared" si="1"/>
        <v>3034842.5863791481</v>
      </c>
    </row>
    <row r="65" spans="2:8">
      <c r="B65" s="127" t="str">
        <f>$B$36</f>
        <v>Agriculture</v>
      </c>
      <c r="C65" s="320">
        <f>Data!DW33</f>
        <v>109197.91478758749</v>
      </c>
      <c r="D65" s="320">
        <f>Data!EQ33</f>
        <v>57964.85933654361</v>
      </c>
      <c r="E65" s="320">
        <f>Data!FK33</f>
        <v>53027.026346153842</v>
      </c>
      <c r="F65" s="320">
        <f>Data!GE33</f>
        <v>4338.7875000000004</v>
      </c>
      <c r="G65" s="320">
        <f>Data!GY33</f>
        <v>0</v>
      </c>
      <c r="H65" s="141">
        <f t="shared" si="1"/>
        <v>224528.58797028495</v>
      </c>
    </row>
    <row r="66" spans="2:8">
      <c r="B66" s="127" t="str">
        <f>$B$37</f>
        <v>Engineering</v>
      </c>
      <c r="C66" s="320">
        <f>Data!DX33</f>
        <v>106206.54018748821</v>
      </c>
      <c r="D66" s="320">
        <f>Data!ER33</f>
        <v>366268.87964686099</v>
      </c>
      <c r="E66" s="320">
        <f>Data!FL33</f>
        <v>212159.51171706148</v>
      </c>
      <c r="F66" s="320">
        <f>Data!GF33</f>
        <v>0</v>
      </c>
      <c r="G66" s="320">
        <f>Data!GZ33</f>
        <v>0</v>
      </c>
      <c r="H66" s="141">
        <f t="shared" si="1"/>
        <v>684634.9315514107</v>
      </c>
    </row>
    <row r="67" spans="2:8">
      <c r="B67" s="127" t="str">
        <f>$B$38</f>
        <v>Home Economics</v>
      </c>
      <c r="C67" s="320">
        <f>Data!DY33</f>
        <v>281420.88983490091</v>
      </c>
      <c r="D67" s="320">
        <f>Data!ES33</f>
        <v>392309.69604777778</v>
      </c>
      <c r="E67" s="320">
        <f>Data!FM33</f>
        <v>553873.75316897035</v>
      </c>
      <c r="F67" s="320">
        <f>Data!GG33</f>
        <v>310143.09650336392</v>
      </c>
      <c r="G67" s="320">
        <f>Data!HA33</f>
        <v>0</v>
      </c>
      <c r="H67" s="141">
        <f t="shared" si="1"/>
        <v>1537747.4355550129</v>
      </c>
    </row>
    <row r="68" spans="2:8">
      <c r="B68" s="127" t="str">
        <f>$B$39</f>
        <v>Law</v>
      </c>
      <c r="C68" s="320">
        <f>Data!DZ33</f>
        <v>0</v>
      </c>
      <c r="D68" s="320">
        <f>Data!ET33</f>
        <v>0</v>
      </c>
      <c r="E68" s="320">
        <f>Data!FN33</f>
        <v>0</v>
      </c>
      <c r="F68" s="320">
        <f>Data!GH33</f>
        <v>0</v>
      </c>
      <c r="G68" s="320">
        <f>Data!HB33</f>
        <v>0</v>
      </c>
      <c r="H68" s="141">
        <f t="shared" si="1"/>
        <v>0</v>
      </c>
    </row>
    <row r="69" spans="2:8">
      <c r="B69" s="127" t="str">
        <f>$B$40</f>
        <v>Social Service</v>
      </c>
      <c r="C69" s="320">
        <f>Data!EA33</f>
        <v>46214.901193519472</v>
      </c>
      <c r="D69" s="320">
        <f>Data!EU33</f>
        <v>335668.861284966</v>
      </c>
      <c r="E69" s="320">
        <f>Data!FO33</f>
        <v>127516.28571428571</v>
      </c>
      <c r="F69" s="320">
        <f>Data!GI33</f>
        <v>0</v>
      </c>
      <c r="G69" s="320">
        <f>Data!HC33</f>
        <v>0</v>
      </c>
      <c r="H69" s="141">
        <f t="shared" si="1"/>
        <v>509400.04819277115</v>
      </c>
    </row>
    <row r="70" spans="2:8">
      <c r="B70" s="127" t="str">
        <f>$B$41</f>
        <v>Library Science</v>
      </c>
      <c r="C70" s="320">
        <f>Data!EB33</f>
        <v>2667.3517241379309</v>
      </c>
      <c r="D70" s="320">
        <f>Data!EV33</f>
        <v>27422.64827586207</v>
      </c>
      <c r="E70" s="320">
        <f>Data!FP33</f>
        <v>765672.9006132572</v>
      </c>
      <c r="F70" s="320">
        <f>Data!GJ33</f>
        <v>0</v>
      </c>
      <c r="G70" s="320">
        <f>Data!HD33</f>
        <v>0</v>
      </c>
      <c r="H70" s="141">
        <f t="shared" si="1"/>
        <v>795762.9006132572</v>
      </c>
    </row>
    <row r="71" spans="2:8">
      <c r="B71" s="127" t="str">
        <f>$B$42</f>
        <v>Veterinary Science</v>
      </c>
      <c r="C71" s="320">
        <f>Data!EC33</f>
        <v>0</v>
      </c>
      <c r="D71" s="320">
        <f>Data!EW33</f>
        <v>0</v>
      </c>
      <c r="E71" s="320">
        <f>Data!FQ33</f>
        <v>0</v>
      </c>
      <c r="F71" s="320">
        <f>Data!GK33</f>
        <v>0</v>
      </c>
      <c r="G71" s="320">
        <f>Data!HE33</f>
        <v>0</v>
      </c>
      <c r="H71" s="141">
        <f t="shared" si="1"/>
        <v>0</v>
      </c>
    </row>
    <row r="72" spans="2:8">
      <c r="B72" s="127" t="str">
        <f>$B$43</f>
        <v>Vocational Training</v>
      </c>
      <c r="C72" s="320">
        <f>Data!ED33</f>
        <v>0</v>
      </c>
      <c r="D72" s="320">
        <f>Data!EX33</f>
        <v>0</v>
      </c>
      <c r="E72" s="320">
        <f>Data!FR33</f>
        <v>0</v>
      </c>
      <c r="F72" s="320">
        <f>Data!GL33</f>
        <v>0</v>
      </c>
      <c r="G72" s="320">
        <f>Data!HF33</f>
        <v>0</v>
      </c>
      <c r="H72" s="141">
        <f t="shared" si="1"/>
        <v>0</v>
      </c>
    </row>
    <row r="73" spans="2:8">
      <c r="B73" s="127" t="str">
        <f>$B$44</f>
        <v>Physical Training</v>
      </c>
      <c r="C73" s="320">
        <f>Data!EE33</f>
        <v>0</v>
      </c>
      <c r="D73" s="320">
        <f>Data!EY33</f>
        <v>0</v>
      </c>
      <c r="E73" s="320">
        <f>Data!FS33</f>
        <v>0</v>
      </c>
      <c r="F73" s="320">
        <f>Data!GM33</f>
        <v>0</v>
      </c>
      <c r="G73" s="320">
        <f>Data!HG33</f>
        <v>0</v>
      </c>
      <c r="H73" s="141">
        <f t="shared" si="1"/>
        <v>0</v>
      </c>
    </row>
    <row r="74" spans="2:8">
      <c r="B74" s="127" t="str">
        <f>$B$45</f>
        <v>Health Services</v>
      </c>
      <c r="C74" s="320">
        <f>Data!EF33</f>
        <v>267944.74394904554</v>
      </c>
      <c r="D74" s="320">
        <f>Data!EZ33</f>
        <v>1310246.2275126129</v>
      </c>
      <c r="E74" s="320">
        <f>Data!FT33</f>
        <v>1898789.7947347139</v>
      </c>
      <c r="F74" s="320">
        <f>Data!GN33</f>
        <v>2582760.6049909373</v>
      </c>
      <c r="G74" s="320">
        <f>Data!HH33</f>
        <v>1921877.6383108988</v>
      </c>
      <c r="H74" s="141">
        <f t="shared" si="1"/>
        <v>7981619.0094982078</v>
      </c>
    </row>
    <row r="75" spans="2:8">
      <c r="B75" s="127" t="str">
        <f>$B$46</f>
        <v>Pharmacy</v>
      </c>
      <c r="C75" s="320">
        <f>Data!EG33</f>
        <v>0</v>
      </c>
      <c r="D75" s="320">
        <f>Data!FA33</f>
        <v>0</v>
      </c>
      <c r="E75" s="320">
        <f>Data!FU33</f>
        <v>0</v>
      </c>
      <c r="F75" s="320">
        <f>Data!GO33</f>
        <v>0</v>
      </c>
      <c r="G75" s="320">
        <f>Data!HI33</f>
        <v>0</v>
      </c>
      <c r="H75" s="141">
        <f t="shared" si="1"/>
        <v>0</v>
      </c>
    </row>
    <row r="76" spans="2:8">
      <c r="B76" s="127" t="str">
        <f>$B$47</f>
        <v>Business Administration</v>
      </c>
      <c r="C76" s="320">
        <f>Data!EH33</f>
        <v>415733.23457626865</v>
      </c>
      <c r="D76" s="320">
        <f>Data!FB33</f>
        <v>2398734.1388624664</v>
      </c>
      <c r="E76" s="320">
        <f>Data!FV33</f>
        <v>2377291.7731863502</v>
      </c>
      <c r="F76" s="320">
        <f>Data!GP33</f>
        <v>16225</v>
      </c>
      <c r="G76" s="320">
        <f>Data!HJ33</f>
        <v>0</v>
      </c>
      <c r="H76" s="141">
        <f t="shared" si="1"/>
        <v>5207984.1466250848</v>
      </c>
    </row>
    <row r="77" spans="2:8">
      <c r="B77" s="127" t="str">
        <f>$B$48</f>
        <v>Optometry</v>
      </c>
      <c r="C77" s="320">
        <f>Data!EI33</f>
        <v>0</v>
      </c>
      <c r="D77" s="320">
        <f>Data!FC33</f>
        <v>0</v>
      </c>
      <c r="E77" s="320">
        <f>Data!FW33</f>
        <v>0</v>
      </c>
      <c r="F77" s="320">
        <f>Data!GQ33</f>
        <v>0</v>
      </c>
      <c r="G77" s="320">
        <f>Data!HK33</f>
        <v>0</v>
      </c>
      <c r="H77" s="141">
        <f t="shared" si="1"/>
        <v>0</v>
      </c>
    </row>
    <row r="78" spans="2:8">
      <c r="B78" s="127" t="str">
        <f>$B$49</f>
        <v>Teacher Ed-Practice Teaching</v>
      </c>
      <c r="C78" s="320">
        <f>Data!EJ33</f>
        <v>0</v>
      </c>
      <c r="D78" s="320">
        <f>Data!FD33</f>
        <v>119846.49707426106</v>
      </c>
      <c r="E78" s="320">
        <f>Data!FX33</f>
        <v>0</v>
      </c>
      <c r="F78" s="320">
        <f>Data!GR33</f>
        <v>0</v>
      </c>
      <c r="G78" s="320">
        <f>Data!HL33</f>
        <v>0</v>
      </c>
      <c r="H78" s="141">
        <f t="shared" si="1"/>
        <v>119846.49707426106</v>
      </c>
    </row>
    <row r="79" spans="2:8">
      <c r="B79" s="127" t="str">
        <f>$B$50</f>
        <v>Technology</v>
      </c>
      <c r="C79" s="320">
        <f>Data!EK33</f>
        <v>857.17003367003372</v>
      </c>
      <c r="D79" s="320">
        <f>Data!FE33</f>
        <v>52548.07441077441</v>
      </c>
      <c r="E79" s="320">
        <f>Data!FY33</f>
        <v>47205.618014705884</v>
      </c>
      <c r="F79" s="320">
        <f>Data!GS33</f>
        <v>220.58823529411765</v>
      </c>
      <c r="G79" s="320">
        <f>Data!HM33</f>
        <v>0</v>
      </c>
      <c r="H79" s="141">
        <f t="shared" si="1"/>
        <v>100831.45069444443</v>
      </c>
    </row>
    <row r="80" spans="2:8">
      <c r="B80" s="127" t="str">
        <f>$B$51</f>
        <v>Nursing</v>
      </c>
      <c r="C80" s="320">
        <f>Data!EL33</f>
        <v>72784.188600691181</v>
      </c>
      <c r="D80" s="320">
        <f>Data!FF33</f>
        <v>5511568.0317861419</v>
      </c>
      <c r="E80" s="320">
        <f>Data!FZ33</f>
        <v>2858220.0834177849</v>
      </c>
      <c r="F80" s="320">
        <f>Data!GT33</f>
        <v>2073292.6591841441</v>
      </c>
      <c r="G80" s="320">
        <f>Data!HN33</f>
        <v>0</v>
      </c>
      <c r="H80" s="141">
        <f t="shared" si="1"/>
        <v>10515864.962988762</v>
      </c>
    </row>
    <row r="81" spans="2:8">
      <c r="B81" s="130" t="str">
        <f>$B$52</f>
        <v>Totals</v>
      </c>
      <c r="C81" s="321">
        <f>SUM(C61:C80)</f>
        <v>7532390.1350649428</v>
      </c>
      <c r="D81" s="321">
        <f>SUM(D61:D80)</f>
        <v>15522702.930611981</v>
      </c>
      <c r="E81" s="321">
        <f>SUM(E61:E80)</f>
        <v>14312952.136031145</v>
      </c>
      <c r="F81" s="321">
        <f>SUM(F61:F80)</f>
        <v>8862365.5356686525</v>
      </c>
      <c r="G81" s="321">
        <f>SUM(G61:G80)</f>
        <v>1921877.6383108988</v>
      </c>
      <c r="H81" s="321">
        <f t="shared" si="1"/>
        <v>48152288.375687622</v>
      </c>
    </row>
    <row r="82" spans="2:8">
      <c r="B82" s="143"/>
      <c r="C82" s="322"/>
      <c r="D82" s="322"/>
      <c r="E82" s="322"/>
      <c r="F82" s="322"/>
      <c r="G82" s="322"/>
      <c r="H82" s="323"/>
    </row>
    <row r="83" spans="2:8" ht="13.5" customHeight="1">
      <c r="B83" s="306"/>
      <c r="D83" s="504" t="s">
        <v>22</v>
      </c>
      <c r="E83" s="505"/>
      <c r="F83" s="506"/>
      <c r="G83" s="307" t="s">
        <v>23</v>
      </c>
      <c r="H83" s="307" t="s">
        <v>24</v>
      </c>
    </row>
    <row r="84" spans="2:8" ht="28.5" customHeight="1">
      <c r="B84" s="492" t="s">
        <v>38</v>
      </c>
      <c r="C84" s="507"/>
      <c r="D84" s="508" t="str">
        <f>Data!T33</f>
        <v>Chalon, Grace</v>
      </c>
      <c r="E84" s="509"/>
      <c r="F84" s="510"/>
      <c r="G84" s="308" t="str">
        <f>Data!U33</f>
        <v>(940) 898-3298</v>
      </c>
      <c r="H84" s="309" t="str">
        <f>Data!V33</f>
        <v>gchalon@twu.edu</v>
      </c>
    </row>
    <row r="85" spans="2:8" ht="13.5" customHeight="1">
      <c r="B85" s="306"/>
      <c r="C85" s="306"/>
      <c r="D85" s="306"/>
      <c r="E85" s="306"/>
      <c r="F85" s="306"/>
      <c r="G85" s="306"/>
      <c r="H85" s="296"/>
    </row>
    <row r="86" spans="2:8">
      <c r="B86" s="120" t="s">
        <v>32</v>
      </c>
      <c r="C86" s="324"/>
      <c r="D86" s="324"/>
      <c r="E86" s="324"/>
      <c r="F86" s="324"/>
      <c r="G86" s="324"/>
      <c r="H86" s="122">
        <f>H13+H14</f>
        <v>96673911</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Data!HR33</f>
        <v>123352.33333333333</v>
      </c>
      <c r="D91" s="327">
        <f>Data!IL33</f>
        <v>82047</v>
      </c>
      <c r="E91" s="327">
        <f>Data!JF33</f>
        <v>98104</v>
      </c>
      <c r="F91" s="327">
        <f>Data!JZ33</f>
        <v>201005</v>
      </c>
      <c r="G91" s="327">
        <f>Data!KT33</f>
        <v>0</v>
      </c>
      <c r="H91" s="133">
        <f t="shared" ref="H91:H111" si="2">SUM(C91:G91)</f>
        <v>504508.33333333331</v>
      </c>
    </row>
    <row r="92" spans="2:8">
      <c r="B92" s="127" t="str">
        <f>$B$33</f>
        <v>Science</v>
      </c>
      <c r="C92" s="327">
        <f>Data!HS33</f>
        <v>279097.5</v>
      </c>
      <c r="D92" s="327">
        <f>Data!IM33</f>
        <v>107053.44230769231</v>
      </c>
      <c r="E92" s="327">
        <f>Data!JG33</f>
        <v>32614.333333333332</v>
      </c>
      <c r="F92" s="327">
        <f>Data!KA33</f>
        <v>8029.5</v>
      </c>
      <c r="G92" s="327">
        <f>Data!KU33</f>
        <v>0</v>
      </c>
      <c r="H92" s="136">
        <f t="shared" si="2"/>
        <v>426794.77564102563</v>
      </c>
    </row>
    <row r="93" spans="2:8">
      <c r="B93" s="127" t="str">
        <f>$B$34</f>
        <v>Fine Arts</v>
      </c>
      <c r="C93" s="327">
        <f>Data!HT33</f>
        <v>9085</v>
      </c>
      <c r="D93" s="327">
        <f>Data!IN33</f>
        <v>4000</v>
      </c>
      <c r="E93" s="327">
        <f>Data!JH33</f>
        <v>31024</v>
      </c>
      <c r="F93" s="327">
        <f>Data!KB33</f>
        <v>0</v>
      </c>
      <c r="G93" s="327">
        <f>Data!KV33</f>
        <v>0</v>
      </c>
      <c r="H93" s="136">
        <f t="shared" si="2"/>
        <v>44109</v>
      </c>
    </row>
    <row r="94" spans="2:8">
      <c r="B94" s="127" t="str">
        <f>$B$35</f>
        <v>Teacher Education</v>
      </c>
      <c r="C94" s="327">
        <f>Data!HU33</f>
        <v>0</v>
      </c>
      <c r="D94" s="327">
        <f>Data!IO33</f>
        <v>62271.6</v>
      </c>
      <c r="E94" s="327">
        <f>Data!JI33</f>
        <v>165699</v>
      </c>
      <c r="F94" s="327">
        <f>Data!KC33</f>
        <v>55583</v>
      </c>
      <c r="G94" s="327">
        <f>Data!KW33</f>
        <v>0</v>
      </c>
      <c r="H94" s="136">
        <f t="shared" si="2"/>
        <v>283553.59999999998</v>
      </c>
    </row>
    <row r="95" spans="2:8">
      <c r="B95" s="127" t="str">
        <f>$B$36</f>
        <v>Agriculture</v>
      </c>
      <c r="C95" s="327">
        <f>Data!HV33</f>
        <v>1041.5999999999999</v>
      </c>
      <c r="D95" s="327">
        <f>Data!IP33</f>
        <v>4072</v>
      </c>
      <c r="E95" s="327">
        <f>Data!JJ33</f>
        <v>593.5</v>
      </c>
      <c r="F95" s="327">
        <f>Data!KD33</f>
        <v>0</v>
      </c>
      <c r="G95" s="327">
        <f>Data!KX33</f>
        <v>0</v>
      </c>
      <c r="H95" s="136">
        <f t="shared" si="2"/>
        <v>5707.1</v>
      </c>
    </row>
    <row r="96" spans="2:8">
      <c r="B96" s="127" t="str">
        <f>$B$37</f>
        <v>Engineering</v>
      </c>
      <c r="C96" s="327">
        <f>Data!HW33</f>
        <v>0</v>
      </c>
      <c r="D96" s="327">
        <f>Data!IQ33</f>
        <v>0</v>
      </c>
      <c r="E96" s="327">
        <f>Data!JK33</f>
        <v>0</v>
      </c>
      <c r="F96" s="327">
        <f>Data!KE33</f>
        <v>0</v>
      </c>
      <c r="G96" s="327">
        <f>Data!KY33</f>
        <v>0</v>
      </c>
      <c r="H96" s="136">
        <f t="shared" si="2"/>
        <v>0</v>
      </c>
    </row>
    <row r="97" spans="2:8">
      <c r="B97" s="127" t="str">
        <f>$B$38</f>
        <v>Home Economics</v>
      </c>
      <c r="C97" s="327">
        <f>Data!HX33</f>
        <v>11099</v>
      </c>
      <c r="D97" s="327">
        <f>Data!IR33</f>
        <v>13023</v>
      </c>
      <c r="E97" s="327">
        <f>Data!JL33</f>
        <v>0</v>
      </c>
      <c r="F97" s="327">
        <f>Data!KF33</f>
        <v>173361</v>
      </c>
      <c r="G97" s="327">
        <f>Data!KZ33</f>
        <v>0</v>
      </c>
      <c r="H97" s="136">
        <f t="shared" si="2"/>
        <v>197483</v>
      </c>
    </row>
    <row r="98" spans="2:8">
      <c r="B98" s="127" t="str">
        <f>$B$39</f>
        <v>Law</v>
      </c>
      <c r="C98" s="327">
        <f>Data!HY33</f>
        <v>0</v>
      </c>
      <c r="D98" s="327">
        <f>Data!IS33</f>
        <v>0</v>
      </c>
      <c r="E98" s="327">
        <f>Data!JM33</f>
        <v>0</v>
      </c>
      <c r="F98" s="327">
        <f>Data!KG33</f>
        <v>0</v>
      </c>
      <c r="G98" s="327">
        <f>Data!LA33</f>
        <v>0</v>
      </c>
      <c r="H98" s="136">
        <f t="shared" si="2"/>
        <v>0</v>
      </c>
    </row>
    <row r="99" spans="2:8">
      <c r="B99" s="127" t="str">
        <f>$B$40</f>
        <v>Social Service</v>
      </c>
      <c r="C99" s="327">
        <f>Data!HZ33</f>
        <v>41604</v>
      </c>
      <c r="D99" s="327">
        <f>Data!IT33</f>
        <v>19139</v>
      </c>
      <c r="E99" s="327">
        <f>Data!JN33</f>
        <v>51201</v>
      </c>
      <c r="F99" s="327">
        <f>Data!KH33</f>
        <v>0</v>
      </c>
      <c r="G99" s="327">
        <f>Data!LB33</f>
        <v>0</v>
      </c>
      <c r="H99" s="136">
        <f t="shared" si="2"/>
        <v>111944</v>
      </c>
    </row>
    <row r="100" spans="2:8">
      <c r="B100" s="127" t="str">
        <f>$B$41</f>
        <v>Library Science</v>
      </c>
      <c r="C100" s="327">
        <f>Data!IA33</f>
        <v>0</v>
      </c>
      <c r="D100" s="327">
        <f>Data!IU33</f>
        <v>0</v>
      </c>
      <c r="E100" s="327">
        <f>Data!JO33</f>
        <v>137494</v>
      </c>
      <c r="F100" s="327">
        <f>Data!KI33</f>
        <v>0</v>
      </c>
      <c r="G100" s="327">
        <f>Data!LC33</f>
        <v>0</v>
      </c>
      <c r="H100" s="136">
        <f t="shared" si="2"/>
        <v>137494</v>
      </c>
    </row>
    <row r="101" spans="2:8">
      <c r="B101" s="127" t="str">
        <f>$B$42</f>
        <v>Veterinary Science</v>
      </c>
      <c r="C101" s="327">
        <f>Data!IB33</f>
        <v>0</v>
      </c>
      <c r="D101" s="327">
        <f>Data!IV33</f>
        <v>0</v>
      </c>
      <c r="E101" s="327">
        <f>Data!JP33</f>
        <v>0</v>
      </c>
      <c r="F101" s="327">
        <f>Data!KJ33</f>
        <v>0</v>
      </c>
      <c r="G101" s="327">
        <f>Data!LD33</f>
        <v>0</v>
      </c>
      <c r="H101" s="136">
        <f t="shared" si="2"/>
        <v>0</v>
      </c>
    </row>
    <row r="102" spans="2:8">
      <c r="B102" s="127" t="str">
        <f>$B$43</f>
        <v>Vocational Training</v>
      </c>
      <c r="C102" s="327">
        <f>Data!IC33</f>
        <v>0</v>
      </c>
      <c r="D102" s="327">
        <f>Data!IW33</f>
        <v>0</v>
      </c>
      <c r="E102" s="327">
        <f>Data!JQ33</f>
        <v>0</v>
      </c>
      <c r="F102" s="327">
        <f>Data!KK33</f>
        <v>0</v>
      </c>
      <c r="G102" s="327">
        <f>Data!LE33</f>
        <v>0</v>
      </c>
      <c r="H102" s="136">
        <f t="shared" si="2"/>
        <v>0</v>
      </c>
    </row>
    <row r="103" spans="2:8">
      <c r="B103" s="127" t="str">
        <f>$B$44</f>
        <v>Physical Training</v>
      </c>
      <c r="C103" s="327">
        <f>Data!ID33</f>
        <v>0</v>
      </c>
      <c r="D103" s="327">
        <f>Data!IX33</f>
        <v>0</v>
      </c>
      <c r="E103" s="327">
        <f>Data!JR33</f>
        <v>0</v>
      </c>
      <c r="F103" s="327">
        <f>Data!KL33</f>
        <v>0</v>
      </c>
      <c r="G103" s="327">
        <f>Data!LF33</f>
        <v>0</v>
      </c>
      <c r="H103" s="136">
        <f t="shared" si="2"/>
        <v>0</v>
      </c>
    </row>
    <row r="104" spans="2:8">
      <c r="B104" s="127" t="str">
        <f>$B$45</f>
        <v>Health Services</v>
      </c>
      <c r="C104" s="327">
        <f>Data!IE33</f>
        <v>6824</v>
      </c>
      <c r="D104" s="327">
        <f>Data!IY33</f>
        <v>19416</v>
      </c>
      <c r="E104" s="327">
        <f>Data!JS33</f>
        <v>11678</v>
      </c>
      <c r="F104" s="327">
        <f>Data!KM33</f>
        <v>118181</v>
      </c>
      <c r="G104" s="327">
        <f>Data!LG33</f>
        <v>11864</v>
      </c>
      <c r="H104" s="136">
        <f t="shared" si="2"/>
        <v>167963</v>
      </c>
    </row>
    <row r="105" spans="2:8">
      <c r="B105" s="127" t="str">
        <f>$B$46</f>
        <v>Pharmacy</v>
      </c>
      <c r="C105" s="327">
        <f>Data!IF33</f>
        <v>0</v>
      </c>
      <c r="D105" s="327">
        <f>Data!IZ33</f>
        <v>0</v>
      </c>
      <c r="E105" s="327">
        <f>Data!JT33</f>
        <v>0</v>
      </c>
      <c r="F105" s="327">
        <f>Data!KN33</f>
        <v>0</v>
      </c>
      <c r="G105" s="327">
        <f>Data!LH33</f>
        <v>0</v>
      </c>
      <c r="H105" s="136">
        <f t="shared" si="2"/>
        <v>0</v>
      </c>
    </row>
    <row r="106" spans="2:8">
      <c r="B106" s="127" t="str">
        <f>$B$47</f>
        <v>Business Administration</v>
      </c>
      <c r="C106" s="327">
        <f>Data!IG33</f>
        <v>3000</v>
      </c>
      <c r="D106" s="327">
        <f>Data!JA33</f>
        <v>24444</v>
      </c>
      <c r="E106" s="327">
        <f>Data!JU33</f>
        <v>0</v>
      </c>
      <c r="F106" s="327">
        <f>Data!KO33</f>
        <v>0</v>
      </c>
      <c r="G106" s="327">
        <f>Data!LI33</f>
        <v>0</v>
      </c>
      <c r="H106" s="136">
        <f t="shared" si="2"/>
        <v>27444</v>
      </c>
    </row>
    <row r="107" spans="2:8">
      <c r="B107" s="127" t="str">
        <f>$B$48</f>
        <v>Optometry</v>
      </c>
      <c r="C107" s="327">
        <f>Data!IH33</f>
        <v>0</v>
      </c>
      <c r="D107" s="327">
        <f>Data!JB33</f>
        <v>0</v>
      </c>
      <c r="E107" s="327">
        <f>Data!JV33</f>
        <v>0</v>
      </c>
      <c r="F107" s="327">
        <f>Data!KP33</f>
        <v>0</v>
      </c>
      <c r="G107" s="327">
        <f>Data!LJ33</f>
        <v>0</v>
      </c>
      <c r="H107" s="136">
        <f t="shared" si="2"/>
        <v>0</v>
      </c>
    </row>
    <row r="108" spans="2:8">
      <c r="B108" s="127" t="str">
        <f>$B$49</f>
        <v>Teacher Ed-Practice Teaching</v>
      </c>
      <c r="C108" s="327">
        <f>Data!II33</f>
        <v>0</v>
      </c>
      <c r="D108" s="327">
        <f>Data!JC33</f>
        <v>0</v>
      </c>
      <c r="E108" s="327">
        <f>Data!JW33</f>
        <v>0</v>
      </c>
      <c r="F108" s="327">
        <f>Data!KQ33</f>
        <v>0</v>
      </c>
      <c r="G108" s="327">
        <f>Data!LK33</f>
        <v>0</v>
      </c>
      <c r="H108" s="136">
        <f t="shared" si="2"/>
        <v>0</v>
      </c>
    </row>
    <row r="109" spans="2:8">
      <c r="B109" s="127" t="str">
        <f>$B$50</f>
        <v>Technology</v>
      </c>
      <c r="C109" s="327">
        <f>Data!IJ33</f>
        <v>0</v>
      </c>
      <c r="D109" s="327">
        <f>Data!JD33</f>
        <v>0</v>
      </c>
      <c r="E109" s="327">
        <f>Data!JX33</f>
        <v>0</v>
      </c>
      <c r="F109" s="327">
        <f>Data!KR33</f>
        <v>0</v>
      </c>
      <c r="G109" s="327">
        <f>Data!LL33</f>
        <v>0</v>
      </c>
      <c r="H109" s="136">
        <f t="shared" si="2"/>
        <v>0</v>
      </c>
    </row>
    <row r="110" spans="2:8">
      <c r="B110" s="127" t="str">
        <f>$B$51</f>
        <v>Nursing</v>
      </c>
      <c r="C110" s="327">
        <f>Data!IK33</f>
        <v>0</v>
      </c>
      <c r="D110" s="327">
        <f>Data!JE33</f>
        <v>94643</v>
      </c>
      <c r="E110" s="327">
        <f>Data!JY33</f>
        <v>62830.9</v>
      </c>
      <c r="F110" s="327">
        <f>Data!KS33</f>
        <v>293423.17543859652</v>
      </c>
      <c r="G110" s="327">
        <f>Data!HPM33</f>
        <v>0</v>
      </c>
      <c r="H110" s="136">
        <f t="shared" si="2"/>
        <v>450897.07543859654</v>
      </c>
    </row>
    <row r="111" spans="2:8">
      <c r="B111" s="130" t="str">
        <f>$B$52</f>
        <v>Totals</v>
      </c>
      <c r="C111" s="133">
        <f>SUM(C91:C110)</f>
        <v>475103.43333333329</v>
      </c>
      <c r="D111" s="133">
        <f>SUM(D91:D110)</f>
        <v>430109.04230769235</v>
      </c>
      <c r="E111" s="133">
        <f>SUM(E91:E110)</f>
        <v>591238.73333333328</v>
      </c>
      <c r="F111" s="133">
        <f>SUM(F91:F110)</f>
        <v>849582.67543859652</v>
      </c>
      <c r="G111" s="133">
        <f>SUM(G91:G110)</f>
        <v>11864</v>
      </c>
      <c r="H111" s="133">
        <f t="shared" si="2"/>
        <v>2357897.8844129555</v>
      </c>
    </row>
    <row r="112" spans="2:8">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3183625.8125238749</v>
      </c>
      <c r="D116" s="321">
        <f t="shared" si="3"/>
        <v>1591276.8188925395</v>
      </c>
      <c r="E116" s="321">
        <f t="shared" si="3"/>
        <v>1723419.2316765236</v>
      </c>
      <c r="F116" s="321">
        <f t="shared" si="3"/>
        <v>1718658.1799397776</v>
      </c>
      <c r="G116" s="321">
        <f t="shared" si="3"/>
        <v>0</v>
      </c>
      <c r="H116" s="133">
        <f t="shared" ref="H116:H136" si="4">SUM(C116:G116)</f>
        <v>8216980.0430327151</v>
      </c>
    </row>
    <row r="117" spans="2:8">
      <c r="B117" s="127" t="str">
        <f>$B$33</f>
        <v>Science</v>
      </c>
      <c r="C117" s="141">
        <f t="shared" si="3"/>
        <v>2416807.96162801</v>
      </c>
      <c r="D117" s="141">
        <f t="shared" si="3"/>
        <v>1684587.4171100548</v>
      </c>
      <c r="E117" s="141">
        <f t="shared" si="3"/>
        <v>1861954.6699305968</v>
      </c>
      <c r="F117" s="141">
        <f t="shared" si="3"/>
        <v>1400360.8604467516</v>
      </c>
      <c r="G117" s="141">
        <f t="shared" si="3"/>
        <v>0</v>
      </c>
      <c r="H117" s="136">
        <f t="shared" si="4"/>
        <v>7363710.9091154132</v>
      </c>
    </row>
    <row r="118" spans="2:8">
      <c r="B118" s="127" t="str">
        <f>$B$34</f>
        <v>Fine Arts</v>
      </c>
      <c r="C118" s="141">
        <f t="shared" si="3"/>
        <v>873947.37743666058</v>
      </c>
      <c r="D118" s="141">
        <f t="shared" si="3"/>
        <v>1062825.9577725474</v>
      </c>
      <c r="E118" s="141">
        <f t="shared" si="3"/>
        <v>721744.26870347559</v>
      </c>
      <c r="F118" s="141">
        <f t="shared" si="3"/>
        <v>175429.37145852172</v>
      </c>
      <c r="G118" s="141">
        <f t="shared" si="3"/>
        <v>0</v>
      </c>
      <c r="H118" s="136">
        <f t="shared" si="4"/>
        <v>2833946.9753712052</v>
      </c>
    </row>
    <row r="119" spans="2:8">
      <c r="B119" s="127" t="str">
        <f>$B$35</f>
        <v>Teacher Education</v>
      </c>
      <c r="C119" s="141">
        <f t="shared" si="3"/>
        <v>166516.88192242084</v>
      </c>
      <c r="D119" s="141">
        <f t="shared" si="3"/>
        <v>866806.86490626563</v>
      </c>
      <c r="E119" s="141">
        <f t="shared" si="3"/>
        <v>1439518.5521405993</v>
      </c>
      <c r="F119" s="141">
        <f t="shared" si="3"/>
        <v>845553.8874098619</v>
      </c>
      <c r="G119" s="141">
        <f t="shared" si="3"/>
        <v>0</v>
      </c>
      <c r="H119" s="136">
        <f t="shared" si="4"/>
        <v>3318396.1863791477</v>
      </c>
    </row>
    <row r="120" spans="2:8">
      <c r="B120" s="127" t="str">
        <f>$B$36</f>
        <v>Agriculture</v>
      </c>
      <c r="C120" s="141">
        <f t="shared" si="3"/>
        <v>110239.5147875875</v>
      </c>
      <c r="D120" s="141">
        <f t="shared" si="3"/>
        <v>62036.85933654361</v>
      </c>
      <c r="E120" s="141">
        <f t="shared" si="3"/>
        <v>53620.526346153842</v>
      </c>
      <c r="F120" s="141">
        <f t="shared" si="3"/>
        <v>4338.7875000000004</v>
      </c>
      <c r="G120" s="141">
        <f t="shared" si="3"/>
        <v>0</v>
      </c>
      <c r="H120" s="136">
        <f t="shared" si="4"/>
        <v>230235.68797028495</v>
      </c>
    </row>
    <row r="121" spans="2:8">
      <c r="B121" s="127" t="str">
        <f>$B$37</f>
        <v>Engineering</v>
      </c>
      <c r="C121" s="141">
        <f t="shared" si="3"/>
        <v>106206.54018748821</v>
      </c>
      <c r="D121" s="141">
        <f t="shared" si="3"/>
        <v>366268.87964686099</v>
      </c>
      <c r="E121" s="141">
        <f t="shared" si="3"/>
        <v>212159.51171706148</v>
      </c>
      <c r="F121" s="141">
        <f t="shared" si="3"/>
        <v>0</v>
      </c>
      <c r="G121" s="141">
        <f t="shared" si="3"/>
        <v>0</v>
      </c>
      <c r="H121" s="136">
        <f t="shared" si="4"/>
        <v>684634.9315514107</v>
      </c>
    </row>
    <row r="122" spans="2:8">
      <c r="B122" s="127" t="str">
        <f>$B$38</f>
        <v>Home Economics</v>
      </c>
      <c r="C122" s="141">
        <f t="shared" si="3"/>
        <v>292519.88983490091</v>
      </c>
      <c r="D122" s="141">
        <f t="shared" si="3"/>
        <v>405332.69604777778</v>
      </c>
      <c r="E122" s="141">
        <f t="shared" si="3"/>
        <v>553873.75316897035</v>
      </c>
      <c r="F122" s="141">
        <f t="shared" si="3"/>
        <v>483504.09650336392</v>
      </c>
      <c r="G122" s="141">
        <f t="shared" si="3"/>
        <v>0</v>
      </c>
      <c r="H122" s="136">
        <f t="shared" si="4"/>
        <v>1735230.4355550129</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87818.901193519472</v>
      </c>
      <c r="D124" s="141">
        <f t="shared" si="3"/>
        <v>354807.861284966</v>
      </c>
      <c r="E124" s="141">
        <f t="shared" si="3"/>
        <v>178717.28571428571</v>
      </c>
      <c r="F124" s="141">
        <f t="shared" si="3"/>
        <v>0</v>
      </c>
      <c r="G124" s="141">
        <f t="shared" si="3"/>
        <v>0</v>
      </c>
      <c r="H124" s="136">
        <f t="shared" si="4"/>
        <v>621344.04819277115</v>
      </c>
    </row>
    <row r="125" spans="2:8">
      <c r="B125" s="127" t="str">
        <f>$B$41</f>
        <v>Library Science</v>
      </c>
      <c r="C125" s="141">
        <f t="shared" si="3"/>
        <v>2667.3517241379309</v>
      </c>
      <c r="D125" s="141">
        <f t="shared" si="3"/>
        <v>27422.64827586207</v>
      </c>
      <c r="E125" s="141">
        <f t="shared" si="3"/>
        <v>903166.9006132572</v>
      </c>
      <c r="F125" s="141">
        <f t="shared" si="3"/>
        <v>0</v>
      </c>
      <c r="G125" s="141">
        <f t="shared" si="3"/>
        <v>0</v>
      </c>
      <c r="H125" s="136">
        <f t="shared" si="4"/>
        <v>933256.9006132572</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274768.74394904554</v>
      </c>
      <c r="D129" s="141">
        <f t="shared" si="3"/>
        <v>1329662.2275126129</v>
      </c>
      <c r="E129" s="141">
        <f t="shared" si="3"/>
        <v>1910467.7947347139</v>
      </c>
      <c r="F129" s="141">
        <f t="shared" si="3"/>
        <v>2700941.6049909373</v>
      </c>
      <c r="G129" s="141">
        <f t="shared" si="3"/>
        <v>1933741.6383108988</v>
      </c>
      <c r="H129" s="136">
        <f t="shared" si="4"/>
        <v>8149582.0094982078</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418733.23457626865</v>
      </c>
      <c r="D131" s="141">
        <f t="shared" si="3"/>
        <v>2423178.1388624664</v>
      </c>
      <c r="E131" s="141">
        <f t="shared" si="3"/>
        <v>2377291.7731863502</v>
      </c>
      <c r="F131" s="141">
        <f t="shared" si="3"/>
        <v>16225</v>
      </c>
      <c r="G131" s="141">
        <f t="shared" si="3"/>
        <v>0</v>
      </c>
      <c r="H131" s="136">
        <f t="shared" si="4"/>
        <v>5235428.1466250848</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119846.49707426106</v>
      </c>
      <c r="E133" s="141">
        <f t="shared" si="5"/>
        <v>0</v>
      </c>
      <c r="F133" s="141">
        <f t="shared" si="5"/>
        <v>0</v>
      </c>
      <c r="G133" s="141">
        <f t="shared" si="5"/>
        <v>0</v>
      </c>
      <c r="H133" s="136">
        <f t="shared" si="4"/>
        <v>119846.49707426106</v>
      </c>
    </row>
    <row r="134" spans="2:12">
      <c r="B134" s="127" t="str">
        <f>$B$50</f>
        <v>Technology</v>
      </c>
      <c r="C134" s="141">
        <f t="shared" si="5"/>
        <v>857.17003367003372</v>
      </c>
      <c r="D134" s="141">
        <f t="shared" si="5"/>
        <v>52548.07441077441</v>
      </c>
      <c r="E134" s="141">
        <f t="shared" si="5"/>
        <v>47205.618014705884</v>
      </c>
      <c r="F134" s="141">
        <f t="shared" si="5"/>
        <v>220.58823529411765</v>
      </c>
      <c r="G134" s="141">
        <f t="shared" si="5"/>
        <v>0</v>
      </c>
      <c r="H134" s="136">
        <f t="shared" si="4"/>
        <v>100831.45069444443</v>
      </c>
    </row>
    <row r="135" spans="2:12">
      <c r="B135" s="127" t="str">
        <f>$B$51</f>
        <v>Nursing</v>
      </c>
      <c r="C135" s="141">
        <f t="shared" si="5"/>
        <v>72784.188600691181</v>
      </c>
      <c r="D135" s="141">
        <f t="shared" si="5"/>
        <v>5606211.0317861419</v>
      </c>
      <c r="E135" s="141">
        <f t="shared" si="5"/>
        <v>2921050.9834177848</v>
      </c>
      <c r="F135" s="141">
        <f t="shared" si="5"/>
        <v>2366715.8346227407</v>
      </c>
      <c r="G135" s="141">
        <f t="shared" si="5"/>
        <v>0</v>
      </c>
      <c r="H135" s="136">
        <f t="shared" si="4"/>
        <v>10966762.038427358</v>
      </c>
    </row>
    <row r="136" spans="2:12">
      <c r="B136" s="130" t="str">
        <f>$B$52</f>
        <v>Totals</v>
      </c>
      <c r="C136" s="133">
        <f>SUM(C116:C135)</f>
        <v>8007493.5683982754</v>
      </c>
      <c r="D136" s="133">
        <f>SUM(D116:D135)</f>
        <v>15952811.972919675</v>
      </c>
      <c r="E136" s="133">
        <f>SUM(E116:E135)</f>
        <v>14904190.86936448</v>
      </c>
      <c r="F136" s="133">
        <f>SUM(F116:F135)</f>
        <v>9711948.2111072484</v>
      </c>
      <c r="G136" s="133">
        <f>SUM(G116:G135)</f>
        <v>1933741.6383108988</v>
      </c>
      <c r="H136" s="133">
        <f t="shared" si="4"/>
        <v>50510186.260100581</v>
      </c>
    </row>
    <row r="137" spans="2:12">
      <c r="B137" s="328"/>
      <c r="C137" s="331"/>
      <c r="D137" s="331"/>
      <c r="E137" s="331"/>
      <c r="F137" s="331"/>
      <c r="G137" s="331"/>
      <c r="H137" s="332"/>
    </row>
    <row r="138" spans="2:12">
      <c r="B138" s="120" t="s">
        <v>4</v>
      </c>
      <c r="C138" s="325"/>
      <c r="D138" s="325"/>
      <c r="E138" s="325"/>
      <c r="F138" s="325"/>
      <c r="G138" s="325"/>
      <c r="H138" s="122">
        <f>H86-H81-H111</f>
        <v>46163724.739899427</v>
      </c>
    </row>
    <row r="139" spans="2:12" ht="152.25" customHeight="1" thickBot="1">
      <c r="B139" s="473" t="s">
        <v>874</v>
      </c>
      <c r="C139" s="473"/>
      <c r="D139" s="473"/>
      <c r="E139" s="473"/>
      <c r="F139" s="473"/>
      <c r="G139" s="471"/>
      <c r="H139" s="319"/>
    </row>
    <row r="140" spans="2:12" ht="36.75" customHeight="1" thickTop="1">
      <c r="B140" s="501" t="s">
        <v>876</v>
      </c>
      <c r="C140" s="502"/>
      <c r="D140" s="502"/>
      <c r="E140" s="502"/>
      <c r="F140" s="503"/>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Data!LN33</f>
        <v>0</v>
      </c>
      <c r="D143" s="327">
        <f>Data!MH33</f>
        <v>0</v>
      </c>
      <c r="E143" s="327">
        <f>Data!NB33</f>
        <v>0</v>
      </c>
      <c r="F143" s="327">
        <f>Data!NV33</f>
        <v>0</v>
      </c>
      <c r="G143" s="327">
        <f>Data!OP33</f>
        <v>0</v>
      </c>
      <c r="H143" s="341">
        <f>Data!PJ33</f>
        <v>7509899.1500000004</v>
      </c>
      <c r="I143" s="342">
        <f t="shared" ref="I143:I162" si="6">SUM(C143:H143)</f>
        <v>7509899.1500000004</v>
      </c>
    </row>
    <row r="144" spans="2:12">
      <c r="B144" s="127" t="str">
        <f>$B$33</f>
        <v>Science</v>
      </c>
      <c r="C144" s="327">
        <f>Data!LO33</f>
        <v>0</v>
      </c>
      <c r="D144" s="327">
        <f>Data!MI33</f>
        <v>0</v>
      </c>
      <c r="E144" s="327">
        <f>Data!NC33</f>
        <v>0</v>
      </c>
      <c r="F144" s="327">
        <f>Data!NW33</f>
        <v>0</v>
      </c>
      <c r="G144" s="327">
        <f>Data!OQ33</f>
        <v>0</v>
      </c>
      <c r="H144" s="341">
        <f>Data!PK33</f>
        <v>6730054.8399999999</v>
      </c>
      <c r="I144" s="342">
        <f t="shared" si="6"/>
        <v>6730054.8399999999</v>
      </c>
    </row>
    <row r="145" spans="2:9">
      <c r="B145" s="127" t="str">
        <f>$B$34</f>
        <v>Fine Arts</v>
      </c>
      <c r="C145" s="327">
        <f>Data!LP33</f>
        <v>0</v>
      </c>
      <c r="D145" s="327">
        <f>Data!MJ33</f>
        <v>0</v>
      </c>
      <c r="E145" s="327">
        <f>Data!ND33</f>
        <v>0</v>
      </c>
      <c r="F145" s="327">
        <f>Data!NX33</f>
        <v>0</v>
      </c>
      <c r="G145" s="327">
        <f>Data!OR33</f>
        <v>0</v>
      </c>
      <c r="H145" s="341">
        <f>Data!PL33</f>
        <v>2590082.4700000002</v>
      </c>
      <c r="I145" s="342">
        <f t="shared" si="6"/>
        <v>2590082.4700000002</v>
      </c>
    </row>
    <row r="146" spans="2:9">
      <c r="B146" s="127" t="str">
        <f>$B$35</f>
        <v>Teacher Education</v>
      </c>
      <c r="C146" s="327">
        <f>Data!LQ33</f>
        <v>0</v>
      </c>
      <c r="D146" s="327">
        <f>Data!MK33</f>
        <v>0</v>
      </c>
      <c r="E146" s="327">
        <f>Data!NE33</f>
        <v>0</v>
      </c>
      <c r="F146" s="327">
        <f>Data!NY33</f>
        <v>0</v>
      </c>
      <c r="G146" s="327">
        <f>Data!OS33</f>
        <v>0</v>
      </c>
      <c r="H146" s="341">
        <f>Data!PN33</f>
        <v>3032844.25</v>
      </c>
      <c r="I146" s="342">
        <f t="shared" si="6"/>
        <v>3032844.25</v>
      </c>
    </row>
    <row r="147" spans="2:9">
      <c r="B147" s="127" t="str">
        <f>$B$36</f>
        <v>Agriculture</v>
      </c>
      <c r="C147" s="327">
        <f>Data!LR33</f>
        <v>0</v>
      </c>
      <c r="D147" s="327">
        <f>Data!ML33</f>
        <v>0</v>
      </c>
      <c r="E147" s="327">
        <f>Data!NF33</f>
        <v>0</v>
      </c>
      <c r="F147" s="327">
        <f>Data!NZ33</f>
        <v>0</v>
      </c>
      <c r="G147" s="327">
        <f>Data!OT33</f>
        <v>0</v>
      </c>
      <c r="H147" s="341">
        <f>Data!PM33</f>
        <v>210423.63356235315</v>
      </c>
      <c r="I147" s="342">
        <f t="shared" si="6"/>
        <v>210423.63356235315</v>
      </c>
    </row>
    <row r="148" spans="2:9">
      <c r="B148" s="127" t="str">
        <f>$B$37</f>
        <v>Engineering</v>
      </c>
      <c r="C148" s="327">
        <f>Data!LS33</f>
        <v>0</v>
      </c>
      <c r="D148" s="327">
        <f>Data!MM33</f>
        <v>0</v>
      </c>
      <c r="E148" s="327">
        <f>Data!NG33</f>
        <v>0</v>
      </c>
      <c r="F148" s="327">
        <f>Data!OA33</f>
        <v>0</v>
      </c>
      <c r="G148" s="327">
        <f>Data!OU33</f>
        <v>0</v>
      </c>
      <c r="H148" s="341">
        <f>Data!PO33</f>
        <v>625721.28</v>
      </c>
      <c r="I148" s="342">
        <f t="shared" si="6"/>
        <v>625721.28</v>
      </c>
    </row>
    <row r="149" spans="2:9">
      <c r="B149" s="127" t="str">
        <f>$B$38</f>
        <v>Home Economics</v>
      </c>
      <c r="C149" s="327">
        <f>Data!LT33</f>
        <v>0</v>
      </c>
      <c r="D149" s="327">
        <f>Data!MN33</f>
        <v>0</v>
      </c>
      <c r="E149" s="327">
        <f>Data!NH33</f>
        <v>0</v>
      </c>
      <c r="F149" s="327">
        <f>Data!OB33</f>
        <v>0</v>
      </c>
      <c r="G149" s="327">
        <f>Data!OV33</f>
        <v>0</v>
      </c>
      <c r="H149" s="341">
        <f>Data!PP33</f>
        <v>1585911.8</v>
      </c>
      <c r="I149" s="342">
        <f t="shared" si="6"/>
        <v>1585911.8</v>
      </c>
    </row>
    <row r="150" spans="2:9">
      <c r="B150" s="127" t="str">
        <f>$B$39</f>
        <v>Law</v>
      </c>
      <c r="C150" s="327">
        <f>Data!LU33</f>
        <v>0</v>
      </c>
      <c r="D150" s="327">
        <f>Data!MO33</f>
        <v>0</v>
      </c>
      <c r="E150" s="327">
        <f>Data!NI33</f>
        <v>0</v>
      </c>
      <c r="F150" s="327">
        <f>Data!OC33</f>
        <v>0</v>
      </c>
      <c r="G150" s="327">
        <f>Data!OW33</f>
        <v>0</v>
      </c>
      <c r="H150" s="341">
        <f>Data!PQ33</f>
        <v>0</v>
      </c>
      <c r="I150" s="342">
        <f t="shared" si="6"/>
        <v>0</v>
      </c>
    </row>
    <row r="151" spans="2:9">
      <c r="B151" s="127" t="str">
        <f>$B$40</f>
        <v>Social Service</v>
      </c>
      <c r="C151" s="327">
        <f>Data!LV33</f>
        <v>0</v>
      </c>
      <c r="D151" s="327">
        <f>Data!MP33</f>
        <v>0</v>
      </c>
      <c r="E151" s="327">
        <f>Data!NJ33</f>
        <v>0</v>
      </c>
      <c r="F151" s="327">
        <f>Data!OD33</f>
        <v>0</v>
      </c>
      <c r="G151" s="327">
        <f>Data!OX33</f>
        <v>0</v>
      </c>
      <c r="H151" s="341">
        <f>Data!PR33</f>
        <v>567876.65</v>
      </c>
      <c r="I151" s="342">
        <f t="shared" si="6"/>
        <v>567876.65</v>
      </c>
    </row>
    <row r="152" spans="2:9">
      <c r="B152" s="127" t="str">
        <f>$B$41</f>
        <v>Library Science</v>
      </c>
      <c r="C152" s="327">
        <f>Data!LW33</f>
        <v>0</v>
      </c>
      <c r="D152" s="327">
        <f>Data!MQ33</f>
        <v>0</v>
      </c>
      <c r="E152" s="327">
        <f>Data!NK33</f>
        <v>0</v>
      </c>
      <c r="F152" s="327">
        <f>Data!OE33</f>
        <v>0</v>
      </c>
      <c r="G152" s="327">
        <f>Data!OY33</f>
        <v>0</v>
      </c>
      <c r="H152" s="341">
        <f>Data!PS33</f>
        <v>852949.04</v>
      </c>
      <c r="I152" s="342">
        <f t="shared" si="6"/>
        <v>852949.04</v>
      </c>
    </row>
    <row r="153" spans="2:9">
      <c r="B153" s="127" t="str">
        <f>$B$42</f>
        <v>Veterinary Science</v>
      </c>
      <c r="C153" s="327">
        <f>Data!LX33</f>
        <v>0</v>
      </c>
      <c r="D153" s="327">
        <f>Data!MR33</f>
        <v>0</v>
      </c>
      <c r="E153" s="327">
        <f>Data!NL33</f>
        <v>0</v>
      </c>
      <c r="F153" s="327">
        <f>Data!OF33</f>
        <v>0</v>
      </c>
      <c r="G153" s="327">
        <f>Data!OZ33</f>
        <v>0</v>
      </c>
      <c r="H153" s="341">
        <f>Data!PT33</f>
        <v>0</v>
      </c>
      <c r="I153" s="342">
        <f t="shared" si="6"/>
        <v>0</v>
      </c>
    </row>
    <row r="154" spans="2:9">
      <c r="B154" s="127" t="str">
        <f>$B$43</f>
        <v>Vocational Training</v>
      </c>
      <c r="C154" s="327">
        <f>Data!LY33</f>
        <v>0</v>
      </c>
      <c r="D154" s="327">
        <f>Data!MS33</f>
        <v>0</v>
      </c>
      <c r="E154" s="327">
        <f>Data!NM33</f>
        <v>0</v>
      </c>
      <c r="F154" s="327">
        <f>Data!OG33</f>
        <v>0</v>
      </c>
      <c r="G154" s="327">
        <f>Data!PA33</f>
        <v>0</v>
      </c>
      <c r="H154" s="341">
        <f>Data!PU33</f>
        <v>0</v>
      </c>
      <c r="I154" s="342">
        <f t="shared" si="6"/>
        <v>0</v>
      </c>
    </row>
    <row r="155" spans="2:9">
      <c r="B155" s="127" t="str">
        <f>$B$44</f>
        <v>Physical Training</v>
      </c>
      <c r="C155" s="327">
        <f>Data!LZ33</f>
        <v>0</v>
      </c>
      <c r="D155" s="327">
        <f>Data!MT33</f>
        <v>0</v>
      </c>
      <c r="E155" s="327">
        <f>Data!NN33</f>
        <v>0</v>
      </c>
      <c r="F155" s="327">
        <f>Data!OH33</f>
        <v>0</v>
      </c>
      <c r="G155" s="327">
        <f>Data!PB33</f>
        <v>0</v>
      </c>
      <c r="H155" s="341">
        <f>Data!PV33</f>
        <v>0</v>
      </c>
      <c r="I155" s="342">
        <f t="shared" si="6"/>
        <v>0</v>
      </c>
    </row>
    <row r="156" spans="2:9">
      <c r="B156" s="127" t="str">
        <f>$B$45</f>
        <v>Health Services</v>
      </c>
      <c r="C156" s="327">
        <f>Data!MA33</f>
        <v>0</v>
      </c>
      <c r="D156" s="327">
        <f>Data!MU33</f>
        <v>0</v>
      </c>
      <c r="E156" s="327">
        <f>Data!NO33</f>
        <v>0</v>
      </c>
      <c r="F156" s="327">
        <f>Data!OI33</f>
        <v>0</v>
      </c>
      <c r="G156" s="327">
        <f>Data!PC33</f>
        <v>0</v>
      </c>
      <c r="H156" s="341">
        <f>Data!PW33</f>
        <v>7448300.7999999998</v>
      </c>
      <c r="I156" s="342">
        <f t="shared" si="6"/>
        <v>7448300.7999999998</v>
      </c>
    </row>
    <row r="157" spans="2:9">
      <c r="B157" s="127" t="str">
        <f>$B$46</f>
        <v>Pharmacy</v>
      </c>
      <c r="C157" s="327">
        <f>Data!MB33</f>
        <v>0</v>
      </c>
      <c r="D157" s="327">
        <f>Data!MV33</f>
        <v>0</v>
      </c>
      <c r="E157" s="327">
        <f>Data!NP33</f>
        <v>0</v>
      </c>
      <c r="F157" s="327">
        <f>Data!OJ33</f>
        <v>0</v>
      </c>
      <c r="G157" s="327">
        <f>Data!PD33</f>
        <v>0</v>
      </c>
      <c r="H157" s="341">
        <f>Data!PX33</f>
        <v>0</v>
      </c>
      <c r="I157" s="342">
        <f t="shared" si="6"/>
        <v>0</v>
      </c>
    </row>
    <row r="158" spans="2:9">
      <c r="B158" s="127" t="str">
        <f>$B$47</f>
        <v>Business Administration</v>
      </c>
      <c r="C158" s="327">
        <f>Data!MC33</f>
        <v>0</v>
      </c>
      <c r="D158" s="327">
        <f>Data!MW33</f>
        <v>0</v>
      </c>
      <c r="E158" s="327">
        <f>Data!NQ33</f>
        <v>0</v>
      </c>
      <c r="F158" s="327">
        <f>Data!OK33</f>
        <v>0</v>
      </c>
      <c r="G158" s="327">
        <f>Data!PE33</f>
        <v>0</v>
      </c>
      <c r="H158" s="341">
        <f>Data!PY33</f>
        <v>4784913.34</v>
      </c>
      <c r="I158" s="342">
        <f t="shared" si="6"/>
        <v>4784913.34</v>
      </c>
    </row>
    <row r="159" spans="2:9">
      <c r="B159" s="127" t="str">
        <f>$B$48</f>
        <v>Optometry</v>
      </c>
      <c r="C159" s="327">
        <f>Data!MD33</f>
        <v>0</v>
      </c>
      <c r="D159" s="327">
        <f>Data!MX33</f>
        <v>0</v>
      </c>
      <c r="E159" s="327">
        <f>Data!NR33</f>
        <v>0</v>
      </c>
      <c r="F159" s="327">
        <f>Data!OL33</f>
        <v>0</v>
      </c>
      <c r="G159" s="327">
        <f>Data!PF33</f>
        <v>0</v>
      </c>
      <c r="H159" s="341">
        <f>Data!PZ33</f>
        <v>0</v>
      </c>
      <c r="I159" s="342">
        <f t="shared" si="6"/>
        <v>0</v>
      </c>
    </row>
    <row r="160" spans="2:9">
      <c r="B160" s="127" t="str">
        <f>$B$49</f>
        <v>Teacher Ed-Practice Teaching</v>
      </c>
      <c r="C160" s="327">
        <f>Data!ME33</f>
        <v>0</v>
      </c>
      <c r="D160" s="327">
        <f>Data!MY33</f>
        <v>0</v>
      </c>
      <c r="E160" s="327">
        <f>Data!NS33</f>
        <v>0</v>
      </c>
      <c r="F160" s="327">
        <f>Data!OM33</f>
        <v>0</v>
      </c>
      <c r="G160" s="327">
        <f>Data!PG33</f>
        <v>0</v>
      </c>
      <c r="H160" s="341">
        <f>Data!QA33</f>
        <v>109533.56</v>
      </c>
      <c r="I160" s="342">
        <f t="shared" si="6"/>
        <v>109533.56</v>
      </c>
    </row>
    <row r="161" spans="2:10">
      <c r="B161" s="127" t="str">
        <f>$B$50</f>
        <v>Technology</v>
      </c>
      <c r="C161" s="327">
        <f>Data!MF33</f>
        <v>0</v>
      </c>
      <c r="D161" s="327">
        <f>Data!MZ33</f>
        <v>0</v>
      </c>
      <c r="E161" s="327">
        <f>Data!NT33</f>
        <v>0</v>
      </c>
      <c r="F161" s="327">
        <f>Data!ON33</f>
        <v>0</v>
      </c>
      <c r="G161" s="327">
        <f>Data!PH33</f>
        <v>0</v>
      </c>
      <c r="H161" s="341">
        <f>Data!QB33</f>
        <v>92154.78</v>
      </c>
      <c r="I161" s="342">
        <f t="shared" si="6"/>
        <v>92154.78</v>
      </c>
    </row>
    <row r="162" spans="2:10">
      <c r="B162" s="127" t="str">
        <f>$B$51</f>
        <v>Nursing</v>
      </c>
      <c r="C162" s="327">
        <f>Data!MG33</f>
        <v>0</v>
      </c>
      <c r="D162" s="327">
        <f>Data!NA33</f>
        <v>0</v>
      </c>
      <c r="E162" s="327">
        <f>Data!NU33</f>
        <v>0</v>
      </c>
      <c r="F162" s="327">
        <f>Data!OO33</f>
        <v>0</v>
      </c>
      <c r="G162" s="327">
        <f>Data!PI33</f>
        <v>0</v>
      </c>
      <c r="H162" s="341">
        <f>Data!QC33</f>
        <v>10023059.140000001</v>
      </c>
      <c r="I162" s="342">
        <f t="shared" si="6"/>
        <v>10023059.140000001</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46163724.733562358</v>
      </c>
      <c r="I163" s="342">
        <f>SUM(I143:I162)</f>
        <v>46163724.733562358</v>
      </c>
    </row>
    <row r="164" spans="2:10" ht="14.4" thickTop="1">
      <c r="B164" s="143"/>
      <c r="C164" s="329"/>
      <c r="D164" s="329"/>
      <c r="E164" s="329"/>
      <c r="F164" s="329"/>
      <c r="G164" s="329"/>
      <c r="H164" s="344"/>
      <c r="I164" s="345"/>
    </row>
    <row r="165" spans="2:10" ht="14.25" customHeight="1">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2909671.0297676353</v>
      </c>
      <c r="D168" s="321">
        <f t="shared" si="8"/>
        <v>1454345.5584693342</v>
      </c>
      <c r="E168" s="321">
        <f t="shared" si="8"/>
        <v>1575116.9596712682</v>
      </c>
      <c r="F168" s="321">
        <f t="shared" si="8"/>
        <v>1570765.6020917629</v>
      </c>
      <c r="G168" s="321">
        <f t="shared" si="8"/>
        <v>0</v>
      </c>
      <c r="H168" s="133">
        <f t="shared" ref="H168:H188" si="9">SUM(C168:G168)</f>
        <v>7509899.1500000004</v>
      </c>
      <c r="I168" s="347"/>
      <c r="J168" s="288"/>
    </row>
    <row r="169" spans="2:10">
      <c r="B169" s="127" t="str">
        <f>$B$33</f>
        <v>Science</v>
      </c>
      <c r="C169" s="141">
        <f t="shared" si="8"/>
        <v>2208838.7662490448</v>
      </c>
      <c r="D169" s="141">
        <f t="shared" si="8"/>
        <v>1539626.6691961372</v>
      </c>
      <c r="E169" s="141">
        <f t="shared" si="8"/>
        <v>1701731.2592642701</v>
      </c>
      <c r="F169" s="141">
        <f t="shared" si="8"/>
        <v>1279858.1452905475</v>
      </c>
      <c r="G169" s="141">
        <f t="shared" si="8"/>
        <v>0</v>
      </c>
      <c r="H169" s="136">
        <f t="shared" si="9"/>
        <v>6730054.8399999999</v>
      </c>
      <c r="I169" s="347"/>
      <c r="J169" s="288"/>
    </row>
    <row r="170" spans="2:10">
      <c r="B170" s="127" t="str">
        <f>$B$34</f>
        <v>Fine Arts</v>
      </c>
      <c r="C170" s="141">
        <f t="shared" si="8"/>
        <v>798743.16692346393</v>
      </c>
      <c r="D170" s="141">
        <f t="shared" si="8"/>
        <v>971368.52093961928</v>
      </c>
      <c r="E170" s="141">
        <f t="shared" si="8"/>
        <v>659637.31658987061</v>
      </c>
      <c r="F170" s="141">
        <f t="shared" si="8"/>
        <v>160333.46554704642</v>
      </c>
      <c r="G170" s="141">
        <f t="shared" si="8"/>
        <v>0</v>
      </c>
      <c r="H170" s="136">
        <f t="shared" si="9"/>
        <v>2590082.4700000002</v>
      </c>
      <c r="I170" s="347"/>
      <c r="J170" s="288"/>
    </row>
    <row r="171" spans="2:10">
      <c r="B171" s="127" t="str">
        <f>$B$35</f>
        <v>Teacher Education</v>
      </c>
      <c r="C171" s="141">
        <f t="shared" si="8"/>
        <v>152187.90629620178</v>
      </c>
      <c r="D171" s="141">
        <f t="shared" si="8"/>
        <v>792217.10381724965</v>
      </c>
      <c r="E171" s="141">
        <f t="shared" si="8"/>
        <v>1315646.2695889554</v>
      </c>
      <c r="F171" s="141">
        <f t="shared" si="8"/>
        <v>772792.97029759316</v>
      </c>
      <c r="G171" s="141">
        <f t="shared" si="8"/>
        <v>0</v>
      </c>
      <c r="H171" s="136">
        <f t="shared" si="9"/>
        <v>3032844.25</v>
      </c>
      <c r="I171" s="347"/>
      <c r="J171" s="288"/>
    </row>
    <row r="172" spans="2:10">
      <c r="B172" s="127" t="str">
        <f>$B$36</f>
        <v>Agriculture</v>
      </c>
      <c r="C172" s="141">
        <f t="shared" si="8"/>
        <v>100753.27360521453</v>
      </c>
      <c r="D172" s="141">
        <f t="shared" si="8"/>
        <v>56698.513907526351</v>
      </c>
      <c r="E172" s="141">
        <f t="shared" si="8"/>
        <v>49006.416367300131</v>
      </c>
      <c r="F172" s="141">
        <f t="shared" si="8"/>
        <v>3965.4296823121153</v>
      </c>
      <c r="G172" s="141">
        <f t="shared" si="8"/>
        <v>0</v>
      </c>
      <c r="H172" s="136">
        <f t="shared" si="9"/>
        <v>210423.63356235315</v>
      </c>
      <c r="I172" s="347"/>
      <c r="J172" s="288"/>
    </row>
    <row r="173" spans="2:10">
      <c r="B173" s="127" t="str">
        <f>$B$37</f>
        <v>Engineering</v>
      </c>
      <c r="C173" s="141">
        <f t="shared" si="8"/>
        <v>97067.340867190709</v>
      </c>
      <c r="D173" s="141">
        <f t="shared" si="8"/>
        <v>334751.00617122109</v>
      </c>
      <c r="E173" s="141">
        <f t="shared" si="8"/>
        <v>193902.9329615882</v>
      </c>
      <c r="F173" s="141">
        <f t="shared" si="8"/>
        <v>0</v>
      </c>
      <c r="G173" s="141">
        <f t="shared" si="8"/>
        <v>0</v>
      </c>
      <c r="H173" s="136">
        <f t="shared" si="9"/>
        <v>625721.28</v>
      </c>
      <c r="I173" s="347"/>
      <c r="J173" s="288"/>
    </row>
    <row r="174" spans="2:10">
      <c r="B174" s="127" t="str">
        <f>$B$38</f>
        <v>Home Economics</v>
      </c>
      <c r="C174" s="141">
        <f t="shared" si="8"/>
        <v>267348.20662333979</v>
      </c>
      <c r="D174" s="141">
        <f t="shared" si="8"/>
        <v>370453.33715713542</v>
      </c>
      <c r="E174" s="141">
        <f t="shared" si="8"/>
        <v>506212.26026386704</v>
      </c>
      <c r="F174" s="141">
        <f t="shared" si="8"/>
        <v>441897.99595565791</v>
      </c>
      <c r="G174" s="141">
        <f t="shared" si="8"/>
        <v>0</v>
      </c>
      <c r="H174" s="136">
        <f t="shared" si="9"/>
        <v>1585911.8</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80261.979754225715</v>
      </c>
      <c r="D176" s="141">
        <f t="shared" si="8"/>
        <v>324276.22063205164</v>
      </c>
      <c r="E176" s="141">
        <f t="shared" si="8"/>
        <v>163338.44961372268</v>
      </c>
      <c r="F176" s="141">
        <f t="shared" si="8"/>
        <v>0</v>
      </c>
      <c r="G176" s="141">
        <f t="shared" si="8"/>
        <v>0</v>
      </c>
      <c r="H176" s="136">
        <f t="shared" si="9"/>
        <v>567876.65</v>
      </c>
      <c r="I176" s="347"/>
      <c r="J176" s="288"/>
    </row>
    <row r="177" spans="2:10">
      <c r="B177" s="127" t="str">
        <f>$B$41</f>
        <v>Library Science</v>
      </c>
      <c r="C177" s="141">
        <f t="shared" si="8"/>
        <v>2437.8229520197287</v>
      </c>
      <c r="D177" s="141">
        <f t="shared" si="8"/>
        <v>25062.896942721996</v>
      </c>
      <c r="E177" s="141">
        <f t="shared" si="8"/>
        <v>825448.32010525826</v>
      </c>
      <c r="F177" s="141">
        <f t="shared" si="8"/>
        <v>0</v>
      </c>
      <c r="G177" s="141">
        <f t="shared" si="8"/>
        <v>0</v>
      </c>
      <c r="H177" s="136">
        <f t="shared" si="9"/>
        <v>852949.04</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251124.56724595663</v>
      </c>
      <c r="D181" s="141">
        <f t="shared" si="8"/>
        <v>1215243.213869048</v>
      </c>
      <c r="E181" s="141">
        <f t="shared" si="8"/>
        <v>1746069.772328479</v>
      </c>
      <c r="F181" s="141">
        <f t="shared" si="8"/>
        <v>2468522.372529136</v>
      </c>
      <c r="G181" s="141">
        <f t="shared" si="8"/>
        <v>1767340.8740273803</v>
      </c>
      <c r="H181" s="136">
        <f t="shared" si="9"/>
        <v>7448300.8000000007</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382700.74269225134</v>
      </c>
      <c r="D183" s="141">
        <f t="shared" si="8"/>
        <v>2214660.7836292586</v>
      </c>
      <c r="E183" s="141">
        <f t="shared" si="8"/>
        <v>2172722.9941880452</v>
      </c>
      <c r="F183" s="141">
        <f t="shared" si="8"/>
        <v>14828.819490445305</v>
      </c>
      <c r="G183" s="141">
        <f t="shared" si="8"/>
        <v>0</v>
      </c>
      <c r="H183" s="136">
        <f t="shared" si="9"/>
        <v>4784913.34</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109533.56</v>
      </c>
      <c r="E185" s="141">
        <f t="shared" si="10"/>
        <v>0</v>
      </c>
      <c r="F185" s="141">
        <f t="shared" si="10"/>
        <v>0</v>
      </c>
      <c r="G185" s="141">
        <f t="shared" si="10"/>
        <v>0</v>
      </c>
      <c r="H185" s="136">
        <f t="shared" si="9"/>
        <v>109533.56</v>
      </c>
      <c r="I185" s="347"/>
      <c r="J185" s="288"/>
    </row>
    <row r="186" spans="2:10">
      <c r="B186" s="127" t="str">
        <f>$B$50</f>
        <v>Technology</v>
      </c>
      <c r="C186" s="141">
        <f t="shared" si="10"/>
        <v>783.40949506746347</v>
      </c>
      <c r="D186" s="141">
        <f t="shared" si="10"/>
        <v>48026.247796664487</v>
      </c>
      <c r="E186" s="141">
        <f t="shared" si="10"/>
        <v>43143.516362687267</v>
      </c>
      <c r="F186" s="141">
        <f t="shared" si="10"/>
        <v>201.60634558080088</v>
      </c>
      <c r="G186" s="141">
        <f t="shared" si="10"/>
        <v>0</v>
      </c>
      <c r="H186" s="136">
        <f t="shared" si="9"/>
        <v>92154.780000000028</v>
      </c>
      <c r="I186" s="347"/>
      <c r="J186" s="288"/>
    </row>
    <row r="187" spans="2:10">
      <c r="B187" s="127" t="str">
        <f>$B$51</f>
        <v>Nursing</v>
      </c>
      <c r="C187" s="141">
        <f t="shared" si="10"/>
        <v>66521.022727165444</v>
      </c>
      <c r="D187" s="141">
        <f t="shared" si="10"/>
        <v>5123789.9141076654</v>
      </c>
      <c r="E187" s="141">
        <f t="shared" si="10"/>
        <v>2669691.0770163918</v>
      </c>
      <c r="F187" s="141">
        <f t="shared" si="10"/>
        <v>2163057.1261487775</v>
      </c>
      <c r="G187" s="141">
        <f t="shared" si="10"/>
        <v>0</v>
      </c>
      <c r="H187" s="136">
        <f t="shared" si="9"/>
        <v>10023059.140000001</v>
      </c>
      <c r="I187" s="347"/>
      <c r="J187" s="288"/>
    </row>
    <row r="188" spans="2:10">
      <c r="B188" s="130" t="str">
        <f>$B$52</f>
        <v>Totals</v>
      </c>
      <c r="C188" s="133">
        <f>SUM(C168:C187)</f>
        <v>7318439.2351987781</v>
      </c>
      <c r="D188" s="133">
        <f>SUM(D168:D187)</f>
        <v>14580053.546635633</v>
      </c>
      <c r="E188" s="133">
        <f>SUM(E168:E187)</f>
        <v>13621667.544321705</v>
      </c>
      <c r="F188" s="133">
        <f>SUM(F168:F187)</f>
        <v>8876223.53337886</v>
      </c>
      <c r="G188" s="133">
        <f>SUM(G168:G187)</f>
        <v>1767340.8740273803</v>
      </c>
      <c r="H188" s="133">
        <f t="shared" si="9"/>
        <v>46163724.733562358</v>
      </c>
      <c r="I188" s="347"/>
      <c r="J188" s="288"/>
    </row>
    <row r="189" spans="2:10">
      <c r="B189" s="328"/>
      <c r="C189" s="329"/>
      <c r="D189" s="329"/>
      <c r="E189" s="329"/>
      <c r="F189" s="329"/>
      <c r="G189" s="329"/>
      <c r="H189" s="344"/>
    </row>
    <row r="190" spans="2:10">
      <c r="B190" s="489" t="s">
        <v>34</v>
      </c>
      <c r="C190" s="489"/>
      <c r="D190" s="489"/>
      <c r="E190" s="489"/>
      <c r="F190" s="489"/>
      <c r="G190" s="489"/>
      <c r="H190" s="122">
        <f>H15</f>
        <v>36813478</v>
      </c>
    </row>
    <row r="191" spans="2:10" ht="43.5" customHeight="1" thickBot="1">
      <c r="B191" s="473" t="s">
        <v>229</v>
      </c>
      <c r="C191" s="473"/>
      <c r="D191" s="473"/>
      <c r="E191" s="473"/>
      <c r="F191" s="473"/>
      <c r="G191" s="473"/>
      <c r="H191" s="473"/>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2320330.7587515204</v>
      </c>
      <c r="D193" s="135">
        <f t="shared" si="11"/>
        <v>1159774.6613436034</v>
      </c>
      <c r="E193" s="135">
        <f t="shared" si="11"/>
        <v>1256084.3795624177</v>
      </c>
      <c r="F193" s="135">
        <f t="shared" si="11"/>
        <v>1252614.3691279879</v>
      </c>
      <c r="G193" s="135">
        <f t="shared" si="11"/>
        <v>0</v>
      </c>
      <c r="H193" s="135">
        <f>SUM(C193:G193)</f>
        <v>5988804.1687855292</v>
      </c>
    </row>
    <row r="194" spans="2:8">
      <c r="B194" s="127" t="str">
        <f>$B$33</f>
        <v>Science</v>
      </c>
      <c r="C194" s="138">
        <f t="shared" si="11"/>
        <v>1761448.7950502445</v>
      </c>
      <c r="D194" s="138">
        <f t="shared" si="11"/>
        <v>1227782.4813298229</v>
      </c>
      <c r="E194" s="138">
        <f t="shared" si="11"/>
        <v>1357053.544121118</v>
      </c>
      <c r="F194" s="138">
        <f t="shared" si="11"/>
        <v>1020628.8581604392</v>
      </c>
      <c r="G194" s="138">
        <f t="shared" si="11"/>
        <v>0</v>
      </c>
      <c r="H194" s="138">
        <f t="shared" ref="H194:H213" si="12">SUM(C194:G194)</f>
        <v>5366913.6786616249</v>
      </c>
    </row>
    <row r="195" spans="2:8">
      <c r="B195" s="127" t="str">
        <f>$B$34</f>
        <v>Fine Arts</v>
      </c>
      <c r="C195" s="138">
        <f t="shared" si="11"/>
        <v>636961.47123172646</v>
      </c>
      <c r="D195" s="138">
        <f t="shared" si="11"/>
        <v>774622.36652244511</v>
      </c>
      <c r="E195" s="138">
        <f t="shared" si="11"/>
        <v>526030.8607994545</v>
      </c>
      <c r="F195" s="138">
        <f t="shared" si="11"/>
        <v>127858.67138731192</v>
      </c>
      <c r="G195" s="138">
        <f t="shared" si="11"/>
        <v>0</v>
      </c>
      <c r="H195" s="138">
        <f t="shared" si="12"/>
        <v>2065473.369940938</v>
      </c>
    </row>
    <row r="196" spans="2:8">
      <c r="B196" s="127" t="str">
        <f>$B$35</f>
        <v>Teacher Education</v>
      </c>
      <c r="C196" s="138">
        <f t="shared" si="11"/>
        <v>121362.95712142224</v>
      </c>
      <c r="D196" s="138">
        <f t="shared" si="11"/>
        <v>631757.23184142227</v>
      </c>
      <c r="E196" s="138">
        <f t="shared" si="11"/>
        <v>1049168.2663162344</v>
      </c>
      <c r="F196" s="138">
        <f t="shared" si="11"/>
        <v>616267.36578807945</v>
      </c>
      <c r="G196" s="138">
        <f t="shared" si="11"/>
        <v>0</v>
      </c>
      <c r="H196" s="138">
        <f t="shared" si="12"/>
        <v>2418555.8210671581</v>
      </c>
    </row>
    <row r="197" spans="2:8">
      <c r="B197" s="127" t="str">
        <f>$B$36</f>
        <v>Agriculture</v>
      </c>
      <c r="C197" s="138">
        <f t="shared" si="11"/>
        <v>80346.168819600905</v>
      </c>
      <c r="D197" s="138">
        <f t="shared" si="11"/>
        <v>45214.494846932983</v>
      </c>
      <c r="E197" s="138">
        <f t="shared" si="11"/>
        <v>39080.39572112685</v>
      </c>
      <c r="F197" s="138">
        <f t="shared" si="11"/>
        <v>3162.2504291594146</v>
      </c>
      <c r="G197" s="138">
        <f t="shared" si="11"/>
        <v>0</v>
      </c>
      <c r="H197" s="138">
        <f t="shared" si="12"/>
        <v>167803.30981682014</v>
      </c>
    </row>
    <row r="198" spans="2:8">
      <c r="B198" s="127" t="str">
        <f>$B$37</f>
        <v>Engineering</v>
      </c>
      <c r="C198" s="138">
        <f t="shared" si="11"/>
        <v>77406.80484753428</v>
      </c>
      <c r="D198" s="138">
        <f t="shared" si="11"/>
        <v>266948.75511903357</v>
      </c>
      <c r="E198" s="138">
        <f t="shared" si="11"/>
        <v>154628.80055258053</v>
      </c>
      <c r="F198" s="138">
        <f t="shared" si="11"/>
        <v>0</v>
      </c>
      <c r="G198" s="138">
        <f t="shared" si="11"/>
        <v>0</v>
      </c>
      <c r="H198" s="138">
        <f t="shared" si="12"/>
        <v>498984.36051914841</v>
      </c>
    </row>
    <row r="199" spans="2:8">
      <c r="B199" s="127" t="str">
        <f>$B$38</f>
        <v>Home Economics</v>
      </c>
      <c r="C199" s="138">
        <f t="shared" si="11"/>
        <v>213198.0759989006</v>
      </c>
      <c r="D199" s="138">
        <f t="shared" si="11"/>
        <v>295419.74388684111</v>
      </c>
      <c r="E199" s="138">
        <f t="shared" si="11"/>
        <v>403681.33116883738</v>
      </c>
      <c r="F199" s="138">
        <f t="shared" si="11"/>
        <v>352393.62072194071</v>
      </c>
      <c r="G199" s="138">
        <f t="shared" si="11"/>
        <v>0</v>
      </c>
      <c r="H199" s="138">
        <f t="shared" si="12"/>
        <v>1264692.7717765197</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64005.291337157018</v>
      </c>
      <c r="D201" s="138">
        <f t="shared" si="11"/>
        <v>258595.58957831367</v>
      </c>
      <c r="E201" s="138">
        <f t="shared" si="11"/>
        <v>130255.01097903633</v>
      </c>
      <c r="F201" s="138">
        <f t="shared" si="11"/>
        <v>0</v>
      </c>
      <c r="G201" s="138">
        <f t="shared" si="11"/>
        <v>0</v>
      </c>
      <c r="H201" s="138">
        <f t="shared" si="12"/>
        <v>452855.89189450699</v>
      </c>
    </row>
    <row r="202" spans="2:8">
      <c r="B202" s="127" t="str">
        <f>$B$41</f>
        <v>Library Science</v>
      </c>
      <c r="C202" s="138">
        <f t="shared" si="11"/>
        <v>1944.0532946991009</v>
      </c>
      <c r="D202" s="138">
        <f t="shared" si="11"/>
        <v>19986.524179631404</v>
      </c>
      <c r="E202" s="138">
        <f t="shared" si="11"/>
        <v>658257.61668826838</v>
      </c>
      <c r="F202" s="138">
        <f t="shared" si="11"/>
        <v>0</v>
      </c>
      <c r="G202" s="138">
        <f t="shared" si="11"/>
        <v>0</v>
      </c>
      <c r="H202" s="138">
        <f t="shared" si="12"/>
        <v>680188.19416259893</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200260.45951143318</v>
      </c>
      <c r="D206" s="138">
        <f t="shared" si="11"/>
        <v>969101.37903477007</v>
      </c>
      <c r="E206" s="138">
        <f t="shared" si="11"/>
        <v>1392411.4983264538</v>
      </c>
      <c r="F206" s="138">
        <f t="shared" si="11"/>
        <v>1968534.699963321</v>
      </c>
      <c r="G206" s="138">
        <f t="shared" si="11"/>
        <v>1409374.2377639071</v>
      </c>
      <c r="H206" s="138">
        <f t="shared" si="12"/>
        <v>5939682.2745998846</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305186.49524599098</v>
      </c>
      <c r="D208" s="138">
        <f t="shared" si="11"/>
        <v>1766091.588847701</v>
      </c>
      <c r="E208" s="138">
        <f t="shared" si="11"/>
        <v>1732648.1027235561</v>
      </c>
      <c r="F208" s="138">
        <f t="shared" si="11"/>
        <v>11825.311383217429</v>
      </c>
      <c r="G208" s="138">
        <f t="shared" si="11"/>
        <v>0</v>
      </c>
      <c r="H208" s="138">
        <f t="shared" si="12"/>
        <v>3815751.4982004659</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87348.052147364797</v>
      </c>
      <c r="E210" s="138">
        <f t="shared" si="13"/>
        <v>0</v>
      </c>
      <c r="F210" s="138">
        <f t="shared" si="13"/>
        <v>0</v>
      </c>
      <c r="G210" s="138">
        <f t="shared" si="13"/>
        <v>0</v>
      </c>
      <c r="H210" s="138">
        <f t="shared" si="12"/>
        <v>87348.052147364797</v>
      </c>
    </row>
    <row r="211" spans="2:8">
      <c r="B211" s="127" t="str">
        <f>$B$50</f>
        <v>Technology</v>
      </c>
      <c r="C211" s="138">
        <f t="shared" si="13"/>
        <v>624.73359362164058</v>
      </c>
      <c r="D211" s="138">
        <f t="shared" si="13"/>
        <v>38298.757626865161</v>
      </c>
      <c r="E211" s="138">
        <f t="shared" si="13"/>
        <v>34405.000435199705</v>
      </c>
      <c r="F211" s="138">
        <f t="shared" si="13"/>
        <v>160.77193034375188</v>
      </c>
      <c r="G211" s="138">
        <f t="shared" si="13"/>
        <v>0</v>
      </c>
      <c r="H211" s="138">
        <f t="shared" si="12"/>
        <v>73489.263586030254</v>
      </c>
    </row>
    <row r="212" spans="2:8">
      <c r="B212" s="127" t="str">
        <f>$B$51</f>
        <v>Nursing</v>
      </c>
      <c r="C212" s="138">
        <f t="shared" si="13"/>
        <v>53047.500399260258</v>
      </c>
      <c r="D212" s="138">
        <f t="shared" si="13"/>
        <v>4085990.2083759503</v>
      </c>
      <c r="E212" s="138">
        <f t="shared" si="13"/>
        <v>2128957.6237392169</v>
      </c>
      <c r="F212" s="138">
        <f t="shared" si="13"/>
        <v>1724940.0123269791</v>
      </c>
      <c r="G212" s="138">
        <f t="shared" si="13"/>
        <v>0</v>
      </c>
      <c r="H212" s="138">
        <f t="shared" si="12"/>
        <v>7992935.3448414067</v>
      </c>
    </row>
    <row r="213" spans="2:8">
      <c r="B213" s="130" t="str">
        <f>$B$52</f>
        <v>Totals</v>
      </c>
      <c r="C213" s="135">
        <f>SUM(C193:C212)</f>
        <v>5836123.5652031098</v>
      </c>
      <c r="D213" s="135">
        <f>SUM(D193:D212)</f>
        <v>11626931.834680699</v>
      </c>
      <c r="E213" s="135">
        <f>SUM(E193:E212)</f>
        <v>10862662.431133499</v>
      </c>
      <c r="F213" s="135">
        <f>SUM(F193:F212)</f>
        <v>7078385.9312187796</v>
      </c>
      <c r="G213" s="135">
        <f>SUM(G193:G212)</f>
        <v>1409374.2377639071</v>
      </c>
      <c r="H213" s="135">
        <f t="shared" si="12"/>
        <v>36813477.999999993</v>
      </c>
    </row>
    <row r="214" spans="2:8">
      <c r="B214" s="143"/>
      <c r="C214" s="144"/>
      <c r="D214" s="144"/>
      <c r="E214" s="144"/>
      <c r="F214" s="144"/>
      <c r="G214" s="144"/>
      <c r="H214" s="144"/>
    </row>
    <row r="215" spans="2:8">
      <c r="B215" s="489" t="s">
        <v>35</v>
      </c>
      <c r="C215" s="489"/>
      <c r="D215" s="489"/>
      <c r="E215" s="489"/>
      <c r="F215" s="489"/>
      <c r="G215" s="489"/>
      <c r="H215" s="122">
        <f>H17</f>
        <v>37324787</v>
      </c>
    </row>
    <row r="216" spans="2:8" ht="60.75" customHeight="1" thickBot="1">
      <c r="B216" s="473" t="s">
        <v>230</v>
      </c>
      <c r="C216" s="473"/>
      <c r="D216" s="473"/>
      <c r="E216" s="473"/>
      <c r="F216" s="473"/>
      <c r="G216" s="473"/>
      <c r="H216" s="473"/>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5510840.5971788727</v>
      </c>
      <c r="D218" s="135">
        <f t="shared" si="14"/>
        <v>2573266.2940958808</v>
      </c>
      <c r="E218" s="135">
        <f t="shared" si="14"/>
        <v>768151.26528777496</v>
      </c>
      <c r="F218" s="135">
        <f t="shared" si="14"/>
        <v>284663.14033986145</v>
      </c>
      <c r="G218" s="135">
        <f t="shared" si="14"/>
        <v>0</v>
      </c>
      <c r="H218" s="135">
        <f>SUM(C218:G218)</f>
        <v>9136921.2969023902</v>
      </c>
    </row>
    <row r="219" spans="2:8">
      <c r="B219" s="127" t="str">
        <f>$B$33</f>
        <v>Science</v>
      </c>
      <c r="C219" s="138">
        <f t="shared" si="14"/>
        <v>2396308.8879552842</v>
      </c>
      <c r="D219" s="138">
        <f t="shared" si="14"/>
        <v>1778054.6353008621</v>
      </c>
      <c r="E219" s="138">
        <f t="shared" si="14"/>
        <v>1026466.4410409827</v>
      </c>
      <c r="F219" s="138">
        <f t="shared" si="14"/>
        <v>556313.1085499007</v>
      </c>
      <c r="G219" s="138">
        <f t="shared" si="14"/>
        <v>0</v>
      </c>
      <c r="H219" s="138">
        <f t="shared" ref="H219:H238" si="15">SUM(C219:G219)</f>
        <v>5757143.0728470292</v>
      </c>
    </row>
    <row r="220" spans="2:8">
      <c r="B220" s="127" t="str">
        <f>$B$34</f>
        <v>Fine Arts</v>
      </c>
      <c r="C220" s="138">
        <f t="shared" si="14"/>
        <v>784214.96995824133</v>
      </c>
      <c r="D220" s="138">
        <f t="shared" si="14"/>
        <v>668621.68946781172</v>
      </c>
      <c r="E220" s="138">
        <f t="shared" si="14"/>
        <v>192637.31002534213</v>
      </c>
      <c r="F220" s="138">
        <f t="shared" si="14"/>
        <v>49550.155417400056</v>
      </c>
      <c r="G220" s="138">
        <f t="shared" si="14"/>
        <v>0</v>
      </c>
      <c r="H220" s="138">
        <f t="shared" si="15"/>
        <v>1695024.124868795</v>
      </c>
    </row>
    <row r="221" spans="2:8">
      <c r="B221" s="127" t="str">
        <f>$B$35</f>
        <v>Teacher Education</v>
      </c>
      <c r="C221" s="138">
        <f t="shared" si="14"/>
        <v>237919.06238214282</v>
      </c>
      <c r="D221" s="138">
        <f t="shared" si="14"/>
        <v>1108273.9328890578</v>
      </c>
      <c r="E221" s="138">
        <f t="shared" si="14"/>
        <v>701940.51626799977</v>
      </c>
      <c r="F221" s="138">
        <f t="shared" si="14"/>
        <v>187314.60267638354</v>
      </c>
      <c r="G221" s="138">
        <f t="shared" si="14"/>
        <v>0</v>
      </c>
      <c r="H221" s="138">
        <f t="shared" si="15"/>
        <v>2235448.114215584</v>
      </c>
    </row>
    <row r="222" spans="2:8">
      <c r="B222" s="127" t="str">
        <f>$B$36</f>
        <v>Agriculture</v>
      </c>
      <c r="C222" s="138">
        <f t="shared" si="14"/>
        <v>36221.254544100993</v>
      </c>
      <c r="D222" s="138">
        <f t="shared" si="14"/>
        <v>60268.673087622483</v>
      </c>
      <c r="E222" s="138">
        <f t="shared" si="14"/>
        <v>17585.148633018784</v>
      </c>
      <c r="F222" s="138">
        <f t="shared" si="14"/>
        <v>1126.1398958500013</v>
      </c>
      <c r="G222" s="138">
        <f t="shared" si="14"/>
        <v>0</v>
      </c>
      <c r="H222" s="138">
        <f t="shared" si="15"/>
        <v>115201.21616059227</v>
      </c>
    </row>
    <row r="223" spans="2:8">
      <c r="B223" s="127" t="str">
        <f>$B$37</f>
        <v>Engineering</v>
      </c>
      <c r="C223" s="138">
        <f t="shared" si="14"/>
        <v>85012.442171999588</v>
      </c>
      <c r="D223" s="138">
        <f t="shared" si="14"/>
        <v>226780.19937457945</v>
      </c>
      <c r="E223" s="138">
        <f t="shared" si="14"/>
        <v>109374.29566445774</v>
      </c>
      <c r="F223" s="138">
        <f t="shared" si="14"/>
        <v>0</v>
      </c>
      <c r="G223" s="138">
        <f t="shared" si="14"/>
        <v>0</v>
      </c>
      <c r="H223" s="138">
        <f t="shared" si="15"/>
        <v>421166.93721103674</v>
      </c>
    </row>
    <row r="224" spans="2:8">
      <c r="B224" s="127" t="str">
        <f>$B$38</f>
        <v>Home Economics</v>
      </c>
      <c r="C224" s="138">
        <f t="shared" si="14"/>
        <v>306309.42198938376</v>
      </c>
      <c r="D224" s="138">
        <f t="shared" si="14"/>
        <v>490520.03374092735</v>
      </c>
      <c r="E224" s="138">
        <f t="shared" si="14"/>
        <v>400062.13140117732</v>
      </c>
      <c r="F224" s="138">
        <f t="shared" si="14"/>
        <v>92343.4714597001</v>
      </c>
      <c r="G224" s="138">
        <f t="shared" si="14"/>
        <v>0</v>
      </c>
      <c r="H224" s="138">
        <f t="shared" si="15"/>
        <v>1289235.0585911884</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35559.679118637963</v>
      </c>
      <c r="D226" s="138">
        <f t="shared" si="14"/>
        <v>285632.30108621082</v>
      </c>
      <c r="E226" s="138">
        <f t="shared" si="14"/>
        <v>108708.19154957066</v>
      </c>
      <c r="F226" s="138">
        <f t="shared" si="14"/>
        <v>0</v>
      </c>
      <c r="G226" s="138">
        <f t="shared" si="14"/>
        <v>0</v>
      </c>
      <c r="H226" s="138">
        <f t="shared" si="15"/>
        <v>429900.17175441945</v>
      </c>
    </row>
    <row r="227" spans="2:10">
      <c r="B227" s="127" t="str">
        <f>$B$41</f>
        <v>Library Science</v>
      </c>
      <c r="C227" s="138">
        <f t="shared" si="14"/>
        <v>3225.1801991322804</v>
      </c>
      <c r="D227" s="138">
        <f t="shared" si="14"/>
        <v>45201.504815716857</v>
      </c>
      <c r="E227" s="138">
        <f t="shared" si="14"/>
        <v>623473.45153430232</v>
      </c>
      <c r="F227" s="138">
        <f t="shared" si="14"/>
        <v>0</v>
      </c>
      <c r="G227" s="138">
        <f t="shared" si="14"/>
        <v>0</v>
      </c>
      <c r="H227" s="138">
        <f t="shared" si="15"/>
        <v>671900.1365491515</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264795.5640415785</v>
      </c>
      <c r="D231" s="138">
        <f t="shared" si="14"/>
        <v>1427903.9469990556</v>
      </c>
      <c r="E231" s="138">
        <f t="shared" si="14"/>
        <v>1313024.4312654024</v>
      </c>
      <c r="F231" s="138">
        <f t="shared" si="14"/>
        <v>1177566.9510938181</v>
      </c>
      <c r="G231" s="138">
        <f t="shared" si="14"/>
        <v>768586.56128990487</v>
      </c>
      <c r="H231" s="138">
        <f t="shared" si="15"/>
        <v>4951877.4546897588</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373872.81231479585</v>
      </c>
      <c r="D233" s="138">
        <f t="shared" si="14"/>
        <v>2160013.7899544695</v>
      </c>
      <c r="E233" s="138">
        <f t="shared" si="14"/>
        <v>2705315.2522023669</v>
      </c>
      <c r="F233" s="138">
        <f t="shared" si="14"/>
        <v>3003.0397222666702</v>
      </c>
      <c r="G233" s="138">
        <f t="shared" si="14"/>
        <v>0</v>
      </c>
      <c r="H233" s="138">
        <f t="shared" si="15"/>
        <v>5242204.8941938989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82676.256671482115</v>
      </c>
      <c r="E235" s="138">
        <f t="shared" si="16"/>
        <v>0</v>
      </c>
      <c r="F235" s="138">
        <f t="shared" si="16"/>
        <v>0</v>
      </c>
      <c r="G235" s="138">
        <f t="shared" si="16"/>
        <v>0</v>
      </c>
      <c r="H235" s="138">
        <f t="shared" si="15"/>
        <v>82676.256671482115</v>
      </c>
    </row>
    <row r="236" spans="2:10">
      <c r="B236" s="127" t="str">
        <f>$B$50</f>
        <v>Technology</v>
      </c>
      <c r="C236" s="138">
        <f t="shared" si="16"/>
        <v>496.18156909727384</v>
      </c>
      <c r="D236" s="138">
        <f t="shared" si="16"/>
        <v>47133.19305570476</v>
      </c>
      <c r="E236" s="138">
        <f t="shared" si="16"/>
        <v>16386.161226222048</v>
      </c>
      <c r="F236" s="138">
        <f t="shared" si="16"/>
        <v>750.75993056666755</v>
      </c>
      <c r="G236" s="138">
        <f t="shared" si="16"/>
        <v>0</v>
      </c>
      <c r="H236" s="138">
        <f t="shared" si="15"/>
        <v>64766.295781590743</v>
      </c>
    </row>
    <row r="237" spans="2:10">
      <c r="B237" s="127" t="str">
        <f>$B$51</f>
        <v>Nursing</v>
      </c>
      <c r="C237" s="138">
        <f t="shared" si="16"/>
        <v>29357.409504922038</v>
      </c>
      <c r="D237" s="138">
        <f t="shared" si="16"/>
        <v>3448192.2875943999</v>
      </c>
      <c r="E237" s="138">
        <f t="shared" si="16"/>
        <v>1558950.0704817108</v>
      </c>
      <c r="F237" s="138">
        <f t="shared" si="16"/>
        <v>194822.20198205023</v>
      </c>
      <c r="G237" s="138">
        <f t="shared" si="16"/>
        <v>0</v>
      </c>
      <c r="H237" s="138">
        <f t="shared" si="15"/>
        <v>5231321.9695630828</v>
      </c>
    </row>
    <row r="238" spans="2:10">
      <c r="B238" s="130" t="str">
        <f>$B$52</f>
        <v>Totals</v>
      </c>
      <c r="C238" s="135">
        <f>SUM(C218:C237)</f>
        <v>10064133.462928191</v>
      </c>
      <c r="D238" s="135">
        <f>SUM(D218:D237)</f>
        <v>14402538.738133783</v>
      </c>
      <c r="E238" s="135">
        <f>SUM(E218:E237)</f>
        <v>9542074.6665803287</v>
      </c>
      <c r="F238" s="135">
        <f>SUM(F218:F237)</f>
        <v>2547453.571067798</v>
      </c>
      <c r="G238" s="135">
        <f>SUM(G218:G237)</f>
        <v>768586.56128990487</v>
      </c>
      <c r="H238" s="135">
        <f t="shared" si="15"/>
        <v>37324787</v>
      </c>
    </row>
    <row r="239" spans="2:10">
      <c r="B239" s="328"/>
      <c r="C239" s="348"/>
      <c r="D239" s="348"/>
      <c r="E239" s="348"/>
      <c r="F239" s="348"/>
      <c r="G239" s="348"/>
      <c r="H239" s="348"/>
    </row>
    <row r="240" spans="2:10">
      <c r="B240" s="120" t="s">
        <v>11</v>
      </c>
      <c r="C240" s="121"/>
      <c r="D240" s="121"/>
      <c r="E240" s="121"/>
      <c r="F240" s="121"/>
      <c r="G240" s="121"/>
      <c r="H240" s="122">
        <f>H16</f>
        <v>15359851</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2267814.4273782056</v>
      </c>
      <c r="D243" s="135">
        <f t="shared" si="17"/>
        <v>1058947.4190605539</v>
      </c>
      <c r="E243" s="135">
        <f t="shared" si="17"/>
        <v>316108.67545692076</v>
      </c>
      <c r="F243" s="135">
        <f t="shared" si="17"/>
        <v>117144.22967269341</v>
      </c>
      <c r="G243" s="135">
        <f t="shared" si="17"/>
        <v>0</v>
      </c>
      <c r="H243" s="135">
        <f>SUM(C243:G243)</f>
        <v>3760014.7515683733</v>
      </c>
    </row>
    <row r="244" spans="2:8">
      <c r="B244" s="127" t="str">
        <f>$B$33</f>
        <v>Science</v>
      </c>
      <c r="C244" s="138">
        <f t="shared" si="17"/>
        <v>986126.12227281719</v>
      </c>
      <c r="D244" s="138">
        <f t="shared" si="17"/>
        <v>731702.88334346248</v>
      </c>
      <c r="E244" s="138">
        <f t="shared" si="17"/>
        <v>422410.22275330813</v>
      </c>
      <c r="F244" s="138">
        <f t="shared" si="17"/>
        <v>228933.29456034943</v>
      </c>
      <c r="G244" s="138">
        <f t="shared" si="17"/>
        <v>0</v>
      </c>
      <c r="H244" s="138">
        <f t="shared" ref="H244:H263" si="18">SUM(C244:G244)</f>
        <v>2369172.5229299376</v>
      </c>
    </row>
    <row r="245" spans="2:8">
      <c r="B245" s="127" t="str">
        <f>$B$34</f>
        <v>Fine Arts</v>
      </c>
      <c r="C245" s="138">
        <f t="shared" si="17"/>
        <v>322719.19168696296</v>
      </c>
      <c r="D245" s="138">
        <f t="shared" si="17"/>
        <v>275150.38533492119</v>
      </c>
      <c r="E245" s="138">
        <f t="shared" si="17"/>
        <v>79273.871784722069</v>
      </c>
      <c r="F245" s="138">
        <f t="shared" si="17"/>
        <v>20390.81975841169</v>
      </c>
      <c r="G245" s="138">
        <f t="shared" si="17"/>
        <v>0</v>
      </c>
      <c r="H245" s="138">
        <f t="shared" si="18"/>
        <v>697534.26856501796</v>
      </c>
    </row>
    <row r="246" spans="2:8">
      <c r="B246" s="127" t="str">
        <f>$B$35</f>
        <v>Teacher Education</v>
      </c>
      <c r="C246" s="138">
        <f t="shared" si="17"/>
        <v>97908.163501359522</v>
      </c>
      <c r="D246" s="138">
        <f t="shared" si="17"/>
        <v>456075.54240992526</v>
      </c>
      <c r="E246" s="138">
        <f t="shared" si="17"/>
        <v>288861.70846037386</v>
      </c>
      <c r="F246" s="138">
        <f t="shared" si="17"/>
        <v>77083.477723086617</v>
      </c>
      <c r="G246" s="138">
        <f t="shared" si="17"/>
        <v>0</v>
      </c>
      <c r="H246" s="138">
        <f t="shared" si="18"/>
        <v>919928.89209474518</v>
      </c>
    </row>
    <row r="247" spans="2:8">
      <c r="B247" s="127" t="str">
        <f>$B$36</f>
        <v>Agriculture</v>
      </c>
      <c r="C247" s="138">
        <f t="shared" si="17"/>
        <v>14905.726664440554</v>
      </c>
      <c r="D247" s="138">
        <f t="shared" si="17"/>
        <v>24801.691128032191</v>
      </c>
      <c r="E247" s="138">
        <f t="shared" si="17"/>
        <v>7236.6190010949613</v>
      </c>
      <c r="F247" s="138">
        <f t="shared" si="17"/>
        <v>463.42772178208384</v>
      </c>
      <c r="G247" s="138">
        <f t="shared" si="17"/>
        <v>0</v>
      </c>
      <c r="H247" s="138">
        <f t="shared" si="18"/>
        <v>47407.464515349791</v>
      </c>
    </row>
    <row r="248" spans="2:8">
      <c r="B248" s="127" t="str">
        <f>$B$37</f>
        <v>Engineering</v>
      </c>
      <c r="C248" s="138">
        <f t="shared" si="17"/>
        <v>34984.216920193809</v>
      </c>
      <c r="D248" s="138">
        <f t="shared" si="17"/>
        <v>93324.31212919805</v>
      </c>
      <c r="E248" s="138">
        <f t="shared" si="17"/>
        <v>45009.57727196184</v>
      </c>
      <c r="F248" s="138">
        <f t="shared" si="17"/>
        <v>0</v>
      </c>
      <c r="G248" s="138">
        <f t="shared" si="17"/>
        <v>0</v>
      </c>
      <c r="H248" s="138">
        <f t="shared" si="18"/>
        <v>173318.1063213537</v>
      </c>
    </row>
    <row r="249" spans="2:8">
      <c r="B249" s="127" t="str">
        <f>$B$38</f>
        <v>Home Economics</v>
      </c>
      <c r="C249" s="138">
        <f t="shared" si="17"/>
        <v>126052.08119883062</v>
      </c>
      <c r="D249" s="138">
        <f t="shared" si="17"/>
        <v>201858.2083475953</v>
      </c>
      <c r="E249" s="138">
        <f t="shared" si="17"/>
        <v>164633.08227491038</v>
      </c>
      <c r="F249" s="138">
        <f t="shared" si="17"/>
        <v>38001.073186130874</v>
      </c>
      <c r="G249" s="138">
        <f t="shared" si="17"/>
        <v>0</v>
      </c>
      <c r="H249" s="138">
        <f t="shared" si="18"/>
        <v>530544.44500746718</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14633.475949108306</v>
      </c>
      <c r="D251" s="138">
        <f t="shared" si="17"/>
        <v>117543.05752558846</v>
      </c>
      <c r="E251" s="138">
        <f t="shared" si="17"/>
        <v>44735.46291585976</v>
      </c>
      <c r="F251" s="138">
        <f t="shared" si="17"/>
        <v>0</v>
      </c>
      <c r="G251" s="138">
        <f t="shared" si="17"/>
        <v>0</v>
      </c>
      <c r="H251" s="138">
        <f t="shared" si="18"/>
        <v>176911.99639055654</v>
      </c>
    </row>
    <row r="252" spans="2:8">
      <c r="B252" s="127" t="str">
        <f>$B$41</f>
        <v>Library Science</v>
      </c>
      <c r="C252" s="138">
        <f t="shared" si="17"/>
        <v>1327.222237244707</v>
      </c>
      <c r="D252" s="138">
        <f t="shared" si="17"/>
        <v>18601.268346024142</v>
      </c>
      <c r="E252" s="138">
        <f t="shared" si="17"/>
        <v>256571.0373115486</v>
      </c>
      <c r="F252" s="138">
        <f t="shared" si="17"/>
        <v>0</v>
      </c>
      <c r="G252" s="138">
        <f t="shared" si="17"/>
        <v>0</v>
      </c>
      <c r="H252" s="138">
        <f t="shared" si="18"/>
        <v>276499.52789481747</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108968.3488117321</v>
      </c>
      <c r="D256" s="138">
        <f t="shared" si="17"/>
        <v>587609.29749491648</v>
      </c>
      <c r="E256" s="138">
        <f t="shared" si="17"/>
        <v>540334.21874842374</v>
      </c>
      <c r="F256" s="138">
        <f t="shared" si="17"/>
        <v>484590.92107679899</v>
      </c>
      <c r="G256" s="138">
        <f t="shared" si="17"/>
        <v>316287.80793887202</v>
      </c>
      <c r="H256" s="138">
        <f t="shared" si="18"/>
        <v>2037790.5940707433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153855.68550213642</v>
      </c>
      <c r="D258" s="138">
        <f t="shared" si="17"/>
        <v>888886.25062069215</v>
      </c>
      <c r="E258" s="138">
        <f t="shared" si="17"/>
        <v>1113288.0458729954</v>
      </c>
      <c r="F258" s="138">
        <f t="shared" si="17"/>
        <v>1235.8072580855569</v>
      </c>
      <c r="G258" s="138">
        <f t="shared" si="17"/>
        <v>0</v>
      </c>
      <c r="H258" s="138">
        <f t="shared" si="18"/>
        <v>2157265.7892539091</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34022.832701274929</v>
      </c>
      <c r="E260" s="138">
        <f t="shared" si="19"/>
        <v>0</v>
      </c>
      <c r="F260" s="138">
        <f t="shared" si="19"/>
        <v>0</v>
      </c>
      <c r="G260" s="138">
        <f t="shared" si="19"/>
        <v>0</v>
      </c>
      <c r="H260" s="138">
        <f t="shared" si="18"/>
        <v>34022.832701274929</v>
      </c>
    </row>
    <row r="261" spans="2:10">
      <c r="B261" s="127" t="str">
        <f>$B$50</f>
        <v>Technology</v>
      </c>
      <c r="C261" s="138">
        <f t="shared" si="19"/>
        <v>204.18803649918567</v>
      </c>
      <c r="D261" s="138">
        <f t="shared" si="19"/>
        <v>19396.194343717481</v>
      </c>
      <c r="E261" s="138">
        <f t="shared" si="19"/>
        <v>6743.2131601112133</v>
      </c>
      <c r="F261" s="138">
        <f t="shared" si="19"/>
        <v>308.95181452138922</v>
      </c>
      <c r="G261" s="138">
        <f t="shared" si="19"/>
        <v>0</v>
      </c>
      <c r="H261" s="138">
        <f t="shared" si="18"/>
        <v>26652.547354849266</v>
      </c>
    </row>
    <row r="262" spans="2:10">
      <c r="B262" s="127" t="str">
        <f>$B$51</f>
        <v>Nursing</v>
      </c>
      <c r="C262" s="138">
        <f t="shared" si="19"/>
        <v>12081.125492868487</v>
      </c>
      <c r="D262" s="138">
        <f t="shared" si="19"/>
        <v>1418995.9009491235</v>
      </c>
      <c r="E262" s="138">
        <f t="shared" si="19"/>
        <v>641537.23902131245</v>
      </c>
      <c r="F262" s="138">
        <f t="shared" si="19"/>
        <v>80172.99586830051</v>
      </c>
      <c r="G262" s="138">
        <f t="shared" si="19"/>
        <v>0</v>
      </c>
      <c r="H262" s="138">
        <f t="shared" si="18"/>
        <v>2152787.2613316048</v>
      </c>
    </row>
    <row r="263" spans="2:10">
      <c r="B263" s="130" t="str">
        <f>$B$52</f>
        <v>Totals</v>
      </c>
      <c r="C263" s="135">
        <f>SUM(C243:C262)</f>
        <v>4141579.9756523995</v>
      </c>
      <c r="D263" s="135">
        <f>SUM(D243:D262)</f>
        <v>5926915.2437350256</v>
      </c>
      <c r="E263" s="135">
        <f>SUM(E243:E262)</f>
        <v>3926742.9740335434</v>
      </c>
      <c r="F263" s="135">
        <f>SUM(F243:F262)</f>
        <v>1048324.9986401605</v>
      </c>
      <c r="G263" s="135">
        <f>SUM(G243:G262)</f>
        <v>316287.80793887202</v>
      </c>
      <c r="H263" s="135">
        <f t="shared" si="18"/>
        <v>15359851.000000002</v>
      </c>
      <c r="I263" s="349"/>
    </row>
    <row r="264" spans="2:10">
      <c r="B264" s="481"/>
      <c r="C264" s="481"/>
      <c r="D264" s="481"/>
      <c r="E264" s="481"/>
      <c r="F264" s="481"/>
      <c r="G264" s="481"/>
      <c r="H264" s="481"/>
      <c r="I264" s="350"/>
    </row>
    <row r="265" spans="2:10">
      <c r="B265" s="120" t="s">
        <v>232</v>
      </c>
      <c r="C265" s="121"/>
      <c r="D265" s="121"/>
      <c r="E265" s="121"/>
      <c r="F265" s="121"/>
      <c r="G265" s="121"/>
      <c r="H265" s="122"/>
      <c r="J265" s="358"/>
    </row>
    <row r="266" spans="2:10" ht="45" customHeight="1" thickBot="1">
      <c r="B266" s="473" t="s">
        <v>233</v>
      </c>
      <c r="C266" s="473"/>
      <c r="D266" s="473"/>
      <c r="E266" s="473"/>
      <c r="F266" s="473"/>
      <c r="G266" s="473"/>
      <c r="H266" s="473"/>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16192282.625600111</v>
      </c>
      <c r="D268" s="135">
        <f t="shared" si="20"/>
        <v>7837610.7518619122</v>
      </c>
      <c r="E268" s="135">
        <f t="shared" si="20"/>
        <v>5638880.511654905</v>
      </c>
      <c r="F268" s="135">
        <f t="shared" si="20"/>
        <v>4943845.521172083</v>
      </c>
      <c r="G268" s="135">
        <f t="shared" si="20"/>
        <v>0</v>
      </c>
      <c r="H268" s="135">
        <f>SUM(C268:G268)</f>
        <v>34612619.410289012</v>
      </c>
    </row>
    <row r="269" spans="2:10">
      <c r="B269" s="127" t="str">
        <f>$B$33</f>
        <v>Science</v>
      </c>
      <c r="C269" s="138">
        <f t="shared" si="20"/>
        <v>9769530.5331554003</v>
      </c>
      <c r="D269" s="138">
        <f t="shared" si="20"/>
        <v>6961754.0862803394</v>
      </c>
      <c r="E269" s="138">
        <f t="shared" si="20"/>
        <v>6369616.1371102752</v>
      </c>
      <c r="F269" s="138">
        <f t="shared" si="20"/>
        <v>4486094.2670079879</v>
      </c>
      <c r="G269" s="138">
        <f t="shared" si="20"/>
        <v>0</v>
      </c>
      <c r="H269" s="138">
        <f t="shared" ref="H269:H288" si="21">SUM(C269:G269)</f>
        <v>27586995.023554001</v>
      </c>
    </row>
    <row r="270" spans="2:10">
      <c r="B270" s="127" t="str">
        <f>$B$34</f>
        <v>Fine Arts</v>
      </c>
      <c r="C270" s="138">
        <f t="shared" si="20"/>
        <v>3416586.1772370553</v>
      </c>
      <c r="D270" s="138">
        <f t="shared" si="20"/>
        <v>3752588.9200373446</v>
      </c>
      <c r="E270" s="138">
        <f t="shared" si="20"/>
        <v>2179323.6279028649</v>
      </c>
      <c r="F270" s="138">
        <f t="shared" si="20"/>
        <v>533562.48356869176</v>
      </c>
      <c r="G270" s="138">
        <f t="shared" si="20"/>
        <v>0</v>
      </c>
      <c r="H270" s="138">
        <f t="shared" si="21"/>
        <v>9882061.2087459583</v>
      </c>
    </row>
    <row r="271" spans="2:10">
      <c r="B271" s="127" t="str">
        <f>$B$35</f>
        <v>Teacher Education</v>
      </c>
      <c r="C271" s="138">
        <f t="shared" si="20"/>
        <v>775894.97122354712</v>
      </c>
      <c r="D271" s="138">
        <f t="shared" si="20"/>
        <v>3855130.6758639207</v>
      </c>
      <c r="E271" s="138">
        <f t="shared" si="20"/>
        <v>4795135.3127741627</v>
      </c>
      <c r="F271" s="138">
        <f t="shared" si="20"/>
        <v>2499012.303895005</v>
      </c>
      <c r="G271" s="138">
        <f t="shared" si="20"/>
        <v>0</v>
      </c>
      <c r="H271" s="138">
        <f t="shared" si="21"/>
        <v>11925173.263756637</v>
      </c>
    </row>
    <row r="272" spans="2:10">
      <c r="B272" s="127" t="str">
        <f>$B$36</f>
        <v>Agriculture</v>
      </c>
      <c r="C272" s="138">
        <f t="shared" si="20"/>
        <v>342465.9384209445</v>
      </c>
      <c r="D272" s="138">
        <f t="shared" si="20"/>
        <v>249020.23230665759</v>
      </c>
      <c r="E272" s="138">
        <f t="shared" si="20"/>
        <v>166529.10606869456</v>
      </c>
      <c r="F272" s="138">
        <f t="shared" si="20"/>
        <v>13056.035229103616</v>
      </c>
      <c r="G272" s="138">
        <f t="shared" si="20"/>
        <v>0</v>
      </c>
      <c r="H272" s="138">
        <f t="shared" si="21"/>
        <v>771071.31202540034</v>
      </c>
    </row>
    <row r="273" spans="2:10">
      <c r="B273" s="127" t="str">
        <f>$B$37</f>
        <v>Engineering</v>
      </c>
      <c r="C273" s="138">
        <f t="shared" si="20"/>
        <v>400677.34499440657</v>
      </c>
      <c r="D273" s="138">
        <f t="shared" si="20"/>
        <v>1288073.1524408932</v>
      </c>
      <c r="E273" s="138">
        <f t="shared" si="20"/>
        <v>715075.11816764972</v>
      </c>
      <c r="F273" s="138">
        <f t="shared" si="20"/>
        <v>0</v>
      </c>
      <c r="G273" s="138">
        <f t="shared" si="20"/>
        <v>0</v>
      </c>
      <c r="H273" s="138">
        <f t="shared" si="21"/>
        <v>2403825.6156029496</v>
      </c>
    </row>
    <row r="274" spans="2:10">
      <c r="B274" s="127" t="str">
        <f>$B$38</f>
        <v>Home Economics</v>
      </c>
      <c r="C274" s="138">
        <f t="shared" si="20"/>
        <v>1205427.6756453556</v>
      </c>
      <c r="D274" s="138">
        <f t="shared" si="20"/>
        <v>1763584.0191802769</v>
      </c>
      <c r="E274" s="138">
        <f t="shared" si="20"/>
        <v>2028462.5582777625</v>
      </c>
      <c r="F274" s="138">
        <f t="shared" si="20"/>
        <v>1408140.2578267935</v>
      </c>
      <c r="G274" s="138">
        <f t="shared" si="20"/>
        <v>0</v>
      </c>
      <c r="H274" s="138">
        <f t="shared" si="21"/>
        <v>6405614.510930188</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282279.32735264848</v>
      </c>
      <c r="D276" s="138">
        <f t="shared" si="20"/>
        <v>1340855.0301071308</v>
      </c>
      <c r="E276" s="138">
        <f t="shared" si="20"/>
        <v>625754.40077247517</v>
      </c>
      <c r="F276" s="138">
        <f t="shared" si="20"/>
        <v>0</v>
      </c>
      <c r="G276" s="138">
        <f t="shared" si="20"/>
        <v>0</v>
      </c>
      <c r="H276" s="138">
        <f t="shared" si="21"/>
        <v>2248888.7582322545</v>
      </c>
    </row>
    <row r="277" spans="2:10">
      <c r="B277" s="127" t="str">
        <f>$B$41</f>
        <v>Library Science</v>
      </c>
      <c r="C277" s="138">
        <f t="shared" si="20"/>
        <v>11601.630407233748</v>
      </c>
      <c r="D277" s="138">
        <f t="shared" si="20"/>
        <v>136274.84255995648</v>
      </c>
      <c r="E277" s="138">
        <f t="shared" si="20"/>
        <v>3266917.3262526346</v>
      </c>
      <c r="F277" s="138">
        <f t="shared" si="20"/>
        <v>0</v>
      </c>
      <c r="G277" s="138">
        <f t="shared" si="20"/>
        <v>0</v>
      </c>
      <c r="H277" s="138">
        <f t="shared" si="21"/>
        <v>3414793.7992198248</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1099917.683559746</v>
      </c>
      <c r="D281" s="138">
        <f t="shared" si="20"/>
        <v>5529520.0649104035</v>
      </c>
      <c r="E281" s="138">
        <f t="shared" si="20"/>
        <v>6902307.715403473</v>
      </c>
      <c r="F281" s="138">
        <f t="shared" si="20"/>
        <v>8800156.5496540107</v>
      </c>
      <c r="G281" s="138">
        <f t="shared" si="20"/>
        <v>6195331.1193309641</v>
      </c>
      <c r="H281" s="138">
        <f t="shared" si="21"/>
        <v>28527233.132858597</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1634348.970331443</v>
      </c>
      <c r="D283" s="138">
        <f t="shared" si="20"/>
        <v>9452830.5519145876</v>
      </c>
      <c r="E283" s="138">
        <f t="shared" si="20"/>
        <v>10101266.168173313</v>
      </c>
      <c r="F283" s="138">
        <f t="shared" si="20"/>
        <v>47117.977854014964</v>
      </c>
      <c r="G283" s="138">
        <f t="shared" si="20"/>
        <v>0</v>
      </c>
      <c r="H283" s="138">
        <f t="shared" si="21"/>
        <v>21235563.66827336</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433427.19859438291</v>
      </c>
      <c r="E285" s="138">
        <f t="shared" si="22"/>
        <v>0</v>
      </c>
      <c r="F285" s="138">
        <f t="shared" si="22"/>
        <v>0</v>
      </c>
      <c r="G285" s="138">
        <f t="shared" si="22"/>
        <v>0</v>
      </c>
      <c r="H285" s="138">
        <f t="shared" si="21"/>
        <v>433427.19859438291</v>
      </c>
    </row>
    <row r="286" spans="2:10">
      <c r="B286" s="127" t="str">
        <f>$B$50</f>
        <v>Technology</v>
      </c>
      <c r="C286" s="138">
        <f t="shared" si="22"/>
        <v>2965.6827279555973</v>
      </c>
      <c r="D286" s="138">
        <f t="shared" si="22"/>
        <v>205402.46723372629</v>
      </c>
      <c r="E286" s="138">
        <f t="shared" si="22"/>
        <v>147883.50919892613</v>
      </c>
      <c r="F286" s="138">
        <f t="shared" si="22"/>
        <v>1642.6782563067272</v>
      </c>
      <c r="G286" s="138">
        <f t="shared" si="22"/>
        <v>0</v>
      </c>
      <c r="H286" s="138">
        <f t="shared" si="21"/>
        <v>357894.33741691476</v>
      </c>
    </row>
    <row r="287" spans="2:10">
      <c r="B287" s="127" t="str">
        <f>$B$51</f>
        <v>Nursing</v>
      </c>
      <c r="C287" s="138">
        <f t="shared" si="22"/>
        <v>233791.2467249074</v>
      </c>
      <c r="D287" s="138">
        <f t="shared" si="22"/>
        <v>19683179.342813283</v>
      </c>
      <c r="E287" s="138">
        <f t="shared" si="22"/>
        <v>9920186.9936764166</v>
      </c>
      <c r="F287" s="138">
        <f t="shared" si="22"/>
        <v>6529708.1709488481</v>
      </c>
      <c r="G287" s="138">
        <f t="shared" si="22"/>
        <v>0</v>
      </c>
      <c r="H287" s="138">
        <f t="shared" si="21"/>
        <v>36366865.754163459</v>
      </c>
    </row>
    <row r="288" spans="2:10">
      <c r="B288" s="130" t="str">
        <f>$B$52</f>
        <v>Totals</v>
      </c>
      <c r="C288" s="135">
        <f>SUM(C268:C287)</f>
        <v>35367769.807380758</v>
      </c>
      <c r="D288" s="135">
        <f>SUM(D268:D287)</f>
        <v>62489251.336104818</v>
      </c>
      <c r="E288" s="135">
        <f>SUM(E268:E287)</f>
        <v>52857338.485433556</v>
      </c>
      <c r="F288" s="135">
        <f>SUM(F268:F287)</f>
        <v>29262336.245412845</v>
      </c>
      <c r="G288" s="135">
        <f>SUM(G268:G287)</f>
        <v>6195331.1193309641</v>
      </c>
      <c r="H288" s="135">
        <f t="shared" si="21"/>
        <v>186172026.99366295</v>
      </c>
      <c r="I288" s="351"/>
      <c r="J288" s="139"/>
    </row>
    <row r="289" spans="2:10">
      <c r="H289" s="139"/>
    </row>
    <row r="290" spans="2:10">
      <c r="B290" s="120" t="s">
        <v>222</v>
      </c>
      <c r="C290" s="121"/>
      <c r="D290" s="121"/>
      <c r="E290" s="121"/>
      <c r="F290" s="121"/>
      <c r="G290" s="121"/>
      <c r="H290" s="122"/>
      <c r="J290" s="358"/>
    </row>
    <row r="291" spans="2:10" ht="30" customHeight="1" thickBot="1">
      <c r="B291" s="473" t="s">
        <v>234</v>
      </c>
      <c r="C291" s="473"/>
      <c r="D291" s="473"/>
      <c r="E291" s="473"/>
      <c r="F291" s="473"/>
      <c r="G291" s="473"/>
      <c r="H291" s="473"/>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242.98507819145112</v>
      </c>
      <c r="D293" s="133">
        <f t="shared" si="23"/>
        <v>392.23354778610309</v>
      </c>
      <c r="E293" s="133">
        <f t="shared" si="23"/>
        <v>977.95360937476676</v>
      </c>
      <c r="F293" s="133">
        <f t="shared" si="23"/>
        <v>2173.118910405311</v>
      </c>
      <c r="G293" s="134">
        <f t="shared" si="23"/>
        <v>0</v>
      </c>
      <c r="H293" s="135">
        <f t="shared" si="23"/>
        <v>365.64428609462101</v>
      </c>
    </row>
    <row r="294" spans="2:10">
      <c r="B294" s="127" t="str">
        <f>$B$33</f>
        <v>Science</v>
      </c>
      <c r="C294" s="136">
        <f t="shared" si="23"/>
        <v>337.14775626032372</v>
      </c>
      <c r="D294" s="136">
        <f t="shared" si="23"/>
        <v>504.21917044110518</v>
      </c>
      <c r="E294" s="136">
        <f t="shared" si="23"/>
        <v>826.68606581573977</v>
      </c>
      <c r="F294" s="136">
        <f t="shared" si="23"/>
        <v>1009.018053757982</v>
      </c>
      <c r="G294" s="137">
        <f t="shared" si="23"/>
        <v>0</v>
      </c>
      <c r="H294" s="138">
        <f t="shared" si="23"/>
        <v>502.17520749165379</v>
      </c>
    </row>
    <row r="295" spans="2:10">
      <c r="B295" s="127" t="str">
        <f>$B$34</f>
        <v>Fine Arts</v>
      </c>
      <c r="C295" s="136">
        <f t="shared" si="23"/>
        <v>360.28537142645314</v>
      </c>
      <c r="D295" s="136">
        <f t="shared" si="23"/>
        <v>722.76365948330977</v>
      </c>
      <c r="E295" s="136">
        <f t="shared" si="23"/>
        <v>1507.1394383837239</v>
      </c>
      <c r="F295" s="136">
        <f t="shared" si="23"/>
        <v>1347.380009011848</v>
      </c>
      <c r="G295" s="137">
        <f t="shared" si="23"/>
        <v>0</v>
      </c>
      <c r="H295" s="138">
        <f t="shared" si="23"/>
        <v>598.2963739629447</v>
      </c>
    </row>
    <row r="296" spans="2:10">
      <c r="B296" s="127" t="str">
        <f>$B$35</f>
        <v>Teacher Education</v>
      </c>
      <c r="C296" s="136">
        <f t="shared" si="23"/>
        <v>269.68890205893194</v>
      </c>
      <c r="D296" s="136">
        <f t="shared" si="23"/>
        <v>447.95847964953759</v>
      </c>
      <c r="E296" s="136">
        <f t="shared" si="23"/>
        <v>910.06553668137462</v>
      </c>
      <c r="F296" s="136">
        <f t="shared" si="23"/>
        <v>1669.3468963894488</v>
      </c>
      <c r="G296" s="137">
        <f t="shared" si="23"/>
        <v>0</v>
      </c>
      <c r="H296" s="138">
        <f t="shared" si="23"/>
        <v>653.46995801176161</v>
      </c>
    </row>
    <row r="297" spans="2:10">
      <c r="B297" s="127" t="str">
        <f>$B$36</f>
        <v>Agriculture</v>
      </c>
      <c r="C297" s="136">
        <f t="shared" si="23"/>
        <v>781.88570415740753</v>
      </c>
      <c r="D297" s="136">
        <f t="shared" si="23"/>
        <v>532.09451347576407</v>
      </c>
      <c r="E297" s="136">
        <f t="shared" si="23"/>
        <v>1261.5841368840497</v>
      </c>
      <c r="F297" s="136">
        <f t="shared" si="23"/>
        <v>1450.6705810115129</v>
      </c>
      <c r="G297" s="137">
        <f t="shared" si="23"/>
        <v>0</v>
      </c>
      <c r="H297" s="138">
        <f t="shared" si="23"/>
        <v>736.45779563075484</v>
      </c>
    </row>
    <row r="298" spans="2:10">
      <c r="B298" s="127" t="str">
        <f>$B$37</f>
        <v>Engineering</v>
      </c>
      <c r="C298" s="136">
        <f t="shared" si="23"/>
        <v>389.76395427471454</v>
      </c>
      <c r="D298" s="136">
        <f t="shared" si="23"/>
        <v>731.44415243662309</v>
      </c>
      <c r="E298" s="136">
        <f t="shared" si="23"/>
        <v>870.98065550261845</v>
      </c>
      <c r="F298" s="136">
        <f t="shared" si="23"/>
        <v>0</v>
      </c>
      <c r="G298" s="137">
        <f t="shared" si="23"/>
        <v>0</v>
      </c>
      <c r="H298" s="138">
        <f t="shared" si="23"/>
        <v>665.87967191217444</v>
      </c>
    </row>
    <row r="299" spans="2:10">
      <c r="B299" s="127" t="str">
        <f>$B$38</f>
        <v>Home Economics</v>
      </c>
      <c r="C299" s="136">
        <f t="shared" si="23"/>
        <v>325.43943726926449</v>
      </c>
      <c r="D299" s="136">
        <f t="shared" si="23"/>
        <v>463.0044681491932</v>
      </c>
      <c r="E299" s="136">
        <f t="shared" si="23"/>
        <v>675.47870738520226</v>
      </c>
      <c r="F299" s="136">
        <f t="shared" si="23"/>
        <v>1908.0491298466036</v>
      </c>
      <c r="G299" s="137">
        <f t="shared" si="23"/>
        <v>0</v>
      </c>
      <c r="H299" s="138">
        <f t="shared" si="23"/>
        <v>569.18557943221856</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656.46355198290348</v>
      </c>
      <c r="D301" s="136">
        <f t="shared" si="23"/>
        <v>604.53337696444123</v>
      </c>
      <c r="E301" s="136">
        <f t="shared" si="23"/>
        <v>766.85588329960194</v>
      </c>
      <c r="F301" s="136">
        <f t="shared" si="23"/>
        <v>0</v>
      </c>
      <c r="G301" s="137">
        <f t="shared" si="23"/>
        <v>0</v>
      </c>
      <c r="H301" s="138">
        <f t="shared" si="23"/>
        <v>649.21730895850305</v>
      </c>
    </row>
    <row r="302" spans="2:10">
      <c r="B302" s="127" t="str">
        <f>$B$41</f>
        <v>Library Science</v>
      </c>
      <c r="C302" s="136">
        <f t="shared" si="23"/>
        <v>297.47770274958327</v>
      </c>
      <c r="D302" s="136">
        <f t="shared" si="23"/>
        <v>388.2474147007307</v>
      </c>
      <c r="E302" s="136">
        <f t="shared" si="23"/>
        <v>698.0592577462894</v>
      </c>
      <c r="F302" s="136">
        <f t="shared" si="23"/>
        <v>0</v>
      </c>
      <c r="G302" s="137">
        <f t="shared" si="23"/>
        <v>0</v>
      </c>
      <c r="H302" s="138">
        <f t="shared" si="23"/>
        <v>673.52934895854537</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343.50958262328106</v>
      </c>
      <c r="D306" s="136">
        <f t="shared" si="23"/>
        <v>498.69408954819659</v>
      </c>
      <c r="E306" s="136">
        <f t="shared" si="23"/>
        <v>700.31531203363159</v>
      </c>
      <c r="F306" s="136">
        <f t="shared" si="23"/>
        <v>935.09260967527473</v>
      </c>
      <c r="G306" s="137">
        <f t="shared" si="23"/>
        <v>626.80403878297886</v>
      </c>
      <c r="H306" s="138">
        <f t="shared" si="23"/>
        <v>656.68914465271507</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361.50165236262842</v>
      </c>
      <c r="D308" s="136">
        <f t="shared" si="23"/>
        <v>563.5742295304708</v>
      </c>
      <c r="E308" s="136">
        <f t="shared" si="23"/>
        <v>497.42779180446706</v>
      </c>
      <c r="F308" s="136">
        <f t="shared" si="23"/>
        <v>1963.2490772506235</v>
      </c>
      <c r="G308" s="137">
        <f t="shared" si="23"/>
        <v>0</v>
      </c>
      <c r="H308" s="138">
        <f t="shared" si="23"/>
        <v>510.16369173029091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675.12024703174905</v>
      </c>
      <c r="E310" s="136">
        <f t="shared" si="24"/>
        <v>0</v>
      </c>
      <c r="F310" s="136">
        <f t="shared" si="24"/>
        <v>0</v>
      </c>
      <c r="G310" s="137">
        <f t="shared" si="24"/>
        <v>0</v>
      </c>
      <c r="H310" s="138">
        <f t="shared" si="24"/>
        <v>675.12024703174905</v>
      </c>
    </row>
    <row r="311" spans="2:10">
      <c r="B311" s="127" t="str">
        <f>$B$50</f>
        <v>Technology</v>
      </c>
      <c r="C311" s="136">
        <f t="shared" si="24"/>
        <v>494.28045465926624</v>
      </c>
      <c r="D311" s="136">
        <f t="shared" si="24"/>
        <v>561.20892686810464</v>
      </c>
      <c r="E311" s="136">
        <f t="shared" si="24"/>
        <v>1202.3049528367978</v>
      </c>
      <c r="F311" s="136">
        <f t="shared" si="24"/>
        <v>273.77970938445452</v>
      </c>
      <c r="G311" s="137">
        <f t="shared" si="24"/>
        <v>0</v>
      </c>
      <c r="H311" s="138">
        <f t="shared" si="24"/>
        <v>714.3599549239816</v>
      </c>
    </row>
    <row r="312" spans="2:10">
      <c r="B312" s="127" t="str">
        <f>$B$51</f>
        <v>Nursing</v>
      </c>
      <c r="C312" s="136">
        <f t="shared" si="24"/>
        <v>658.56689218283771</v>
      </c>
      <c r="D312" s="136">
        <f t="shared" si="24"/>
        <v>735.10529365152695</v>
      </c>
      <c r="E312" s="136">
        <f t="shared" si="24"/>
        <v>847.73431837945793</v>
      </c>
      <c r="F312" s="136">
        <f t="shared" si="24"/>
        <v>4193.7753185284828</v>
      </c>
      <c r="G312" s="137">
        <f t="shared" si="24"/>
        <v>0</v>
      </c>
      <c r="H312" s="138">
        <f t="shared" si="24"/>
        <v>900.39281391838222</v>
      </c>
    </row>
    <row r="313" spans="2:10">
      <c r="B313" s="130" t="str">
        <f>$B$52</f>
        <v>Totals</v>
      </c>
      <c r="C313" s="135">
        <f t="shared" si="24"/>
        <v>290.61676601599652</v>
      </c>
      <c r="D313" s="135">
        <f t="shared" si="24"/>
        <v>558.7429370443657</v>
      </c>
      <c r="E313" s="135">
        <f t="shared" si="24"/>
        <v>737.9630090390857</v>
      </c>
      <c r="F313" s="135">
        <f t="shared" si="24"/>
        <v>1437.3169726122524</v>
      </c>
      <c r="G313" s="135">
        <f t="shared" si="24"/>
        <v>626.80403878297886</v>
      </c>
      <c r="H313" s="135">
        <f t="shared" si="24"/>
        <v>555.06303384742398</v>
      </c>
      <c r="I313" s="349"/>
    </row>
    <row r="315" spans="2:10">
      <c r="B315" s="120" t="s">
        <v>37</v>
      </c>
      <c r="C315" s="121"/>
      <c r="D315" s="121"/>
      <c r="E315" s="121"/>
      <c r="F315" s="121"/>
      <c r="G315" s="121"/>
      <c r="H315" s="122"/>
      <c r="J315" s="358"/>
    </row>
    <row r="316" spans="2:10" ht="55.5" customHeight="1" thickBot="1">
      <c r="B316" s="473" t="s">
        <v>235</v>
      </c>
      <c r="C316" s="473"/>
      <c r="D316" s="473"/>
      <c r="E316" s="473"/>
      <c r="F316" s="473"/>
      <c r="G316" s="473"/>
      <c r="H316" s="473"/>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1.6142289506232854</v>
      </c>
      <c r="E318" s="128">
        <f t="shared" si="25"/>
        <v>4.0247475962463186</v>
      </c>
      <c r="F318" s="128">
        <f t="shared" si="25"/>
        <v>8.9434253600259446</v>
      </c>
      <c r="G318" s="128">
        <f t="shared" si="25"/>
        <v>0</v>
      </c>
      <c r="H318" s="128">
        <f t="shared" si="25"/>
        <v>1.5048014010412816</v>
      </c>
    </row>
    <row r="319" spans="2:10">
      <c r="B319" s="127" t="str">
        <f>$B$33</f>
        <v>Science</v>
      </c>
      <c r="C319" s="128">
        <f t="shared" ref="C319:H334" si="26">IF($C$293=0,"",C294/$C$293)</f>
        <v>1.3875245293650527</v>
      </c>
      <c r="D319" s="128">
        <f t="shared" si="26"/>
        <v>2.0751034351328532</v>
      </c>
      <c r="E319" s="128">
        <f t="shared" si="26"/>
        <v>3.4022091890119399</v>
      </c>
      <c r="F319" s="128">
        <f t="shared" si="26"/>
        <v>4.1525926664639199</v>
      </c>
      <c r="G319" s="128">
        <f t="shared" si="26"/>
        <v>0</v>
      </c>
      <c r="H319" s="128">
        <f t="shared" si="26"/>
        <v>2.0666915484249753</v>
      </c>
    </row>
    <row r="320" spans="2:10">
      <c r="B320" s="127" t="str">
        <f>$B$34</f>
        <v>Fine Arts</v>
      </c>
      <c r="C320" s="128">
        <f t="shared" si="26"/>
        <v>1.4827468999663411</v>
      </c>
      <c r="D320" s="128">
        <f t="shared" si="26"/>
        <v>2.9745187023946995</v>
      </c>
      <c r="E320" s="128">
        <f t="shared" si="26"/>
        <v>6.2026007917911281</v>
      </c>
      <c r="F320" s="128">
        <f t="shared" si="26"/>
        <v>5.5451142063556249</v>
      </c>
      <c r="G320" s="128">
        <f t="shared" si="26"/>
        <v>0</v>
      </c>
      <c r="H320" s="128">
        <f t="shared" si="26"/>
        <v>2.4622761957898467</v>
      </c>
    </row>
    <row r="321" spans="2:8">
      <c r="B321" s="127" t="str">
        <f>$B$35</f>
        <v>Teacher Education</v>
      </c>
      <c r="C321" s="128">
        <f t="shared" si="26"/>
        <v>1.1098990278178338</v>
      </c>
      <c r="D321" s="128">
        <f t="shared" si="26"/>
        <v>1.8435637405544107</v>
      </c>
      <c r="E321" s="128">
        <f t="shared" si="26"/>
        <v>3.7453556549852087</v>
      </c>
      <c r="F321" s="128">
        <f t="shared" si="26"/>
        <v>6.8701621877955343</v>
      </c>
      <c r="G321" s="128">
        <f t="shared" si="26"/>
        <v>0</v>
      </c>
      <c r="H321" s="128">
        <f t="shared" si="26"/>
        <v>2.6893419253378354</v>
      </c>
    </row>
    <row r="322" spans="2:8">
      <c r="B322" s="127" t="str">
        <f>$B$36</f>
        <v>Agriculture</v>
      </c>
      <c r="C322" s="128">
        <f t="shared" si="26"/>
        <v>3.2178342389459389</v>
      </c>
      <c r="D322" s="128">
        <f t="shared" si="26"/>
        <v>2.1898238255458629</v>
      </c>
      <c r="E322" s="128">
        <f t="shared" si="26"/>
        <v>5.192023091599193</v>
      </c>
      <c r="F322" s="128">
        <f t="shared" si="26"/>
        <v>5.9702043920100749</v>
      </c>
      <c r="G322" s="128">
        <f t="shared" si="26"/>
        <v>0</v>
      </c>
      <c r="H322" s="128">
        <f t="shared" si="26"/>
        <v>3.0308766328872676</v>
      </c>
    </row>
    <row r="323" spans="2:8">
      <c r="B323" s="127" t="str">
        <f>$B$37</f>
        <v>Engineering</v>
      </c>
      <c r="C323" s="128">
        <f t="shared" si="26"/>
        <v>1.6040653902525421</v>
      </c>
      <c r="D323" s="128">
        <f t="shared" si="26"/>
        <v>3.010243089332048</v>
      </c>
      <c r="E323" s="128">
        <f t="shared" si="26"/>
        <v>3.5845026451227651</v>
      </c>
      <c r="F323" s="128">
        <f t="shared" si="26"/>
        <v>0</v>
      </c>
      <c r="G323" s="128">
        <f t="shared" si="26"/>
        <v>0</v>
      </c>
      <c r="H323" s="128">
        <f t="shared" si="26"/>
        <v>2.7404138429748315</v>
      </c>
    </row>
    <row r="324" spans="2:8">
      <c r="B324" s="127" t="str">
        <f>$B$38</f>
        <v>Home Economics</v>
      </c>
      <c r="C324" s="128">
        <f t="shared" si="26"/>
        <v>1.3393391877868586</v>
      </c>
      <c r="D324" s="128">
        <f t="shared" si="26"/>
        <v>1.9054851910880961</v>
      </c>
      <c r="E324" s="128">
        <f t="shared" si="26"/>
        <v>2.7799184724132884</v>
      </c>
      <c r="F324" s="128">
        <f t="shared" si="26"/>
        <v>7.8525362299952706</v>
      </c>
      <c r="G324" s="128">
        <f t="shared" si="26"/>
        <v>0</v>
      </c>
      <c r="H324" s="128">
        <f t="shared" si="26"/>
        <v>2.3424713306211742</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2.7016619986255588</v>
      </c>
      <c r="D326" s="128">
        <f t="shared" si="26"/>
        <v>2.4879444510091333</v>
      </c>
      <c r="E326" s="128">
        <f t="shared" si="26"/>
        <v>3.1559793260036577</v>
      </c>
      <c r="F326" s="128">
        <f t="shared" si="26"/>
        <v>0</v>
      </c>
      <c r="G326" s="128">
        <f t="shared" si="26"/>
        <v>0</v>
      </c>
      <c r="H326" s="128">
        <f t="shared" si="26"/>
        <v>2.6718402372304371</v>
      </c>
    </row>
    <row r="327" spans="2:8">
      <c r="B327" s="127" t="str">
        <f>$B$41</f>
        <v>Library Science</v>
      </c>
      <c r="C327" s="128">
        <f t="shared" si="26"/>
        <v>1.2242632550267005</v>
      </c>
      <c r="D327" s="128">
        <f t="shared" si="26"/>
        <v>1.5978241033995737</v>
      </c>
      <c r="E327" s="128">
        <f t="shared" si="26"/>
        <v>2.872848254477089</v>
      </c>
      <c r="F327" s="128">
        <f t="shared" si="26"/>
        <v>0</v>
      </c>
      <c r="G327" s="128">
        <f t="shared" si="26"/>
        <v>0</v>
      </c>
      <c r="H327" s="128">
        <f t="shared" si="26"/>
        <v>2.7718959286374893</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1.4137064925140193</v>
      </c>
      <c r="D331" s="128">
        <f t="shared" si="26"/>
        <v>2.0523650804403264</v>
      </c>
      <c r="E331" s="128">
        <f t="shared" si="26"/>
        <v>2.8821329986438262</v>
      </c>
      <c r="F331" s="128">
        <f t="shared" si="26"/>
        <v>3.8483540497021922</v>
      </c>
      <c r="G331" s="128">
        <f t="shared" si="26"/>
        <v>2.5795988932666547</v>
      </c>
      <c r="H331" s="128">
        <f t="shared" si="26"/>
        <v>2.7025904205331535</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1.4877524786842942</v>
      </c>
      <c r="D333" s="128">
        <f t="shared" si="26"/>
        <v>2.3193779376296648</v>
      </c>
      <c r="E333" s="128">
        <f t="shared" si="26"/>
        <v>2.0471536585984809</v>
      </c>
      <c r="F333" s="128">
        <f t="shared" si="26"/>
        <v>8.0797104573794201</v>
      </c>
      <c r="G333" s="128">
        <f t="shared" si="26"/>
        <v>0</v>
      </c>
      <c r="H333" s="128">
        <f t="shared" si="26"/>
        <v>2.0995679879911235</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2.7784432363365661</v>
      </c>
      <c r="E335" s="128">
        <f t="shared" si="27"/>
        <v>0</v>
      </c>
      <c r="F335" s="128">
        <f t="shared" si="27"/>
        <v>0</v>
      </c>
      <c r="G335" s="128">
        <f t="shared" si="27"/>
        <v>0</v>
      </c>
      <c r="H335" s="128">
        <f t="shared" si="27"/>
        <v>2.7784432363365661</v>
      </c>
    </row>
    <row r="336" spans="2:8">
      <c r="B336" s="127" t="str">
        <f>$B$50</f>
        <v>Technology</v>
      </c>
      <c r="C336" s="128">
        <f t="shared" si="27"/>
        <v>2.0342008584980524</v>
      </c>
      <c r="D336" s="128">
        <f t="shared" si="27"/>
        <v>2.3096435840637128</v>
      </c>
      <c r="E336" s="128">
        <f t="shared" si="27"/>
        <v>4.9480608512490054</v>
      </c>
      <c r="F336" s="128">
        <f t="shared" si="27"/>
        <v>1.1267346596844927</v>
      </c>
      <c r="G336" s="128">
        <f t="shared" si="27"/>
        <v>0</v>
      </c>
      <c r="H336" s="128">
        <f t="shared" si="27"/>
        <v>2.9399334322954926</v>
      </c>
    </row>
    <row r="337" spans="2:10">
      <c r="B337" s="127" t="str">
        <f>$B$51</f>
        <v>Nursing</v>
      </c>
      <c r="C337" s="128">
        <f t="shared" si="27"/>
        <v>2.7103182511641486</v>
      </c>
      <c r="D337" s="128">
        <f t="shared" si="27"/>
        <v>3.025310439319767</v>
      </c>
      <c r="E337" s="128">
        <f t="shared" si="27"/>
        <v>3.4888328315844852</v>
      </c>
      <c r="F337" s="128">
        <f t="shared" si="27"/>
        <v>17.259394485220827</v>
      </c>
      <c r="G337" s="128">
        <f t="shared" si="27"/>
        <v>0</v>
      </c>
      <c r="H337" s="128">
        <f t="shared" si="27"/>
        <v>3.7055477670482748</v>
      </c>
    </row>
    <row r="338" spans="2:10">
      <c r="B338" s="130" t="str">
        <f>$B$52</f>
        <v>Totals</v>
      </c>
      <c r="C338" s="128">
        <f t="shared" si="27"/>
        <v>1.1960272136012227</v>
      </c>
      <c r="D338" s="128">
        <f t="shared" si="27"/>
        <v>2.2994948545940126</v>
      </c>
      <c r="E338" s="128">
        <f t="shared" si="27"/>
        <v>3.0370713071427167</v>
      </c>
      <c r="F338" s="128">
        <f t="shared" si="27"/>
        <v>5.9152478963328416</v>
      </c>
      <c r="G338" s="128">
        <f t="shared" si="27"/>
        <v>2.5795988932666547</v>
      </c>
      <c r="H338" s="128">
        <f t="shared" si="27"/>
        <v>2.2843502900621848</v>
      </c>
      <c r="I338" s="349"/>
    </row>
    <row r="340" spans="2:10">
      <c r="B340" s="120" t="s">
        <v>236</v>
      </c>
      <c r="C340" s="121"/>
      <c r="D340" s="121"/>
      <c r="E340" s="121"/>
      <c r="F340" s="121"/>
      <c r="G340" s="121"/>
      <c r="H340" s="122"/>
      <c r="J340" s="358"/>
    </row>
    <row r="341" spans="2:10" ht="55.5" customHeight="1" thickBot="1">
      <c r="B341" s="473" t="s">
        <v>237</v>
      </c>
      <c r="C341" s="473"/>
      <c r="D341" s="473"/>
      <c r="E341" s="473"/>
      <c r="F341" s="473"/>
      <c r="G341" s="473"/>
      <c r="H341" s="473"/>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7289.5523457435338</v>
      </c>
      <c r="D343" s="135">
        <f t="shared" si="28"/>
        <v>11767.006433583092</v>
      </c>
      <c r="E343" s="135">
        <f>E293*24</f>
        <v>23470.886624994404</v>
      </c>
      <c r="F343" s="135">
        <f>F293*18</f>
        <v>39116.1403872956</v>
      </c>
      <c r="G343" s="135">
        <f>G293*24</f>
        <v>0</v>
      </c>
      <c r="H343" s="135">
        <f>IF((C32/30+D32/30+E32/24+F32/18+G32/24)=0,0,H268/(C32/30+D32/30+E32/24+F32/18+G32/24))</f>
        <v>10636.926956438343</v>
      </c>
    </row>
    <row r="344" spans="2:10">
      <c r="B344" s="127" t="str">
        <f>$B$33</f>
        <v>Science</v>
      </c>
      <c r="C344" s="138">
        <f t="shared" si="28"/>
        <v>10114.432687809711</v>
      </c>
      <c r="D344" s="138">
        <f t="shared" si="28"/>
        <v>15126.575113233155</v>
      </c>
      <c r="E344" s="138">
        <f>E294*24</f>
        <v>19840.465579577754</v>
      </c>
      <c r="F344" s="138">
        <f>F294*18</f>
        <v>18162.324967643675</v>
      </c>
      <c r="G344" s="138">
        <f>G294*24</f>
        <v>0</v>
      </c>
      <c r="H344" s="138">
        <f t="shared" ref="H344:H363" si="29">IF((C33/30+D33/30+E33/24+F33/18+G33/24)=0,0,H269/(C33/30+D33/30+E33/24+F33/18+G33/24))</f>
        <v>13833.788420551859</v>
      </c>
    </row>
    <row r="345" spans="2:10">
      <c r="B345" s="127" t="str">
        <f>$B$34</f>
        <v>Fine Arts</v>
      </c>
      <c r="C345" s="138">
        <f t="shared" si="28"/>
        <v>10808.561142793595</v>
      </c>
      <c r="D345" s="138">
        <f t="shared" si="28"/>
        <v>21682.909784499294</v>
      </c>
      <c r="E345" s="138">
        <f t="shared" ref="E345:E363" si="30">E295*24</f>
        <v>36171.346521209372</v>
      </c>
      <c r="F345" s="138">
        <f t="shared" ref="F345:F363" si="31">F295*18</f>
        <v>24252.840162213262</v>
      </c>
      <c r="G345" s="138">
        <f t="shared" ref="G345:G363" si="32">G295*24</f>
        <v>0</v>
      </c>
      <c r="H345" s="138">
        <f t="shared" si="29"/>
        <v>17293.967406293057</v>
      </c>
    </row>
    <row r="346" spans="2:10">
      <c r="B346" s="127" t="str">
        <f>$B$35</f>
        <v>Teacher Education</v>
      </c>
      <c r="C346" s="138">
        <f t="shared" si="28"/>
        <v>8090.6670617679583</v>
      </c>
      <c r="D346" s="138">
        <f t="shared" si="28"/>
        <v>13438.754389486128</v>
      </c>
      <c r="E346" s="138">
        <f t="shared" si="30"/>
        <v>21841.572880352993</v>
      </c>
      <c r="F346" s="138">
        <f t="shared" si="31"/>
        <v>30048.244135010078</v>
      </c>
      <c r="G346" s="138">
        <f t="shared" si="32"/>
        <v>0</v>
      </c>
      <c r="H346" s="138">
        <f t="shared" si="29"/>
        <v>17396.948486460686</v>
      </c>
    </row>
    <row r="347" spans="2:10">
      <c r="B347" s="127" t="str">
        <f>$B$36</f>
        <v>Agriculture</v>
      </c>
      <c r="C347" s="138">
        <f t="shared" si="28"/>
        <v>23456.571124722224</v>
      </c>
      <c r="D347" s="138">
        <f t="shared" si="28"/>
        <v>15962.835404272922</v>
      </c>
      <c r="E347" s="138">
        <f t="shared" si="30"/>
        <v>30278.019285217193</v>
      </c>
      <c r="F347" s="138">
        <f t="shared" si="31"/>
        <v>26112.070458207232</v>
      </c>
      <c r="G347" s="138">
        <f t="shared" si="32"/>
        <v>0</v>
      </c>
      <c r="H347" s="138">
        <f t="shared" si="29"/>
        <v>21300.31248688951</v>
      </c>
    </row>
    <row r="348" spans="2:10">
      <c r="B348" s="127" t="str">
        <f>$B$37</f>
        <v>Engineering</v>
      </c>
      <c r="C348" s="138">
        <f t="shared" si="28"/>
        <v>11692.918628241436</v>
      </c>
      <c r="D348" s="138">
        <f t="shared" si="28"/>
        <v>21943.324573098693</v>
      </c>
      <c r="E348" s="138">
        <f t="shared" si="30"/>
        <v>20903.535732062843</v>
      </c>
      <c r="F348" s="138">
        <f t="shared" si="31"/>
        <v>0</v>
      </c>
      <c r="G348" s="138">
        <f t="shared" si="32"/>
        <v>0</v>
      </c>
      <c r="H348" s="138">
        <f t="shared" si="29"/>
        <v>18901.715082390008</v>
      </c>
    </row>
    <row r="349" spans="2:10">
      <c r="B349" s="127" t="str">
        <f>$B$38</f>
        <v>Home Economics</v>
      </c>
      <c r="C349" s="138">
        <f t="shared" si="28"/>
        <v>9763.1831180779354</v>
      </c>
      <c r="D349" s="138">
        <f t="shared" si="28"/>
        <v>13890.134044475795</v>
      </c>
      <c r="E349" s="138">
        <f t="shared" si="30"/>
        <v>16211.488977244855</v>
      </c>
      <c r="F349" s="138">
        <f t="shared" si="31"/>
        <v>34344.884337238866</v>
      </c>
      <c r="G349" s="138">
        <f t="shared" si="32"/>
        <v>0</v>
      </c>
      <c r="H349" s="138">
        <f t="shared" si="29"/>
        <v>15377.472969204444</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19693.906559487106</v>
      </c>
      <c r="D351" s="138">
        <f t="shared" si="28"/>
        <v>18136.001308933235</v>
      </c>
      <c r="E351" s="138">
        <f t="shared" si="30"/>
        <v>18404.541199190448</v>
      </c>
      <c r="F351" s="138">
        <f t="shared" si="31"/>
        <v>0</v>
      </c>
      <c r="G351" s="138">
        <f t="shared" si="32"/>
        <v>0</v>
      </c>
      <c r="H351" s="138">
        <f t="shared" si="29"/>
        <v>18393.310454462277</v>
      </c>
    </row>
    <row r="352" spans="2:10">
      <c r="B352" s="127" t="str">
        <f>$B$41</f>
        <v>Library Science</v>
      </c>
      <c r="C352" s="138">
        <f t="shared" si="28"/>
        <v>8924.3310824874989</v>
      </c>
      <c r="D352" s="138">
        <f t="shared" si="28"/>
        <v>11647.422441021921</v>
      </c>
      <c r="E352" s="138">
        <f t="shared" si="30"/>
        <v>16753.422185910946</v>
      </c>
      <c r="F352" s="138">
        <f t="shared" si="31"/>
        <v>0</v>
      </c>
      <c r="G352" s="138">
        <f t="shared" si="32"/>
        <v>0</v>
      </c>
      <c r="H352" s="138">
        <f t="shared" si="29"/>
        <v>16417.277880864542</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10305.287478698432</v>
      </c>
      <c r="D356" s="138">
        <f t="shared" si="28"/>
        <v>14960.822686445897</v>
      </c>
      <c r="E356" s="138">
        <f t="shared" si="30"/>
        <v>16807.567488807159</v>
      </c>
      <c r="F356" s="138">
        <f t="shared" si="31"/>
        <v>16831.666974154945</v>
      </c>
      <c r="G356" s="138">
        <f t="shared" si="32"/>
        <v>15043.296930791494</v>
      </c>
      <c r="H356" s="138">
        <f t="shared" si="29"/>
        <v>15659.963293426492</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10845.049570878853</v>
      </c>
      <c r="D358" s="138">
        <f t="shared" si="28"/>
        <v>16907.226885914126</v>
      </c>
      <c r="E358" s="138">
        <f t="shared" si="30"/>
        <v>11938.26700330721</v>
      </c>
      <c r="F358" s="138">
        <f t="shared" si="31"/>
        <v>35338.483390511225</v>
      </c>
      <c r="G358" s="138">
        <f t="shared" si="32"/>
        <v>0</v>
      </c>
      <c r="H358" s="138">
        <f t="shared" si="29"/>
        <v>13636.506682111207</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20253.607410952471</v>
      </c>
      <c r="E360" s="138">
        <f t="shared" si="30"/>
        <v>0</v>
      </c>
      <c r="F360" s="138">
        <f t="shared" si="31"/>
        <v>0</v>
      </c>
      <c r="G360" s="138">
        <f t="shared" si="32"/>
        <v>0</v>
      </c>
      <c r="H360" s="138">
        <f t="shared" si="29"/>
        <v>20253.607410952474</v>
      </c>
    </row>
    <row r="361" spans="2:9">
      <c r="B361" s="127" t="str">
        <f>$B$50</f>
        <v>Technology</v>
      </c>
      <c r="C361" s="138">
        <f t="shared" si="33"/>
        <v>14828.413639777988</v>
      </c>
      <c r="D361" s="138">
        <f t="shared" si="33"/>
        <v>16836.267806043139</v>
      </c>
      <c r="E361" s="138">
        <f t="shared" si="30"/>
        <v>28855.318868083148</v>
      </c>
      <c r="F361" s="138">
        <f t="shared" si="31"/>
        <v>4928.0347689201817</v>
      </c>
      <c r="G361" s="138">
        <f t="shared" si="32"/>
        <v>0</v>
      </c>
      <c r="H361" s="138">
        <f t="shared" si="29"/>
        <v>20040.746845557525</v>
      </c>
    </row>
    <row r="362" spans="2:9">
      <c r="B362" s="127" t="str">
        <f>$B$51</f>
        <v>Nursing</v>
      </c>
      <c r="C362" s="138">
        <f t="shared" si="33"/>
        <v>19757.00676548513</v>
      </c>
      <c r="D362" s="138">
        <f t="shared" si="33"/>
        <v>22053.15880954581</v>
      </c>
      <c r="E362" s="138">
        <f t="shared" si="30"/>
        <v>20345.623641106991</v>
      </c>
      <c r="F362" s="138">
        <f t="shared" si="31"/>
        <v>75487.955733512688</v>
      </c>
      <c r="G362" s="138">
        <f t="shared" si="32"/>
        <v>0</v>
      </c>
      <c r="H362" s="138">
        <f t="shared" si="29"/>
        <v>24597.96797603129</v>
      </c>
    </row>
    <row r="363" spans="2:9">
      <c r="B363" s="130" t="str">
        <f>$B$52</f>
        <v>Totals</v>
      </c>
      <c r="C363" s="135">
        <f t="shared" si="33"/>
        <v>8718.502980479896</v>
      </c>
      <c r="D363" s="135">
        <f t="shared" si="33"/>
        <v>16762.28811133097</v>
      </c>
      <c r="E363" s="135">
        <f t="shared" si="30"/>
        <v>17711.112216938058</v>
      </c>
      <c r="F363" s="135">
        <f t="shared" si="31"/>
        <v>25871.705507020542</v>
      </c>
      <c r="G363" s="135">
        <f t="shared" si="32"/>
        <v>15043.296930791494</v>
      </c>
      <c r="H363" s="135">
        <f t="shared" si="29"/>
        <v>15121.30077294621</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25">
    <cfRule type="expression" dxfId="73" priority="20" stopIfTrue="1"/>
  </conditionalFormatting>
  <conditionalFormatting sqref="C25:G25">
    <cfRule type="expression" dxfId="72" priority="18" stopIfTrue="1">
      <formula>AND(C52=0,C25&gt;0)</formula>
    </cfRule>
  </conditionalFormatting>
  <conditionalFormatting sqref="C61:G80">
    <cfRule type="expression" dxfId="71" priority="6" stopIfTrue="1">
      <formula>C32=0</formula>
    </cfRule>
  </conditionalFormatting>
  <conditionalFormatting sqref="C91:G110">
    <cfRule type="expression" dxfId="70" priority="5" stopIfTrue="1">
      <formula>C32=0</formula>
    </cfRule>
  </conditionalFormatting>
  <conditionalFormatting sqref="C116:G135">
    <cfRule type="expression" dxfId="69" priority="17" stopIfTrue="1">
      <formula>C32=0</formula>
    </cfRule>
  </conditionalFormatting>
  <conditionalFormatting sqref="C293:G312">
    <cfRule type="expression" dxfId="68" priority="13" stopIfTrue="1">
      <formula>C32=0</formula>
    </cfRule>
  </conditionalFormatting>
  <conditionalFormatting sqref="C143:H162">
    <cfRule type="expression" dxfId="67" priority="3" stopIfTrue="1">
      <formula>C32=0</formula>
    </cfRule>
  </conditionalFormatting>
  <conditionalFormatting sqref="D25:G25">
    <cfRule type="expression" dxfId="66" priority="19" stopIfTrue="1">
      <formula>D52=0</formula>
    </cfRule>
  </conditionalFormatting>
  <conditionalFormatting sqref="H138">
    <cfRule type="cellIs" dxfId="65" priority="12" operator="lessThan">
      <formula>0</formula>
    </cfRule>
  </conditionalFormatting>
  <conditionalFormatting sqref="H143:H162">
    <cfRule type="expression" dxfId="64" priority="1" stopIfTrue="1">
      <formula>OR(AND(#REF!&gt;0,H143&gt;0,H61=0),AND(#REF!&gt;0,H143&gt;0,H32=0))</formula>
    </cfRule>
    <cfRule type="expression" dxfId="63" priority="2" stopIfTrue="1">
      <formula>OR(AND(#REF!&gt;0,H143&gt;0,H61=0),AND(#REF!&gt;0,H143&gt;0,H32=0))</formula>
    </cfRule>
    <cfRule type="expression" dxfId="62" priority="4" stopIfTrue="1">
      <formula>OR(AND(#REF!&gt;0,H143&gt;0,H61=0),AND(#REF!&gt;0,H143&gt;0,H32=0))</formula>
    </cfRule>
  </conditionalFormatting>
  <conditionalFormatting sqref="H188">
    <cfRule type="expression" dxfId="61" priority="15" stopIfTrue="1">
      <formula>$H$188&lt;&gt;$I$163</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88</v>
      </c>
      <c r="C3" s="119"/>
      <c r="D3" s="119"/>
      <c r="E3" s="119"/>
      <c r="F3" s="119"/>
      <c r="G3" s="119"/>
      <c r="H3" s="119"/>
    </row>
    <row r="4" spans="2:8">
      <c r="B4" s="292" t="s">
        <v>159</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Data!$G34</f>
        <v>61689030</v>
      </c>
    </row>
    <row r="14" spans="2:8">
      <c r="B14" s="478" t="s">
        <v>13</v>
      </c>
      <c r="C14" s="478"/>
      <c r="D14" s="478"/>
      <c r="E14" s="478"/>
      <c r="F14" s="354"/>
      <c r="G14" s="301"/>
      <c r="H14" s="355">
        <f>Data!$H34</f>
        <v>8156275</v>
      </c>
    </row>
    <row r="15" spans="2:8">
      <c r="B15" s="478" t="s">
        <v>14</v>
      </c>
      <c r="C15" s="478"/>
      <c r="D15" s="478"/>
      <c r="E15" s="478"/>
      <c r="F15" s="354"/>
      <c r="G15" s="301"/>
      <c r="H15" s="355">
        <f>Data!$I34</f>
        <v>51707939</v>
      </c>
    </row>
    <row r="16" spans="2:8">
      <c r="B16" s="478" t="s">
        <v>18</v>
      </c>
      <c r="C16" s="478"/>
      <c r="D16" s="478"/>
      <c r="E16" s="478"/>
      <c r="F16" s="354"/>
      <c r="G16" s="301"/>
      <c r="H16" s="355">
        <f>Data!$J34</f>
        <v>10234295</v>
      </c>
    </row>
    <row r="17" spans="2:23">
      <c r="B17" s="478" t="s">
        <v>15</v>
      </c>
      <c r="C17" s="478"/>
      <c r="D17" s="478"/>
      <c r="E17" s="478"/>
      <c r="F17" s="354"/>
      <c r="G17" s="301"/>
      <c r="H17" s="355">
        <f>Data!$K34</f>
        <v>20795849</v>
      </c>
    </row>
    <row r="18" spans="2:23">
      <c r="B18" s="478" t="s">
        <v>1</v>
      </c>
      <c r="C18" s="478"/>
      <c r="D18" s="478"/>
      <c r="E18" s="478"/>
      <c r="F18" s="356"/>
      <c r="G18" s="301"/>
      <c r="H18" s="357">
        <f>SUM(H13:H17)</f>
        <v>152583388</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tr">
        <f>Data!L34</f>
        <v>Cynthia Brown</v>
      </c>
      <c r="E21" s="491"/>
      <c r="F21" s="491"/>
      <c r="G21" s="308" t="str">
        <f>Data!M34</f>
        <v>409-880-7925</v>
      </c>
      <c r="H21" s="309" t="str">
        <f>Data!N34</f>
        <v>cynthia.brown@lamar.edu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Data!O34</f>
        <v>3506</v>
      </c>
      <c r="D25" s="316">
        <f>Data!P34</f>
        <v>5101</v>
      </c>
      <c r="E25" s="316">
        <f>Data!Q34</f>
        <v>7265</v>
      </c>
      <c r="F25" s="316">
        <f>Data!R34</f>
        <v>311</v>
      </c>
      <c r="G25" s="316">
        <f>Data!S34</f>
        <v>35</v>
      </c>
      <c r="H25" s="317">
        <f>SUM(C25:G25)</f>
        <v>16218</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Data!T34</f>
        <v>Jackson, Worrick</v>
      </c>
      <c r="E28" s="491"/>
      <c r="F28" s="491"/>
      <c r="G28" s="308" t="str">
        <f>Data!U34</f>
        <v>(409) 880-2100</v>
      </c>
      <c r="H28" s="309" t="str">
        <f>Data!V34</f>
        <v>jacksonwl@lamar.edu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Data!W34</f>
        <v>61075</v>
      </c>
      <c r="D32" s="140">
        <f>Data!AQ34</f>
        <v>21789</v>
      </c>
      <c r="E32" s="140">
        <f>Data!BK34</f>
        <v>15096</v>
      </c>
      <c r="F32" s="140">
        <f>Data!CE34</f>
        <v>36</v>
      </c>
      <c r="G32" s="140">
        <f>Data!CY34</f>
        <v>0</v>
      </c>
      <c r="H32" s="141">
        <f>SUM(C32:G32)</f>
        <v>97996</v>
      </c>
      <c r="W32" s="144"/>
    </row>
    <row r="33" spans="2:23">
      <c r="B33" s="129" t="s">
        <v>43</v>
      </c>
      <c r="C33" s="140">
        <f>Data!X34</f>
        <v>18531</v>
      </c>
      <c r="D33" s="140">
        <f>Data!AR34</f>
        <v>6313</v>
      </c>
      <c r="E33" s="140">
        <f>Data!BL34</f>
        <v>11282</v>
      </c>
      <c r="F33" s="140">
        <f>Data!CF34</f>
        <v>0</v>
      </c>
      <c r="G33" s="140">
        <f>Data!CZ34</f>
        <v>0</v>
      </c>
      <c r="H33" s="141">
        <f t="shared" ref="H33:H52" si="0">SUM(C33:G33)</f>
        <v>36126</v>
      </c>
      <c r="W33" s="144"/>
    </row>
    <row r="34" spans="2:23">
      <c r="B34" s="129" t="s">
        <v>44</v>
      </c>
      <c r="C34" s="140">
        <f>Data!Y34</f>
        <v>8423</v>
      </c>
      <c r="D34" s="140">
        <f>Data!AS34</f>
        <v>2625</v>
      </c>
      <c r="E34" s="140">
        <f>Data!BM34</f>
        <v>393</v>
      </c>
      <c r="F34" s="140">
        <f>Data!CG34</f>
        <v>0</v>
      </c>
      <c r="G34" s="140">
        <f>Data!DA34</f>
        <v>0</v>
      </c>
      <c r="H34" s="141">
        <f t="shared" si="0"/>
        <v>11441</v>
      </c>
      <c r="W34" s="144"/>
    </row>
    <row r="35" spans="2:23">
      <c r="B35" s="129" t="s">
        <v>45</v>
      </c>
      <c r="C35" s="140">
        <f>Data!Z34</f>
        <v>633</v>
      </c>
      <c r="D35" s="140">
        <f>Data!AT34</f>
        <v>1569</v>
      </c>
      <c r="E35" s="140">
        <f>Data!BN34</f>
        <v>65463</v>
      </c>
      <c r="F35" s="140">
        <f>Data!CH34</f>
        <v>4221</v>
      </c>
      <c r="G35" s="140">
        <f>Data!DB34</f>
        <v>0</v>
      </c>
      <c r="H35" s="141">
        <f t="shared" si="0"/>
        <v>71886</v>
      </c>
      <c r="W35" s="144"/>
    </row>
    <row r="36" spans="2:23">
      <c r="B36" s="129" t="s">
        <v>46</v>
      </c>
      <c r="C36" s="140">
        <f>Data!AA34</f>
        <v>0</v>
      </c>
      <c r="D36" s="140">
        <f>Data!AU34</f>
        <v>0</v>
      </c>
      <c r="E36" s="140">
        <f>Data!BO34</f>
        <v>0</v>
      </c>
      <c r="F36" s="140">
        <f>Data!CI34</f>
        <v>0</v>
      </c>
      <c r="G36" s="140">
        <f>Data!DC34</f>
        <v>0</v>
      </c>
      <c r="H36" s="141">
        <f t="shared" si="0"/>
        <v>0</v>
      </c>
      <c r="W36" s="144"/>
    </row>
    <row r="37" spans="2:23">
      <c r="B37" s="129" t="s">
        <v>47</v>
      </c>
      <c r="C37" s="140">
        <f>Data!AB34</f>
        <v>7046.0000000000009</v>
      </c>
      <c r="D37" s="140">
        <f>Data!AV34</f>
        <v>13298</v>
      </c>
      <c r="E37" s="140">
        <f>Data!BP34</f>
        <v>13909</v>
      </c>
      <c r="F37" s="140">
        <f>Data!CJ34</f>
        <v>839</v>
      </c>
      <c r="G37" s="140">
        <f>Data!DD34</f>
        <v>0</v>
      </c>
      <c r="H37" s="141">
        <f t="shared" si="0"/>
        <v>35092</v>
      </c>
      <c r="W37" s="144"/>
    </row>
    <row r="38" spans="2:23">
      <c r="B38" s="129" t="s">
        <v>48</v>
      </c>
      <c r="C38" s="140">
        <f>Data!AC34</f>
        <v>3699</v>
      </c>
      <c r="D38" s="140">
        <f>Data!AW34</f>
        <v>4527</v>
      </c>
      <c r="E38" s="140">
        <f>Data!BQ34</f>
        <v>2568</v>
      </c>
      <c r="F38" s="140">
        <f>Data!CK34</f>
        <v>0</v>
      </c>
      <c r="G38" s="140">
        <f>Data!DE34</f>
        <v>0</v>
      </c>
      <c r="H38" s="141">
        <f t="shared" si="0"/>
        <v>10794</v>
      </c>
      <c r="W38" s="144"/>
    </row>
    <row r="39" spans="2:23">
      <c r="B39" s="129" t="s">
        <v>49</v>
      </c>
      <c r="C39" s="140">
        <f>Data!AD34</f>
        <v>0</v>
      </c>
      <c r="D39" s="140">
        <f>Data!AX34</f>
        <v>0</v>
      </c>
      <c r="E39" s="140">
        <f>Data!BR34</f>
        <v>0</v>
      </c>
      <c r="F39" s="140">
        <f>Data!CL34</f>
        <v>0</v>
      </c>
      <c r="G39" s="140">
        <f>Data!DF34</f>
        <v>0</v>
      </c>
      <c r="H39" s="141">
        <f t="shared" si="0"/>
        <v>0</v>
      </c>
      <c r="W39" s="144"/>
    </row>
    <row r="40" spans="2:23">
      <c r="B40" s="129" t="s">
        <v>50</v>
      </c>
      <c r="C40" s="140">
        <f>Data!AE34</f>
        <v>573</v>
      </c>
      <c r="D40" s="140">
        <f>Data!AY34</f>
        <v>2289</v>
      </c>
      <c r="E40" s="140">
        <f>Data!BS34</f>
        <v>0</v>
      </c>
      <c r="F40" s="140">
        <f>Data!CM34</f>
        <v>0</v>
      </c>
      <c r="G40" s="140">
        <f>Data!DG34</f>
        <v>0</v>
      </c>
      <c r="H40" s="141">
        <f t="shared" si="0"/>
        <v>2862</v>
      </c>
      <c r="W40" s="144"/>
    </row>
    <row r="41" spans="2:23">
      <c r="B41" s="129" t="s">
        <v>51</v>
      </c>
      <c r="C41" s="140">
        <f>Data!AF34</f>
        <v>190</v>
      </c>
      <c r="D41" s="140">
        <f>Data!AZ34</f>
        <v>0</v>
      </c>
      <c r="E41" s="140">
        <f>Data!BT34</f>
        <v>0</v>
      </c>
      <c r="F41" s="140">
        <f>Data!CN34</f>
        <v>0</v>
      </c>
      <c r="G41" s="140">
        <f>Data!DH34</f>
        <v>0</v>
      </c>
      <c r="H41" s="141">
        <f t="shared" si="0"/>
        <v>190</v>
      </c>
      <c r="W41" s="144"/>
    </row>
    <row r="42" spans="2:23">
      <c r="B42" s="129" t="s">
        <v>52</v>
      </c>
      <c r="C42" s="140">
        <f>Data!AG34</f>
        <v>0</v>
      </c>
      <c r="D42" s="140">
        <f>Data!BA34</f>
        <v>0</v>
      </c>
      <c r="E42" s="140">
        <f>Data!BU34</f>
        <v>0</v>
      </c>
      <c r="F42" s="140">
        <f>Data!CO34</f>
        <v>0</v>
      </c>
      <c r="G42" s="140">
        <f>Data!DI34</f>
        <v>0</v>
      </c>
      <c r="H42" s="141">
        <f t="shared" si="0"/>
        <v>0</v>
      </c>
      <c r="W42" s="144"/>
    </row>
    <row r="43" spans="2:23">
      <c r="B43" s="129" t="s">
        <v>53</v>
      </c>
      <c r="C43" s="140">
        <f>Data!AH34</f>
        <v>0</v>
      </c>
      <c r="D43" s="140">
        <f>Data!BB34</f>
        <v>0</v>
      </c>
      <c r="E43" s="140">
        <f>Data!BV34</f>
        <v>0</v>
      </c>
      <c r="F43" s="140">
        <f>Data!CP34</f>
        <v>0</v>
      </c>
      <c r="G43" s="140">
        <f>Data!DJ34</f>
        <v>0</v>
      </c>
      <c r="H43" s="141">
        <f t="shared" si="0"/>
        <v>0</v>
      </c>
      <c r="W43" s="144"/>
    </row>
    <row r="44" spans="2:23">
      <c r="B44" s="129" t="s">
        <v>54</v>
      </c>
      <c r="C44" s="140">
        <f>Data!AI34</f>
        <v>0</v>
      </c>
      <c r="D44" s="140">
        <f>Data!BC34</f>
        <v>0</v>
      </c>
      <c r="E44" s="140">
        <f>Data!BW34</f>
        <v>0</v>
      </c>
      <c r="F44" s="140">
        <f>Data!CQ34</f>
        <v>0</v>
      </c>
      <c r="G44" s="140">
        <f>Data!DK34</f>
        <v>0</v>
      </c>
      <c r="H44" s="141">
        <f t="shared" si="0"/>
        <v>0</v>
      </c>
      <c r="W44" s="144"/>
    </row>
    <row r="45" spans="2:23">
      <c r="B45" s="129" t="s">
        <v>55</v>
      </c>
      <c r="C45" s="140">
        <f>Data!AJ34</f>
        <v>3492</v>
      </c>
      <c r="D45" s="140">
        <f>Data!BD34</f>
        <v>5151</v>
      </c>
      <c r="E45" s="140">
        <f>Data!BX34</f>
        <v>23757</v>
      </c>
      <c r="F45" s="140">
        <f>Data!CR34</f>
        <v>9</v>
      </c>
      <c r="G45" s="140">
        <f>Data!DL34</f>
        <v>828</v>
      </c>
      <c r="H45" s="141">
        <f t="shared" si="0"/>
        <v>33237</v>
      </c>
      <c r="W45" s="144"/>
    </row>
    <row r="46" spans="2:23">
      <c r="B46" s="129" t="s">
        <v>56</v>
      </c>
      <c r="C46" s="140">
        <f>Data!AK34</f>
        <v>0</v>
      </c>
      <c r="D46" s="140">
        <f>Data!BE34</f>
        <v>0</v>
      </c>
      <c r="E46" s="140">
        <f>Data!BY34</f>
        <v>0</v>
      </c>
      <c r="F46" s="140">
        <f>Data!CS34</f>
        <v>0</v>
      </c>
      <c r="G46" s="140">
        <f>Data!DM34</f>
        <v>0</v>
      </c>
      <c r="H46" s="141">
        <f t="shared" si="0"/>
        <v>0</v>
      </c>
      <c r="W46" s="144"/>
    </row>
    <row r="47" spans="2:23">
      <c r="B47" s="129" t="s">
        <v>57</v>
      </c>
      <c r="C47" s="140">
        <f>Data!AL34</f>
        <v>8985</v>
      </c>
      <c r="D47" s="140">
        <f>Data!BF34</f>
        <v>19940</v>
      </c>
      <c r="E47" s="140">
        <f>Data!BZ34</f>
        <v>21021</v>
      </c>
      <c r="F47" s="140">
        <f>Data!CT34</f>
        <v>3</v>
      </c>
      <c r="G47" s="140">
        <f>Data!DN34</f>
        <v>0</v>
      </c>
      <c r="H47" s="141">
        <f t="shared" si="0"/>
        <v>49949</v>
      </c>
      <c r="W47" s="144"/>
    </row>
    <row r="48" spans="2:23">
      <c r="B48" s="129" t="s">
        <v>58</v>
      </c>
      <c r="C48" s="140">
        <f>Data!AM34</f>
        <v>0</v>
      </c>
      <c r="D48" s="140">
        <f>Data!BG34</f>
        <v>0</v>
      </c>
      <c r="E48" s="140">
        <f>Data!CA34</f>
        <v>0</v>
      </c>
      <c r="F48" s="140">
        <f>Data!CU34</f>
        <v>0</v>
      </c>
      <c r="G48" s="140">
        <f>Data!DO34</f>
        <v>0</v>
      </c>
      <c r="H48" s="141">
        <f t="shared" si="0"/>
        <v>0</v>
      </c>
      <c r="W48" s="144"/>
    </row>
    <row r="49" spans="2:23">
      <c r="B49" s="129" t="s">
        <v>59</v>
      </c>
      <c r="C49" s="140">
        <f>Data!AN34</f>
        <v>0</v>
      </c>
      <c r="D49" s="140">
        <f>Data!BH34</f>
        <v>342.00000000000011</v>
      </c>
      <c r="E49" s="140">
        <f>Data!CB34</f>
        <v>0</v>
      </c>
      <c r="F49" s="140">
        <f>Data!CV34</f>
        <v>0</v>
      </c>
      <c r="G49" s="140">
        <f>Data!DP34</f>
        <v>0</v>
      </c>
      <c r="H49" s="141">
        <f t="shared" si="0"/>
        <v>342.00000000000011</v>
      </c>
      <c r="W49" s="144"/>
    </row>
    <row r="50" spans="2:23">
      <c r="B50" s="129" t="s">
        <v>60</v>
      </c>
      <c r="C50" s="140">
        <f>Data!AO34</f>
        <v>54</v>
      </c>
      <c r="D50" s="140">
        <f>Data!BI34</f>
        <v>963</v>
      </c>
      <c r="E50" s="140">
        <f>Data!CC34</f>
        <v>171</v>
      </c>
      <c r="F50" s="140">
        <f>Data!CW34</f>
        <v>0</v>
      </c>
      <c r="G50" s="140">
        <f>Data!DQ34</f>
        <v>0</v>
      </c>
      <c r="H50" s="141">
        <f t="shared" si="0"/>
        <v>1188</v>
      </c>
      <c r="W50" s="144"/>
    </row>
    <row r="51" spans="2:23">
      <c r="B51" s="129" t="s">
        <v>0</v>
      </c>
      <c r="C51" s="140">
        <f>Data!AP34</f>
        <v>1171.9999999999998</v>
      </c>
      <c r="D51" s="140">
        <f>Data!BJ34</f>
        <v>7902</v>
      </c>
      <c r="E51" s="140">
        <f>Data!CD34</f>
        <v>793</v>
      </c>
      <c r="F51" s="140">
        <f>Data!CX34</f>
        <v>0</v>
      </c>
      <c r="G51" s="140">
        <f>Data!DR34</f>
        <v>0</v>
      </c>
      <c r="H51" s="141">
        <f t="shared" si="0"/>
        <v>9867</v>
      </c>
      <c r="W51" s="144"/>
    </row>
    <row r="52" spans="2:23">
      <c r="B52" s="142" t="s">
        <v>33</v>
      </c>
      <c r="C52" s="141">
        <f>SUM(C32:C51)</f>
        <v>113873</v>
      </c>
      <c r="D52" s="141">
        <f>SUM(D32:D51)</f>
        <v>86708</v>
      </c>
      <c r="E52" s="141">
        <f>SUM(E32:E51)</f>
        <v>154453</v>
      </c>
      <c r="F52" s="141">
        <f>SUM(F32:F51)</f>
        <v>5108</v>
      </c>
      <c r="G52" s="141">
        <f>SUM(G32:G51)</f>
        <v>828</v>
      </c>
      <c r="H52" s="141">
        <f t="shared" si="0"/>
        <v>360970</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Data!T34</f>
        <v>Jackson, Worrick</v>
      </c>
      <c r="E55" s="491"/>
      <c r="F55" s="491"/>
      <c r="G55" s="308" t="str">
        <f>Data!U34</f>
        <v>(409) 880-2100</v>
      </c>
      <c r="H55" s="309" t="str">
        <f>Data!V34</f>
        <v>jacksonwl@lamar.edu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Data!DS34</f>
        <v>4495460.7143032514</v>
      </c>
      <c r="D61" s="320">
        <f>Data!EM34</f>
        <v>2374358.0369119253</v>
      </c>
      <c r="E61" s="320">
        <f>Data!FG34</f>
        <v>1159031.144068029</v>
      </c>
      <c r="F61" s="320">
        <f>Data!GA34</f>
        <v>18692.27772887324</v>
      </c>
      <c r="G61" s="320">
        <f>Data!GU34</f>
        <v>0</v>
      </c>
      <c r="H61" s="321">
        <f>SUM(C61:G61)</f>
        <v>8047542.1730120787</v>
      </c>
    </row>
    <row r="62" spans="2:23">
      <c r="B62" s="127" t="str">
        <f>$B$33</f>
        <v>Science</v>
      </c>
      <c r="C62" s="320">
        <f>Data!DT34</f>
        <v>993752.85753012076</v>
      </c>
      <c r="D62" s="320">
        <f>Data!EN34</f>
        <v>1334684.7851261853</v>
      </c>
      <c r="E62" s="320">
        <f>Data!FH34</f>
        <v>966889.76628774311</v>
      </c>
      <c r="F62" s="320">
        <f>Data!GB34</f>
        <v>0</v>
      </c>
      <c r="G62" s="320">
        <f>Data!GV34</f>
        <v>0</v>
      </c>
      <c r="H62" s="141">
        <f t="shared" ref="H62:H81" si="1">SUM(C62:G62)</f>
        <v>3295327.4089440489</v>
      </c>
    </row>
    <row r="63" spans="2:23">
      <c r="B63" s="127" t="str">
        <f>$B$34</f>
        <v>Fine Arts</v>
      </c>
      <c r="C63" s="320">
        <f>Data!DU34</f>
        <v>1247608.1447563597</v>
      </c>
      <c r="D63" s="320">
        <f>Data!EO34</f>
        <v>1008577.785370691</v>
      </c>
      <c r="E63" s="320">
        <f>Data!FI34</f>
        <v>311017.44328841037</v>
      </c>
      <c r="F63" s="320">
        <f>Data!GC34</f>
        <v>0</v>
      </c>
      <c r="G63" s="320">
        <f>Data!GW34</f>
        <v>0</v>
      </c>
      <c r="H63" s="141">
        <f t="shared" si="1"/>
        <v>2567203.3734154613</v>
      </c>
    </row>
    <row r="64" spans="2:23">
      <c r="B64" s="127" t="str">
        <f>$B$35</f>
        <v>Teacher Education</v>
      </c>
      <c r="C64" s="320">
        <f>Data!DV34</f>
        <v>35504.597270955164</v>
      </c>
      <c r="D64" s="320">
        <f>Data!EP34</f>
        <v>296201.48043937003</v>
      </c>
      <c r="E64" s="320">
        <f>Data!FJ34</f>
        <v>2334273.4963038755</v>
      </c>
      <c r="F64" s="320">
        <f>Data!GD34</f>
        <v>966629.54761840205</v>
      </c>
      <c r="G64" s="320">
        <f>Data!GX34</f>
        <v>0</v>
      </c>
      <c r="H64" s="141">
        <f t="shared" si="1"/>
        <v>3632609.121632603</v>
      </c>
    </row>
    <row r="65" spans="2:8">
      <c r="B65" s="127" t="str">
        <f>$B$36</f>
        <v>Agriculture</v>
      </c>
      <c r="C65" s="320">
        <f>Data!DW34</f>
        <v>0</v>
      </c>
      <c r="D65" s="320">
        <f>Data!EQ34</f>
        <v>0</v>
      </c>
      <c r="E65" s="320">
        <f>Data!FK34</f>
        <v>0</v>
      </c>
      <c r="F65" s="320">
        <f>Data!GE34</f>
        <v>0</v>
      </c>
      <c r="G65" s="320">
        <f>Data!GY34</f>
        <v>0</v>
      </c>
      <c r="H65" s="141">
        <f t="shared" si="1"/>
        <v>0</v>
      </c>
    </row>
    <row r="66" spans="2:8">
      <c r="B66" s="127" t="str">
        <f>$B$37</f>
        <v>Engineering</v>
      </c>
      <c r="C66" s="320">
        <f>Data!DX34</f>
        <v>982172.65070973372</v>
      </c>
      <c r="D66" s="320">
        <f>Data!ER34</f>
        <v>2194334.1984743094</v>
      </c>
      <c r="E66" s="320">
        <f>Data!FL34</f>
        <v>1843351.5816649562</v>
      </c>
      <c r="F66" s="320">
        <f>Data!GF34</f>
        <v>1364628.6463678489</v>
      </c>
      <c r="G66" s="320">
        <f>Data!GZ34</f>
        <v>0</v>
      </c>
      <c r="H66" s="141">
        <f t="shared" si="1"/>
        <v>6384487.0772168478</v>
      </c>
    </row>
    <row r="67" spans="2:8">
      <c r="B67" s="127" t="str">
        <f>$B$38</f>
        <v>Home Economics</v>
      </c>
      <c r="C67" s="320">
        <f>Data!DY34</f>
        <v>200.53725490196081</v>
      </c>
      <c r="D67" s="320">
        <f>Data!ES34</f>
        <v>218541.26274509804</v>
      </c>
      <c r="E67" s="320">
        <f>Data!FM34</f>
        <v>0</v>
      </c>
      <c r="F67" s="320">
        <f>Data!GG34</f>
        <v>0</v>
      </c>
      <c r="G67" s="320">
        <f>Data!HA34</f>
        <v>0</v>
      </c>
      <c r="H67" s="141">
        <f t="shared" si="1"/>
        <v>218741.8</v>
      </c>
    </row>
    <row r="68" spans="2:8">
      <c r="B68" s="127" t="str">
        <f>$B$39</f>
        <v>Law</v>
      </c>
      <c r="C68" s="320">
        <f>Data!DZ34</f>
        <v>0</v>
      </c>
      <c r="D68" s="320">
        <f>Data!ET34</f>
        <v>0</v>
      </c>
      <c r="E68" s="320">
        <f>Data!FN34</f>
        <v>0</v>
      </c>
      <c r="F68" s="320">
        <f>Data!GH34</f>
        <v>0</v>
      </c>
      <c r="G68" s="320">
        <f>Data!HB34</f>
        <v>0</v>
      </c>
      <c r="H68" s="141">
        <f t="shared" si="1"/>
        <v>0</v>
      </c>
    </row>
    <row r="69" spans="2:8">
      <c r="B69" s="127" t="str">
        <f>$B$40</f>
        <v>Social Service</v>
      </c>
      <c r="C69" s="320">
        <f>Data!EA34</f>
        <v>70153.044690775278</v>
      </c>
      <c r="D69" s="320">
        <f>Data!EU34</f>
        <v>222292.2916060017</v>
      </c>
      <c r="E69" s="320">
        <f>Data!FO34</f>
        <v>0</v>
      </c>
      <c r="F69" s="320">
        <f>Data!GI34</f>
        <v>0</v>
      </c>
      <c r="G69" s="320">
        <f>Data!HC34</f>
        <v>0</v>
      </c>
      <c r="H69" s="141">
        <f t="shared" si="1"/>
        <v>292445.33629677701</v>
      </c>
    </row>
    <row r="70" spans="2:8">
      <c r="B70" s="127" t="str">
        <f>$B$41</f>
        <v>Library Science</v>
      </c>
      <c r="C70" s="320">
        <f>Data!EB34</f>
        <v>0</v>
      </c>
      <c r="D70" s="320">
        <f>Data!EV34</f>
        <v>0</v>
      </c>
      <c r="E70" s="320">
        <f>Data!FP34</f>
        <v>0</v>
      </c>
      <c r="F70" s="320">
        <f>Data!GJ34</f>
        <v>0</v>
      </c>
      <c r="G70" s="320">
        <f>Data!HD34</f>
        <v>0</v>
      </c>
      <c r="H70" s="141">
        <f t="shared" si="1"/>
        <v>0</v>
      </c>
    </row>
    <row r="71" spans="2:8">
      <c r="B71" s="127" t="str">
        <f>$B$42</f>
        <v>Veterinary Science</v>
      </c>
      <c r="C71" s="320">
        <f>Data!EC34</f>
        <v>0</v>
      </c>
      <c r="D71" s="320">
        <f>Data!EW34</f>
        <v>0</v>
      </c>
      <c r="E71" s="320">
        <f>Data!FQ34</f>
        <v>0</v>
      </c>
      <c r="F71" s="320">
        <f>Data!GK34</f>
        <v>0</v>
      </c>
      <c r="G71" s="320">
        <f>Data!HE34</f>
        <v>0</v>
      </c>
      <c r="H71" s="141">
        <f t="shared" si="1"/>
        <v>0</v>
      </c>
    </row>
    <row r="72" spans="2:8">
      <c r="B72" s="127" t="str">
        <f>$B$43</f>
        <v>Vocational Training</v>
      </c>
      <c r="C72" s="320">
        <f>Data!ED34</f>
        <v>0</v>
      </c>
      <c r="D72" s="320">
        <f>Data!EX34</f>
        <v>0</v>
      </c>
      <c r="E72" s="320">
        <f>Data!FR34</f>
        <v>0</v>
      </c>
      <c r="F72" s="320">
        <f>Data!GL34</f>
        <v>0</v>
      </c>
      <c r="G72" s="320">
        <f>Data!HF34</f>
        <v>0</v>
      </c>
      <c r="H72" s="141">
        <f t="shared" si="1"/>
        <v>0</v>
      </c>
    </row>
    <row r="73" spans="2:8">
      <c r="B73" s="127" t="str">
        <f>$B$44</f>
        <v>Physical Training</v>
      </c>
      <c r="C73" s="320">
        <f>Data!EE34</f>
        <v>0</v>
      </c>
      <c r="D73" s="320">
        <f>Data!EY34</f>
        <v>0</v>
      </c>
      <c r="E73" s="320">
        <f>Data!FS34</f>
        <v>0</v>
      </c>
      <c r="F73" s="320">
        <f>Data!GM34</f>
        <v>0</v>
      </c>
      <c r="G73" s="320">
        <f>Data!HG34</f>
        <v>0</v>
      </c>
      <c r="H73" s="141">
        <f t="shared" si="1"/>
        <v>0</v>
      </c>
    </row>
    <row r="74" spans="2:8">
      <c r="B74" s="127" t="str">
        <f>$B$45</f>
        <v>Health Services</v>
      </c>
      <c r="C74" s="320">
        <f>Data!EF34</f>
        <v>139309.3942149989</v>
      </c>
      <c r="D74" s="320">
        <f>Data!EZ34</f>
        <v>395295.28550007031</v>
      </c>
      <c r="E74" s="320">
        <f>Data!FT34</f>
        <v>1144261.5495911571</v>
      </c>
      <c r="F74" s="320">
        <f>Data!GN34</f>
        <v>4875</v>
      </c>
      <c r="G74" s="320">
        <f>Data!HH34</f>
        <v>440840.98780487798</v>
      </c>
      <c r="H74" s="141">
        <f t="shared" si="1"/>
        <v>2124582.2171111042</v>
      </c>
    </row>
    <row r="75" spans="2:8">
      <c r="B75" s="127" t="str">
        <f>$B$46</f>
        <v>Pharmacy</v>
      </c>
      <c r="C75" s="320">
        <f>Data!EG34</f>
        <v>0</v>
      </c>
      <c r="D75" s="320">
        <f>Data!FA34</f>
        <v>0</v>
      </c>
      <c r="E75" s="320">
        <f>Data!FU34</f>
        <v>0</v>
      </c>
      <c r="F75" s="320">
        <f>Data!GO34</f>
        <v>0</v>
      </c>
      <c r="G75" s="320">
        <f>Data!HI34</f>
        <v>0</v>
      </c>
      <c r="H75" s="141">
        <f t="shared" si="1"/>
        <v>0</v>
      </c>
    </row>
    <row r="76" spans="2:8">
      <c r="B76" s="127" t="str">
        <f>$B$47</f>
        <v>Business Administration</v>
      </c>
      <c r="C76" s="320">
        <f>Data!EH34</f>
        <v>616016.09129551216</v>
      </c>
      <c r="D76" s="320">
        <f>Data!FB34</f>
        <v>2200397.2342632487</v>
      </c>
      <c r="E76" s="320">
        <f>Data!FV34</f>
        <v>1616607.5591478301</v>
      </c>
      <c r="F76" s="320">
        <f>Data!GP34</f>
        <v>119.96272344751631</v>
      </c>
      <c r="G76" s="320">
        <f>Data!HJ34</f>
        <v>0</v>
      </c>
      <c r="H76" s="141">
        <f t="shared" si="1"/>
        <v>4433140.8474300392</v>
      </c>
    </row>
    <row r="77" spans="2:8">
      <c r="B77" s="127" t="str">
        <f>$B$48</f>
        <v>Optometry</v>
      </c>
      <c r="C77" s="320">
        <f>Data!EI34</f>
        <v>0</v>
      </c>
      <c r="D77" s="320">
        <f>Data!FC34</f>
        <v>0</v>
      </c>
      <c r="E77" s="320">
        <f>Data!FW34</f>
        <v>0</v>
      </c>
      <c r="F77" s="320">
        <f>Data!GQ34</f>
        <v>0</v>
      </c>
      <c r="G77" s="320">
        <f>Data!HK34</f>
        <v>0</v>
      </c>
      <c r="H77" s="141">
        <f t="shared" si="1"/>
        <v>0</v>
      </c>
    </row>
    <row r="78" spans="2:8">
      <c r="B78" s="127" t="str">
        <f>$B$49</f>
        <v>Teacher Ed-Practice Teaching</v>
      </c>
      <c r="C78" s="320">
        <f>Data!EJ34</f>
        <v>0</v>
      </c>
      <c r="D78" s="320">
        <f>Data!FD34</f>
        <v>32840.367272464697</v>
      </c>
      <c r="E78" s="320">
        <f>Data!FX34</f>
        <v>0</v>
      </c>
      <c r="F78" s="320">
        <f>Data!GR34</f>
        <v>0</v>
      </c>
      <c r="G78" s="320">
        <f>Data!HL34</f>
        <v>0</v>
      </c>
      <c r="H78" s="141">
        <f t="shared" si="1"/>
        <v>32840.367272464697</v>
      </c>
    </row>
    <row r="79" spans="2:8">
      <c r="B79" s="127" t="str">
        <f>$B$50</f>
        <v>Technology</v>
      </c>
      <c r="C79" s="320">
        <f>Data!EK34</f>
        <v>1795.1363545128659</v>
      </c>
      <c r="D79" s="320">
        <f>Data!FE34</f>
        <v>66703.487832099447</v>
      </c>
      <c r="E79" s="320">
        <f>Data!FY34</f>
        <v>6944.375</v>
      </c>
      <c r="F79" s="320">
        <f>Data!GS34</f>
        <v>0</v>
      </c>
      <c r="G79" s="320">
        <f>Data!HM34</f>
        <v>0</v>
      </c>
      <c r="H79" s="141">
        <f t="shared" si="1"/>
        <v>75442.999186612316</v>
      </c>
    </row>
    <row r="80" spans="2:8">
      <c r="B80" s="127" t="str">
        <f>$B$51</f>
        <v>Nursing</v>
      </c>
      <c r="C80" s="320">
        <f>Data!EL34</f>
        <v>64672.702589004577</v>
      </c>
      <c r="D80" s="320">
        <f>Data!FF34</f>
        <v>1499308.1008838899</v>
      </c>
      <c r="E80" s="320">
        <f>Data!FZ34</f>
        <v>223484.20399964784</v>
      </c>
      <c r="F80" s="320">
        <f>Data!GT34</f>
        <v>0</v>
      </c>
      <c r="G80" s="320">
        <f>Data!HN34</f>
        <v>0</v>
      </c>
      <c r="H80" s="141">
        <f t="shared" si="1"/>
        <v>1787465.0074725423</v>
      </c>
    </row>
    <row r="81" spans="2:8">
      <c r="B81" s="130" t="str">
        <f>$B$52</f>
        <v>Totals</v>
      </c>
      <c r="C81" s="321">
        <f>SUM(C61:C80)</f>
        <v>8646645.8709701281</v>
      </c>
      <c r="D81" s="321">
        <f>SUM(D61:D80)</f>
        <v>11843534.316425353</v>
      </c>
      <c r="E81" s="321">
        <f>SUM(E61:E80)</f>
        <v>9605861.1193516497</v>
      </c>
      <c r="F81" s="321">
        <f>SUM(F61:F80)</f>
        <v>2354945.4344385718</v>
      </c>
      <c r="G81" s="321">
        <f>SUM(G61:G80)</f>
        <v>440840.98780487798</v>
      </c>
      <c r="H81" s="321">
        <f t="shared" si="1"/>
        <v>32891827.728990581</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Data!T34</f>
        <v>Jackson, Worrick</v>
      </c>
      <c r="E84" s="491"/>
      <c r="F84" s="491"/>
      <c r="G84" s="308" t="str">
        <f>Data!U34</f>
        <v>(409) 880-2100</v>
      </c>
      <c r="H84" s="309" t="str">
        <f>Data!V34</f>
        <v>jacksonwl@lamar.edu</v>
      </c>
    </row>
    <row r="85" spans="2:8" ht="13.5" customHeight="1">
      <c r="B85" s="306"/>
      <c r="C85" s="306"/>
      <c r="D85" s="306"/>
      <c r="E85" s="306"/>
      <c r="F85" s="306"/>
      <c r="G85" s="306"/>
      <c r="H85" s="296"/>
    </row>
    <row r="86" spans="2:8">
      <c r="B86" s="120" t="s">
        <v>32</v>
      </c>
      <c r="C86" s="324"/>
      <c r="D86" s="324"/>
      <c r="E86" s="324"/>
      <c r="F86" s="324"/>
      <c r="G86" s="324"/>
      <c r="H86" s="122">
        <f>H13+H14</f>
        <v>69845305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Data!HR34</f>
        <v>0</v>
      </c>
      <c r="D91" s="327">
        <f>Data!IL34</f>
        <v>66317.5</v>
      </c>
      <c r="E91" s="327">
        <f>Data!JF34</f>
        <v>0</v>
      </c>
      <c r="F91" s="327">
        <f>Data!JZ34</f>
        <v>0</v>
      </c>
      <c r="G91" s="327">
        <f>Data!KT34</f>
        <v>0</v>
      </c>
      <c r="H91" s="133">
        <f t="shared" ref="H91:H111" si="2">SUM(C91:G91)</f>
        <v>66317.5</v>
      </c>
    </row>
    <row r="92" spans="2:8">
      <c r="B92" s="127" t="str">
        <f>$B$33</f>
        <v>Science</v>
      </c>
      <c r="C92" s="327">
        <f>Data!HS34</f>
        <v>0</v>
      </c>
      <c r="D92" s="327">
        <f>Data!IM34</f>
        <v>13805</v>
      </c>
      <c r="E92" s="327">
        <f>Data!JG34</f>
        <v>0</v>
      </c>
      <c r="F92" s="327">
        <f>Data!KA34</f>
        <v>0</v>
      </c>
      <c r="G92" s="327">
        <f>Data!KU34</f>
        <v>0</v>
      </c>
      <c r="H92" s="136">
        <f t="shared" si="2"/>
        <v>13805</v>
      </c>
    </row>
    <row r="93" spans="2:8">
      <c r="B93" s="127" t="str">
        <f>$B$34</f>
        <v>Fine Arts</v>
      </c>
      <c r="C93" s="327">
        <f>Data!HT34</f>
        <v>0</v>
      </c>
      <c r="D93" s="327">
        <f>Data!IN34</f>
        <v>14000</v>
      </c>
      <c r="E93" s="327">
        <f>Data!JH34</f>
        <v>0</v>
      </c>
      <c r="F93" s="327">
        <f>Data!KB34</f>
        <v>0</v>
      </c>
      <c r="G93" s="327">
        <f>Data!KV34</f>
        <v>0</v>
      </c>
      <c r="H93" s="136">
        <f t="shared" si="2"/>
        <v>14000</v>
      </c>
    </row>
    <row r="94" spans="2:8">
      <c r="B94" s="127" t="str">
        <f>$B$35</f>
        <v>Teacher Education</v>
      </c>
      <c r="C94" s="327">
        <f>Data!HU34</f>
        <v>0</v>
      </c>
      <c r="D94" s="327">
        <f>Data!IO34</f>
        <v>0</v>
      </c>
      <c r="E94" s="327">
        <f>Data!JI34</f>
        <v>0</v>
      </c>
      <c r="F94" s="327">
        <f>Data!KC34</f>
        <v>0</v>
      </c>
      <c r="G94" s="327">
        <f>Data!KW34</f>
        <v>0</v>
      </c>
      <c r="H94" s="136">
        <f t="shared" si="2"/>
        <v>0</v>
      </c>
    </row>
    <row r="95" spans="2:8">
      <c r="B95" s="127" t="str">
        <f>$B$36</f>
        <v>Agriculture</v>
      </c>
      <c r="C95" s="327">
        <f>Data!HV34</f>
        <v>0</v>
      </c>
      <c r="D95" s="327">
        <f>Data!IP34</f>
        <v>0</v>
      </c>
      <c r="E95" s="327">
        <f>Data!JJ34</f>
        <v>0</v>
      </c>
      <c r="F95" s="327">
        <f>Data!KD34</f>
        <v>0</v>
      </c>
      <c r="G95" s="327">
        <f>Data!KX34</f>
        <v>0</v>
      </c>
      <c r="H95" s="136">
        <f t="shared" si="2"/>
        <v>0</v>
      </c>
    </row>
    <row r="96" spans="2:8">
      <c r="B96" s="127" t="str">
        <f>$B$37</f>
        <v>Engineering</v>
      </c>
      <c r="C96" s="327">
        <f>Data!HW34</f>
        <v>0</v>
      </c>
      <c r="D96" s="327">
        <f>Data!IQ34</f>
        <v>112442.84</v>
      </c>
      <c r="E96" s="327">
        <f>Data!JK34</f>
        <v>0</v>
      </c>
      <c r="F96" s="327">
        <f>Data!KE34</f>
        <v>0</v>
      </c>
      <c r="G96" s="327">
        <f>Data!KY34</f>
        <v>0</v>
      </c>
      <c r="H96" s="136">
        <f t="shared" si="2"/>
        <v>112442.84</v>
      </c>
    </row>
    <row r="97" spans="2:8">
      <c r="B97" s="127" t="str">
        <f>$B$38</f>
        <v>Home Economics</v>
      </c>
      <c r="C97" s="327">
        <f>Data!HX34</f>
        <v>0</v>
      </c>
      <c r="D97" s="327">
        <f>Data!IR34</f>
        <v>0</v>
      </c>
      <c r="E97" s="327">
        <f>Data!JL34</f>
        <v>0</v>
      </c>
      <c r="F97" s="327">
        <f>Data!KF34</f>
        <v>0</v>
      </c>
      <c r="G97" s="327">
        <f>Data!KZ34</f>
        <v>0</v>
      </c>
      <c r="H97" s="136">
        <f t="shared" si="2"/>
        <v>0</v>
      </c>
    </row>
    <row r="98" spans="2:8">
      <c r="B98" s="127" t="str">
        <f>$B$39</f>
        <v>Law</v>
      </c>
      <c r="C98" s="327">
        <f>Data!HY34</f>
        <v>0</v>
      </c>
      <c r="D98" s="327">
        <f>Data!IS34</f>
        <v>0</v>
      </c>
      <c r="E98" s="327">
        <f>Data!JM34</f>
        <v>0</v>
      </c>
      <c r="F98" s="327">
        <f>Data!KG34</f>
        <v>0</v>
      </c>
      <c r="G98" s="327">
        <f>Data!LA34</f>
        <v>0</v>
      </c>
      <c r="H98" s="136">
        <f t="shared" si="2"/>
        <v>0</v>
      </c>
    </row>
    <row r="99" spans="2:8">
      <c r="B99" s="127" t="str">
        <f>$B$40</f>
        <v>Social Service</v>
      </c>
      <c r="C99" s="327">
        <f>Data!HZ34</f>
        <v>0</v>
      </c>
      <c r="D99" s="327">
        <f>Data!IT34</f>
        <v>0</v>
      </c>
      <c r="E99" s="327">
        <f>Data!JN34</f>
        <v>0</v>
      </c>
      <c r="F99" s="327">
        <f>Data!KH34</f>
        <v>0</v>
      </c>
      <c r="G99" s="327">
        <f>Data!LB34</f>
        <v>0</v>
      </c>
      <c r="H99" s="136">
        <f t="shared" si="2"/>
        <v>0</v>
      </c>
    </row>
    <row r="100" spans="2:8">
      <c r="B100" s="127" t="str">
        <f>$B$41</f>
        <v>Library Science</v>
      </c>
      <c r="C100" s="327">
        <f>Data!IA34</f>
        <v>0</v>
      </c>
      <c r="D100" s="327">
        <f>Data!IU34</f>
        <v>0</v>
      </c>
      <c r="E100" s="327">
        <f>Data!JO34</f>
        <v>0</v>
      </c>
      <c r="F100" s="327">
        <f>Data!KI34</f>
        <v>0</v>
      </c>
      <c r="G100" s="327">
        <f>Data!LC34</f>
        <v>0</v>
      </c>
      <c r="H100" s="136">
        <f t="shared" si="2"/>
        <v>0</v>
      </c>
    </row>
    <row r="101" spans="2:8">
      <c r="B101" s="127" t="str">
        <f>$B$42</f>
        <v>Veterinary Science</v>
      </c>
      <c r="C101" s="327">
        <f>Data!IB34</f>
        <v>0</v>
      </c>
      <c r="D101" s="327">
        <f>Data!IV34</f>
        <v>0</v>
      </c>
      <c r="E101" s="327">
        <f>Data!JP34</f>
        <v>0</v>
      </c>
      <c r="F101" s="327">
        <f>Data!KJ34</f>
        <v>0</v>
      </c>
      <c r="G101" s="327">
        <f>Data!LD34</f>
        <v>0</v>
      </c>
      <c r="H101" s="136">
        <f t="shared" si="2"/>
        <v>0</v>
      </c>
    </row>
    <row r="102" spans="2:8">
      <c r="B102" s="127" t="str">
        <f>$B$43</f>
        <v>Vocational Training</v>
      </c>
      <c r="C102" s="327">
        <f>Data!IC34</f>
        <v>0</v>
      </c>
      <c r="D102" s="327">
        <f>Data!IW34</f>
        <v>0</v>
      </c>
      <c r="E102" s="327">
        <f>Data!JQ34</f>
        <v>0</v>
      </c>
      <c r="F102" s="327">
        <f>Data!KK34</f>
        <v>0</v>
      </c>
      <c r="G102" s="327">
        <f>Data!LE34</f>
        <v>0</v>
      </c>
      <c r="H102" s="136">
        <f t="shared" si="2"/>
        <v>0</v>
      </c>
    </row>
    <row r="103" spans="2:8">
      <c r="B103" s="127" t="str">
        <f>$B$44</f>
        <v>Physical Training</v>
      </c>
      <c r="C103" s="327">
        <f>Data!ID34</f>
        <v>0</v>
      </c>
      <c r="D103" s="327">
        <f>Data!IX34</f>
        <v>0</v>
      </c>
      <c r="E103" s="327">
        <f>Data!JR34</f>
        <v>0</v>
      </c>
      <c r="F103" s="327">
        <f>Data!KL34</f>
        <v>0</v>
      </c>
      <c r="G103" s="327">
        <f>Data!LF34</f>
        <v>0</v>
      </c>
      <c r="H103" s="136">
        <f t="shared" si="2"/>
        <v>0</v>
      </c>
    </row>
    <row r="104" spans="2:8">
      <c r="B104" s="127" t="str">
        <f>$B$45</f>
        <v>Health Services</v>
      </c>
      <c r="C104" s="327">
        <f>Data!IE34</f>
        <v>0</v>
      </c>
      <c r="D104" s="327">
        <f>Data!IY34</f>
        <v>0</v>
      </c>
      <c r="E104" s="327">
        <f>Data!JS34</f>
        <v>0</v>
      </c>
      <c r="F104" s="327">
        <f>Data!KM34</f>
        <v>0</v>
      </c>
      <c r="G104" s="327">
        <f>Data!LG34</f>
        <v>0</v>
      </c>
      <c r="H104" s="136">
        <f t="shared" si="2"/>
        <v>0</v>
      </c>
    </row>
    <row r="105" spans="2:8">
      <c r="B105" s="127" t="str">
        <f>$B$46</f>
        <v>Pharmacy</v>
      </c>
      <c r="C105" s="327">
        <f>Data!IF34</f>
        <v>0</v>
      </c>
      <c r="D105" s="327">
        <f>Data!IZ34</f>
        <v>0</v>
      </c>
      <c r="E105" s="327">
        <f>Data!JT34</f>
        <v>0</v>
      </c>
      <c r="F105" s="327">
        <f>Data!KN34</f>
        <v>0</v>
      </c>
      <c r="G105" s="327">
        <f>Data!LH34</f>
        <v>0</v>
      </c>
      <c r="H105" s="136">
        <f t="shared" si="2"/>
        <v>0</v>
      </c>
    </row>
    <row r="106" spans="2:8">
      <c r="B106" s="127" t="str">
        <f>$B$47</f>
        <v>Business Administration</v>
      </c>
      <c r="C106" s="327">
        <f>Data!IG34</f>
        <v>0</v>
      </c>
      <c r="D106" s="327">
        <f>Data!JA34</f>
        <v>18360</v>
      </c>
      <c r="E106" s="327">
        <f>Data!JU34</f>
        <v>0</v>
      </c>
      <c r="F106" s="327">
        <f>Data!KO34</f>
        <v>0</v>
      </c>
      <c r="G106" s="327">
        <f>Data!LI34</f>
        <v>0</v>
      </c>
      <c r="H106" s="136">
        <f t="shared" si="2"/>
        <v>18360</v>
      </c>
    </row>
    <row r="107" spans="2:8">
      <c r="B107" s="127" t="str">
        <f>$B$48</f>
        <v>Optometry</v>
      </c>
      <c r="C107" s="327">
        <f>Data!IH34</f>
        <v>0</v>
      </c>
      <c r="D107" s="327">
        <f>Data!JB34</f>
        <v>0</v>
      </c>
      <c r="E107" s="327">
        <f>Data!JV34</f>
        <v>0</v>
      </c>
      <c r="F107" s="327">
        <f>Data!KP34</f>
        <v>0</v>
      </c>
      <c r="G107" s="327">
        <f>Data!LJ34</f>
        <v>0</v>
      </c>
      <c r="H107" s="136">
        <f t="shared" si="2"/>
        <v>0</v>
      </c>
    </row>
    <row r="108" spans="2:8">
      <c r="B108" s="127" t="str">
        <f>$B$49</f>
        <v>Teacher Ed-Practice Teaching</v>
      </c>
      <c r="C108" s="327">
        <f>Data!II34</f>
        <v>0</v>
      </c>
      <c r="D108" s="327">
        <f>Data!JC34</f>
        <v>0</v>
      </c>
      <c r="E108" s="327">
        <f>Data!JW34</f>
        <v>0</v>
      </c>
      <c r="F108" s="327">
        <f>Data!KQ34</f>
        <v>0</v>
      </c>
      <c r="G108" s="327">
        <f>Data!LK34</f>
        <v>0</v>
      </c>
      <c r="H108" s="136">
        <f t="shared" si="2"/>
        <v>0</v>
      </c>
    </row>
    <row r="109" spans="2:8">
      <c r="B109" s="127" t="str">
        <f>$B$50</f>
        <v>Technology</v>
      </c>
      <c r="C109" s="327">
        <f>Data!IJ34</f>
        <v>0</v>
      </c>
      <c r="D109" s="327">
        <f>Data!JD34</f>
        <v>0</v>
      </c>
      <c r="E109" s="327">
        <f>Data!JX34</f>
        <v>0</v>
      </c>
      <c r="F109" s="327">
        <f>Data!KR34</f>
        <v>0</v>
      </c>
      <c r="G109" s="327">
        <f>Data!LL34</f>
        <v>0</v>
      </c>
      <c r="H109" s="136">
        <f t="shared" si="2"/>
        <v>0</v>
      </c>
    </row>
    <row r="110" spans="2:8">
      <c r="B110" s="127" t="str">
        <f>$B$51</f>
        <v>Nursing</v>
      </c>
      <c r="C110" s="327">
        <f>Data!IK34</f>
        <v>0</v>
      </c>
      <c r="D110" s="327">
        <f>Data!JE34</f>
        <v>0</v>
      </c>
      <c r="E110" s="327">
        <f>Data!JY34</f>
        <v>0</v>
      </c>
      <c r="F110" s="327">
        <f>Data!KS34</f>
        <v>0</v>
      </c>
      <c r="G110" s="327">
        <f>Data!HPM34</f>
        <v>0</v>
      </c>
      <c r="H110" s="136">
        <f t="shared" si="2"/>
        <v>0</v>
      </c>
    </row>
    <row r="111" spans="2:8">
      <c r="B111" s="130" t="str">
        <f>$B$52</f>
        <v>Totals</v>
      </c>
      <c r="C111" s="133">
        <f>SUM(C91:C110)</f>
        <v>0</v>
      </c>
      <c r="D111" s="133">
        <f>SUM(D91:D110)</f>
        <v>224925.34</v>
      </c>
      <c r="E111" s="133">
        <f>SUM(E91:E110)</f>
        <v>0</v>
      </c>
      <c r="F111" s="133">
        <f>SUM(F91:F110)</f>
        <v>0</v>
      </c>
      <c r="G111" s="133">
        <f>SUM(G91:G110)</f>
        <v>0</v>
      </c>
      <c r="H111" s="133">
        <f t="shared" si="2"/>
        <v>224925.34</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4495460.7143032514</v>
      </c>
      <c r="D116" s="321">
        <f t="shared" si="3"/>
        <v>2440675.5369119253</v>
      </c>
      <c r="E116" s="321">
        <f t="shared" si="3"/>
        <v>1159031.144068029</v>
      </c>
      <c r="F116" s="321">
        <f t="shared" si="3"/>
        <v>18692.27772887324</v>
      </c>
      <c r="G116" s="321">
        <f t="shared" si="3"/>
        <v>0</v>
      </c>
      <c r="H116" s="133">
        <f t="shared" ref="H116:H136" si="4">SUM(C116:G116)</f>
        <v>8113859.6730120787</v>
      </c>
    </row>
    <row r="117" spans="2:8">
      <c r="B117" s="127" t="str">
        <f>$B$33</f>
        <v>Science</v>
      </c>
      <c r="C117" s="141">
        <f t="shared" si="3"/>
        <v>993752.85753012076</v>
      </c>
      <c r="D117" s="141">
        <f t="shared" si="3"/>
        <v>1348489.7851261853</v>
      </c>
      <c r="E117" s="141">
        <f t="shared" si="3"/>
        <v>966889.76628774311</v>
      </c>
      <c r="F117" s="141">
        <f t="shared" si="3"/>
        <v>0</v>
      </c>
      <c r="G117" s="141">
        <f t="shared" si="3"/>
        <v>0</v>
      </c>
      <c r="H117" s="136">
        <f t="shared" si="4"/>
        <v>3309132.4089440489</v>
      </c>
    </row>
    <row r="118" spans="2:8">
      <c r="B118" s="127" t="str">
        <f>$B$34</f>
        <v>Fine Arts</v>
      </c>
      <c r="C118" s="141">
        <f t="shared" si="3"/>
        <v>1247608.1447563597</v>
      </c>
      <c r="D118" s="141">
        <f t="shared" si="3"/>
        <v>1022577.785370691</v>
      </c>
      <c r="E118" s="141">
        <f t="shared" si="3"/>
        <v>311017.44328841037</v>
      </c>
      <c r="F118" s="141">
        <f t="shared" si="3"/>
        <v>0</v>
      </c>
      <c r="G118" s="141">
        <f t="shared" si="3"/>
        <v>0</v>
      </c>
      <c r="H118" s="136">
        <f t="shared" si="4"/>
        <v>2581203.3734154613</v>
      </c>
    </row>
    <row r="119" spans="2:8">
      <c r="B119" s="127" t="str">
        <f>$B$35</f>
        <v>Teacher Education</v>
      </c>
      <c r="C119" s="141">
        <f t="shared" si="3"/>
        <v>35504.597270955164</v>
      </c>
      <c r="D119" s="141">
        <f t="shared" si="3"/>
        <v>296201.48043937003</v>
      </c>
      <c r="E119" s="141">
        <f t="shared" si="3"/>
        <v>2334273.4963038755</v>
      </c>
      <c r="F119" s="141">
        <f t="shared" si="3"/>
        <v>966629.54761840205</v>
      </c>
      <c r="G119" s="141">
        <f t="shared" si="3"/>
        <v>0</v>
      </c>
      <c r="H119" s="136">
        <f t="shared" si="4"/>
        <v>3632609.121632603</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982172.65070973372</v>
      </c>
      <c r="D121" s="141">
        <f t="shared" si="3"/>
        <v>2306777.0384743093</v>
      </c>
      <c r="E121" s="141">
        <f t="shared" si="3"/>
        <v>1843351.5816649562</v>
      </c>
      <c r="F121" s="141">
        <f t="shared" si="3"/>
        <v>1364628.6463678489</v>
      </c>
      <c r="G121" s="141">
        <f t="shared" si="3"/>
        <v>0</v>
      </c>
      <c r="H121" s="136">
        <f t="shared" si="4"/>
        <v>6496929.9172168477</v>
      </c>
    </row>
    <row r="122" spans="2:8">
      <c r="B122" s="127" t="str">
        <f>$B$38</f>
        <v>Home Economics</v>
      </c>
      <c r="C122" s="141">
        <f t="shared" si="3"/>
        <v>200.53725490196081</v>
      </c>
      <c r="D122" s="141">
        <f t="shared" si="3"/>
        <v>218541.26274509804</v>
      </c>
      <c r="E122" s="141">
        <f t="shared" si="3"/>
        <v>0</v>
      </c>
      <c r="F122" s="141">
        <f t="shared" si="3"/>
        <v>0</v>
      </c>
      <c r="G122" s="141">
        <f t="shared" si="3"/>
        <v>0</v>
      </c>
      <c r="H122" s="136">
        <f t="shared" si="4"/>
        <v>218741.8</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70153.044690775278</v>
      </c>
      <c r="D124" s="141">
        <f t="shared" si="3"/>
        <v>222292.2916060017</v>
      </c>
      <c r="E124" s="141">
        <f t="shared" si="3"/>
        <v>0</v>
      </c>
      <c r="F124" s="141">
        <f t="shared" si="3"/>
        <v>0</v>
      </c>
      <c r="G124" s="141">
        <f t="shared" si="3"/>
        <v>0</v>
      </c>
      <c r="H124" s="136">
        <f t="shared" si="4"/>
        <v>292445.33629677701</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139309.3942149989</v>
      </c>
      <c r="D129" s="141">
        <f t="shared" si="3"/>
        <v>395295.28550007031</v>
      </c>
      <c r="E129" s="141">
        <f t="shared" si="3"/>
        <v>1144261.5495911571</v>
      </c>
      <c r="F129" s="141">
        <f t="shared" si="3"/>
        <v>4875</v>
      </c>
      <c r="G129" s="141">
        <f t="shared" si="3"/>
        <v>440840.98780487798</v>
      </c>
      <c r="H129" s="136">
        <f t="shared" si="4"/>
        <v>2124582.2171111042</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616016.09129551216</v>
      </c>
      <c r="D131" s="141">
        <f t="shared" si="3"/>
        <v>2218757.2342632487</v>
      </c>
      <c r="E131" s="141">
        <f t="shared" si="3"/>
        <v>1616607.5591478301</v>
      </c>
      <c r="F131" s="141">
        <f t="shared" si="3"/>
        <v>119.96272344751631</v>
      </c>
      <c r="G131" s="141">
        <f t="shared" si="3"/>
        <v>0</v>
      </c>
      <c r="H131" s="136">
        <f t="shared" si="4"/>
        <v>4451500.8474300392</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32840.367272464697</v>
      </c>
      <c r="E133" s="141">
        <f t="shared" si="5"/>
        <v>0</v>
      </c>
      <c r="F133" s="141">
        <f t="shared" si="5"/>
        <v>0</v>
      </c>
      <c r="G133" s="141">
        <f t="shared" si="5"/>
        <v>0</v>
      </c>
      <c r="H133" s="136">
        <f t="shared" si="4"/>
        <v>32840.367272464697</v>
      </c>
    </row>
    <row r="134" spans="2:12">
      <c r="B134" s="127" t="str">
        <f>$B$50</f>
        <v>Technology</v>
      </c>
      <c r="C134" s="141">
        <f t="shared" si="5"/>
        <v>1795.1363545128659</v>
      </c>
      <c r="D134" s="141">
        <f t="shared" si="5"/>
        <v>66703.487832099447</v>
      </c>
      <c r="E134" s="141">
        <f t="shared" si="5"/>
        <v>6944.375</v>
      </c>
      <c r="F134" s="141">
        <f t="shared" si="5"/>
        <v>0</v>
      </c>
      <c r="G134" s="141">
        <f t="shared" si="5"/>
        <v>0</v>
      </c>
      <c r="H134" s="136">
        <f t="shared" si="4"/>
        <v>75442.999186612316</v>
      </c>
    </row>
    <row r="135" spans="2:12">
      <c r="B135" s="127" t="str">
        <f>$B$51</f>
        <v>Nursing</v>
      </c>
      <c r="C135" s="141">
        <f t="shared" si="5"/>
        <v>64672.702589004577</v>
      </c>
      <c r="D135" s="141">
        <f t="shared" si="5"/>
        <v>1499308.1008838899</v>
      </c>
      <c r="E135" s="141">
        <f t="shared" si="5"/>
        <v>223484.20399964784</v>
      </c>
      <c r="F135" s="141">
        <f t="shared" si="5"/>
        <v>0</v>
      </c>
      <c r="G135" s="141">
        <f t="shared" si="5"/>
        <v>0</v>
      </c>
      <c r="H135" s="136">
        <f t="shared" si="4"/>
        <v>1787465.0074725423</v>
      </c>
    </row>
    <row r="136" spans="2:12">
      <c r="B136" s="130" t="str">
        <f>$B$52</f>
        <v>Totals</v>
      </c>
      <c r="C136" s="133">
        <f>SUM(C116:C135)</f>
        <v>8646645.8709701281</v>
      </c>
      <c r="D136" s="133">
        <f>SUM(D116:D135)</f>
        <v>12068459.656425353</v>
      </c>
      <c r="E136" s="133">
        <f>SUM(E116:E135)</f>
        <v>9605861.1193516497</v>
      </c>
      <c r="F136" s="133">
        <f>SUM(F116:F135)</f>
        <v>2354945.4344385718</v>
      </c>
      <c r="G136" s="133">
        <f>SUM(G116:G135)</f>
        <v>440840.98780487798</v>
      </c>
      <c r="H136" s="133">
        <f t="shared" si="4"/>
        <v>33116753.068990577</v>
      </c>
    </row>
    <row r="137" spans="2:12">
      <c r="B137" s="328"/>
      <c r="C137" s="331"/>
      <c r="D137" s="331"/>
      <c r="E137" s="331"/>
      <c r="F137" s="331"/>
      <c r="G137" s="331"/>
      <c r="H137" s="332"/>
    </row>
    <row r="138" spans="2:12">
      <c r="B138" s="120" t="s">
        <v>4</v>
      </c>
      <c r="C138" s="325"/>
      <c r="D138" s="325"/>
      <c r="E138" s="325"/>
      <c r="F138" s="325"/>
      <c r="G138" s="325"/>
      <c r="H138" s="122">
        <f>H86-H81-H111</f>
        <v>36728551.931009412</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Data!LN34</f>
        <v>0</v>
      </c>
      <c r="D143" s="327">
        <f>Data!MH34</f>
        <v>0</v>
      </c>
      <c r="E143" s="327">
        <f>Data!NB34</f>
        <v>0</v>
      </c>
      <c r="F143" s="327">
        <f>Data!NV34</f>
        <v>0</v>
      </c>
      <c r="G143" s="327">
        <f>Data!OP34</f>
        <v>0</v>
      </c>
      <c r="H143" s="341">
        <f>Data!PJ34</f>
        <v>8998778</v>
      </c>
      <c r="I143" s="342">
        <f t="shared" ref="I143:I162" si="6">SUM(C143:H143)</f>
        <v>8998778</v>
      </c>
    </row>
    <row r="144" spans="2:12">
      <c r="B144" s="127" t="str">
        <f>$B$33</f>
        <v>Science</v>
      </c>
      <c r="C144" s="327">
        <f>Data!LO34</f>
        <v>0</v>
      </c>
      <c r="D144" s="327">
        <f>Data!MI34</f>
        <v>0</v>
      </c>
      <c r="E144" s="327">
        <f>Data!NC34</f>
        <v>0</v>
      </c>
      <c r="F144" s="327">
        <f>Data!NW34</f>
        <v>0</v>
      </c>
      <c r="G144" s="327">
        <f>Data!OQ34</f>
        <v>0</v>
      </c>
      <c r="H144" s="341">
        <f>Data!PK34</f>
        <v>3670035</v>
      </c>
      <c r="I144" s="342">
        <f t="shared" si="6"/>
        <v>3670035</v>
      </c>
    </row>
    <row r="145" spans="2:9">
      <c r="B145" s="127" t="str">
        <f>$B$34</f>
        <v>Fine Arts</v>
      </c>
      <c r="C145" s="327">
        <f>Data!LP34</f>
        <v>0</v>
      </c>
      <c r="D145" s="327">
        <f>Data!MJ34</f>
        <v>0</v>
      </c>
      <c r="E145" s="327">
        <f>Data!ND34</f>
        <v>0</v>
      </c>
      <c r="F145" s="327">
        <f>Data!NX34</f>
        <v>0</v>
      </c>
      <c r="G145" s="327">
        <f>Data!OR34</f>
        <v>0</v>
      </c>
      <c r="H145" s="341">
        <f>Data!PL34</f>
        <v>2862716</v>
      </c>
      <c r="I145" s="342">
        <f t="shared" si="6"/>
        <v>2862716</v>
      </c>
    </row>
    <row r="146" spans="2:9">
      <c r="B146" s="127" t="str">
        <f>$B$35</f>
        <v>Teacher Education</v>
      </c>
      <c r="C146" s="327">
        <f>Data!LQ34</f>
        <v>0</v>
      </c>
      <c r="D146" s="327">
        <f>Data!MK34</f>
        <v>0</v>
      </c>
      <c r="E146" s="327">
        <f>Data!NE34</f>
        <v>0</v>
      </c>
      <c r="F146" s="327">
        <f>Data!NY34</f>
        <v>0</v>
      </c>
      <c r="G146" s="327">
        <f>Data!OS34</f>
        <v>0</v>
      </c>
      <c r="H146" s="341">
        <f>Data!PN34</f>
        <v>4028791</v>
      </c>
      <c r="I146" s="342">
        <f t="shared" si="6"/>
        <v>4028791</v>
      </c>
    </row>
    <row r="147" spans="2:9">
      <c r="B147" s="127" t="str">
        <f>$B$36</f>
        <v>Agriculture</v>
      </c>
      <c r="C147" s="327">
        <f>Data!LR34</f>
        <v>0</v>
      </c>
      <c r="D147" s="327">
        <f>Data!ML34</f>
        <v>0</v>
      </c>
      <c r="E147" s="327">
        <f>Data!NF34</f>
        <v>0</v>
      </c>
      <c r="F147" s="327">
        <f>Data!NZ34</f>
        <v>0</v>
      </c>
      <c r="G147" s="327">
        <f>Data!OT34</f>
        <v>0</v>
      </c>
      <c r="H147" s="341">
        <f>Data!PM34</f>
        <v>0</v>
      </c>
      <c r="I147" s="342">
        <f t="shared" si="6"/>
        <v>0</v>
      </c>
    </row>
    <row r="148" spans="2:9">
      <c r="B148" s="127" t="str">
        <f>$B$37</f>
        <v>Engineering</v>
      </c>
      <c r="C148" s="327">
        <f>Data!LS34</f>
        <v>0</v>
      </c>
      <c r="D148" s="327">
        <f>Data!MM34</f>
        <v>0</v>
      </c>
      <c r="E148" s="327">
        <f>Data!NG34</f>
        <v>0</v>
      </c>
      <c r="F148" s="327">
        <f>Data!OA34</f>
        <v>0</v>
      </c>
      <c r="G148" s="327">
        <f>Data!OU34</f>
        <v>0</v>
      </c>
      <c r="H148" s="341">
        <f>Data!PO34</f>
        <v>7205502</v>
      </c>
      <c r="I148" s="342">
        <f t="shared" si="6"/>
        <v>7205502</v>
      </c>
    </row>
    <row r="149" spans="2:9">
      <c r="B149" s="127" t="str">
        <f>$B$38</f>
        <v>Home Economics</v>
      </c>
      <c r="C149" s="327">
        <f>Data!LT34</f>
        <v>0</v>
      </c>
      <c r="D149" s="327">
        <f>Data!MN34</f>
        <v>0</v>
      </c>
      <c r="E149" s="327">
        <f>Data!NH34</f>
        <v>0</v>
      </c>
      <c r="F149" s="327">
        <f>Data!OB34</f>
        <v>0</v>
      </c>
      <c r="G149" s="327">
        <f>Data!OV34</f>
        <v>0</v>
      </c>
      <c r="H149" s="341">
        <f>Data!PP34</f>
        <v>242598</v>
      </c>
      <c r="I149" s="342">
        <f t="shared" si="6"/>
        <v>242598</v>
      </c>
    </row>
    <row r="150" spans="2:9">
      <c r="B150" s="127" t="str">
        <f>$B$39</f>
        <v>Law</v>
      </c>
      <c r="C150" s="327">
        <f>Data!LU34</f>
        <v>0</v>
      </c>
      <c r="D150" s="327">
        <f>Data!MO34</f>
        <v>0</v>
      </c>
      <c r="E150" s="327">
        <f>Data!NI34</f>
        <v>0</v>
      </c>
      <c r="F150" s="327">
        <f>Data!OC34</f>
        <v>0</v>
      </c>
      <c r="G150" s="327">
        <f>Data!OW34</f>
        <v>0</v>
      </c>
      <c r="H150" s="341">
        <f>Data!PQ34</f>
        <v>0</v>
      </c>
      <c r="I150" s="342">
        <f t="shared" si="6"/>
        <v>0</v>
      </c>
    </row>
    <row r="151" spans="2:9">
      <c r="B151" s="127" t="str">
        <f>$B$40</f>
        <v>Social Service</v>
      </c>
      <c r="C151" s="327">
        <f>Data!LV34</f>
        <v>0</v>
      </c>
      <c r="D151" s="327">
        <f>Data!MP34</f>
        <v>0</v>
      </c>
      <c r="E151" s="327">
        <f>Data!NJ34</f>
        <v>0</v>
      </c>
      <c r="F151" s="327">
        <f>Data!OD34</f>
        <v>0</v>
      </c>
      <c r="G151" s="327">
        <f>Data!OX34</f>
        <v>0</v>
      </c>
      <c r="H151" s="341">
        <f>Data!PR34</f>
        <v>324340</v>
      </c>
      <c r="I151" s="342">
        <f t="shared" si="6"/>
        <v>324340</v>
      </c>
    </row>
    <row r="152" spans="2:9">
      <c r="B152" s="127" t="str">
        <f>$B$41</f>
        <v>Library Science</v>
      </c>
      <c r="C152" s="327">
        <f>Data!LW34</f>
        <v>0</v>
      </c>
      <c r="D152" s="327">
        <f>Data!MQ34</f>
        <v>0</v>
      </c>
      <c r="E152" s="327">
        <f>Data!NK34</f>
        <v>0</v>
      </c>
      <c r="F152" s="327">
        <f>Data!OE34</f>
        <v>0</v>
      </c>
      <c r="G152" s="327">
        <f>Data!OY34</f>
        <v>0</v>
      </c>
      <c r="H152" s="341">
        <f>Data!PS34</f>
        <v>0</v>
      </c>
      <c r="I152" s="342">
        <f t="shared" si="6"/>
        <v>0</v>
      </c>
    </row>
    <row r="153" spans="2:9">
      <c r="B153" s="127" t="str">
        <f>$B$42</f>
        <v>Veterinary Science</v>
      </c>
      <c r="C153" s="327">
        <f>Data!LX34</f>
        <v>0</v>
      </c>
      <c r="D153" s="327">
        <f>Data!MR34</f>
        <v>0</v>
      </c>
      <c r="E153" s="327">
        <f>Data!NL34</f>
        <v>0</v>
      </c>
      <c r="F153" s="327">
        <f>Data!OF34</f>
        <v>0</v>
      </c>
      <c r="G153" s="327">
        <f>Data!OZ34</f>
        <v>0</v>
      </c>
      <c r="H153" s="341">
        <f>Data!PT34</f>
        <v>0</v>
      </c>
      <c r="I153" s="342">
        <f t="shared" si="6"/>
        <v>0</v>
      </c>
    </row>
    <row r="154" spans="2:9">
      <c r="B154" s="127" t="str">
        <f>$B$43</f>
        <v>Vocational Training</v>
      </c>
      <c r="C154" s="327">
        <f>Data!LY34</f>
        <v>0</v>
      </c>
      <c r="D154" s="327">
        <f>Data!MS34</f>
        <v>0</v>
      </c>
      <c r="E154" s="327">
        <f>Data!NM34</f>
        <v>0</v>
      </c>
      <c r="F154" s="327">
        <f>Data!OG34</f>
        <v>0</v>
      </c>
      <c r="G154" s="327">
        <f>Data!PA34</f>
        <v>0</v>
      </c>
      <c r="H154" s="341">
        <f>Data!PU34</f>
        <v>0</v>
      </c>
      <c r="I154" s="342">
        <f t="shared" si="6"/>
        <v>0</v>
      </c>
    </row>
    <row r="155" spans="2:9">
      <c r="B155" s="127" t="str">
        <f>$B$44</f>
        <v>Physical Training</v>
      </c>
      <c r="C155" s="327">
        <f>Data!LZ34</f>
        <v>0</v>
      </c>
      <c r="D155" s="327">
        <f>Data!MT34</f>
        <v>0</v>
      </c>
      <c r="E155" s="327">
        <f>Data!NN34</f>
        <v>0</v>
      </c>
      <c r="F155" s="327">
        <f>Data!OH34</f>
        <v>0</v>
      </c>
      <c r="G155" s="327">
        <f>Data!PB34</f>
        <v>0</v>
      </c>
      <c r="H155" s="341">
        <f>Data!PV34</f>
        <v>0</v>
      </c>
      <c r="I155" s="342">
        <f t="shared" si="6"/>
        <v>0</v>
      </c>
    </row>
    <row r="156" spans="2:9">
      <c r="B156" s="127" t="str">
        <f>$B$45</f>
        <v>Health Services</v>
      </c>
      <c r="C156" s="327">
        <f>Data!MA34</f>
        <v>0</v>
      </c>
      <c r="D156" s="327">
        <f>Data!MU34</f>
        <v>0</v>
      </c>
      <c r="E156" s="327">
        <f>Data!NO34</f>
        <v>0</v>
      </c>
      <c r="F156" s="327">
        <f>Data!OI34</f>
        <v>0</v>
      </c>
      <c r="G156" s="327">
        <f>Data!PC34</f>
        <v>0</v>
      </c>
      <c r="H156" s="341">
        <f>Data!PW34</f>
        <v>2356295</v>
      </c>
      <c r="I156" s="342">
        <f t="shared" si="6"/>
        <v>2356295</v>
      </c>
    </row>
    <row r="157" spans="2:9">
      <c r="B157" s="127" t="str">
        <f>$B$46</f>
        <v>Pharmacy</v>
      </c>
      <c r="C157" s="327">
        <f>Data!MB34</f>
        <v>0</v>
      </c>
      <c r="D157" s="327">
        <f>Data!MV34</f>
        <v>0</v>
      </c>
      <c r="E157" s="327">
        <f>Data!NP34</f>
        <v>0</v>
      </c>
      <c r="F157" s="327">
        <f>Data!OJ34</f>
        <v>0</v>
      </c>
      <c r="G157" s="327">
        <f>Data!PD34</f>
        <v>0</v>
      </c>
      <c r="H157" s="341">
        <f>Data!PX34</f>
        <v>0</v>
      </c>
      <c r="I157" s="342">
        <f t="shared" si="6"/>
        <v>0</v>
      </c>
    </row>
    <row r="158" spans="2:9">
      <c r="B158" s="127" t="str">
        <f>$B$47</f>
        <v>Business Administration</v>
      </c>
      <c r="C158" s="327">
        <f>Data!MC34</f>
        <v>0</v>
      </c>
      <c r="D158" s="327">
        <f>Data!MW34</f>
        <v>0</v>
      </c>
      <c r="E158" s="327">
        <f>Data!NQ34</f>
        <v>0</v>
      </c>
      <c r="F158" s="327">
        <f>Data!OK34</f>
        <v>0</v>
      </c>
      <c r="G158" s="327">
        <f>Data!PE34</f>
        <v>0</v>
      </c>
      <c r="H158" s="341">
        <f>Data!PY34</f>
        <v>4936993</v>
      </c>
      <c r="I158" s="342">
        <f t="shared" si="6"/>
        <v>4936993</v>
      </c>
    </row>
    <row r="159" spans="2:9">
      <c r="B159" s="127" t="str">
        <f>$B$48</f>
        <v>Optometry</v>
      </c>
      <c r="C159" s="327">
        <f>Data!MD34</f>
        <v>0</v>
      </c>
      <c r="D159" s="327">
        <f>Data!MX34</f>
        <v>0</v>
      </c>
      <c r="E159" s="327">
        <f>Data!NR34</f>
        <v>0</v>
      </c>
      <c r="F159" s="327">
        <f>Data!OL34</f>
        <v>0</v>
      </c>
      <c r="G159" s="327">
        <f>Data!PF34</f>
        <v>0</v>
      </c>
      <c r="H159" s="341">
        <f>Data!PZ34</f>
        <v>0</v>
      </c>
      <c r="I159" s="342">
        <f t="shared" si="6"/>
        <v>0</v>
      </c>
    </row>
    <row r="160" spans="2:9">
      <c r="B160" s="127" t="str">
        <f>$B$49</f>
        <v>Teacher Ed-Practice Teaching</v>
      </c>
      <c r="C160" s="327">
        <f>Data!ME34</f>
        <v>0</v>
      </c>
      <c r="D160" s="327">
        <f>Data!MY34</f>
        <v>0</v>
      </c>
      <c r="E160" s="327">
        <f>Data!NS34</f>
        <v>0</v>
      </c>
      <c r="F160" s="327">
        <f>Data!OM34</f>
        <v>0</v>
      </c>
      <c r="G160" s="327">
        <f>Data!PG34</f>
        <v>0</v>
      </c>
      <c r="H160" s="341">
        <f>Data!QA34</f>
        <v>36422</v>
      </c>
      <c r="I160" s="342">
        <f t="shared" si="6"/>
        <v>36422</v>
      </c>
    </row>
    <row r="161" spans="2:10">
      <c r="B161" s="127" t="str">
        <f>$B$50</f>
        <v>Technology</v>
      </c>
      <c r="C161" s="327">
        <f>Data!MF34</f>
        <v>0</v>
      </c>
      <c r="D161" s="327">
        <f>Data!MZ34</f>
        <v>0</v>
      </c>
      <c r="E161" s="327">
        <f>Data!NT34</f>
        <v>0</v>
      </c>
      <c r="F161" s="327">
        <f>Data!ON34</f>
        <v>0</v>
      </c>
      <c r="G161" s="327">
        <f>Data!PH34</f>
        <v>0</v>
      </c>
      <c r="H161" s="341">
        <f>Data!QB34</f>
        <v>83671</v>
      </c>
      <c r="I161" s="342">
        <f t="shared" si="6"/>
        <v>83671</v>
      </c>
    </row>
    <row r="162" spans="2:10">
      <c r="B162" s="127" t="str">
        <f>$B$51</f>
        <v>Nursing</v>
      </c>
      <c r="C162" s="327">
        <f>Data!MG34</f>
        <v>0</v>
      </c>
      <c r="D162" s="327">
        <f>Data!NA34</f>
        <v>0</v>
      </c>
      <c r="E162" s="327">
        <f>Data!NU34</f>
        <v>0</v>
      </c>
      <c r="F162" s="327">
        <f>Data!OO34</f>
        <v>0</v>
      </c>
      <c r="G162" s="327">
        <f>Data!PI34</f>
        <v>0</v>
      </c>
      <c r="H162" s="341">
        <f>Data!QC34</f>
        <v>1982411</v>
      </c>
      <c r="I162" s="342">
        <f t="shared" si="6"/>
        <v>1982411</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36728552</v>
      </c>
      <c r="I163" s="342">
        <f>SUM(I143:I162)</f>
        <v>36728552</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4985747.1790264426</v>
      </c>
      <c r="D168" s="321">
        <f t="shared" si="8"/>
        <v>2706861.8649831717</v>
      </c>
      <c r="E168" s="321">
        <f t="shared" si="8"/>
        <v>1285438.0505550907</v>
      </c>
      <c r="F168" s="321">
        <f t="shared" si="8"/>
        <v>20730.905435295921</v>
      </c>
      <c r="G168" s="321">
        <f t="shared" si="8"/>
        <v>0</v>
      </c>
      <c r="H168" s="133">
        <f t="shared" ref="H168:H188" si="9">SUM(C168:G168)</f>
        <v>8998778.0000000019</v>
      </c>
      <c r="I168" s="347"/>
      <c r="J168" s="288"/>
    </row>
    <row r="169" spans="2:10">
      <c r="B169" s="127" t="str">
        <f>$B$33</f>
        <v>Science</v>
      </c>
      <c r="C169" s="141">
        <f t="shared" si="8"/>
        <v>1102134.1299695398</v>
      </c>
      <c r="D169" s="141">
        <f t="shared" si="8"/>
        <v>1495559.5899333677</v>
      </c>
      <c r="E169" s="141">
        <f t="shared" si="8"/>
        <v>1072341.2800970927</v>
      </c>
      <c r="F169" s="141">
        <f t="shared" si="8"/>
        <v>0</v>
      </c>
      <c r="G169" s="141">
        <f t="shared" si="8"/>
        <v>0</v>
      </c>
      <c r="H169" s="136">
        <f t="shared" si="9"/>
        <v>3670035</v>
      </c>
      <c r="I169" s="347"/>
      <c r="J169" s="288"/>
    </row>
    <row r="170" spans="2:10">
      <c r="B170" s="127" t="str">
        <f>$B$34</f>
        <v>Fine Arts</v>
      </c>
      <c r="C170" s="141">
        <f t="shared" si="8"/>
        <v>1383675.472653074</v>
      </c>
      <c r="D170" s="141">
        <f t="shared" si="8"/>
        <v>1134102.7280433774</v>
      </c>
      <c r="E170" s="141">
        <f t="shared" si="8"/>
        <v>344937.79930354859</v>
      </c>
      <c r="F170" s="141">
        <f t="shared" si="8"/>
        <v>0</v>
      </c>
      <c r="G170" s="141">
        <f t="shared" si="8"/>
        <v>0</v>
      </c>
      <c r="H170" s="136">
        <f t="shared" si="9"/>
        <v>2862716</v>
      </c>
      <c r="I170" s="347"/>
      <c r="J170" s="288"/>
    </row>
    <row r="171" spans="2:10">
      <c r="B171" s="127" t="str">
        <f>$B$35</f>
        <v>Teacher Education</v>
      </c>
      <c r="C171" s="141">
        <f t="shared" si="8"/>
        <v>39376.82177034286</v>
      </c>
      <c r="D171" s="141">
        <f t="shared" si="8"/>
        <v>328505.99076965655</v>
      </c>
      <c r="E171" s="141">
        <f t="shared" si="8"/>
        <v>2588855.4861143478</v>
      </c>
      <c r="F171" s="141">
        <f t="shared" si="8"/>
        <v>1072052.7013456523</v>
      </c>
      <c r="G171" s="141">
        <f t="shared" si="8"/>
        <v>0</v>
      </c>
      <c r="H171" s="136">
        <f t="shared" si="9"/>
        <v>4028790.9999999995</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1089290.9557605248</v>
      </c>
      <c r="D173" s="141">
        <f t="shared" si="8"/>
        <v>2558360.1448791707</v>
      </c>
      <c r="E173" s="141">
        <f t="shared" si="8"/>
        <v>2044392.3018458325</v>
      </c>
      <c r="F173" s="141">
        <f t="shared" si="8"/>
        <v>1513458.5975144724</v>
      </c>
      <c r="G173" s="141">
        <f t="shared" si="8"/>
        <v>0</v>
      </c>
      <c r="H173" s="136">
        <f t="shared" si="9"/>
        <v>7205502</v>
      </c>
      <c r="I173" s="347"/>
      <c r="J173" s="288"/>
    </row>
    <row r="174" spans="2:10">
      <c r="B174" s="127" t="str">
        <f>$B$38</f>
        <v>Home Economics</v>
      </c>
      <c r="C174" s="141">
        <f t="shared" si="8"/>
        <v>222.40804896323377</v>
      </c>
      <c r="D174" s="141">
        <f t="shared" si="8"/>
        <v>242375.5919510368</v>
      </c>
      <c r="E174" s="141">
        <f t="shared" si="8"/>
        <v>0</v>
      </c>
      <c r="F174" s="141">
        <f t="shared" si="8"/>
        <v>0</v>
      </c>
      <c r="G174" s="141">
        <f t="shared" si="8"/>
        <v>0</v>
      </c>
      <c r="H174" s="136">
        <f t="shared" si="9"/>
        <v>242598.00000000003</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77804.073756592901</v>
      </c>
      <c r="D176" s="141">
        <f t="shared" si="8"/>
        <v>246535.92624340704</v>
      </c>
      <c r="E176" s="141">
        <f t="shared" si="8"/>
        <v>0</v>
      </c>
      <c r="F176" s="141">
        <f t="shared" si="8"/>
        <v>0</v>
      </c>
      <c r="G176" s="141">
        <f t="shared" si="8"/>
        <v>0</v>
      </c>
      <c r="H176" s="136">
        <f t="shared" si="9"/>
        <v>324339.99999999994</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154502.8600908528</v>
      </c>
      <c r="D181" s="141">
        <f t="shared" si="8"/>
        <v>438407.27708523377</v>
      </c>
      <c r="E181" s="141">
        <f t="shared" si="8"/>
        <v>1269057.8628960152</v>
      </c>
      <c r="F181" s="141">
        <f t="shared" si="8"/>
        <v>5406.680914716183</v>
      </c>
      <c r="G181" s="141">
        <f t="shared" si="8"/>
        <v>488920.31901318219</v>
      </c>
      <c r="H181" s="136">
        <f t="shared" si="9"/>
        <v>2356295</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683200.39349629753</v>
      </c>
      <c r="D183" s="141">
        <f t="shared" si="8"/>
        <v>2460740.6152873198</v>
      </c>
      <c r="E183" s="141">
        <f t="shared" si="8"/>
        <v>1792918.9450492084</v>
      </c>
      <c r="F183" s="141">
        <f t="shared" si="8"/>
        <v>133.04616717376283</v>
      </c>
      <c r="G183" s="141">
        <f t="shared" si="8"/>
        <v>0</v>
      </c>
      <c r="H183" s="136">
        <f t="shared" si="9"/>
        <v>4936992.9999999991</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36422</v>
      </c>
      <c r="E185" s="141">
        <f t="shared" si="10"/>
        <v>0</v>
      </c>
      <c r="F185" s="141">
        <f t="shared" si="10"/>
        <v>0</v>
      </c>
      <c r="G185" s="141">
        <f t="shared" si="10"/>
        <v>0</v>
      </c>
      <c r="H185" s="136">
        <f t="shared" si="9"/>
        <v>36422</v>
      </c>
      <c r="I185" s="347"/>
      <c r="J185" s="288"/>
    </row>
    <row r="186" spans="2:10">
      <c r="B186" s="127" t="str">
        <f>$B$50</f>
        <v>Technology</v>
      </c>
      <c r="C186" s="141">
        <f t="shared" si="10"/>
        <v>1990.9183825912874</v>
      </c>
      <c r="D186" s="141">
        <f t="shared" si="10"/>
        <v>73978.335837289866</v>
      </c>
      <c r="E186" s="141">
        <f t="shared" si="10"/>
        <v>7701.7457801188339</v>
      </c>
      <c r="F186" s="141">
        <f t="shared" si="10"/>
        <v>0</v>
      </c>
      <c r="G186" s="141">
        <f t="shared" si="10"/>
        <v>0</v>
      </c>
      <c r="H186" s="136">
        <f t="shared" si="9"/>
        <v>83670.999999999985</v>
      </c>
      <c r="I186" s="347"/>
      <c r="J186" s="288"/>
    </row>
    <row r="187" spans="2:10">
      <c r="B187" s="127" t="str">
        <f>$B$51</f>
        <v>Nursing</v>
      </c>
      <c r="C187" s="141">
        <f t="shared" si="10"/>
        <v>71726.0905674768</v>
      </c>
      <c r="D187" s="141">
        <f t="shared" si="10"/>
        <v>1662826.8856485519</v>
      </c>
      <c r="E187" s="141">
        <f t="shared" si="10"/>
        <v>247858.02378397132</v>
      </c>
      <c r="F187" s="141">
        <f t="shared" si="10"/>
        <v>0</v>
      </c>
      <c r="G187" s="141">
        <f t="shared" si="10"/>
        <v>0</v>
      </c>
      <c r="H187" s="136">
        <f t="shared" si="9"/>
        <v>1982411</v>
      </c>
      <c r="I187" s="347"/>
      <c r="J187" s="288"/>
    </row>
    <row r="188" spans="2:10">
      <c r="B188" s="130" t="str">
        <f>$B$52</f>
        <v>Totals</v>
      </c>
      <c r="C188" s="133">
        <f>SUM(C168:C187)</f>
        <v>9589671.3035226986</v>
      </c>
      <c r="D188" s="133">
        <f>SUM(D168:D187)</f>
        <v>13384676.950661585</v>
      </c>
      <c r="E188" s="133">
        <f>SUM(E168:E187)</f>
        <v>10653501.495425226</v>
      </c>
      <c r="F188" s="133">
        <f>SUM(F168:F187)</f>
        <v>2611781.9313773112</v>
      </c>
      <c r="G188" s="133">
        <f>SUM(G168:G187)</f>
        <v>488920.31901318219</v>
      </c>
      <c r="H188" s="133">
        <f t="shared" si="9"/>
        <v>36728552.000000007</v>
      </c>
      <c r="I188" s="347"/>
      <c r="J188" s="288"/>
    </row>
    <row r="189" spans="2:10">
      <c r="B189" s="328"/>
      <c r="C189" s="329"/>
      <c r="D189" s="329"/>
      <c r="E189" s="329"/>
      <c r="F189" s="329"/>
      <c r="G189" s="329"/>
      <c r="H189" s="344"/>
    </row>
    <row r="190" spans="2:10">
      <c r="B190" s="489" t="s">
        <v>34</v>
      </c>
      <c r="C190" s="489"/>
      <c r="D190" s="489"/>
      <c r="E190" s="489"/>
      <c r="F190" s="489"/>
      <c r="G190" s="489"/>
      <c r="H190" s="122">
        <f>H15</f>
        <v>51707939</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7019136.444561298</v>
      </c>
      <c r="D193" s="135">
        <f t="shared" si="11"/>
        <v>3810829.5676971334</v>
      </c>
      <c r="E193" s="135">
        <f t="shared" si="11"/>
        <v>1809691.655812941</v>
      </c>
      <c r="F193" s="135">
        <f t="shared" si="11"/>
        <v>29185.806789756542</v>
      </c>
      <c r="G193" s="135">
        <f t="shared" si="11"/>
        <v>0</v>
      </c>
      <c r="H193" s="135">
        <f>SUM(C193:G193)</f>
        <v>12668843.474861128</v>
      </c>
    </row>
    <row r="194" spans="2:8">
      <c r="B194" s="127" t="str">
        <f>$B$33</f>
        <v>Science</v>
      </c>
      <c r="C194" s="138">
        <f t="shared" si="11"/>
        <v>1551628.9302636464</v>
      </c>
      <c r="D194" s="138">
        <f t="shared" si="11"/>
        <v>2105509.1785770063</v>
      </c>
      <c r="E194" s="138">
        <f t="shared" si="11"/>
        <v>1509685.3532342622</v>
      </c>
      <c r="F194" s="138">
        <f t="shared" si="11"/>
        <v>0</v>
      </c>
      <c r="G194" s="138">
        <f t="shared" si="11"/>
        <v>0</v>
      </c>
      <c r="H194" s="138">
        <f t="shared" ref="H194:H213" si="12">SUM(C194:G194)</f>
        <v>5166823.4620749149</v>
      </c>
    </row>
    <row r="195" spans="2:8">
      <c r="B195" s="127" t="str">
        <f>$B$34</f>
        <v>Fine Arts</v>
      </c>
      <c r="C195" s="138">
        <f t="shared" si="11"/>
        <v>1947994.288889728</v>
      </c>
      <c r="D195" s="138">
        <f t="shared" si="11"/>
        <v>1596635.6858279542</v>
      </c>
      <c r="E195" s="138">
        <f t="shared" si="11"/>
        <v>485617.38380541292</v>
      </c>
      <c r="F195" s="138">
        <f t="shared" si="11"/>
        <v>0</v>
      </c>
      <c r="G195" s="138">
        <f t="shared" si="11"/>
        <v>0</v>
      </c>
      <c r="H195" s="138">
        <f t="shared" si="12"/>
        <v>4030247.358523095</v>
      </c>
    </row>
    <row r="196" spans="2:8">
      <c r="B196" s="127" t="str">
        <f>$B$35</f>
        <v>Teacher Education</v>
      </c>
      <c r="C196" s="138">
        <f t="shared" si="11"/>
        <v>55436.278613472015</v>
      </c>
      <c r="D196" s="138">
        <f t="shared" si="11"/>
        <v>462483.98960977857</v>
      </c>
      <c r="E196" s="138">
        <f t="shared" si="11"/>
        <v>3644695.2183007761</v>
      </c>
      <c r="F196" s="138">
        <f t="shared" si="11"/>
        <v>1509279.0521982603</v>
      </c>
      <c r="G196" s="138">
        <f t="shared" si="11"/>
        <v>0</v>
      </c>
      <c r="H196" s="138">
        <f t="shared" si="12"/>
        <v>5671894.5387222869</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1533547.7908890063</v>
      </c>
      <c r="D198" s="138">
        <f t="shared" si="11"/>
        <v>3601762.713377805</v>
      </c>
      <c r="E198" s="138">
        <f t="shared" si="11"/>
        <v>2878178.0309717534</v>
      </c>
      <c r="F198" s="138">
        <f t="shared" si="11"/>
        <v>2130708.1239831247</v>
      </c>
      <c r="G198" s="138">
        <f t="shared" si="11"/>
        <v>0</v>
      </c>
      <c r="H198" s="138">
        <f t="shared" si="12"/>
        <v>10144196.65922169</v>
      </c>
    </row>
    <row r="199" spans="2:8">
      <c r="B199" s="127" t="str">
        <f>$B$38</f>
        <v>Home Economics</v>
      </c>
      <c r="C199" s="138">
        <f t="shared" si="11"/>
        <v>313.11548333545932</v>
      </c>
      <c r="D199" s="138">
        <f t="shared" si="11"/>
        <v>341226.6371484269</v>
      </c>
      <c r="E199" s="138">
        <f t="shared" si="11"/>
        <v>0</v>
      </c>
      <c r="F199" s="138">
        <f t="shared" si="11"/>
        <v>0</v>
      </c>
      <c r="G199" s="138">
        <f t="shared" si="11"/>
        <v>0</v>
      </c>
      <c r="H199" s="138">
        <f t="shared" si="12"/>
        <v>341539.75263176236</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109535.77930716652</v>
      </c>
      <c r="D201" s="138">
        <f t="shared" si="11"/>
        <v>347083.4302682954</v>
      </c>
      <c r="E201" s="138">
        <f t="shared" si="11"/>
        <v>0</v>
      </c>
      <c r="F201" s="138">
        <f t="shared" si="11"/>
        <v>0</v>
      </c>
      <c r="G201" s="138">
        <f t="shared" si="11"/>
        <v>0</v>
      </c>
      <c r="H201" s="138">
        <f t="shared" si="12"/>
        <v>456619.20957546192</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217515.33561244991</v>
      </c>
      <c r="D206" s="138">
        <f t="shared" si="11"/>
        <v>617207.38343652606</v>
      </c>
      <c r="E206" s="138">
        <f t="shared" si="11"/>
        <v>1786630.6604105888</v>
      </c>
      <c r="F206" s="138">
        <f t="shared" si="11"/>
        <v>7611.7426759761593</v>
      </c>
      <c r="G206" s="138">
        <f t="shared" si="11"/>
        <v>688321.67388592311</v>
      </c>
      <c r="H206" s="138">
        <f t="shared" si="12"/>
        <v>3317286.7960214643</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961837.1222978615</v>
      </c>
      <c r="D208" s="138">
        <f t="shared" si="11"/>
        <v>3464330.0774712623</v>
      </c>
      <c r="E208" s="138">
        <f t="shared" si="11"/>
        <v>2524143.7432351159</v>
      </c>
      <c r="F208" s="138">
        <f t="shared" si="11"/>
        <v>187.3077705829304</v>
      </c>
      <c r="G208" s="138">
        <f t="shared" si="11"/>
        <v>0</v>
      </c>
      <c r="H208" s="138">
        <f t="shared" si="12"/>
        <v>6950498.2507748222</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51276.394884625697</v>
      </c>
      <c r="E210" s="138">
        <f t="shared" si="13"/>
        <v>0</v>
      </c>
      <c r="F210" s="138">
        <f t="shared" si="13"/>
        <v>0</v>
      </c>
      <c r="G210" s="138">
        <f t="shared" si="13"/>
        <v>0</v>
      </c>
      <c r="H210" s="138">
        <f t="shared" si="12"/>
        <v>51276.394884625697</v>
      </c>
    </row>
    <row r="211" spans="2:8">
      <c r="B211" s="127" t="str">
        <f>$B$50</f>
        <v>Technology</v>
      </c>
      <c r="C211" s="138">
        <f t="shared" si="13"/>
        <v>2802.8955895060203</v>
      </c>
      <c r="D211" s="138">
        <f t="shared" si="13"/>
        <v>104149.69948062518</v>
      </c>
      <c r="E211" s="138">
        <f t="shared" si="13"/>
        <v>10842.829855483475</v>
      </c>
      <c r="F211" s="138">
        <f t="shared" si="13"/>
        <v>0</v>
      </c>
      <c r="G211" s="138">
        <f t="shared" si="13"/>
        <v>0</v>
      </c>
      <c r="H211" s="138">
        <f t="shared" si="12"/>
        <v>117795.42492561467</v>
      </c>
    </row>
    <row r="212" spans="2:8">
      <c r="B212" s="127" t="str">
        <f>$B$51</f>
        <v>Nursing</v>
      </c>
      <c r="C212" s="138">
        <f t="shared" si="13"/>
        <v>100978.86569588512</v>
      </c>
      <c r="D212" s="138">
        <f t="shared" si="13"/>
        <v>2340994.3499353174</v>
      </c>
      <c r="E212" s="138">
        <f t="shared" si="13"/>
        <v>348944.46215193463</v>
      </c>
      <c r="F212" s="138">
        <f t="shared" si="13"/>
        <v>0</v>
      </c>
      <c r="G212" s="138">
        <f t="shared" si="13"/>
        <v>0</v>
      </c>
      <c r="H212" s="138">
        <f t="shared" si="12"/>
        <v>2790917.6777831372</v>
      </c>
    </row>
    <row r="213" spans="2:8">
      <c r="B213" s="130" t="str">
        <f>$B$52</f>
        <v>Totals</v>
      </c>
      <c r="C213" s="135">
        <f>SUM(C193:C212)</f>
        <v>13500726.847203355</v>
      </c>
      <c r="D213" s="135">
        <f>SUM(D193:D212)</f>
        <v>18843489.107714754</v>
      </c>
      <c r="E213" s="135">
        <f>SUM(E193:E212)</f>
        <v>14998429.337778268</v>
      </c>
      <c r="F213" s="135">
        <f>SUM(F193:F212)</f>
        <v>3676972.0334177008</v>
      </c>
      <c r="G213" s="135">
        <f>SUM(G193:G212)</f>
        <v>688321.67388592311</v>
      </c>
      <c r="H213" s="135">
        <f t="shared" si="12"/>
        <v>51707939.000000007</v>
      </c>
    </row>
    <row r="214" spans="2:8">
      <c r="B214" s="143"/>
      <c r="C214" s="144"/>
      <c r="D214" s="144"/>
      <c r="E214" s="144"/>
      <c r="F214" s="144"/>
      <c r="G214" s="144"/>
      <c r="H214" s="144"/>
    </row>
    <row r="215" spans="2:8">
      <c r="B215" s="489" t="s">
        <v>35</v>
      </c>
      <c r="C215" s="489"/>
      <c r="D215" s="489"/>
      <c r="E215" s="489"/>
      <c r="F215" s="489"/>
      <c r="G215" s="489"/>
      <c r="H215" s="122">
        <f>H17</f>
        <v>20795849</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2411204.1603009133</v>
      </c>
      <c r="D218" s="135">
        <f t="shared" si="14"/>
        <v>1643663.127671039</v>
      </c>
      <c r="E218" s="135">
        <f t="shared" si="14"/>
        <v>910501.1881361641</v>
      </c>
      <c r="F218" s="135">
        <f t="shared" si="14"/>
        <v>2810.5502886812446</v>
      </c>
      <c r="G218" s="135">
        <f t="shared" si="14"/>
        <v>0</v>
      </c>
      <c r="H218" s="135">
        <f>SUM(C218:G218)</f>
        <v>4968179.026396797</v>
      </c>
    </row>
    <row r="219" spans="2:8">
      <c r="B219" s="127" t="str">
        <f>$B$33</f>
        <v>Science</v>
      </c>
      <c r="C219" s="138">
        <f t="shared" si="14"/>
        <v>731592.70232560323</v>
      </c>
      <c r="D219" s="138">
        <f t="shared" si="14"/>
        <v>476224.02703140432</v>
      </c>
      <c r="E219" s="138">
        <f t="shared" si="14"/>
        <v>680463.32833546656</v>
      </c>
      <c r="F219" s="138">
        <f t="shared" si="14"/>
        <v>0</v>
      </c>
      <c r="G219" s="138">
        <f t="shared" si="14"/>
        <v>0</v>
      </c>
      <c r="H219" s="138">
        <f t="shared" ref="H219:H238" si="15">SUM(C219:G219)</f>
        <v>1888280.057692474</v>
      </c>
    </row>
    <row r="220" spans="2:8">
      <c r="B220" s="127" t="str">
        <f>$B$34</f>
        <v>Fine Arts</v>
      </c>
      <c r="C220" s="138">
        <f t="shared" si="14"/>
        <v>332534.95934858115</v>
      </c>
      <c r="D220" s="138">
        <f t="shared" si="14"/>
        <v>198018.06921549758</v>
      </c>
      <c r="E220" s="138">
        <f t="shared" si="14"/>
        <v>23703.429182400141</v>
      </c>
      <c r="F220" s="138">
        <f t="shared" si="14"/>
        <v>0</v>
      </c>
      <c r="G220" s="138">
        <f t="shared" si="14"/>
        <v>0</v>
      </c>
      <c r="H220" s="138">
        <f t="shared" si="15"/>
        <v>554256.45774647885</v>
      </c>
    </row>
    <row r="221" spans="2:8">
      <c r="B221" s="127" t="str">
        <f>$B$35</f>
        <v>Teacher Education</v>
      </c>
      <c r="C221" s="138">
        <f t="shared" si="14"/>
        <v>24990.458182079048</v>
      </c>
      <c r="D221" s="138">
        <f t="shared" si="14"/>
        <v>118358.22879966313</v>
      </c>
      <c r="E221" s="138">
        <f t="shared" si="14"/>
        <v>3948339.9098408655</v>
      </c>
      <c r="F221" s="138">
        <f t="shared" si="14"/>
        <v>329537.02134787588</v>
      </c>
      <c r="G221" s="138">
        <f t="shared" si="14"/>
        <v>0</v>
      </c>
      <c r="H221" s="138">
        <f t="shared" si="15"/>
        <v>4421225.618170484</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278171.82993827644</v>
      </c>
      <c r="D223" s="138">
        <f t="shared" si="14"/>
        <v>1003140.6797819759</v>
      </c>
      <c r="E223" s="138">
        <f t="shared" si="14"/>
        <v>838908.38803563244</v>
      </c>
      <c r="F223" s="138">
        <f t="shared" si="14"/>
        <v>65501.435894543443</v>
      </c>
      <c r="G223" s="138">
        <f t="shared" si="14"/>
        <v>0</v>
      </c>
      <c r="H223" s="138">
        <f t="shared" si="15"/>
        <v>2185722.3336504279</v>
      </c>
    </row>
    <row r="224" spans="2:8">
      <c r="B224" s="127" t="str">
        <f>$B$38</f>
        <v>Home Economics</v>
      </c>
      <c r="C224" s="138">
        <f t="shared" si="14"/>
        <v>146034.2888080733</v>
      </c>
      <c r="D224" s="138">
        <f t="shared" si="14"/>
        <v>341496.3045099267</v>
      </c>
      <c r="E224" s="138">
        <f t="shared" si="14"/>
        <v>154886.52961934748</v>
      </c>
      <c r="F224" s="138">
        <f t="shared" si="14"/>
        <v>0</v>
      </c>
      <c r="G224" s="138">
        <f t="shared" si="14"/>
        <v>0</v>
      </c>
      <c r="H224" s="138">
        <f t="shared" si="15"/>
        <v>642417.12293734751</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22621.69437335118</v>
      </c>
      <c r="D226" s="138">
        <f t="shared" si="14"/>
        <v>172671.75635591391</v>
      </c>
      <c r="E226" s="138">
        <f t="shared" si="14"/>
        <v>0</v>
      </c>
      <c r="F226" s="138">
        <f t="shared" si="14"/>
        <v>0</v>
      </c>
      <c r="G226" s="138">
        <f t="shared" si="14"/>
        <v>0</v>
      </c>
      <c r="H226" s="138">
        <f t="shared" si="15"/>
        <v>195293.45072926508</v>
      </c>
    </row>
    <row r="227" spans="2:10">
      <c r="B227" s="127" t="str">
        <f>$B$41</f>
        <v>Library Science</v>
      </c>
      <c r="C227" s="138">
        <f t="shared" si="14"/>
        <v>7501.0853943049287</v>
      </c>
      <c r="D227" s="138">
        <f t="shared" si="14"/>
        <v>0</v>
      </c>
      <c r="E227" s="138">
        <f t="shared" si="14"/>
        <v>0</v>
      </c>
      <c r="F227" s="138">
        <f t="shared" si="14"/>
        <v>0</v>
      </c>
      <c r="G227" s="138">
        <f t="shared" si="14"/>
        <v>0</v>
      </c>
      <c r="H227" s="138">
        <f t="shared" si="15"/>
        <v>7501.0853943049287</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137862.05366796214</v>
      </c>
      <c r="D231" s="138">
        <f t="shared" si="14"/>
        <v>388568.02839201066</v>
      </c>
      <c r="E231" s="138">
        <f t="shared" si="14"/>
        <v>1432881.3411864634</v>
      </c>
      <c r="F231" s="138">
        <f t="shared" si="14"/>
        <v>702.63757217031116</v>
      </c>
      <c r="G231" s="138">
        <f t="shared" si="14"/>
        <v>44879.437353557769</v>
      </c>
      <c r="H231" s="138">
        <f t="shared" si="15"/>
        <v>2004893.4981721642</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354722.38035699882</v>
      </c>
      <c r="D233" s="138">
        <f t="shared" si="14"/>
        <v>1504182.9714883894</v>
      </c>
      <c r="E233" s="138">
        <f t="shared" si="14"/>
        <v>1267862.0479471586</v>
      </c>
      <c r="F233" s="138">
        <f t="shared" si="14"/>
        <v>234.21252405677038</v>
      </c>
      <c r="G233" s="138">
        <f t="shared" si="14"/>
        <v>0</v>
      </c>
      <c r="H233" s="138">
        <f t="shared" si="15"/>
        <v>3127001.6123166038</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25798.925589219121</v>
      </c>
      <c r="E235" s="138">
        <f t="shared" si="16"/>
        <v>0</v>
      </c>
      <c r="F235" s="138">
        <f t="shared" si="16"/>
        <v>0</v>
      </c>
      <c r="G235" s="138">
        <f t="shared" si="16"/>
        <v>0</v>
      </c>
      <c r="H235" s="138">
        <f t="shared" si="15"/>
        <v>25798.925589219121</v>
      </c>
    </row>
    <row r="236" spans="2:10">
      <c r="B236" s="127" t="str">
        <f>$B$50</f>
        <v>Technology</v>
      </c>
      <c r="C236" s="138">
        <f t="shared" si="16"/>
        <v>2131.8874278550848</v>
      </c>
      <c r="D236" s="138">
        <f t="shared" si="16"/>
        <v>72644.343106485408</v>
      </c>
      <c r="E236" s="138">
        <f t="shared" si="16"/>
        <v>10313.70582745655</v>
      </c>
      <c r="F236" s="138">
        <f t="shared" si="16"/>
        <v>0</v>
      </c>
      <c r="G236" s="138">
        <f t="shared" si="16"/>
        <v>0</v>
      </c>
      <c r="H236" s="138">
        <f t="shared" si="15"/>
        <v>85089.936361797038</v>
      </c>
    </row>
    <row r="237" spans="2:10">
      <c r="B237" s="127" t="str">
        <f>$B$51</f>
        <v>Nursing</v>
      </c>
      <c r="C237" s="138">
        <f t="shared" si="16"/>
        <v>46269.853063817754</v>
      </c>
      <c r="D237" s="138">
        <f t="shared" si="16"/>
        <v>596090.96492985217</v>
      </c>
      <c r="E237" s="138">
        <f t="shared" si="16"/>
        <v>47829.056848965171</v>
      </c>
      <c r="F237" s="138">
        <f t="shared" si="16"/>
        <v>0</v>
      </c>
      <c r="G237" s="138">
        <f t="shared" si="16"/>
        <v>0</v>
      </c>
      <c r="H237" s="138">
        <f t="shared" si="15"/>
        <v>690189.87484263501</v>
      </c>
    </row>
    <row r="238" spans="2:10">
      <c r="B238" s="130" t="str">
        <f>$B$52</f>
        <v>Totals</v>
      </c>
      <c r="C238" s="135">
        <f>SUM(C218:C237)</f>
        <v>4495637.3531878171</v>
      </c>
      <c r="D238" s="135">
        <f>SUM(D218:D237)</f>
        <v>6540857.4268713761</v>
      </c>
      <c r="E238" s="135">
        <f>SUM(E218:E237)</f>
        <v>9315688.9249599203</v>
      </c>
      <c r="F238" s="135">
        <f>SUM(F218:F237)</f>
        <v>398785.85762732761</v>
      </c>
      <c r="G238" s="135">
        <f>SUM(G218:G237)</f>
        <v>44879.437353557769</v>
      </c>
      <c r="H238" s="135">
        <f t="shared" si="15"/>
        <v>20795849</v>
      </c>
    </row>
    <row r="239" spans="2:10">
      <c r="B239" s="328"/>
      <c r="C239" s="348"/>
      <c r="D239" s="348"/>
      <c r="E239" s="348"/>
      <c r="F239" s="348"/>
      <c r="G239" s="348"/>
      <c r="H239" s="348"/>
    </row>
    <row r="240" spans="2:10">
      <c r="B240" s="120" t="s">
        <v>11</v>
      </c>
      <c r="C240" s="121"/>
      <c r="D240" s="121"/>
      <c r="E240" s="121"/>
      <c r="F240" s="121"/>
      <c r="G240" s="121"/>
      <c r="H240" s="122">
        <f>H16</f>
        <v>10234295</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1186629.8260651361</v>
      </c>
      <c r="D243" s="135">
        <f t="shared" si="17"/>
        <v>808898.60900644527</v>
      </c>
      <c r="E243" s="135">
        <f t="shared" si="17"/>
        <v>448086.43096206378</v>
      </c>
      <c r="F243" s="135">
        <f t="shared" si="17"/>
        <v>1383.1606858993359</v>
      </c>
      <c r="G243" s="135">
        <f t="shared" si="17"/>
        <v>0</v>
      </c>
      <c r="H243" s="135">
        <f>SUM(C243:G243)</f>
        <v>2444998.0267195445</v>
      </c>
    </row>
    <row r="244" spans="2:8">
      <c r="B244" s="127" t="str">
        <f>$B$33</f>
        <v>Science</v>
      </c>
      <c r="C244" s="138">
        <f t="shared" si="17"/>
        <v>360039.90678367636</v>
      </c>
      <c r="D244" s="138">
        <f t="shared" si="17"/>
        <v>234364.90516580333</v>
      </c>
      <c r="E244" s="138">
        <f t="shared" si="17"/>
        <v>334877.52478232671</v>
      </c>
      <c r="F244" s="138">
        <f t="shared" si="17"/>
        <v>0</v>
      </c>
      <c r="G244" s="138">
        <f t="shared" si="17"/>
        <v>0</v>
      </c>
      <c r="H244" s="138">
        <f t="shared" ref="H244:H263" si="18">SUM(C244:G244)</f>
        <v>929282.3367318064</v>
      </c>
    </row>
    <row r="245" spans="2:8">
      <c r="B245" s="127" t="str">
        <f>$B$34</f>
        <v>Fine Arts</v>
      </c>
      <c r="C245" s="138">
        <f t="shared" si="17"/>
        <v>163650.97052716563</v>
      </c>
      <c r="D245" s="138">
        <f t="shared" si="17"/>
        <v>97450.954547795627</v>
      </c>
      <c r="E245" s="138">
        <f t="shared" si="17"/>
        <v>11665.207165347845</v>
      </c>
      <c r="F245" s="138">
        <f t="shared" si="17"/>
        <v>0</v>
      </c>
      <c r="G245" s="138">
        <f t="shared" si="17"/>
        <v>0</v>
      </c>
      <c r="H245" s="138">
        <f t="shared" si="18"/>
        <v>272767.13224030909</v>
      </c>
    </row>
    <row r="246" spans="2:8">
      <c r="B246" s="127" t="str">
        <f>$B$35</f>
        <v>Teacher Education</v>
      </c>
      <c r="C246" s="138">
        <f t="shared" si="17"/>
        <v>12298.594840756954</v>
      </c>
      <c r="D246" s="138">
        <f t="shared" si="17"/>
        <v>58247.827689710983</v>
      </c>
      <c r="E246" s="138">
        <f t="shared" si="17"/>
        <v>1943102.9431683612</v>
      </c>
      <c r="F246" s="138">
        <f t="shared" si="17"/>
        <v>162175.59042169712</v>
      </c>
      <c r="G246" s="138">
        <f t="shared" si="17"/>
        <v>0</v>
      </c>
      <c r="H246" s="138">
        <f t="shared" si="18"/>
        <v>2175824.9561205264</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136897.15521006874</v>
      </c>
      <c r="D248" s="138">
        <f t="shared" si="17"/>
        <v>493677.25469584233</v>
      </c>
      <c r="E248" s="138">
        <f t="shared" si="17"/>
        <v>412853.34977817605</v>
      </c>
      <c r="F248" s="138">
        <f t="shared" si="17"/>
        <v>32235.328207487295</v>
      </c>
      <c r="G248" s="138">
        <f t="shared" si="17"/>
        <v>0</v>
      </c>
      <c r="H248" s="138">
        <f t="shared" si="18"/>
        <v>1075663.0878915745</v>
      </c>
    </row>
    <row r="249" spans="2:8">
      <c r="B249" s="127" t="str">
        <f>$B$38</f>
        <v>Home Economics</v>
      </c>
      <c r="C249" s="138">
        <f t="shared" si="17"/>
        <v>71868.092126319083</v>
      </c>
      <c r="D249" s="138">
        <f t="shared" si="17"/>
        <v>168061.13190014125</v>
      </c>
      <c r="E249" s="138">
        <f t="shared" si="17"/>
        <v>76224.559797998125</v>
      </c>
      <c r="F249" s="138">
        <f t="shared" si="17"/>
        <v>0</v>
      </c>
      <c r="G249" s="138">
        <f t="shared" si="17"/>
        <v>0</v>
      </c>
      <c r="H249" s="138">
        <f t="shared" si="18"/>
        <v>316153.78382445843</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11132.851253955349</v>
      </c>
      <c r="D251" s="138">
        <f t="shared" si="17"/>
        <v>84977.232365677788</v>
      </c>
      <c r="E251" s="138">
        <f t="shared" si="17"/>
        <v>0</v>
      </c>
      <c r="F251" s="138">
        <f t="shared" si="17"/>
        <v>0</v>
      </c>
      <c r="G251" s="138">
        <f t="shared" si="17"/>
        <v>0</v>
      </c>
      <c r="H251" s="138">
        <f t="shared" si="18"/>
        <v>96110.083619633137</v>
      </c>
    </row>
    <row r="252" spans="2:8">
      <c r="B252" s="127" t="str">
        <f>$B$41</f>
        <v>Library Science</v>
      </c>
      <c r="C252" s="138">
        <f t="shared" si="17"/>
        <v>3691.5213582050897</v>
      </c>
      <c r="D252" s="138">
        <f t="shared" si="17"/>
        <v>0</v>
      </c>
      <c r="E252" s="138">
        <f t="shared" si="17"/>
        <v>0</v>
      </c>
      <c r="F252" s="138">
        <f t="shared" si="17"/>
        <v>0</v>
      </c>
      <c r="G252" s="138">
        <f t="shared" si="17"/>
        <v>0</v>
      </c>
      <c r="H252" s="138">
        <f t="shared" si="18"/>
        <v>3691.5213582050897</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67846.27675185354</v>
      </c>
      <c r="D256" s="138">
        <f t="shared" si="17"/>
        <v>191226.61595264581</v>
      </c>
      <c r="E256" s="138">
        <f t="shared" si="17"/>
        <v>705166.22551442438</v>
      </c>
      <c r="F256" s="138">
        <f t="shared" si="17"/>
        <v>345.79017147483398</v>
      </c>
      <c r="G256" s="138">
        <f t="shared" si="17"/>
        <v>22086.590516709828</v>
      </c>
      <c r="H256" s="138">
        <f t="shared" si="18"/>
        <v>986671.49890710833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174570.10212354068</v>
      </c>
      <c r="D258" s="138">
        <f t="shared" si="17"/>
        <v>740256.01283163612</v>
      </c>
      <c r="E258" s="138">
        <f t="shared" si="17"/>
        <v>623955.0122716974</v>
      </c>
      <c r="F258" s="138">
        <f t="shared" si="17"/>
        <v>115.26339049161133</v>
      </c>
      <c r="G258" s="138">
        <f t="shared" si="17"/>
        <v>0</v>
      </c>
      <c r="H258" s="138">
        <f t="shared" si="18"/>
        <v>1538896.3906173659</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12696.467221084233</v>
      </c>
      <c r="E260" s="138">
        <f t="shared" si="19"/>
        <v>0</v>
      </c>
      <c r="F260" s="138">
        <f t="shared" si="19"/>
        <v>0</v>
      </c>
      <c r="G260" s="138">
        <f t="shared" si="19"/>
        <v>0</v>
      </c>
      <c r="H260" s="138">
        <f t="shared" si="18"/>
        <v>12696.467221084233</v>
      </c>
    </row>
    <row r="261" spans="2:10">
      <c r="B261" s="127" t="str">
        <f>$B$50</f>
        <v>Technology</v>
      </c>
      <c r="C261" s="138">
        <f t="shared" si="19"/>
        <v>1049.1692281214464</v>
      </c>
      <c r="D261" s="138">
        <f t="shared" si="19"/>
        <v>35750.578754105591</v>
      </c>
      <c r="E261" s="138">
        <f t="shared" si="19"/>
        <v>5075.7008276704364</v>
      </c>
      <c r="F261" s="138">
        <f t="shared" si="19"/>
        <v>0</v>
      </c>
      <c r="G261" s="138">
        <f t="shared" si="19"/>
        <v>0</v>
      </c>
      <c r="H261" s="138">
        <f t="shared" si="18"/>
        <v>41875.448809897476</v>
      </c>
    </row>
    <row r="262" spans="2:10">
      <c r="B262" s="127" t="str">
        <f>$B$51</f>
        <v>Nursing</v>
      </c>
      <c r="C262" s="138">
        <f t="shared" si="19"/>
        <v>22770.85806219139</v>
      </c>
      <c r="D262" s="138">
        <f t="shared" si="19"/>
        <v>293355.21631873562</v>
      </c>
      <c r="E262" s="138">
        <f t="shared" si="19"/>
        <v>23538.191557559392</v>
      </c>
      <c r="F262" s="138">
        <f t="shared" si="19"/>
        <v>0</v>
      </c>
      <c r="G262" s="138">
        <f t="shared" si="19"/>
        <v>0</v>
      </c>
      <c r="H262" s="138">
        <f t="shared" si="18"/>
        <v>339664.26593848644</v>
      </c>
    </row>
    <row r="263" spans="2:10">
      <c r="B263" s="130" t="str">
        <f>$B$52</f>
        <v>Totals</v>
      </c>
      <c r="C263" s="135">
        <f>SUM(C243:C262)</f>
        <v>2212445.3243309902</v>
      </c>
      <c r="D263" s="135">
        <f>SUM(D243:D262)</f>
        <v>3218962.8064496238</v>
      </c>
      <c r="E263" s="135">
        <f>SUM(E243:E262)</f>
        <v>4584545.1458256254</v>
      </c>
      <c r="F263" s="135">
        <f>SUM(F243:F262)</f>
        <v>196255.1328770502</v>
      </c>
      <c r="G263" s="135">
        <f>SUM(G243:G262)</f>
        <v>22086.590516709828</v>
      </c>
      <c r="H263" s="135">
        <f t="shared" si="18"/>
        <v>10234295</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20098178.324257042</v>
      </c>
      <c r="D268" s="135">
        <f t="shared" si="20"/>
        <v>11410928.706269715</v>
      </c>
      <c r="E268" s="135">
        <f t="shared" si="20"/>
        <v>5612748.4695342882</v>
      </c>
      <c r="F268" s="135">
        <f t="shared" si="20"/>
        <v>72802.700928506281</v>
      </c>
      <c r="G268" s="135">
        <f t="shared" si="20"/>
        <v>0</v>
      </c>
      <c r="H268" s="135">
        <f>SUM(C268:G268)</f>
        <v>37194658.200989552</v>
      </c>
    </row>
    <row r="269" spans="2:10">
      <c r="B269" s="127" t="str">
        <f>$B$33</f>
        <v>Science</v>
      </c>
      <c r="C269" s="138">
        <f t="shared" si="20"/>
        <v>4739148.5268725865</v>
      </c>
      <c r="D269" s="138">
        <f t="shared" si="20"/>
        <v>5660147.4858337669</v>
      </c>
      <c r="E269" s="138">
        <f t="shared" si="20"/>
        <v>4564257.2527368916</v>
      </c>
      <c r="F269" s="138">
        <f t="shared" si="20"/>
        <v>0</v>
      </c>
      <c r="G269" s="138">
        <f t="shared" si="20"/>
        <v>0</v>
      </c>
      <c r="H269" s="138">
        <f t="shared" ref="H269:H288" si="21">SUM(C269:G269)</f>
        <v>14963553.265443247</v>
      </c>
    </row>
    <row r="270" spans="2:10">
      <c r="B270" s="127" t="str">
        <f>$B$34</f>
        <v>Fine Arts</v>
      </c>
      <c r="C270" s="138">
        <f t="shared" si="20"/>
        <v>5075463.836174909</v>
      </c>
      <c r="D270" s="138">
        <f t="shared" si="20"/>
        <v>4048785.2230053153</v>
      </c>
      <c r="E270" s="138">
        <f t="shared" si="20"/>
        <v>1176941.2627451199</v>
      </c>
      <c r="F270" s="138">
        <f t="shared" si="20"/>
        <v>0</v>
      </c>
      <c r="G270" s="138">
        <f t="shared" si="20"/>
        <v>0</v>
      </c>
      <c r="H270" s="138">
        <f t="shared" si="21"/>
        <v>10301190.321925344</v>
      </c>
    </row>
    <row r="271" spans="2:10">
      <c r="B271" s="127" t="str">
        <f>$B$35</f>
        <v>Teacher Education</v>
      </c>
      <c r="C271" s="138">
        <f t="shared" si="20"/>
        <v>167606.75067760603</v>
      </c>
      <c r="D271" s="138">
        <f t="shared" si="20"/>
        <v>1263797.5173081793</v>
      </c>
      <c r="E271" s="138">
        <f t="shared" si="20"/>
        <v>14459267.053728225</v>
      </c>
      <c r="F271" s="138">
        <f t="shared" si="20"/>
        <v>4039673.9129318879</v>
      </c>
      <c r="G271" s="138">
        <f t="shared" si="20"/>
        <v>0</v>
      </c>
      <c r="H271" s="138">
        <f t="shared" si="21"/>
        <v>19930345.234645899</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4020080.3825076101</v>
      </c>
      <c r="D273" s="138">
        <f t="shared" si="20"/>
        <v>9963717.8312091026</v>
      </c>
      <c r="E273" s="138">
        <f t="shared" si="20"/>
        <v>8017683.6522963503</v>
      </c>
      <c r="F273" s="138">
        <f t="shared" si="20"/>
        <v>5106532.1319674766</v>
      </c>
      <c r="G273" s="138">
        <f t="shared" si="20"/>
        <v>0</v>
      </c>
      <c r="H273" s="138">
        <f t="shared" si="21"/>
        <v>27108013.997980539</v>
      </c>
    </row>
    <row r="274" spans="2:10">
      <c r="B274" s="127" t="str">
        <f>$B$38</f>
        <v>Home Economics</v>
      </c>
      <c r="C274" s="138">
        <f t="shared" si="20"/>
        <v>218638.44172159303</v>
      </c>
      <c r="D274" s="138">
        <f t="shared" si="20"/>
        <v>1311700.9282546297</v>
      </c>
      <c r="E274" s="138">
        <f t="shared" si="20"/>
        <v>231111.08941734559</v>
      </c>
      <c r="F274" s="138">
        <f t="shared" si="20"/>
        <v>0</v>
      </c>
      <c r="G274" s="138">
        <f t="shared" si="20"/>
        <v>0</v>
      </c>
      <c r="H274" s="138">
        <f t="shared" si="21"/>
        <v>1761450.4593935683</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291247.44338184124</v>
      </c>
      <c r="D276" s="138">
        <f t="shared" si="20"/>
        <v>1073560.636839296</v>
      </c>
      <c r="E276" s="138">
        <f t="shared" si="20"/>
        <v>0</v>
      </c>
      <c r="F276" s="138">
        <f t="shared" si="20"/>
        <v>0</v>
      </c>
      <c r="G276" s="138">
        <f t="shared" si="20"/>
        <v>0</v>
      </c>
      <c r="H276" s="138">
        <f t="shared" si="21"/>
        <v>1364808.0802211373</v>
      </c>
    </row>
    <row r="277" spans="2:10">
      <c r="B277" s="127" t="str">
        <f>$B$41</f>
        <v>Library Science</v>
      </c>
      <c r="C277" s="138">
        <f t="shared" si="20"/>
        <v>11192.606752510019</v>
      </c>
      <c r="D277" s="138">
        <f t="shared" si="20"/>
        <v>0</v>
      </c>
      <c r="E277" s="138">
        <f t="shared" si="20"/>
        <v>0</v>
      </c>
      <c r="F277" s="138">
        <f t="shared" si="20"/>
        <v>0</v>
      </c>
      <c r="G277" s="138">
        <f t="shared" si="20"/>
        <v>0</v>
      </c>
      <c r="H277" s="138">
        <f t="shared" si="21"/>
        <v>11192.606752510019</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717035.92033811728</v>
      </c>
      <c r="D281" s="138">
        <f t="shared" si="20"/>
        <v>2030704.5903664865</v>
      </c>
      <c r="E281" s="138">
        <f t="shared" si="20"/>
        <v>6337997.639598649</v>
      </c>
      <c r="F281" s="138">
        <f t="shared" si="20"/>
        <v>18941.851334337487</v>
      </c>
      <c r="G281" s="138">
        <f t="shared" si="20"/>
        <v>1685049.0085742511</v>
      </c>
      <c r="H281" s="138">
        <f t="shared" si="21"/>
        <v>10789729.01021184</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2790346.0895702112</v>
      </c>
      <c r="D283" s="138">
        <f t="shared" si="20"/>
        <v>10388266.911341857</v>
      </c>
      <c r="E283" s="138">
        <f t="shared" si="20"/>
        <v>7825487.3076510103</v>
      </c>
      <c r="F283" s="138">
        <f t="shared" si="20"/>
        <v>789.79257575259112</v>
      </c>
      <c r="G283" s="138">
        <f t="shared" si="20"/>
        <v>0</v>
      </c>
      <c r="H283" s="138">
        <f t="shared" si="21"/>
        <v>21004890.101138834</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159034.15496739376</v>
      </c>
      <c r="E285" s="138">
        <f t="shared" si="22"/>
        <v>0</v>
      </c>
      <c r="F285" s="138">
        <f t="shared" si="22"/>
        <v>0</v>
      </c>
      <c r="G285" s="138">
        <f t="shared" si="22"/>
        <v>0</v>
      </c>
      <c r="H285" s="138">
        <f t="shared" si="21"/>
        <v>159034.15496739376</v>
      </c>
    </row>
    <row r="286" spans="2:10">
      <c r="B286" s="127" t="str">
        <f>$B$50</f>
        <v>Technology</v>
      </c>
      <c r="C286" s="138">
        <f t="shared" si="22"/>
        <v>9770.0069825867049</v>
      </c>
      <c r="D286" s="138">
        <f t="shared" si="22"/>
        <v>353226.4450106055</v>
      </c>
      <c r="E286" s="138">
        <f t="shared" si="22"/>
        <v>40878.357290729298</v>
      </c>
      <c r="F286" s="138">
        <f t="shared" si="22"/>
        <v>0</v>
      </c>
      <c r="G286" s="138">
        <f t="shared" si="22"/>
        <v>0</v>
      </c>
      <c r="H286" s="138">
        <f t="shared" si="21"/>
        <v>403874.8092839215</v>
      </c>
    </row>
    <row r="287" spans="2:10">
      <c r="B287" s="127" t="str">
        <f>$B$51</f>
        <v>Nursing</v>
      </c>
      <c r="C287" s="138">
        <f t="shared" si="22"/>
        <v>306418.36997837567</v>
      </c>
      <c r="D287" s="138">
        <f t="shared" si="22"/>
        <v>6392575.5177163463</v>
      </c>
      <c r="E287" s="138">
        <f t="shared" si="22"/>
        <v>891653.93834207836</v>
      </c>
      <c r="F287" s="138">
        <f t="shared" si="22"/>
        <v>0</v>
      </c>
      <c r="G287" s="138">
        <f t="shared" si="22"/>
        <v>0</v>
      </c>
      <c r="H287" s="138">
        <f t="shared" si="21"/>
        <v>7590647.8260368006</v>
      </c>
    </row>
    <row r="288" spans="2:10">
      <c r="B288" s="130" t="str">
        <f>$B$52</f>
        <v>Totals</v>
      </c>
      <c r="C288" s="135">
        <f>SUM(C268:C287)</f>
        <v>38445126.69921498</v>
      </c>
      <c r="D288" s="135">
        <f>SUM(D268:D287)</f>
        <v>54056445.948122695</v>
      </c>
      <c r="E288" s="135">
        <f>SUM(E268:E287)</f>
        <v>49158026.023340687</v>
      </c>
      <c r="F288" s="135">
        <f>SUM(F268:F287)</f>
        <v>9238740.38973796</v>
      </c>
      <c r="G288" s="135">
        <f>SUM(G268:G287)</f>
        <v>1685049.0085742511</v>
      </c>
      <c r="H288" s="135">
        <f t="shared" si="21"/>
        <v>152583388.06899059</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329.07373433085621</v>
      </c>
      <c r="D293" s="133">
        <f t="shared" si="23"/>
        <v>523.70134959244183</v>
      </c>
      <c r="E293" s="133">
        <f t="shared" si="23"/>
        <v>371.80368770099949</v>
      </c>
      <c r="F293" s="133">
        <f t="shared" si="23"/>
        <v>2022.2972480140634</v>
      </c>
      <c r="G293" s="134">
        <f t="shared" si="23"/>
        <v>0</v>
      </c>
      <c r="H293" s="135">
        <f t="shared" si="23"/>
        <v>379.55282053338453</v>
      </c>
    </row>
    <row r="294" spans="2:10">
      <c r="B294" s="127" t="str">
        <f>$B$33</f>
        <v>Science</v>
      </c>
      <c r="C294" s="136">
        <f t="shared" si="23"/>
        <v>255.74165057862967</v>
      </c>
      <c r="D294" s="136">
        <f t="shared" si="23"/>
        <v>896.58601074509215</v>
      </c>
      <c r="E294" s="136">
        <f t="shared" si="23"/>
        <v>404.56100449715404</v>
      </c>
      <c r="F294" s="136">
        <f t="shared" si="23"/>
        <v>0</v>
      </c>
      <c r="G294" s="137">
        <f t="shared" si="23"/>
        <v>0</v>
      </c>
      <c r="H294" s="138">
        <f t="shared" si="23"/>
        <v>414.20454147824967</v>
      </c>
    </row>
    <row r="295" spans="2:10">
      <c r="B295" s="127" t="str">
        <f>$B$34</f>
        <v>Fine Arts</v>
      </c>
      <c r="C295" s="136">
        <f t="shared" si="23"/>
        <v>602.57198577406018</v>
      </c>
      <c r="D295" s="136">
        <f t="shared" si="23"/>
        <v>1542.3943706686916</v>
      </c>
      <c r="E295" s="136">
        <f t="shared" si="23"/>
        <v>2994.7614828120099</v>
      </c>
      <c r="F295" s="136">
        <f t="shared" si="23"/>
        <v>0</v>
      </c>
      <c r="G295" s="137">
        <f t="shared" si="23"/>
        <v>0</v>
      </c>
      <c r="H295" s="138">
        <f t="shared" si="23"/>
        <v>900.37499536101245</v>
      </c>
    </row>
    <row r="296" spans="2:10">
      <c r="B296" s="127" t="str">
        <f>$B$35</f>
        <v>Teacher Education</v>
      </c>
      <c r="C296" s="136">
        <f t="shared" si="23"/>
        <v>264.78159664708693</v>
      </c>
      <c r="D296" s="136">
        <f t="shared" si="23"/>
        <v>805.47961587519399</v>
      </c>
      <c r="E296" s="136">
        <f t="shared" si="23"/>
        <v>220.87693893845722</v>
      </c>
      <c r="F296" s="136">
        <f t="shared" si="23"/>
        <v>957.04191256382092</v>
      </c>
      <c r="G296" s="137">
        <f t="shared" si="23"/>
        <v>0</v>
      </c>
      <c r="H296" s="138">
        <f t="shared" si="23"/>
        <v>277.24932858478564</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570.5478828424084</v>
      </c>
      <c r="D298" s="136">
        <f t="shared" si="23"/>
        <v>749.26438796880007</v>
      </c>
      <c r="E298" s="136">
        <f t="shared" si="23"/>
        <v>576.43853995947586</v>
      </c>
      <c r="F298" s="136">
        <f t="shared" si="23"/>
        <v>6086.4506936441912</v>
      </c>
      <c r="G298" s="137">
        <f t="shared" si="23"/>
        <v>0</v>
      </c>
      <c r="H298" s="138">
        <f t="shared" si="23"/>
        <v>772.48415587542854</v>
      </c>
    </row>
    <row r="299" spans="2:10">
      <c r="B299" s="127" t="str">
        <f>$B$38</f>
        <v>Home Economics</v>
      </c>
      <c r="C299" s="136">
        <f t="shared" si="23"/>
        <v>59.107445720895655</v>
      </c>
      <c r="D299" s="136">
        <f t="shared" si="23"/>
        <v>289.7505916179876</v>
      </c>
      <c r="E299" s="136">
        <f t="shared" si="23"/>
        <v>89.996530146941424</v>
      </c>
      <c r="F299" s="136">
        <f t="shared" si="23"/>
        <v>0</v>
      </c>
      <c r="G299" s="137">
        <f t="shared" si="23"/>
        <v>0</v>
      </c>
      <c r="H299" s="138">
        <f t="shared" si="23"/>
        <v>163.18792471683975</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508.28524150408595</v>
      </c>
      <c r="D301" s="136">
        <f t="shared" si="23"/>
        <v>469.00857878518826</v>
      </c>
      <c r="E301" s="136">
        <f t="shared" si="23"/>
        <v>0</v>
      </c>
      <c r="F301" s="136">
        <f t="shared" si="23"/>
        <v>0</v>
      </c>
      <c r="G301" s="137">
        <f t="shared" si="23"/>
        <v>0</v>
      </c>
      <c r="H301" s="138">
        <f t="shared" si="23"/>
        <v>476.87214543016677</v>
      </c>
    </row>
    <row r="302" spans="2:10">
      <c r="B302" s="127" t="str">
        <f>$B$41</f>
        <v>Library Science</v>
      </c>
      <c r="C302" s="136">
        <f t="shared" si="23"/>
        <v>58.908456592157997</v>
      </c>
      <c r="D302" s="136">
        <f t="shared" si="23"/>
        <v>0</v>
      </c>
      <c r="E302" s="136">
        <f t="shared" si="23"/>
        <v>0</v>
      </c>
      <c r="F302" s="136">
        <f t="shared" si="23"/>
        <v>0</v>
      </c>
      <c r="G302" s="137">
        <f t="shared" si="23"/>
        <v>0</v>
      </c>
      <c r="H302" s="138">
        <f t="shared" si="23"/>
        <v>58.908456592157997</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205.33674694676898</v>
      </c>
      <c r="D306" s="136">
        <f t="shared" si="23"/>
        <v>394.23502045554</v>
      </c>
      <c r="E306" s="136">
        <f t="shared" si="23"/>
        <v>266.78442730978867</v>
      </c>
      <c r="F306" s="136">
        <f t="shared" si="23"/>
        <v>2104.6501482597209</v>
      </c>
      <c r="G306" s="137">
        <f t="shared" si="23"/>
        <v>2035.083343688709</v>
      </c>
      <c r="H306" s="138">
        <f t="shared" si="23"/>
        <v>324.63005115419082</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310.55604780970634</v>
      </c>
      <c r="D308" s="136">
        <f t="shared" si="23"/>
        <v>520.9762743902636</v>
      </c>
      <c r="E308" s="136">
        <f t="shared" si="23"/>
        <v>372.26998276252368</v>
      </c>
      <c r="F308" s="136">
        <f t="shared" si="23"/>
        <v>263.26419191753035</v>
      </c>
      <c r="G308" s="137">
        <f t="shared" si="23"/>
        <v>0</v>
      </c>
      <c r="H308" s="138">
        <f t="shared" si="23"/>
        <v>420.52673929685949</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465.01214902746699</v>
      </c>
      <c r="E310" s="136">
        <f t="shared" si="24"/>
        <v>0</v>
      </c>
      <c r="F310" s="136">
        <f t="shared" si="24"/>
        <v>0</v>
      </c>
      <c r="G310" s="137">
        <f t="shared" si="24"/>
        <v>0</v>
      </c>
      <c r="H310" s="138">
        <f t="shared" si="24"/>
        <v>465.01214902746699</v>
      </c>
    </row>
    <row r="311" spans="2:10">
      <c r="B311" s="127" t="str">
        <f>$B$50</f>
        <v>Technology</v>
      </c>
      <c r="C311" s="136">
        <f t="shared" si="24"/>
        <v>180.92605523308714</v>
      </c>
      <c r="D311" s="136">
        <f t="shared" si="24"/>
        <v>366.79796989678658</v>
      </c>
      <c r="E311" s="136">
        <f t="shared" si="24"/>
        <v>239.05472099841694</v>
      </c>
      <c r="F311" s="136">
        <f t="shared" si="24"/>
        <v>0</v>
      </c>
      <c r="G311" s="137">
        <f t="shared" si="24"/>
        <v>0</v>
      </c>
      <c r="H311" s="138">
        <f t="shared" si="24"/>
        <v>339.96196067670161</v>
      </c>
    </row>
    <row r="312" spans="2:10">
      <c r="B312" s="127" t="str">
        <f>$B$51</f>
        <v>Nursing</v>
      </c>
      <c r="C312" s="136">
        <f t="shared" si="24"/>
        <v>261.44912114195881</v>
      </c>
      <c r="D312" s="136">
        <f t="shared" si="24"/>
        <v>808.98196883274443</v>
      </c>
      <c r="E312" s="136">
        <f t="shared" si="24"/>
        <v>1124.4059752106914</v>
      </c>
      <c r="F312" s="136">
        <f t="shared" si="24"/>
        <v>0</v>
      </c>
      <c r="G312" s="137">
        <f t="shared" si="24"/>
        <v>0</v>
      </c>
      <c r="H312" s="138">
        <f t="shared" si="24"/>
        <v>769.29642505693732</v>
      </c>
    </row>
    <row r="313" spans="2:10">
      <c r="B313" s="130" t="str">
        <f>$B$52</f>
        <v>Totals</v>
      </c>
      <c r="C313" s="135">
        <f t="shared" si="24"/>
        <v>337.61406741909832</v>
      </c>
      <c r="D313" s="135">
        <f t="shared" si="24"/>
        <v>623.43089389817192</v>
      </c>
      <c r="E313" s="135">
        <f t="shared" si="24"/>
        <v>318.2717462486367</v>
      </c>
      <c r="F313" s="135">
        <f t="shared" si="24"/>
        <v>1808.6805774741504</v>
      </c>
      <c r="G313" s="135">
        <f t="shared" si="24"/>
        <v>2035.083343688709</v>
      </c>
      <c r="H313" s="135">
        <f t="shared" si="24"/>
        <v>422.70379275006394</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1.5914407470330154</v>
      </c>
      <c r="E318" s="128">
        <f t="shared" si="25"/>
        <v>1.1298491763769327</v>
      </c>
      <c r="F318" s="128">
        <f t="shared" si="25"/>
        <v>6.1454228552340551</v>
      </c>
      <c r="G318" s="128">
        <f t="shared" si="25"/>
        <v>0</v>
      </c>
      <c r="H318" s="128">
        <f t="shared" si="25"/>
        <v>1.1533974940454403</v>
      </c>
    </row>
    <row r="319" spans="2:10">
      <c r="B319" s="127" t="str">
        <f>$B$33</f>
        <v>Science</v>
      </c>
      <c r="C319" s="128">
        <f t="shared" ref="C319:H334" si="26">IF($C$293=0,"",C294/$C$293)</f>
        <v>0.77715607141560183</v>
      </c>
      <c r="D319" s="128">
        <f t="shared" si="26"/>
        <v>2.7245748208018621</v>
      </c>
      <c r="E319" s="128">
        <f t="shared" si="26"/>
        <v>1.2293931793729902</v>
      </c>
      <c r="F319" s="128">
        <f t="shared" si="26"/>
        <v>0</v>
      </c>
      <c r="G319" s="128">
        <f t="shared" si="26"/>
        <v>0</v>
      </c>
      <c r="H319" s="128">
        <f t="shared" si="26"/>
        <v>1.2586982741740231</v>
      </c>
    </row>
    <row r="320" spans="2:10">
      <c r="B320" s="127" t="str">
        <f>$B$34</f>
        <v>Fine Arts</v>
      </c>
      <c r="C320" s="128">
        <f t="shared" si="26"/>
        <v>1.8311154094365498</v>
      </c>
      <c r="D320" s="128">
        <f t="shared" si="26"/>
        <v>4.6870783346018818</v>
      </c>
      <c r="E320" s="128">
        <f t="shared" si="26"/>
        <v>9.1005788988343479</v>
      </c>
      <c r="F320" s="128">
        <f t="shared" si="26"/>
        <v>0</v>
      </c>
      <c r="G320" s="128">
        <f t="shared" si="26"/>
        <v>0</v>
      </c>
      <c r="H320" s="128">
        <f t="shared" si="26"/>
        <v>2.7360889108693205</v>
      </c>
    </row>
    <row r="321" spans="2:8">
      <c r="B321" s="127" t="str">
        <f>$B$35</f>
        <v>Teacher Education</v>
      </c>
      <c r="C321" s="128">
        <f t="shared" si="26"/>
        <v>0.80462695445900012</v>
      </c>
      <c r="D321" s="128">
        <f t="shared" si="26"/>
        <v>2.4477177357016022</v>
      </c>
      <c r="E321" s="128">
        <f t="shared" si="26"/>
        <v>0.67120804821324287</v>
      </c>
      <c r="F321" s="128">
        <f t="shared" si="26"/>
        <v>2.9082901876379932</v>
      </c>
      <c r="G321" s="128">
        <f t="shared" si="26"/>
        <v>0</v>
      </c>
      <c r="H321" s="128">
        <f t="shared" si="26"/>
        <v>0.84251430503424662</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1.7337995206532346</v>
      </c>
      <c r="D323" s="128">
        <f t="shared" si="26"/>
        <v>2.2768890671033537</v>
      </c>
      <c r="E323" s="128">
        <f t="shared" si="26"/>
        <v>1.751700241684786</v>
      </c>
      <c r="F323" s="128">
        <f t="shared" si="26"/>
        <v>18.495704939868499</v>
      </c>
      <c r="G323" s="128">
        <f t="shared" si="26"/>
        <v>0</v>
      </c>
      <c r="H323" s="128">
        <f t="shared" si="26"/>
        <v>2.3474500553689288</v>
      </c>
    </row>
    <row r="324" spans="2:8">
      <c r="B324" s="127" t="str">
        <f>$B$38</f>
        <v>Home Economics</v>
      </c>
      <c r="C324" s="128">
        <f t="shared" si="26"/>
        <v>0.17961763445230802</v>
      </c>
      <c r="D324" s="128">
        <f t="shared" si="26"/>
        <v>0.88050355099646915</v>
      </c>
      <c r="E324" s="128">
        <f t="shared" si="26"/>
        <v>0.27348439197051627</v>
      </c>
      <c r="F324" s="128">
        <f t="shared" si="26"/>
        <v>0</v>
      </c>
      <c r="G324" s="128">
        <f t="shared" si="26"/>
        <v>0</v>
      </c>
      <c r="H324" s="128">
        <f t="shared" si="26"/>
        <v>0.49590078967763462</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1.5445937748196199</v>
      </c>
      <c r="D326" s="128">
        <f t="shared" si="26"/>
        <v>1.4252385707381898</v>
      </c>
      <c r="E326" s="128">
        <f t="shared" si="26"/>
        <v>0</v>
      </c>
      <c r="F326" s="128">
        <f t="shared" si="26"/>
        <v>0</v>
      </c>
      <c r="G326" s="128">
        <f t="shared" si="26"/>
        <v>0</v>
      </c>
      <c r="H326" s="128">
        <f t="shared" si="26"/>
        <v>1.449134633609839</v>
      </c>
    </row>
    <row r="327" spans="2:8">
      <c r="B327" s="127" t="str">
        <f>$B$41</f>
        <v>Library Science</v>
      </c>
      <c r="C327" s="128">
        <f t="shared" si="26"/>
        <v>0.17901293979582841</v>
      </c>
      <c r="D327" s="128">
        <f t="shared" si="26"/>
        <v>0</v>
      </c>
      <c r="E327" s="128">
        <f t="shared" si="26"/>
        <v>0</v>
      </c>
      <c r="F327" s="128">
        <f t="shared" si="26"/>
        <v>0</v>
      </c>
      <c r="G327" s="128">
        <f t="shared" si="26"/>
        <v>0</v>
      </c>
      <c r="H327" s="128">
        <f t="shared" si="26"/>
        <v>0.17901293979582841</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0.62398400578613178</v>
      </c>
      <c r="D331" s="128">
        <f t="shared" si="26"/>
        <v>1.1980142421794429</v>
      </c>
      <c r="E331" s="128">
        <f t="shared" si="26"/>
        <v>0.81071322161968462</v>
      </c>
      <c r="F331" s="128">
        <f t="shared" si="26"/>
        <v>6.3956795352851552</v>
      </c>
      <c r="G331" s="128">
        <f t="shared" si="26"/>
        <v>6.184277659919835</v>
      </c>
      <c r="H331" s="128">
        <f t="shared" si="26"/>
        <v>0.98649639058644034</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0.94372785005523452</v>
      </c>
      <c r="D333" s="128">
        <f t="shared" si="26"/>
        <v>1.5831596996023554</v>
      </c>
      <c r="E333" s="128">
        <f t="shared" si="26"/>
        <v>1.1312661690228891</v>
      </c>
      <c r="F333" s="128">
        <f t="shared" si="26"/>
        <v>0.80001581546110312</v>
      </c>
      <c r="G333" s="128">
        <f t="shared" si="26"/>
        <v>0</v>
      </c>
      <c r="H333" s="128">
        <f t="shared" si="26"/>
        <v>1.2779103751685479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1.4130940896058755</v>
      </c>
      <c r="E335" s="128">
        <f t="shared" si="27"/>
        <v>0</v>
      </c>
      <c r="F335" s="128">
        <f t="shared" si="27"/>
        <v>0</v>
      </c>
      <c r="G335" s="128">
        <f t="shared" si="27"/>
        <v>0</v>
      </c>
      <c r="H335" s="128">
        <f t="shared" si="27"/>
        <v>1.4130940896058755</v>
      </c>
    </row>
    <row r="336" spans="2:8">
      <c r="B336" s="127" t="str">
        <f>$B$50</f>
        <v>Technology</v>
      </c>
      <c r="C336" s="128">
        <f t="shared" si="27"/>
        <v>0.54980399940148694</v>
      </c>
      <c r="D336" s="128">
        <f t="shared" si="27"/>
        <v>1.1146376378006571</v>
      </c>
      <c r="E336" s="128">
        <f t="shared" si="27"/>
        <v>0.72644728539187309</v>
      </c>
      <c r="F336" s="128">
        <f t="shared" si="27"/>
        <v>0</v>
      </c>
      <c r="G336" s="128">
        <f t="shared" si="27"/>
        <v>0</v>
      </c>
      <c r="H336" s="128">
        <f t="shared" si="27"/>
        <v>1.0330874974509456</v>
      </c>
    </row>
    <row r="337" spans="2:10">
      <c r="B337" s="127" t="str">
        <f>$B$51</f>
        <v>Nursing</v>
      </c>
      <c r="C337" s="128">
        <f t="shared" si="27"/>
        <v>0.79450011917114449</v>
      </c>
      <c r="D337" s="128">
        <f t="shared" si="27"/>
        <v>2.4583608001341744</v>
      </c>
      <c r="E337" s="128">
        <f t="shared" si="27"/>
        <v>3.4168815615049812</v>
      </c>
      <c r="F337" s="128">
        <f t="shared" si="27"/>
        <v>0</v>
      </c>
      <c r="G337" s="128">
        <f t="shared" si="27"/>
        <v>0</v>
      </c>
      <c r="H337" s="128">
        <f t="shared" si="27"/>
        <v>2.3377630749571581</v>
      </c>
    </row>
    <row r="338" spans="2:10">
      <c r="B338" s="130" t="str">
        <f>$B$52</f>
        <v>Totals</v>
      </c>
      <c r="C338" s="128">
        <f t="shared" si="27"/>
        <v>1.0259526428191181</v>
      </c>
      <c r="D338" s="128">
        <f t="shared" si="27"/>
        <v>1.894502139971354</v>
      </c>
      <c r="E338" s="128">
        <f t="shared" si="27"/>
        <v>0.96717456619810616</v>
      </c>
      <c r="F338" s="128">
        <f t="shared" si="27"/>
        <v>5.496277547498436</v>
      </c>
      <c r="G338" s="128">
        <f t="shared" si="27"/>
        <v>6.184277659919835</v>
      </c>
      <c r="H338" s="128">
        <f t="shared" si="27"/>
        <v>1.2845260762290756</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9872.2120299256858</v>
      </c>
      <c r="D343" s="135">
        <f t="shared" si="28"/>
        <v>15711.040487773254</v>
      </c>
      <c r="E343" s="135">
        <f>E293*24</f>
        <v>8923.2885048239878</v>
      </c>
      <c r="F343" s="135">
        <f>F293*18</f>
        <v>36401.350464253141</v>
      </c>
      <c r="G343" s="135">
        <f>G293*24</f>
        <v>0</v>
      </c>
      <c r="H343" s="135">
        <f>IF((C32/30+D32/30+E32/24+F32/18+G32/24)=0,0,H268/(C32/30+D32/30+E32/24+F32/18+G32/24))</f>
        <v>10961.743776938587</v>
      </c>
    </row>
    <row r="344" spans="2:10">
      <c r="B344" s="127" t="str">
        <f>$B$33</f>
        <v>Science</v>
      </c>
      <c r="C344" s="138">
        <f t="shared" si="28"/>
        <v>7672.2495173588904</v>
      </c>
      <c r="D344" s="138">
        <f t="shared" si="28"/>
        <v>26897.580322352766</v>
      </c>
      <c r="E344" s="138">
        <f>E294*24</f>
        <v>9709.4641079316971</v>
      </c>
      <c r="F344" s="138">
        <f>F294*18</f>
        <v>0</v>
      </c>
      <c r="G344" s="138">
        <f>G294*24</f>
        <v>0</v>
      </c>
      <c r="H344" s="138">
        <f t="shared" ref="H344:H363" si="29">IF((C33/30+D33/30+E33/24+F33/18+G33/24)=0,0,H269/(C33/30+D33/30+E33/24+F33/18+G33/24))</f>
        <v>11526.237221914611</v>
      </c>
    </row>
    <row r="345" spans="2:10">
      <c r="B345" s="127" t="str">
        <f>$B$34</f>
        <v>Fine Arts</v>
      </c>
      <c r="C345" s="138">
        <f t="shared" si="28"/>
        <v>18077.159573221805</v>
      </c>
      <c r="D345" s="138">
        <f t="shared" si="28"/>
        <v>46271.83112006075</v>
      </c>
      <c r="E345" s="138">
        <f t="shared" ref="E345:E363" si="30">E295*24</f>
        <v>71874.275587488242</v>
      </c>
      <c r="F345" s="138">
        <f t="shared" ref="F345:F363" si="31">F295*18</f>
        <v>0</v>
      </c>
      <c r="G345" s="138">
        <f t="shared" ref="G345:G363" si="32">G295*24</f>
        <v>0</v>
      </c>
      <c r="H345" s="138">
        <f t="shared" si="29"/>
        <v>26781.264783912327</v>
      </c>
    </row>
    <row r="346" spans="2:10">
      <c r="B346" s="127" t="str">
        <f>$B$35</f>
        <v>Teacher Education</v>
      </c>
      <c r="C346" s="138">
        <f t="shared" si="28"/>
        <v>7943.4478994126075</v>
      </c>
      <c r="D346" s="138">
        <f t="shared" si="28"/>
        <v>24164.388476255819</v>
      </c>
      <c r="E346" s="138">
        <f t="shared" si="30"/>
        <v>5301.0465345229732</v>
      </c>
      <c r="F346" s="138">
        <f t="shared" si="31"/>
        <v>17226.754426148778</v>
      </c>
      <c r="G346" s="138">
        <f t="shared" si="32"/>
        <v>0</v>
      </c>
      <c r="H346" s="138">
        <f t="shared" si="29"/>
        <v>6565.6995856222229</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17116.43648527225</v>
      </c>
      <c r="D348" s="138">
        <f t="shared" si="28"/>
        <v>22477.931639064002</v>
      </c>
      <c r="E348" s="138">
        <f t="shared" si="30"/>
        <v>13834.524959027422</v>
      </c>
      <c r="F348" s="138">
        <f t="shared" si="31"/>
        <v>109556.11248559544</v>
      </c>
      <c r="G348" s="138">
        <f t="shared" si="32"/>
        <v>0</v>
      </c>
      <c r="H348" s="138">
        <f t="shared" si="29"/>
        <v>20783.794113154694</v>
      </c>
    </row>
    <row r="349" spans="2:10">
      <c r="B349" s="127" t="str">
        <f>$B$38</f>
        <v>Home Economics</v>
      </c>
      <c r="C349" s="138">
        <f t="shared" si="28"/>
        <v>1773.2233716268697</v>
      </c>
      <c r="D349" s="138">
        <f t="shared" si="28"/>
        <v>8692.5177485396271</v>
      </c>
      <c r="E349" s="138">
        <f t="shared" si="30"/>
        <v>2159.9167235265941</v>
      </c>
      <c r="F349" s="138">
        <f t="shared" si="31"/>
        <v>0</v>
      </c>
      <c r="G349" s="138">
        <f t="shared" si="32"/>
        <v>0</v>
      </c>
      <c r="H349" s="138">
        <f t="shared" si="29"/>
        <v>4620.8039333514389</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15248.557245122578</v>
      </c>
      <c r="D351" s="138">
        <f t="shared" si="28"/>
        <v>14070.257363555647</v>
      </c>
      <c r="E351" s="138">
        <f t="shared" si="30"/>
        <v>0</v>
      </c>
      <c r="F351" s="138">
        <f t="shared" si="31"/>
        <v>0</v>
      </c>
      <c r="G351" s="138">
        <f t="shared" si="32"/>
        <v>0</v>
      </c>
      <c r="H351" s="138">
        <f t="shared" si="29"/>
        <v>14306.164362905001</v>
      </c>
    </row>
    <row r="352" spans="2:10">
      <c r="B352" s="127" t="str">
        <f>$B$41</f>
        <v>Library Science</v>
      </c>
      <c r="C352" s="138">
        <f t="shared" si="28"/>
        <v>1767.2536977647399</v>
      </c>
      <c r="D352" s="138">
        <f t="shared" si="28"/>
        <v>0</v>
      </c>
      <c r="E352" s="138">
        <f t="shared" si="30"/>
        <v>0</v>
      </c>
      <c r="F352" s="138">
        <f t="shared" si="31"/>
        <v>0</v>
      </c>
      <c r="G352" s="138">
        <f t="shared" si="32"/>
        <v>0</v>
      </c>
      <c r="H352" s="138">
        <f t="shared" si="29"/>
        <v>1767.2536977647399</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6160.1024084030696</v>
      </c>
      <c r="D356" s="138">
        <f t="shared" si="28"/>
        <v>11827.050613666201</v>
      </c>
      <c r="E356" s="138">
        <f t="shared" si="30"/>
        <v>6402.8262554349276</v>
      </c>
      <c r="F356" s="138">
        <f t="shared" si="31"/>
        <v>37883.702668674974</v>
      </c>
      <c r="G356" s="138">
        <f t="shared" si="32"/>
        <v>48842.000248529017</v>
      </c>
      <c r="H356" s="138">
        <f t="shared" si="29"/>
        <v>8217.7718617733317</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9316.6814342911894</v>
      </c>
      <c r="D358" s="138">
        <f t="shared" si="28"/>
        <v>15629.288231707907</v>
      </c>
      <c r="E358" s="138">
        <f t="shared" si="30"/>
        <v>8934.4795863005675</v>
      </c>
      <c r="F358" s="138">
        <f t="shared" si="31"/>
        <v>4738.7554545155463</v>
      </c>
      <c r="G358" s="138">
        <f t="shared" si="32"/>
        <v>0</v>
      </c>
      <c r="H358" s="138">
        <f t="shared" si="29"/>
        <v>11414.408749628259</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13950.36447082401</v>
      </c>
      <c r="E360" s="138">
        <f t="shared" si="30"/>
        <v>0</v>
      </c>
      <c r="F360" s="138">
        <f t="shared" si="31"/>
        <v>0</v>
      </c>
      <c r="G360" s="138">
        <f t="shared" si="32"/>
        <v>0</v>
      </c>
      <c r="H360" s="138">
        <f t="shared" si="29"/>
        <v>13950.364470824008</v>
      </c>
    </row>
    <row r="361" spans="2:9">
      <c r="B361" s="127" t="str">
        <f>$B$50</f>
        <v>Technology</v>
      </c>
      <c r="C361" s="138">
        <f t="shared" si="33"/>
        <v>5427.7816569926144</v>
      </c>
      <c r="D361" s="138">
        <f t="shared" si="33"/>
        <v>11003.939096903598</v>
      </c>
      <c r="E361" s="138">
        <f t="shared" si="30"/>
        <v>5737.3133039620061</v>
      </c>
      <c r="F361" s="138">
        <f t="shared" si="31"/>
        <v>0</v>
      </c>
      <c r="G361" s="138">
        <f t="shared" si="32"/>
        <v>0</v>
      </c>
      <c r="H361" s="138">
        <f t="shared" si="29"/>
        <v>9844.6022982064969</v>
      </c>
    </row>
    <row r="362" spans="2:9">
      <c r="B362" s="127" t="str">
        <f>$B$51</f>
        <v>Nursing</v>
      </c>
      <c r="C362" s="138">
        <f t="shared" si="33"/>
        <v>7843.4736342587639</v>
      </c>
      <c r="D362" s="138">
        <f t="shared" si="33"/>
        <v>24269.459064982333</v>
      </c>
      <c r="E362" s="138">
        <f t="shared" si="30"/>
        <v>26985.743405056593</v>
      </c>
      <c r="F362" s="138">
        <f t="shared" si="31"/>
        <v>0</v>
      </c>
      <c r="G362" s="138">
        <f t="shared" si="32"/>
        <v>0</v>
      </c>
      <c r="H362" s="138">
        <f t="shared" si="29"/>
        <v>22624.319791471054</v>
      </c>
    </row>
    <row r="363" spans="2:9">
      <c r="B363" s="130" t="str">
        <f>$B$52</f>
        <v>Totals</v>
      </c>
      <c r="C363" s="135">
        <f t="shared" si="33"/>
        <v>10128.42202257295</v>
      </c>
      <c r="D363" s="135">
        <f t="shared" si="33"/>
        <v>18702.926816945157</v>
      </c>
      <c r="E363" s="135">
        <f t="shared" si="30"/>
        <v>7638.5219099672813</v>
      </c>
      <c r="F363" s="135">
        <f t="shared" si="31"/>
        <v>32556.250394534705</v>
      </c>
      <c r="G363" s="135">
        <f t="shared" si="32"/>
        <v>48842.000248529017</v>
      </c>
      <c r="H363" s="135">
        <f t="shared" si="29"/>
        <v>11353.055021650289</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60" priority="24" stopIfTrue="1">
      <formula>#REF!&gt;5</formula>
    </cfRule>
  </conditionalFormatting>
  <conditionalFormatting sqref="C25:G25">
    <cfRule type="expression" dxfId="59" priority="18" stopIfTrue="1">
      <formula>AND(C52=0,C25&gt;0)</formula>
    </cfRule>
    <cfRule type="expression" dxfId="58" priority="19" stopIfTrue="1">
      <formula>C52=0</formula>
    </cfRule>
  </conditionalFormatting>
  <conditionalFormatting sqref="C61:G80">
    <cfRule type="expression" dxfId="57" priority="6" stopIfTrue="1">
      <formula>C32=0</formula>
    </cfRule>
  </conditionalFormatting>
  <conditionalFormatting sqref="C91:G110">
    <cfRule type="expression" dxfId="56" priority="5" stopIfTrue="1">
      <formula>C32=0</formula>
    </cfRule>
  </conditionalFormatting>
  <conditionalFormatting sqref="C116:G135">
    <cfRule type="expression" dxfId="55" priority="17" stopIfTrue="1">
      <formula>C32=0</formula>
    </cfRule>
  </conditionalFormatting>
  <conditionalFormatting sqref="C293:G312">
    <cfRule type="expression" dxfId="54" priority="13" stopIfTrue="1">
      <formula>C32=0</formula>
    </cfRule>
  </conditionalFormatting>
  <conditionalFormatting sqref="C143:H162">
    <cfRule type="expression" dxfId="53" priority="3" stopIfTrue="1">
      <formula>C32=0</formula>
    </cfRule>
  </conditionalFormatting>
  <conditionalFormatting sqref="H138">
    <cfRule type="cellIs" dxfId="52" priority="12" operator="lessThan">
      <formula>0</formula>
    </cfRule>
  </conditionalFormatting>
  <conditionalFormatting sqref="H143:H162">
    <cfRule type="expression" dxfId="51" priority="1" stopIfTrue="1">
      <formula>OR(AND(#REF!&gt;0,H143&gt;0,H61=0),AND(#REF!&gt;0,H143&gt;0,H32=0))</formula>
    </cfRule>
    <cfRule type="expression" dxfId="50" priority="2" stopIfTrue="1">
      <formula>OR(AND(#REF!&gt;0,H143&gt;0,H61=0),AND(#REF!&gt;0,H143&gt;0,H32=0))</formula>
    </cfRule>
    <cfRule type="expression" dxfId="49" priority="4" stopIfTrue="1">
      <formula>OR(AND(#REF!&gt;0,H143&gt;0,H61=0),AND(#REF!&gt;0,H143&gt;0,H32=0))</formula>
    </cfRule>
  </conditionalFormatting>
  <conditionalFormatting sqref="H188">
    <cfRule type="expression" dxfId="48" priority="15" stopIfTrue="1">
      <formula>$H$188&lt;&gt;$I$163</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autoPageBreaks="0"/>
  </sheetPr>
  <dimension ref="A1:E59"/>
  <sheetViews>
    <sheetView showGridLines="0" zoomScale="70" zoomScaleNormal="70" workbookViewId="0"/>
  </sheetViews>
  <sheetFormatPr defaultColWidth="9.109375" defaultRowHeight="13.8"/>
  <cols>
    <col min="1" max="1" width="40.109375" style="215" customWidth="1"/>
    <col min="2" max="2" width="15.88671875" style="197" customWidth="1"/>
    <col min="3" max="3" width="17.33203125" style="107" customWidth="1"/>
    <col min="4" max="4" width="16.109375" style="107" customWidth="1"/>
    <col min="5" max="16384" width="9.109375" style="107"/>
  </cols>
  <sheetData>
    <row r="1" spans="1:4">
      <c r="A1" s="120" t="str">
        <f>'Relative Weights'!A1</f>
        <v>THECB Texas Public University Expenditure Study - Fiscal Year 2023</v>
      </c>
      <c r="B1" s="107"/>
    </row>
    <row r="2" spans="1:4">
      <c r="A2" s="120" t="str">
        <f>'Relative Weights'!A2</f>
        <v>Institution Survey for the Year Ended August 31, 2023</v>
      </c>
      <c r="B2" s="107"/>
    </row>
    <row r="3" spans="1:4" ht="14.4" thickBot="1">
      <c r="A3" s="196" t="str">
        <f>"FY "&amp;'Relative Weights'!H1&amp;" Average Total Expenditure per Full-Time Student Equivalent (FTSE)"</f>
        <v>FY 2023 Average Total Expenditure per Full-Time Student Equivalent (FTSE)</v>
      </c>
    </row>
    <row r="4" spans="1:4" s="113" customFormat="1" ht="42" thickBot="1">
      <c r="A4" s="198" t="s">
        <v>176</v>
      </c>
      <c r="B4" s="199" t="s">
        <v>830</v>
      </c>
      <c r="C4" s="199" t="s">
        <v>223</v>
      </c>
      <c r="D4" s="200" t="s">
        <v>224</v>
      </c>
    </row>
    <row r="5" spans="1:4">
      <c r="A5" s="201" t="s">
        <v>698</v>
      </c>
      <c r="B5" s="202">
        <f>C5/D5*1000000</f>
        <v>31467.279722222222</v>
      </c>
      <c r="C5" s="203">
        <f>UTA!$H$288/1000000</f>
        <v>554.36860011870249</v>
      </c>
      <c r="D5" s="204">
        <f>UTA!$H$363</f>
        <v>17617.302957624484</v>
      </c>
    </row>
    <row r="6" spans="1:4">
      <c r="A6" s="205" t="s">
        <v>699</v>
      </c>
      <c r="B6" s="206">
        <f t="shared" ref="B6:B40" si="0">C6/D6*1000000</f>
        <v>48558.856500000002</v>
      </c>
      <c r="C6" s="135">
        <f>UT!$H$288/1000000</f>
        <v>2331.0245960699999</v>
      </c>
      <c r="D6" s="207">
        <f>UT!$H$363</f>
        <v>48004.108088294866</v>
      </c>
    </row>
    <row r="7" spans="1:4">
      <c r="A7" s="205" t="s">
        <v>700</v>
      </c>
      <c r="B7" s="206">
        <f t="shared" si="0"/>
        <v>26388.713888888891</v>
      </c>
      <c r="C7" s="135">
        <f>UTD!$H$288/1000000</f>
        <v>511.64331299999998</v>
      </c>
      <c r="D7" s="207">
        <f>UTD!$H$363</f>
        <v>19388.71728096723</v>
      </c>
    </row>
    <row r="8" spans="1:4">
      <c r="A8" s="205" t="s">
        <v>701</v>
      </c>
      <c r="B8" s="206">
        <f t="shared" si="0"/>
        <v>18970.064611111109</v>
      </c>
      <c r="C8" s="135">
        <f>UTEP!$H$288/1000000</f>
        <v>334.12927672989497</v>
      </c>
      <c r="D8" s="207">
        <f>UTEP!$H$363</f>
        <v>17613.50230373962</v>
      </c>
    </row>
    <row r="9" spans="1:4">
      <c r="A9" s="205" t="s">
        <v>796</v>
      </c>
      <c r="B9" s="206">
        <f t="shared" si="0"/>
        <v>26355.37361111111</v>
      </c>
      <c r="C9" s="135">
        <f>UTRGV!$H$288/1000000</f>
        <v>368.96199000000007</v>
      </c>
      <c r="D9" s="207">
        <f>UTRGV!$H$363</f>
        <v>13999.497614575652</v>
      </c>
    </row>
    <row r="10" spans="1:4">
      <c r="A10" s="205" t="s">
        <v>702</v>
      </c>
      <c r="B10" s="206">
        <f t="shared" si="0"/>
        <v>3774.7583333333337</v>
      </c>
      <c r="C10" s="208">
        <f>UTPB!$H$288/1000000</f>
        <v>63.370003955063574</v>
      </c>
      <c r="D10" s="209">
        <f>UTPB!$H$363</f>
        <v>16787.83073222707</v>
      </c>
    </row>
    <row r="11" spans="1:4">
      <c r="A11" s="205" t="s">
        <v>703</v>
      </c>
      <c r="B11" s="206">
        <f t="shared" si="0"/>
        <v>27219.666666666668</v>
      </c>
      <c r="C11" s="135">
        <f>UTSA!$H$288/1000000</f>
        <v>453.83935289999999</v>
      </c>
      <c r="D11" s="207">
        <f>UTSA!$H$363</f>
        <v>16673.214938953453</v>
      </c>
    </row>
    <row r="12" spans="1:4">
      <c r="A12" s="205" t="s">
        <v>704</v>
      </c>
      <c r="B12" s="206">
        <f t="shared" si="0"/>
        <v>7327.7361111111104</v>
      </c>
      <c r="C12" s="208">
        <f>UTT!$H$288/1000000</f>
        <v>122.17019542729412</v>
      </c>
      <c r="D12" s="209">
        <f>UTT!$H$363</f>
        <v>16672.297360987985</v>
      </c>
    </row>
    <row r="13" spans="1:4">
      <c r="A13" s="205" t="s">
        <v>103</v>
      </c>
      <c r="B13" s="206">
        <f t="shared" si="0"/>
        <v>59369.213888888895</v>
      </c>
      <c r="C13" s="135">
        <f>TAMU!$H$288/1000000</f>
        <v>1491.3606589999999</v>
      </c>
      <c r="D13" s="207">
        <f>TAMU!$H$363</f>
        <v>25120.101165414151</v>
      </c>
    </row>
    <row r="14" spans="1:4">
      <c r="A14" s="205" t="s">
        <v>690</v>
      </c>
      <c r="B14" s="206">
        <f t="shared" si="0"/>
        <v>1943.5583333333336</v>
      </c>
      <c r="C14" s="135">
        <f>TAMUG!$H$288/1000000</f>
        <v>58.76028379000001</v>
      </c>
      <c r="D14" s="207">
        <f>TAMUG!$H$363</f>
        <v>30233.352291115523</v>
      </c>
    </row>
    <row r="15" spans="1:4">
      <c r="A15" s="210" t="s">
        <v>686</v>
      </c>
      <c r="B15" s="206">
        <f t="shared" si="0"/>
        <v>8099.8888888888878</v>
      </c>
      <c r="C15" s="208">
        <f>PVAMU!$H$288/1000000</f>
        <v>162.34545981910875</v>
      </c>
      <c r="D15" s="209">
        <f>PVAMU!$H$363</f>
        <v>20042.924297616963</v>
      </c>
    </row>
    <row r="16" spans="1:4">
      <c r="A16" s="210" t="s">
        <v>689</v>
      </c>
      <c r="B16" s="206">
        <f t="shared" si="0"/>
        <v>11754.984999999999</v>
      </c>
      <c r="C16" s="208">
        <f>TAR!$H$288/1000000</f>
        <v>146.51631311933062</v>
      </c>
      <c r="D16" s="209">
        <f>TAR!$H$363</f>
        <v>12464.185459984052</v>
      </c>
    </row>
    <row r="17" spans="1:4">
      <c r="A17" s="205" t="s">
        <v>696</v>
      </c>
      <c r="B17" s="206">
        <f t="shared" si="0"/>
        <v>1493.5750000000003</v>
      </c>
      <c r="C17" s="208">
        <f>TAMUCT!$H$288/1000000</f>
        <v>33.448943363037856</v>
      </c>
      <c r="D17" s="209">
        <f>TAMUCT!$H$363</f>
        <v>22395.221775296086</v>
      </c>
    </row>
    <row r="18" spans="1:4">
      <c r="A18" s="205" t="s">
        <v>692</v>
      </c>
      <c r="B18" s="206">
        <f t="shared" si="0"/>
        <v>8964.4416666666657</v>
      </c>
      <c r="C18" s="135">
        <f>TAMUCC!$H$288/1000000</f>
        <v>174.17558014689965</v>
      </c>
      <c r="D18" s="207">
        <f>TAMUCC!$H$363</f>
        <v>19429.607177271646</v>
      </c>
    </row>
    <row r="19" spans="1:4">
      <c r="A19" s="205" t="s">
        <v>693</v>
      </c>
      <c r="B19" s="206">
        <f t="shared" si="0"/>
        <v>4981.2472222222223</v>
      </c>
      <c r="C19" s="135">
        <f>TAMUK!$H$288/1000000</f>
        <v>113.19359441</v>
      </c>
      <c r="D19" s="207">
        <f>TAMUK!$H$363</f>
        <v>22723.946305058584</v>
      </c>
    </row>
    <row r="20" spans="1:4">
      <c r="A20" s="205" t="s">
        <v>694</v>
      </c>
      <c r="B20" s="206">
        <f t="shared" si="0"/>
        <v>5027.4416666666666</v>
      </c>
      <c r="C20" s="135">
        <f>TAMUSA!$H$288/1000000</f>
        <v>75.678052486853758</v>
      </c>
      <c r="D20" s="207">
        <f>TAMUSA!$H$363</f>
        <v>15052.994645093597</v>
      </c>
    </row>
    <row r="21" spans="1:4">
      <c r="A21" s="205" t="s">
        <v>709</v>
      </c>
      <c r="B21" s="206">
        <f t="shared" si="0"/>
        <v>6755.9972222222214</v>
      </c>
      <c r="C21" s="135">
        <f>TAMIU!$H$288/1000000</f>
        <v>86.799448000000027</v>
      </c>
      <c r="D21" s="207">
        <f>TAMIU!$H$363</f>
        <v>12847.762535261887</v>
      </c>
    </row>
    <row r="22" spans="1:4">
      <c r="A22" s="205" t="s">
        <v>121</v>
      </c>
      <c r="B22" s="206">
        <f>C22/D22*1000000</f>
        <v>7275.0555555555557</v>
      </c>
      <c r="C22" s="135">
        <f>WTAMU!$H$288/1000000</f>
        <v>108.86663746120925</v>
      </c>
      <c r="D22" s="207">
        <f>WTAMU!$H$363</f>
        <v>14964.371973499756</v>
      </c>
    </row>
    <row r="23" spans="1:4">
      <c r="A23" s="205" t="s">
        <v>691</v>
      </c>
      <c r="B23" s="206">
        <f>C23/D23*1000000</f>
        <v>8657.6999999999989</v>
      </c>
      <c r="C23" s="135">
        <f>TAMUC!$H$288/1000000</f>
        <v>120.50768069686094</v>
      </c>
      <c r="D23" s="207">
        <f>TAMUC!$H$363</f>
        <v>13919.133337590925</v>
      </c>
    </row>
    <row r="24" spans="1:4">
      <c r="A24" s="205" t="s">
        <v>695</v>
      </c>
      <c r="B24" s="206">
        <f t="shared" si="0"/>
        <v>1551.8972222222224</v>
      </c>
      <c r="C24" s="135">
        <f>TAMUT!$H$288/1000000</f>
        <v>39.211956722445834</v>
      </c>
      <c r="D24" s="207">
        <f>TAMUT!$H$363</f>
        <v>25267.109291101569</v>
      </c>
    </row>
    <row r="25" spans="1:4">
      <c r="A25" s="205" t="s">
        <v>113</v>
      </c>
      <c r="B25" s="206">
        <f t="shared" si="0"/>
        <v>38487.12222222222</v>
      </c>
      <c r="C25" s="208">
        <f>UH!$H$288/1000000</f>
        <v>764.07845354352287</v>
      </c>
      <c r="D25" s="209">
        <f>UH!$H$363</f>
        <v>19852.834128043713</v>
      </c>
    </row>
    <row r="26" spans="1:4">
      <c r="A26" s="205" t="s">
        <v>705</v>
      </c>
      <c r="B26" s="206">
        <f t="shared" si="0"/>
        <v>6056.2916666666679</v>
      </c>
      <c r="C26" s="208">
        <f>UHCL!$H$288/1000000</f>
        <v>108.11108714443459</v>
      </c>
      <c r="D26" s="209">
        <f>UHCL!$H$363</f>
        <v>17851.037085857199</v>
      </c>
    </row>
    <row r="27" spans="1:4">
      <c r="A27" s="205" t="s">
        <v>706</v>
      </c>
      <c r="B27" s="206">
        <f t="shared" si="0"/>
        <v>9695.125</v>
      </c>
      <c r="C27" s="135">
        <f>UHD!$H$288/1000000</f>
        <v>136.72138529440903</v>
      </c>
      <c r="D27" s="207">
        <f>UHD!$H$363</f>
        <v>14102.075558015913</v>
      </c>
    </row>
    <row r="28" spans="1:4">
      <c r="A28" s="205" t="s">
        <v>707</v>
      </c>
      <c r="B28" s="206">
        <f t="shared" si="0"/>
        <v>2876.4083333333333</v>
      </c>
      <c r="C28" s="208">
        <f>UHV!$H$288/1000000</f>
        <v>42.317021861502347</v>
      </c>
      <c r="D28" s="209">
        <f>UHV!$H$363</f>
        <v>14711.75749670533</v>
      </c>
    </row>
    <row r="29" spans="1:4">
      <c r="A29" s="210" t="s">
        <v>685</v>
      </c>
      <c r="B29" s="206">
        <f t="shared" si="0"/>
        <v>4126.4333333333334</v>
      </c>
      <c r="C29" s="208">
        <f>MID!$H$288/1000000</f>
        <v>66.724153826275042</v>
      </c>
      <c r="D29" s="209">
        <f>MID!$H$363</f>
        <v>16169.933799069826</v>
      </c>
    </row>
    <row r="30" spans="1:4">
      <c r="A30" s="205" t="s">
        <v>91</v>
      </c>
      <c r="B30" s="206">
        <f t="shared" si="0"/>
        <v>37095.908555555558</v>
      </c>
      <c r="C30" s="208">
        <f>UNT!$H$288/1000000</f>
        <v>509.46722665399994</v>
      </c>
      <c r="D30" s="209">
        <f>UNT!$H$363</f>
        <v>13733.784842902873</v>
      </c>
    </row>
    <row r="31" spans="1:4">
      <c r="A31" s="205" t="s">
        <v>708</v>
      </c>
      <c r="B31" s="206">
        <f t="shared" si="0"/>
        <v>2999.1</v>
      </c>
      <c r="C31" s="208">
        <f>UNTD!$H$288/1000000</f>
        <v>44.369900999999999</v>
      </c>
      <c r="D31" s="209">
        <f>UNTD!$H$363</f>
        <v>14794.40532159648</v>
      </c>
    </row>
    <row r="32" spans="1:4">
      <c r="A32" s="205" t="s">
        <v>97</v>
      </c>
      <c r="B32" s="206">
        <f t="shared" si="0"/>
        <v>9052.0416666666679</v>
      </c>
      <c r="C32" s="208">
        <f>SFASU!$H$288/1000000</f>
        <v>142.03198696000001</v>
      </c>
      <c r="D32" s="209">
        <f>SFASU!$H$363</f>
        <v>15690.602428733848</v>
      </c>
    </row>
    <row r="33" spans="1:5">
      <c r="A33" s="205" t="s">
        <v>107</v>
      </c>
      <c r="B33" s="206">
        <f t="shared" si="0"/>
        <v>7490.9111111111115</v>
      </c>
      <c r="C33" s="135">
        <f>TSU!$H$288/1000000</f>
        <v>172.56304112999229</v>
      </c>
      <c r="D33" s="207">
        <f>TSU!$H$363</f>
        <v>23036.32209358794</v>
      </c>
    </row>
    <row r="34" spans="1:5">
      <c r="A34" s="205" t="s">
        <v>109</v>
      </c>
      <c r="B34" s="206">
        <f t="shared" si="0"/>
        <v>37201.782777777764</v>
      </c>
      <c r="C34" s="135">
        <f>TTU!$H$288/1000000</f>
        <v>727.74391381492592</v>
      </c>
      <c r="D34" s="207">
        <f>TTU!$H$363</f>
        <v>19562.070940579732</v>
      </c>
    </row>
    <row r="35" spans="1:5">
      <c r="A35" s="210" t="s">
        <v>683</v>
      </c>
      <c r="B35" s="206">
        <f>C35/D35*1000000</f>
        <v>7085.4750000000004</v>
      </c>
      <c r="C35" s="135">
        <f>ASU!$H$288/1000000</f>
        <v>92.145675053047526</v>
      </c>
      <c r="D35" s="207">
        <f>ASU!$H$363</f>
        <v>13004.869123530536</v>
      </c>
    </row>
    <row r="36" spans="1:5">
      <c r="A36" s="205" t="s">
        <v>111</v>
      </c>
      <c r="B36" s="206">
        <f t="shared" si="0"/>
        <v>12311.905555555555</v>
      </c>
      <c r="C36" s="135">
        <f>TWU!$H$288/1000000</f>
        <v>186.17202699366294</v>
      </c>
      <c r="D36" s="207">
        <f>TWU!$H$363</f>
        <v>15121.30077294621</v>
      </c>
    </row>
    <row r="37" spans="1:5">
      <c r="A37" s="210" t="s">
        <v>684</v>
      </c>
      <c r="B37" s="206">
        <f t="shared" si="0"/>
        <v>13439.852777777778</v>
      </c>
      <c r="C37" s="135">
        <f>LU!$H$288/1000000</f>
        <v>152.58338806899059</v>
      </c>
      <c r="D37" s="207">
        <f>LU!$H$363</f>
        <v>11353.055021650289</v>
      </c>
    </row>
    <row r="38" spans="1:5">
      <c r="A38" s="210" t="s">
        <v>687</v>
      </c>
      <c r="B38" s="206">
        <f t="shared" si="0"/>
        <v>17148.947222222225</v>
      </c>
      <c r="C38" s="135">
        <f>SHSU!$H$288/1000000</f>
        <v>238.753117</v>
      </c>
      <c r="D38" s="207">
        <f>SHSU!$H$363</f>
        <v>13922.319189985907</v>
      </c>
    </row>
    <row r="39" spans="1:5">
      <c r="A39" s="205" t="s">
        <v>697</v>
      </c>
      <c r="B39" s="206">
        <f t="shared" si="0"/>
        <v>31449.905555555553</v>
      </c>
      <c r="C39" s="135">
        <f>TXST!$H$288/1000000</f>
        <v>459.20197277721672</v>
      </c>
      <c r="D39" s="207">
        <f>TXST!$H$363</f>
        <v>14601.060469515456</v>
      </c>
    </row>
    <row r="40" spans="1:5">
      <c r="A40" s="210" t="s">
        <v>688</v>
      </c>
      <c r="B40" s="206">
        <f t="shared" si="0"/>
        <v>1426.0333333333333</v>
      </c>
      <c r="C40" s="208">
        <f>SRSU!$H$288/1000000</f>
        <v>36.010733887467453</v>
      </c>
      <c r="D40" s="209">
        <f>SRSU!$H$363</f>
        <v>25252.378780861214</v>
      </c>
    </row>
    <row r="41" spans="1:5" ht="14.4" thickBot="1">
      <c r="A41" s="211" t="s">
        <v>179</v>
      </c>
      <c r="B41" s="212">
        <f>SUM(B5:B40)</f>
        <v>553880.69522222213</v>
      </c>
      <c r="C41" s="213">
        <f>SUM(C5:C40)</f>
        <v>11229.36702222615</v>
      </c>
      <c r="D41" s="214">
        <f>C41/B41*1000000</f>
        <v>20273.981597645001</v>
      </c>
    </row>
    <row r="42" spans="1:5">
      <c r="B42" s="216"/>
      <c r="C42" s="217"/>
    </row>
    <row r="43" spans="1:5">
      <c r="B43" s="216"/>
      <c r="C43" s="217"/>
      <c r="D43" s="218"/>
      <c r="E43" s="107" t="s">
        <v>885</v>
      </c>
    </row>
    <row r="44" spans="1:5">
      <c r="B44" s="219"/>
      <c r="C44" s="217"/>
      <c r="E44" s="220" t="s">
        <v>885</v>
      </c>
    </row>
    <row r="45" spans="1:5">
      <c r="B45" s="216"/>
      <c r="C45" s="221"/>
    </row>
    <row r="46" spans="1:5">
      <c r="B46" s="216"/>
      <c r="C46" s="217"/>
    </row>
    <row r="47" spans="1:5">
      <c r="B47" s="216"/>
    </row>
    <row r="48" spans="1:5">
      <c r="B48" s="216"/>
      <c r="C48" s="217"/>
    </row>
    <row r="49" spans="2:3">
      <c r="B49" s="216"/>
    </row>
    <row r="50" spans="2:3">
      <c r="B50" s="216"/>
      <c r="C50" s="217"/>
    </row>
    <row r="51" spans="2:3">
      <c r="B51" s="216"/>
    </row>
    <row r="52" spans="2:3">
      <c r="B52" s="216"/>
      <c r="C52" s="222"/>
    </row>
    <row r="53" spans="2:3">
      <c r="B53" s="216"/>
    </row>
    <row r="54" spans="2:3">
      <c r="B54" s="216"/>
      <c r="C54" s="217"/>
    </row>
    <row r="55" spans="2:3">
      <c r="B55" s="216"/>
    </row>
    <row r="56" spans="2:3">
      <c r="B56" s="216"/>
    </row>
    <row r="57" spans="2:3">
      <c r="B57" s="216"/>
    </row>
    <row r="58" spans="2:3">
      <c r="B58" s="216"/>
    </row>
    <row r="59" spans="2:3">
      <c r="B59" s="216"/>
    </row>
  </sheetData>
  <dataConsolidate/>
  <pageMargins left="0.75" right="0.75" top="1" bottom="1" header="0.5" footer="0.5"/>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C000"/>
    <pageSetUpPr fitToPage="1"/>
  </sheetPr>
  <dimension ref="B1:W363"/>
  <sheetViews>
    <sheetView showGridLines="0" showZeros="0" topLeftCell="A9" zoomScale="70" zoomScaleNormal="70" workbookViewId="0">
      <selection activeCell="J26" sqref="J26"/>
    </sheetView>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94</v>
      </c>
      <c r="C3" s="119"/>
      <c r="D3" s="119"/>
      <c r="E3" s="119"/>
      <c r="F3" s="119"/>
      <c r="G3" s="119"/>
      <c r="H3" s="119"/>
    </row>
    <row r="4" spans="2:8">
      <c r="B4" s="292" t="s">
        <v>160</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Data!$G35</f>
        <v>109422549</v>
      </c>
    </row>
    <row r="14" spans="2:8">
      <c r="B14" s="478" t="s">
        <v>13</v>
      </c>
      <c r="C14" s="478"/>
      <c r="D14" s="478"/>
      <c r="E14" s="478"/>
      <c r="F14" s="354"/>
      <c r="G14" s="301"/>
      <c r="H14" s="355">
        <f>Data!$H35</f>
        <v>11255679</v>
      </c>
    </row>
    <row r="15" spans="2:8">
      <c r="B15" s="478" t="s">
        <v>14</v>
      </c>
      <c r="C15" s="478"/>
      <c r="D15" s="478"/>
      <c r="E15" s="478"/>
      <c r="F15" s="354"/>
      <c r="G15" s="301"/>
      <c r="H15" s="355">
        <f>Data!$I35</f>
        <v>55559888</v>
      </c>
    </row>
    <row r="16" spans="2:8">
      <c r="B16" s="478" t="s">
        <v>18</v>
      </c>
      <c r="C16" s="478"/>
      <c r="D16" s="478"/>
      <c r="E16" s="478"/>
      <c r="F16" s="354"/>
      <c r="G16" s="301"/>
      <c r="H16" s="355">
        <f>Data!$J35</f>
        <v>32984982</v>
      </c>
    </row>
    <row r="17" spans="2:23">
      <c r="B17" s="478" t="s">
        <v>15</v>
      </c>
      <c r="C17" s="478"/>
      <c r="D17" s="478"/>
      <c r="E17" s="478"/>
      <c r="F17" s="354"/>
      <c r="G17" s="301"/>
      <c r="H17" s="355">
        <f>Data!$K35</f>
        <v>29530019</v>
      </c>
    </row>
    <row r="18" spans="2:23">
      <c r="B18" s="478" t="s">
        <v>1</v>
      </c>
      <c r="C18" s="478"/>
      <c r="D18" s="478"/>
      <c r="E18" s="478"/>
      <c r="F18" s="356"/>
      <c r="G18" s="301"/>
      <c r="H18" s="357">
        <f>SUM(H13:H17)</f>
        <v>238753117</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Data!L35</f>
        <v>Amanda Withers</v>
      </c>
      <c r="E21" s="491"/>
      <c r="F21" s="491"/>
      <c r="G21" s="308" t="str">
        <f>Data!M35</f>
        <v>936-294-1074</v>
      </c>
      <c r="H21" s="309" t="str">
        <f>Data!N35</f>
        <v>withers@shsu.edu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Data!O35</f>
        <v>7519</v>
      </c>
      <c r="D25" s="316">
        <f>Data!P35</f>
        <v>10852</v>
      </c>
      <c r="E25" s="316">
        <f>Data!Q35</f>
        <v>2277</v>
      </c>
      <c r="F25" s="316">
        <f>Data!R35</f>
        <v>348</v>
      </c>
      <c r="G25" s="316">
        <f>Data!S35</f>
        <v>0</v>
      </c>
      <c r="H25" s="317">
        <f>SUM(C25:G25)</f>
        <v>20996</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Data!T35</f>
        <v>Sjogren, Judy</v>
      </c>
      <c r="E28" s="491"/>
      <c r="F28" s="491"/>
      <c r="G28" s="308" t="str">
        <f>Data!U35</f>
        <v>(936) 294-4382</v>
      </c>
      <c r="H28" s="309" t="str">
        <f>Data!V35</f>
        <v>judys@shsu.edu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Data!W35</f>
        <v>139821</v>
      </c>
      <c r="D32" s="140">
        <f>Data!AQ35</f>
        <v>80786</v>
      </c>
      <c r="E32" s="140">
        <f>Data!BK35</f>
        <v>16186</v>
      </c>
      <c r="F32" s="140">
        <f>Data!CE35</f>
        <v>1364</v>
      </c>
      <c r="G32" s="140">
        <f>Data!CY35</f>
        <v>0</v>
      </c>
      <c r="H32" s="141">
        <f>SUM(C32:G32)</f>
        <v>238157</v>
      </c>
      <c r="W32" s="144"/>
    </row>
    <row r="33" spans="2:23">
      <c r="B33" s="129" t="s">
        <v>43</v>
      </c>
      <c r="C33" s="140">
        <f>Data!X35</f>
        <v>48085</v>
      </c>
      <c r="D33" s="140">
        <f>Data!AR35</f>
        <v>11712</v>
      </c>
      <c r="E33" s="140">
        <f>Data!BL35</f>
        <v>2026</v>
      </c>
      <c r="F33" s="140">
        <f>Data!CF35</f>
        <v>9</v>
      </c>
      <c r="G33" s="140">
        <f>Data!CZ35</f>
        <v>0</v>
      </c>
      <c r="H33" s="141">
        <f t="shared" ref="H33:H52" si="0">SUM(C33:G33)</f>
        <v>61832</v>
      </c>
      <c r="W33" s="144"/>
    </row>
    <row r="34" spans="2:23">
      <c r="B34" s="129" t="s">
        <v>44</v>
      </c>
      <c r="C34" s="140">
        <f>Data!Y35</f>
        <v>21291</v>
      </c>
      <c r="D34" s="140">
        <f>Data!AS35</f>
        <v>10200</v>
      </c>
      <c r="E34" s="140">
        <f>Data!BM35</f>
        <v>953</v>
      </c>
      <c r="F34" s="140">
        <f>Data!CG35</f>
        <v>0</v>
      </c>
      <c r="G34" s="140">
        <f>Data!DA35</f>
        <v>0</v>
      </c>
      <c r="H34" s="141">
        <f t="shared" si="0"/>
        <v>32444</v>
      </c>
      <c r="W34" s="144"/>
    </row>
    <row r="35" spans="2:23">
      <c r="B35" s="129" t="s">
        <v>45</v>
      </c>
      <c r="C35" s="140">
        <f>Data!Z35</f>
        <v>3274.9999999999995</v>
      </c>
      <c r="D35" s="140">
        <f>Data!AT35</f>
        <v>12664</v>
      </c>
      <c r="E35" s="140">
        <f>Data!BN35</f>
        <v>8226</v>
      </c>
      <c r="F35" s="140">
        <f>Data!CH35</f>
        <v>2975</v>
      </c>
      <c r="G35" s="140">
        <f>Data!DB35</f>
        <v>0</v>
      </c>
      <c r="H35" s="141">
        <f t="shared" si="0"/>
        <v>27140</v>
      </c>
      <c r="W35" s="144"/>
    </row>
    <row r="36" spans="2:23">
      <c r="B36" s="129" t="s">
        <v>46</v>
      </c>
      <c r="C36" s="140">
        <f>Data!AA35</f>
        <v>6296</v>
      </c>
      <c r="D36" s="140">
        <f>Data!AU35</f>
        <v>7537</v>
      </c>
      <c r="E36" s="140">
        <f>Data!BO35</f>
        <v>524</v>
      </c>
      <c r="F36" s="140">
        <f>Data!CI35</f>
        <v>0</v>
      </c>
      <c r="G36" s="140">
        <f>Data!DC35</f>
        <v>0</v>
      </c>
      <c r="H36" s="141">
        <f t="shared" si="0"/>
        <v>14357</v>
      </c>
      <c r="W36" s="144"/>
    </row>
    <row r="37" spans="2:23">
      <c r="B37" s="129" t="s">
        <v>47</v>
      </c>
      <c r="C37" s="140">
        <f>Data!AB35</f>
        <v>3963</v>
      </c>
      <c r="D37" s="140">
        <f>Data!AV35</f>
        <v>2709</v>
      </c>
      <c r="E37" s="140">
        <f>Data!BP35</f>
        <v>877</v>
      </c>
      <c r="F37" s="140">
        <f>Data!CJ35</f>
        <v>282</v>
      </c>
      <c r="G37" s="140">
        <f>Data!DD35</f>
        <v>0</v>
      </c>
      <c r="H37" s="141">
        <f t="shared" si="0"/>
        <v>7831</v>
      </c>
      <c r="W37" s="144"/>
    </row>
    <row r="38" spans="2:23">
      <c r="B38" s="129" t="s">
        <v>48</v>
      </c>
      <c r="C38" s="140">
        <f>Data!AC35</f>
        <v>2327</v>
      </c>
      <c r="D38" s="140">
        <f>Data!AW35</f>
        <v>841</v>
      </c>
      <c r="E38" s="140">
        <f>Data!BQ35</f>
        <v>318</v>
      </c>
      <c r="F38" s="140">
        <f>Data!CK35</f>
        <v>0</v>
      </c>
      <c r="G38" s="140">
        <f>Data!DE35</f>
        <v>0</v>
      </c>
      <c r="H38" s="141">
        <f t="shared" si="0"/>
        <v>3486</v>
      </c>
      <c r="W38" s="144"/>
    </row>
    <row r="39" spans="2:23">
      <c r="B39" s="129" t="s">
        <v>49</v>
      </c>
      <c r="C39" s="140">
        <f>Data!AD35</f>
        <v>0</v>
      </c>
      <c r="D39" s="140">
        <f>Data!AX35</f>
        <v>0</v>
      </c>
      <c r="E39" s="140">
        <f>Data!BR35</f>
        <v>0</v>
      </c>
      <c r="F39" s="140">
        <f>Data!CL35</f>
        <v>0</v>
      </c>
      <c r="G39" s="140">
        <f>Data!DF35</f>
        <v>0</v>
      </c>
      <c r="H39" s="141">
        <f t="shared" si="0"/>
        <v>0</v>
      </c>
      <c r="W39" s="144"/>
    </row>
    <row r="40" spans="2:23">
      <c r="B40" s="129" t="s">
        <v>50</v>
      </c>
      <c r="C40" s="140">
        <f>Data!AE35</f>
        <v>0</v>
      </c>
      <c r="D40" s="140">
        <f>Data!AY35</f>
        <v>0</v>
      </c>
      <c r="E40" s="140">
        <f>Data!BS35</f>
        <v>0</v>
      </c>
      <c r="F40" s="140">
        <f>Data!CM35</f>
        <v>0</v>
      </c>
      <c r="G40" s="140">
        <f>Data!DG35</f>
        <v>0</v>
      </c>
      <c r="H40" s="141">
        <f t="shared" si="0"/>
        <v>0</v>
      </c>
      <c r="W40" s="144"/>
    </row>
    <row r="41" spans="2:23">
      <c r="B41" s="129" t="s">
        <v>51</v>
      </c>
      <c r="C41" s="140">
        <f>Data!AF35</f>
        <v>330</v>
      </c>
      <c r="D41" s="140">
        <f>Data!AZ35</f>
        <v>0</v>
      </c>
      <c r="E41" s="140">
        <f>Data!BT35</f>
        <v>1828</v>
      </c>
      <c r="F41" s="140">
        <f>Data!CN35</f>
        <v>0</v>
      </c>
      <c r="G41" s="140">
        <f>Data!DH35</f>
        <v>0</v>
      </c>
      <c r="H41" s="141">
        <f t="shared" si="0"/>
        <v>2158</v>
      </c>
      <c r="W41" s="144"/>
    </row>
    <row r="42" spans="2:23">
      <c r="B42" s="129" t="s">
        <v>52</v>
      </c>
      <c r="C42" s="140">
        <f>Data!AG35</f>
        <v>0</v>
      </c>
      <c r="D42" s="140">
        <f>Data!BA35</f>
        <v>0</v>
      </c>
      <c r="E42" s="140">
        <f>Data!BU35</f>
        <v>0</v>
      </c>
      <c r="F42" s="140">
        <f>Data!CO35</f>
        <v>0</v>
      </c>
      <c r="G42" s="140">
        <f>Data!DI35</f>
        <v>0</v>
      </c>
      <c r="H42" s="141">
        <f t="shared" si="0"/>
        <v>0</v>
      </c>
      <c r="W42" s="144"/>
    </row>
    <row r="43" spans="2:23">
      <c r="B43" s="129" t="s">
        <v>53</v>
      </c>
      <c r="C43" s="140">
        <f>Data!AH35</f>
        <v>96</v>
      </c>
      <c r="D43" s="140">
        <f>Data!BB35</f>
        <v>396</v>
      </c>
      <c r="E43" s="140">
        <f>Data!BV35</f>
        <v>0</v>
      </c>
      <c r="F43" s="140">
        <f>Data!CP35</f>
        <v>0</v>
      </c>
      <c r="G43" s="140">
        <f>Data!DJ35</f>
        <v>0</v>
      </c>
      <c r="H43" s="141">
        <f t="shared" si="0"/>
        <v>492</v>
      </c>
      <c r="W43" s="144"/>
    </row>
    <row r="44" spans="2:23">
      <c r="B44" s="129" t="s">
        <v>54</v>
      </c>
      <c r="C44" s="140">
        <f>Data!AI35</f>
        <v>0</v>
      </c>
      <c r="D44" s="140">
        <f>Data!BC35</f>
        <v>0</v>
      </c>
      <c r="E44" s="140">
        <f>Data!BW35</f>
        <v>0</v>
      </c>
      <c r="F44" s="140">
        <f>Data!CQ35</f>
        <v>0</v>
      </c>
      <c r="G44" s="140">
        <f>Data!DK35</f>
        <v>0</v>
      </c>
      <c r="H44" s="141">
        <f t="shared" si="0"/>
        <v>0</v>
      </c>
      <c r="W44" s="144"/>
    </row>
    <row r="45" spans="2:23">
      <c r="B45" s="129" t="s">
        <v>55</v>
      </c>
      <c r="C45" s="140">
        <f>Data!AJ35</f>
        <v>7681</v>
      </c>
      <c r="D45" s="140">
        <f>Data!BD35</f>
        <v>11825</v>
      </c>
      <c r="E45" s="140">
        <f>Data!BX35</f>
        <v>1479</v>
      </c>
      <c r="F45" s="140">
        <f>Data!CR35</f>
        <v>0</v>
      </c>
      <c r="G45" s="140">
        <f>Data!DL35</f>
        <v>0</v>
      </c>
      <c r="H45" s="141">
        <f t="shared" si="0"/>
        <v>20985</v>
      </c>
      <c r="W45" s="144"/>
    </row>
    <row r="46" spans="2:23">
      <c r="B46" s="129" t="s">
        <v>56</v>
      </c>
      <c r="C46" s="140">
        <f>Data!AK35</f>
        <v>0</v>
      </c>
      <c r="D46" s="140">
        <f>Data!BE35</f>
        <v>0</v>
      </c>
      <c r="E46" s="140">
        <f>Data!BY35</f>
        <v>0</v>
      </c>
      <c r="F46" s="140">
        <f>Data!CS35</f>
        <v>0</v>
      </c>
      <c r="G46" s="140">
        <f>Data!DM35</f>
        <v>0</v>
      </c>
      <c r="H46" s="141">
        <f t="shared" si="0"/>
        <v>0</v>
      </c>
      <c r="W46" s="144"/>
    </row>
    <row r="47" spans="2:23">
      <c r="B47" s="129" t="s">
        <v>57</v>
      </c>
      <c r="C47" s="140">
        <f>Data!AL35</f>
        <v>15872</v>
      </c>
      <c r="D47" s="140">
        <f>Data!BF35</f>
        <v>39623</v>
      </c>
      <c r="E47" s="140">
        <f>Data!BZ35</f>
        <v>6368</v>
      </c>
      <c r="F47" s="140">
        <f>Data!CT35</f>
        <v>21</v>
      </c>
      <c r="G47" s="140">
        <f>Data!DN35</f>
        <v>0</v>
      </c>
      <c r="H47" s="141">
        <f t="shared" si="0"/>
        <v>61884</v>
      </c>
      <c r="W47" s="144"/>
    </row>
    <row r="48" spans="2:23">
      <c r="B48" s="129" t="s">
        <v>58</v>
      </c>
      <c r="C48" s="140">
        <f>Data!AM35</f>
        <v>0</v>
      </c>
      <c r="D48" s="140">
        <f>Data!BG35</f>
        <v>0</v>
      </c>
      <c r="E48" s="140">
        <f>Data!CA35</f>
        <v>0</v>
      </c>
      <c r="F48" s="140">
        <f>Data!CU35</f>
        <v>0</v>
      </c>
      <c r="G48" s="140">
        <f>Data!DO35</f>
        <v>0</v>
      </c>
      <c r="H48" s="141">
        <f t="shared" si="0"/>
        <v>0</v>
      </c>
      <c r="W48" s="144"/>
    </row>
    <row r="49" spans="2:23">
      <c r="B49" s="129" t="s">
        <v>59</v>
      </c>
      <c r="C49" s="140">
        <f>Data!AN35</f>
        <v>0</v>
      </c>
      <c r="D49" s="140">
        <f>Data!BH35</f>
        <v>1755</v>
      </c>
      <c r="E49" s="140">
        <f>Data!CB35</f>
        <v>0</v>
      </c>
      <c r="F49" s="140">
        <f>Data!CV35</f>
        <v>0</v>
      </c>
      <c r="G49" s="140">
        <f>Data!DP35</f>
        <v>0</v>
      </c>
      <c r="H49" s="141">
        <f t="shared" si="0"/>
        <v>1755</v>
      </c>
      <c r="W49" s="144"/>
    </row>
    <row r="50" spans="2:23">
      <c r="B50" s="129" t="s">
        <v>60</v>
      </c>
      <c r="C50" s="140">
        <f>Data!AO35</f>
        <v>5740</v>
      </c>
      <c r="D50" s="140">
        <f>Data!BI35</f>
        <v>13299</v>
      </c>
      <c r="E50" s="140">
        <f>Data!CC35</f>
        <v>790</v>
      </c>
      <c r="F50" s="140">
        <f>Data!CW35</f>
        <v>198</v>
      </c>
      <c r="G50" s="140">
        <f>Data!DQ35</f>
        <v>0</v>
      </c>
      <c r="H50" s="141">
        <f t="shared" si="0"/>
        <v>20027</v>
      </c>
      <c r="W50" s="144"/>
    </row>
    <row r="51" spans="2:23">
      <c r="B51" s="129" t="s">
        <v>0</v>
      </c>
      <c r="C51" s="140">
        <f>Data!AP35</f>
        <v>144</v>
      </c>
      <c r="D51" s="140">
        <f>Data!BJ35</f>
        <v>8650</v>
      </c>
      <c r="E51" s="140">
        <f>Data!CD35</f>
        <v>0</v>
      </c>
      <c r="F51" s="140">
        <f>Data!CX35</f>
        <v>0</v>
      </c>
      <c r="G51" s="140">
        <f>Data!DR35</f>
        <v>0</v>
      </c>
      <c r="H51" s="141">
        <f t="shared" si="0"/>
        <v>8794</v>
      </c>
      <c r="W51" s="144"/>
    </row>
    <row r="52" spans="2:23">
      <c r="B52" s="142" t="s">
        <v>33</v>
      </c>
      <c r="C52" s="141">
        <f>SUM(C32:C51)</f>
        <v>254921</v>
      </c>
      <c r="D52" s="141">
        <f>SUM(D32:D51)</f>
        <v>201997</v>
      </c>
      <c r="E52" s="141">
        <f>SUM(E32:E51)</f>
        <v>39575</v>
      </c>
      <c r="F52" s="141">
        <f>SUM(F32:F51)</f>
        <v>4849</v>
      </c>
      <c r="G52" s="141">
        <f>SUM(G32:G51)</f>
        <v>0</v>
      </c>
      <c r="H52" s="141">
        <f t="shared" si="0"/>
        <v>501342</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Data!T35</f>
        <v>Sjogren, Judy</v>
      </c>
      <c r="E55" s="491"/>
      <c r="F55" s="491"/>
      <c r="G55" s="308" t="str">
        <f>Data!U35</f>
        <v>(936) 294-4382</v>
      </c>
      <c r="H55" s="309" t="str">
        <f>Data!V35</f>
        <v>judys@shsu.edu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Data!DS35</f>
        <v>9119897.0915539842</v>
      </c>
      <c r="D61" s="320">
        <f>Data!EM35</f>
        <v>7714543.0851540482</v>
      </c>
      <c r="E61" s="320">
        <f>Data!FG35</f>
        <v>4509992.5560792731</v>
      </c>
      <c r="F61" s="320">
        <f>Data!GA35</f>
        <v>900094.1814664501</v>
      </c>
      <c r="G61" s="320">
        <f>Data!GU35</f>
        <v>0</v>
      </c>
      <c r="H61" s="321">
        <f>SUM(C61:G61)</f>
        <v>22244526.914253753</v>
      </c>
    </row>
    <row r="62" spans="2:23">
      <c r="B62" s="127" t="str">
        <f>$B$33</f>
        <v>Science</v>
      </c>
      <c r="C62" s="320">
        <f>Data!DT35</f>
        <v>2566026.438204742</v>
      </c>
      <c r="D62" s="320">
        <f>Data!EN35</f>
        <v>1893532.815239223</v>
      </c>
      <c r="E62" s="320">
        <f>Data!FH35</f>
        <v>819488.31590094604</v>
      </c>
      <c r="F62" s="320">
        <f>Data!GB35</f>
        <v>11010.9375</v>
      </c>
      <c r="G62" s="320">
        <f>Data!GV35</f>
        <v>0</v>
      </c>
      <c r="H62" s="141">
        <f t="shared" ref="H62:H81" si="1">SUM(C62:G62)</f>
        <v>5290058.5068449108</v>
      </c>
    </row>
    <row r="63" spans="2:23">
      <c r="B63" s="127" t="str">
        <f>$B$34</f>
        <v>Fine Arts</v>
      </c>
      <c r="C63" s="320">
        <f>Data!DU35</f>
        <v>2401920.0630417936</v>
      </c>
      <c r="D63" s="320">
        <f>Data!EO35</f>
        <v>2176335.3348900774</v>
      </c>
      <c r="E63" s="320">
        <f>Data!FI35</f>
        <v>515191.26544396975</v>
      </c>
      <c r="F63" s="320">
        <f>Data!GC35</f>
        <v>0</v>
      </c>
      <c r="G63" s="320">
        <f>Data!GW35</f>
        <v>0</v>
      </c>
      <c r="H63" s="141">
        <f t="shared" si="1"/>
        <v>5093446.6633758405</v>
      </c>
    </row>
    <row r="64" spans="2:23">
      <c r="B64" s="127" t="str">
        <f>$B$35</f>
        <v>Teacher Education</v>
      </c>
      <c r="C64" s="320">
        <f>Data!DV35</f>
        <v>319336.93186287844</v>
      </c>
      <c r="D64" s="320">
        <f>Data!EP35</f>
        <v>1600805.6915816148</v>
      </c>
      <c r="E64" s="320">
        <f>Data!FJ35</f>
        <v>1572652.0561977865</v>
      </c>
      <c r="F64" s="320">
        <f>Data!GD35</f>
        <v>980024.24077380961</v>
      </c>
      <c r="G64" s="320">
        <f>Data!GX35</f>
        <v>0</v>
      </c>
      <c r="H64" s="141">
        <f t="shared" si="1"/>
        <v>4472818.9204160888</v>
      </c>
    </row>
    <row r="65" spans="2:8">
      <c r="B65" s="127" t="str">
        <f>$B$36</f>
        <v>Agriculture</v>
      </c>
      <c r="C65" s="320">
        <f>Data!DW35</f>
        <v>365587.41948190506</v>
      </c>
      <c r="D65" s="320">
        <f>Data!EQ35</f>
        <v>941514.16025294398</v>
      </c>
      <c r="E65" s="320">
        <f>Data!FK35</f>
        <v>145932.65132575759</v>
      </c>
      <c r="F65" s="320">
        <f>Data!GE35</f>
        <v>0</v>
      </c>
      <c r="G65" s="320">
        <f>Data!GY35</f>
        <v>0</v>
      </c>
      <c r="H65" s="141">
        <f t="shared" si="1"/>
        <v>1453034.2310606067</v>
      </c>
    </row>
    <row r="66" spans="2:8">
      <c r="B66" s="127" t="str">
        <f>$B$37</f>
        <v>Engineering</v>
      </c>
      <c r="C66" s="320">
        <f>Data!DX35</f>
        <v>453684.65005223791</v>
      </c>
      <c r="D66" s="320">
        <f>Data!ER35</f>
        <v>418569.76923888753</v>
      </c>
      <c r="E66" s="320">
        <f>Data!FL35</f>
        <v>266145.20476031321</v>
      </c>
      <c r="F66" s="320">
        <f>Data!GF35</f>
        <v>171535.67814171122</v>
      </c>
      <c r="G66" s="320">
        <f>Data!GZ35</f>
        <v>0</v>
      </c>
      <c r="H66" s="141">
        <f t="shared" si="1"/>
        <v>1309935.3021931499</v>
      </c>
    </row>
    <row r="67" spans="2:8">
      <c r="B67" s="127" t="str">
        <f>$B$38</f>
        <v>Home Economics</v>
      </c>
      <c r="C67" s="320">
        <f>Data!DY35</f>
        <v>168153.07500000001</v>
      </c>
      <c r="D67" s="320">
        <f>Data!ES35</f>
        <v>151918.09577922078</v>
      </c>
      <c r="E67" s="320">
        <f>Data!FM35</f>
        <v>77366.5</v>
      </c>
      <c r="F67" s="320">
        <f>Data!GG35</f>
        <v>0</v>
      </c>
      <c r="G67" s="320">
        <f>Data!HA35</f>
        <v>0</v>
      </c>
      <c r="H67" s="141">
        <f t="shared" si="1"/>
        <v>397437.67077922076</v>
      </c>
    </row>
    <row r="68" spans="2:8">
      <c r="B68" s="127" t="str">
        <f>$B$39</f>
        <v>Law</v>
      </c>
      <c r="C68" s="320">
        <f>Data!DZ35</f>
        <v>0</v>
      </c>
      <c r="D68" s="320">
        <f>Data!ET35</f>
        <v>0</v>
      </c>
      <c r="E68" s="320">
        <f>Data!FN35</f>
        <v>0</v>
      </c>
      <c r="F68" s="320">
        <f>Data!GH35</f>
        <v>0</v>
      </c>
      <c r="G68" s="320">
        <f>Data!HB35</f>
        <v>0</v>
      </c>
      <c r="H68" s="141">
        <f t="shared" si="1"/>
        <v>0</v>
      </c>
    </row>
    <row r="69" spans="2:8">
      <c r="B69" s="127" t="str">
        <f>$B$40</f>
        <v>Social Service</v>
      </c>
      <c r="C69" s="320">
        <f>Data!EA35</f>
        <v>0</v>
      </c>
      <c r="D69" s="320">
        <f>Data!EU35</f>
        <v>0</v>
      </c>
      <c r="E69" s="320">
        <f>Data!FO35</f>
        <v>0</v>
      </c>
      <c r="F69" s="320">
        <f>Data!GI35</f>
        <v>0</v>
      </c>
      <c r="G69" s="320">
        <f>Data!HC35</f>
        <v>0</v>
      </c>
      <c r="H69" s="141">
        <f t="shared" si="1"/>
        <v>0</v>
      </c>
    </row>
    <row r="70" spans="2:8">
      <c r="B70" s="127" t="str">
        <f>$B$41</f>
        <v>Library Science</v>
      </c>
      <c r="C70" s="320">
        <f>Data!EB35</f>
        <v>19350</v>
      </c>
      <c r="D70" s="320">
        <f>Data!EV35</f>
        <v>0</v>
      </c>
      <c r="E70" s="320">
        <f>Data!FP35</f>
        <v>328040.99999999994</v>
      </c>
      <c r="F70" s="320">
        <f>Data!GJ35</f>
        <v>0</v>
      </c>
      <c r="G70" s="320">
        <f>Data!HD35</f>
        <v>0</v>
      </c>
      <c r="H70" s="141">
        <f t="shared" si="1"/>
        <v>347390.99999999994</v>
      </c>
    </row>
    <row r="71" spans="2:8">
      <c r="B71" s="127" t="str">
        <f>$B$42</f>
        <v>Veterinary Science</v>
      </c>
      <c r="C71" s="320">
        <f>Data!EC35</f>
        <v>0</v>
      </c>
      <c r="D71" s="320">
        <f>Data!EW35</f>
        <v>0</v>
      </c>
      <c r="E71" s="320">
        <f>Data!FQ35</f>
        <v>0</v>
      </c>
      <c r="F71" s="320">
        <f>Data!GK35</f>
        <v>0</v>
      </c>
      <c r="G71" s="320">
        <f>Data!HE35</f>
        <v>0</v>
      </c>
      <c r="H71" s="141">
        <f t="shared" si="1"/>
        <v>0</v>
      </c>
    </row>
    <row r="72" spans="2:8">
      <c r="B72" s="127" t="str">
        <f>$B$43</f>
        <v>Vocational Training</v>
      </c>
      <c r="C72" s="320">
        <f>Data!ED35</f>
        <v>10376.25</v>
      </c>
      <c r="D72" s="320">
        <f>Data!EX35</f>
        <v>62005.7</v>
      </c>
      <c r="E72" s="320">
        <f>Data!FR35</f>
        <v>0</v>
      </c>
      <c r="F72" s="320">
        <f>Data!GL35</f>
        <v>0</v>
      </c>
      <c r="G72" s="320">
        <f>Data!HF35</f>
        <v>0</v>
      </c>
      <c r="H72" s="141">
        <f t="shared" si="1"/>
        <v>72381.95</v>
      </c>
    </row>
    <row r="73" spans="2:8">
      <c r="B73" s="127" t="str">
        <f>$B$44</f>
        <v>Physical Training</v>
      </c>
      <c r="C73" s="320">
        <f>Data!EE35</f>
        <v>0</v>
      </c>
      <c r="D73" s="320">
        <f>Data!EY35</f>
        <v>0</v>
      </c>
      <c r="E73" s="320">
        <f>Data!FS35</f>
        <v>0</v>
      </c>
      <c r="F73" s="320">
        <f>Data!GM35</f>
        <v>0</v>
      </c>
      <c r="G73" s="320">
        <f>Data!HG35</f>
        <v>0</v>
      </c>
      <c r="H73" s="141">
        <f t="shared" si="1"/>
        <v>0</v>
      </c>
    </row>
    <row r="74" spans="2:8">
      <c r="B74" s="127" t="str">
        <f>$B$45</f>
        <v>Health Services</v>
      </c>
      <c r="C74" s="320">
        <f>Data!EF35</f>
        <v>337860.73109314544</v>
      </c>
      <c r="D74" s="320">
        <f>Data!EZ35</f>
        <v>1132693.7453897558</v>
      </c>
      <c r="E74" s="320">
        <f>Data!FT35</f>
        <v>466789.07441987441</v>
      </c>
      <c r="F74" s="320">
        <f>Data!GN35</f>
        <v>0</v>
      </c>
      <c r="G74" s="320">
        <f>Data!HH35</f>
        <v>0</v>
      </c>
      <c r="H74" s="141">
        <f t="shared" si="1"/>
        <v>1937343.5509027757</v>
      </c>
    </row>
    <row r="75" spans="2:8">
      <c r="B75" s="127" t="str">
        <f>$B$46</f>
        <v>Pharmacy</v>
      </c>
      <c r="C75" s="320">
        <f>Data!EG35</f>
        <v>0</v>
      </c>
      <c r="D75" s="320">
        <f>Data!FA35</f>
        <v>0</v>
      </c>
      <c r="E75" s="320">
        <f>Data!FU35</f>
        <v>0</v>
      </c>
      <c r="F75" s="320">
        <f>Data!GO35</f>
        <v>0</v>
      </c>
      <c r="G75" s="320">
        <f>Data!HI35</f>
        <v>0</v>
      </c>
      <c r="H75" s="141">
        <f t="shared" si="1"/>
        <v>0</v>
      </c>
    </row>
    <row r="76" spans="2:8">
      <c r="B76" s="127" t="str">
        <f>$B$47</f>
        <v>Business Administration</v>
      </c>
      <c r="C76" s="320">
        <f>Data!EH35</f>
        <v>1589840.9987557896</v>
      </c>
      <c r="D76" s="320">
        <f>Data!FB35</f>
        <v>5431125.3796965927</v>
      </c>
      <c r="E76" s="320">
        <f>Data!FV35</f>
        <v>1226620.1863095241</v>
      </c>
      <c r="F76" s="320">
        <f>Data!GP35</f>
        <v>34958.25</v>
      </c>
      <c r="G76" s="320">
        <f>Data!HJ35</f>
        <v>0</v>
      </c>
      <c r="H76" s="141">
        <f t="shared" si="1"/>
        <v>8282544.8147619059</v>
      </c>
    </row>
    <row r="77" spans="2:8">
      <c r="B77" s="127" t="str">
        <f>$B$48</f>
        <v>Optometry</v>
      </c>
      <c r="C77" s="320">
        <f>Data!EI35</f>
        <v>0</v>
      </c>
      <c r="D77" s="320">
        <f>Data!FC35</f>
        <v>0</v>
      </c>
      <c r="E77" s="320">
        <f>Data!FW35</f>
        <v>0</v>
      </c>
      <c r="F77" s="320">
        <f>Data!GQ35</f>
        <v>0</v>
      </c>
      <c r="G77" s="320">
        <f>Data!HK35</f>
        <v>0</v>
      </c>
      <c r="H77" s="141">
        <f t="shared" si="1"/>
        <v>0</v>
      </c>
    </row>
    <row r="78" spans="2:8">
      <c r="B78" s="127" t="str">
        <f>$B$49</f>
        <v>Teacher Ed-Practice Teaching</v>
      </c>
      <c r="C78" s="320">
        <f>Data!EJ35</f>
        <v>0</v>
      </c>
      <c r="D78" s="320">
        <f>Data!FD35</f>
        <v>388959.5908424909</v>
      </c>
      <c r="E78" s="320">
        <f>Data!FX35</f>
        <v>0</v>
      </c>
      <c r="F78" s="320">
        <f>Data!GR35</f>
        <v>0</v>
      </c>
      <c r="G78" s="320">
        <f>Data!HL35</f>
        <v>0</v>
      </c>
      <c r="H78" s="141">
        <f t="shared" si="1"/>
        <v>388959.5908424909</v>
      </c>
    </row>
    <row r="79" spans="2:8">
      <c r="B79" s="127" t="str">
        <f>$B$50</f>
        <v>Technology</v>
      </c>
      <c r="C79" s="320">
        <f>Data!EK35</f>
        <v>498271.12417147559</v>
      </c>
      <c r="D79" s="320">
        <f>Data!FE35</f>
        <v>1361293.8929940816</v>
      </c>
      <c r="E79" s="320">
        <f>Data!FY35</f>
        <v>383576.51963146706</v>
      </c>
      <c r="F79" s="320">
        <f>Data!GS35</f>
        <v>67192.875</v>
      </c>
      <c r="G79" s="320">
        <f>Data!HM35</f>
        <v>0</v>
      </c>
      <c r="H79" s="141">
        <f t="shared" si="1"/>
        <v>2310334.4117970243</v>
      </c>
    </row>
    <row r="80" spans="2:8">
      <c r="B80" s="127" t="str">
        <f>$B$51</f>
        <v>Nursing</v>
      </c>
      <c r="C80" s="320">
        <f>Data!EL35</f>
        <v>24652.793039142878</v>
      </c>
      <c r="D80" s="320">
        <f>Data!FF35</f>
        <v>2358831.8736275248</v>
      </c>
      <c r="E80" s="320">
        <f>Data!FZ35</f>
        <v>0</v>
      </c>
      <c r="F80" s="320">
        <f>Data!GT35</f>
        <v>0</v>
      </c>
      <c r="G80" s="320">
        <f>Data!HN35</f>
        <v>0</v>
      </c>
      <c r="H80" s="141">
        <f t="shared" si="1"/>
        <v>2383484.6666666679</v>
      </c>
    </row>
    <row r="81" spans="2:8">
      <c r="B81" s="130" t="str">
        <f>$B$52</f>
        <v>Totals</v>
      </c>
      <c r="C81" s="321">
        <f>SUM(C61:C80)</f>
        <v>17874957.566257093</v>
      </c>
      <c r="D81" s="321">
        <f>SUM(D61:D80)</f>
        <v>25632129.134686459</v>
      </c>
      <c r="E81" s="321">
        <f>SUM(E61:E80)</f>
        <v>10311795.330068912</v>
      </c>
      <c r="F81" s="321">
        <f>SUM(F61:F80)</f>
        <v>2164816.1628819709</v>
      </c>
      <c r="G81" s="321">
        <f>SUM(G61:G80)</f>
        <v>0</v>
      </c>
      <c r="H81" s="321">
        <f t="shared" si="1"/>
        <v>55983698.193894431</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Data!T35</f>
        <v>Sjogren, Judy</v>
      </c>
      <c r="E84" s="491"/>
      <c r="F84" s="491"/>
      <c r="G84" s="308" t="str">
        <f>Data!U35</f>
        <v>(936) 294-4382</v>
      </c>
      <c r="H84" s="309" t="str">
        <f>Data!V35</f>
        <v>judys@shsu.edu</v>
      </c>
    </row>
    <row r="85" spans="2:8" ht="13.5" customHeight="1">
      <c r="B85" s="306"/>
      <c r="C85" s="306"/>
      <c r="D85" s="306"/>
      <c r="E85" s="306"/>
      <c r="F85" s="306"/>
      <c r="G85" s="306"/>
      <c r="H85" s="296"/>
    </row>
    <row r="86" spans="2:8">
      <c r="B86" s="120" t="s">
        <v>32</v>
      </c>
      <c r="C86" s="324"/>
      <c r="D86" s="324"/>
      <c r="E86" s="324"/>
      <c r="F86" s="324"/>
      <c r="G86" s="324"/>
      <c r="H86" s="122">
        <f>H13+H14</f>
        <v>120678228</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Data!HR35</f>
        <v>0</v>
      </c>
      <c r="D91" s="327">
        <f>Data!IL35</f>
        <v>0</v>
      </c>
      <c r="E91" s="327">
        <f>Data!JF35</f>
        <v>0</v>
      </c>
      <c r="F91" s="327">
        <f>Data!JZ35</f>
        <v>0</v>
      </c>
      <c r="G91" s="327">
        <f>Data!KT35</f>
        <v>0</v>
      </c>
      <c r="H91" s="133">
        <f t="shared" ref="H91:H111" si="2">SUM(C91:G91)</f>
        <v>0</v>
      </c>
    </row>
    <row r="92" spans="2:8">
      <c r="B92" s="127" t="str">
        <f>$B$33</f>
        <v>Science</v>
      </c>
      <c r="C92" s="327">
        <f>Data!HS35</f>
        <v>0</v>
      </c>
      <c r="D92" s="327">
        <f>Data!IM35</f>
        <v>0</v>
      </c>
      <c r="E92" s="327">
        <f>Data!JG35</f>
        <v>0</v>
      </c>
      <c r="F92" s="327">
        <f>Data!KA35</f>
        <v>0</v>
      </c>
      <c r="G92" s="327">
        <f>Data!KU35</f>
        <v>0</v>
      </c>
      <c r="H92" s="136">
        <f t="shared" si="2"/>
        <v>0</v>
      </c>
    </row>
    <row r="93" spans="2:8">
      <c r="B93" s="127" t="str">
        <f>$B$34</f>
        <v>Fine Arts</v>
      </c>
      <c r="C93" s="327">
        <f>Data!HT35</f>
        <v>0</v>
      </c>
      <c r="D93" s="327">
        <f>Data!IN35</f>
        <v>0</v>
      </c>
      <c r="E93" s="327">
        <f>Data!JH35</f>
        <v>0</v>
      </c>
      <c r="F93" s="327">
        <f>Data!KB35</f>
        <v>0</v>
      </c>
      <c r="G93" s="327">
        <f>Data!KV35</f>
        <v>0</v>
      </c>
      <c r="H93" s="136">
        <f t="shared" si="2"/>
        <v>0</v>
      </c>
    </row>
    <row r="94" spans="2:8">
      <c r="B94" s="127" t="str">
        <f>$B$35</f>
        <v>Teacher Education</v>
      </c>
      <c r="C94" s="327">
        <f>Data!HU35</f>
        <v>0</v>
      </c>
      <c r="D94" s="327">
        <f>Data!IO35</f>
        <v>0</v>
      </c>
      <c r="E94" s="327">
        <f>Data!JI35</f>
        <v>0</v>
      </c>
      <c r="F94" s="327">
        <f>Data!KC35</f>
        <v>0</v>
      </c>
      <c r="G94" s="327">
        <f>Data!KW35</f>
        <v>0</v>
      </c>
      <c r="H94" s="136">
        <f t="shared" si="2"/>
        <v>0</v>
      </c>
    </row>
    <row r="95" spans="2:8">
      <c r="B95" s="127" t="str">
        <f>$B$36</f>
        <v>Agriculture</v>
      </c>
      <c r="C95" s="327">
        <f>Data!HV35</f>
        <v>0</v>
      </c>
      <c r="D95" s="327">
        <f>Data!IP35</f>
        <v>0</v>
      </c>
      <c r="E95" s="327">
        <f>Data!JJ35</f>
        <v>0</v>
      </c>
      <c r="F95" s="327">
        <f>Data!KD35</f>
        <v>0</v>
      </c>
      <c r="G95" s="327">
        <f>Data!KX35</f>
        <v>0</v>
      </c>
      <c r="H95" s="136">
        <f t="shared" si="2"/>
        <v>0</v>
      </c>
    </row>
    <row r="96" spans="2:8">
      <c r="B96" s="127" t="str">
        <f>$B$37</f>
        <v>Engineering</v>
      </c>
      <c r="C96" s="327">
        <f>Data!HW35</f>
        <v>0</v>
      </c>
      <c r="D96" s="327">
        <f>Data!IQ35</f>
        <v>0</v>
      </c>
      <c r="E96" s="327">
        <f>Data!JK35</f>
        <v>0</v>
      </c>
      <c r="F96" s="327">
        <f>Data!KE35</f>
        <v>0</v>
      </c>
      <c r="G96" s="327">
        <f>Data!KY35</f>
        <v>0</v>
      </c>
      <c r="H96" s="136">
        <f t="shared" si="2"/>
        <v>0</v>
      </c>
    </row>
    <row r="97" spans="2:8">
      <c r="B97" s="127" t="str">
        <f>$B$38</f>
        <v>Home Economics</v>
      </c>
      <c r="C97" s="327">
        <f>Data!HX35</f>
        <v>0</v>
      </c>
      <c r="D97" s="327">
        <f>Data!IR35</f>
        <v>0</v>
      </c>
      <c r="E97" s="327">
        <f>Data!JL35</f>
        <v>0</v>
      </c>
      <c r="F97" s="327">
        <f>Data!KF35</f>
        <v>0</v>
      </c>
      <c r="G97" s="327">
        <f>Data!KZ35</f>
        <v>0</v>
      </c>
      <c r="H97" s="136">
        <f t="shared" si="2"/>
        <v>0</v>
      </c>
    </row>
    <row r="98" spans="2:8">
      <c r="B98" s="127" t="str">
        <f>$B$39</f>
        <v>Law</v>
      </c>
      <c r="C98" s="327">
        <f>Data!HY35</f>
        <v>0</v>
      </c>
      <c r="D98" s="327">
        <f>Data!IS35</f>
        <v>0</v>
      </c>
      <c r="E98" s="327">
        <f>Data!JM35</f>
        <v>0</v>
      </c>
      <c r="F98" s="327">
        <f>Data!KG35</f>
        <v>0</v>
      </c>
      <c r="G98" s="327">
        <f>Data!LA35</f>
        <v>0</v>
      </c>
      <c r="H98" s="136">
        <f t="shared" si="2"/>
        <v>0</v>
      </c>
    </row>
    <row r="99" spans="2:8">
      <c r="B99" s="127" t="str">
        <f>$B$40</f>
        <v>Social Service</v>
      </c>
      <c r="C99" s="327">
        <f>Data!HZ35</f>
        <v>0</v>
      </c>
      <c r="D99" s="327">
        <f>Data!IT35</f>
        <v>0</v>
      </c>
      <c r="E99" s="327">
        <f>Data!JN35</f>
        <v>0</v>
      </c>
      <c r="F99" s="327">
        <f>Data!KH35</f>
        <v>0</v>
      </c>
      <c r="G99" s="327">
        <f>Data!LB35</f>
        <v>0</v>
      </c>
      <c r="H99" s="136">
        <f t="shared" si="2"/>
        <v>0</v>
      </c>
    </row>
    <row r="100" spans="2:8">
      <c r="B100" s="127" t="str">
        <f>$B$41</f>
        <v>Library Science</v>
      </c>
      <c r="C100" s="327">
        <f>Data!IA35</f>
        <v>0</v>
      </c>
      <c r="D100" s="327">
        <f>Data!IU35</f>
        <v>0</v>
      </c>
      <c r="E100" s="327">
        <f>Data!JO35</f>
        <v>0</v>
      </c>
      <c r="F100" s="327">
        <f>Data!KI35</f>
        <v>0</v>
      </c>
      <c r="G100" s="327">
        <f>Data!LC35</f>
        <v>0</v>
      </c>
      <c r="H100" s="136">
        <f t="shared" si="2"/>
        <v>0</v>
      </c>
    </row>
    <row r="101" spans="2:8">
      <c r="B101" s="127" t="str">
        <f>$B$42</f>
        <v>Veterinary Science</v>
      </c>
      <c r="C101" s="327">
        <f>Data!IB35</f>
        <v>0</v>
      </c>
      <c r="D101" s="327">
        <f>Data!IV35</f>
        <v>0</v>
      </c>
      <c r="E101" s="327">
        <f>Data!JP35</f>
        <v>0</v>
      </c>
      <c r="F101" s="327">
        <f>Data!KJ35</f>
        <v>0</v>
      </c>
      <c r="G101" s="327">
        <f>Data!LD35</f>
        <v>0</v>
      </c>
      <c r="H101" s="136">
        <f t="shared" si="2"/>
        <v>0</v>
      </c>
    </row>
    <row r="102" spans="2:8">
      <c r="B102" s="127" t="str">
        <f>$B$43</f>
        <v>Vocational Training</v>
      </c>
      <c r="C102" s="327">
        <f>Data!IC35</f>
        <v>0</v>
      </c>
      <c r="D102" s="327">
        <f>Data!IW35</f>
        <v>0</v>
      </c>
      <c r="E102" s="327">
        <f>Data!JQ35</f>
        <v>0</v>
      </c>
      <c r="F102" s="327">
        <f>Data!KK35</f>
        <v>0</v>
      </c>
      <c r="G102" s="327">
        <f>Data!LE35</f>
        <v>0</v>
      </c>
      <c r="H102" s="136">
        <f t="shared" si="2"/>
        <v>0</v>
      </c>
    </row>
    <row r="103" spans="2:8">
      <c r="B103" s="127" t="str">
        <f>$B$44</f>
        <v>Physical Training</v>
      </c>
      <c r="C103" s="327">
        <f>Data!ID35</f>
        <v>0</v>
      </c>
      <c r="D103" s="327">
        <f>Data!IX35</f>
        <v>0</v>
      </c>
      <c r="E103" s="327">
        <f>Data!JR35</f>
        <v>0</v>
      </c>
      <c r="F103" s="327">
        <f>Data!KL35</f>
        <v>0</v>
      </c>
      <c r="G103" s="327">
        <f>Data!LF35</f>
        <v>0</v>
      </c>
      <c r="H103" s="136">
        <f t="shared" si="2"/>
        <v>0</v>
      </c>
    </row>
    <row r="104" spans="2:8">
      <c r="B104" s="127" t="str">
        <f>$B$45</f>
        <v>Health Services</v>
      </c>
      <c r="C104" s="327">
        <f>Data!IE35</f>
        <v>0</v>
      </c>
      <c r="D104" s="327">
        <f>Data!IY35</f>
        <v>0</v>
      </c>
      <c r="E104" s="327">
        <f>Data!JS35</f>
        <v>0</v>
      </c>
      <c r="F104" s="327">
        <f>Data!KM35</f>
        <v>0</v>
      </c>
      <c r="G104" s="327">
        <f>Data!LG35</f>
        <v>0</v>
      </c>
      <c r="H104" s="136">
        <f t="shared" si="2"/>
        <v>0</v>
      </c>
    </row>
    <row r="105" spans="2:8">
      <c r="B105" s="127" t="str">
        <f>$B$46</f>
        <v>Pharmacy</v>
      </c>
      <c r="C105" s="327">
        <f>Data!IF35</f>
        <v>0</v>
      </c>
      <c r="D105" s="327">
        <f>Data!IZ35</f>
        <v>0</v>
      </c>
      <c r="E105" s="327">
        <f>Data!JT35</f>
        <v>0</v>
      </c>
      <c r="F105" s="327">
        <f>Data!KN35</f>
        <v>0</v>
      </c>
      <c r="G105" s="327">
        <f>Data!LH35</f>
        <v>0</v>
      </c>
      <c r="H105" s="136">
        <f t="shared" si="2"/>
        <v>0</v>
      </c>
    </row>
    <row r="106" spans="2:8">
      <c r="B106" s="127" t="str">
        <f>$B$47</f>
        <v>Business Administration</v>
      </c>
      <c r="C106" s="327">
        <f>Data!IG35</f>
        <v>0</v>
      </c>
      <c r="D106" s="327">
        <f>Data!JA35</f>
        <v>0</v>
      </c>
      <c r="E106" s="327">
        <f>Data!JU35</f>
        <v>0</v>
      </c>
      <c r="F106" s="327">
        <f>Data!KO35</f>
        <v>0</v>
      </c>
      <c r="G106" s="327">
        <f>Data!LI35</f>
        <v>0</v>
      </c>
      <c r="H106" s="136">
        <f t="shared" si="2"/>
        <v>0</v>
      </c>
    </row>
    <row r="107" spans="2:8">
      <c r="B107" s="127" t="str">
        <f>$B$48</f>
        <v>Optometry</v>
      </c>
      <c r="C107" s="327">
        <f>Data!IH35</f>
        <v>0</v>
      </c>
      <c r="D107" s="327">
        <f>Data!JB35</f>
        <v>0</v>
      </c>
      <c r="E107" s="327">
        <f>Data!JV35</f>
        <v>0</v>
      </c>
      <c r="F107" s="327">
        <f>Data!KP35</f>
        <v>0</v>
      </c>
      <c r="G107" s="327">
        <f>Data!LJ35</f>
        <v>0</v>
      </c>
      <c r="H107" s="136">
        <f t="shared" si="2"/>
        <v>0</v>
      </c>
    </row>
    <row r="108" spans="2:8">
      <c r="B108" s="127" t="str">
        <f>$B$49</f>
        <v>Teacher Ed-Practice Teaching</v>
      </c>
      <c r="C108" s="327">
        <f>Data!II35</f>
        <v>0</v>
      </c>
      <c r="D108" s="327">
        <f>Data!JC35</f>
        <v>0</v>
      </c>
      <c r="E108" s="327">
        <f>Data!JW35</f>
        <v>0</v>
      </c>
      <c r="F108" s="327">
        <f>Data!KQ35</f>
        <v>0</v>
      </c>
      <c r="G108" s="327">
        <f>Data!LK35</f>
        <v>0</v>
      </c>
      <c r="H108" s="136">
        <f t="shared" si="2"/>
        <v>0</v>
      </c>
    </row>
    <row r="109" spans="2:8">
      <c r="B109" s="127" t="str">
        <f>$B$50</f>
        <v>Technology</v>
      </c>
      <c r="C109" s="327">
        <f>Data!IJ35</f>
        <v>0</v>
      </c>
      <c r="D109" s="327">
        <f>Data!JD35</f>
        <v>0</v>
      </c>
      <c r="E109" s="327">
        <f>Data!JX35</f>
        <v>0</v>
      </c>
      <c r="F109" s="327">
        <f>Data!KR35</f>
        <v>0</v>
      </c>
      <c r="G109" s="327">
        <f>Data!LL35</f>
        <v>0</v>
      </c>
      <c r="H109" s="136">
        <f t="shared" si="2"/>
        <v>0</v>
      </c>
    </row>
    <row r="110" spans="2:8">
      <c r="B110" s="127" t="str">
        <f>$B$51</f>
        <v>Nursing</v>
      </c>
      <c r="C110" s="327">
        <f>Data!IK35</f>
        <v>0</v>
      </c>
      <c r="D110" s="327">
        <f>Data!JE35</f>
        <v>0</v>
      </c>
      <c r="E110" s="327">
        <f>Data!JY35</f>
        <v>0</v>
      </c>
      <c r="F110" s="327">
        <f>Data!KS35</f>
        <v>0</v>
      </c>
      <c r="G110" s="327">
        <f>Data!HPM35</f>
        <v>0</v>
      </c>
      <c r="H110" s="136">
        <f t="shared" si="2"/>
        <v>0</v>
      </c>
    </row>
    <row r="111" spans="2:8">
      <c r="B111" s="130" t="str">
        <f>$B$52</f>
        <v>Totals</v>
      </c>
      <c r="C111" s="133">
        <f>SUM(C91:C110)</f>
        <v>0</v>
      </c>
      <c r="D111" s="133">
        <f>SUM(D91:D110)</f>
        <v>0</v>
      </c>
      <c r="E111" s="133">
        <f>SUM(E91:E110)</f>
        <v>0</v>
      </c>
      <c r="F111" s="133">
        <f>SUM(F91:F110)</f>
        <v>0</v>
      </c>
      <c r="G111" s="133">
        <f>SUM(G91:G110)</f>
        <v>0</v>
      </c>
      <c r="H111" s="133">
        <f t="shared" si="2"/>
        <v>0</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9119897.0915539842</v>
      </c>
      <c r="D116" s="321">
        <f t="shared" si="3"/>
        <v>7714543.0851540482</v>
      </c>
      <c r="E116" s="321">
        <f t="shared" si="3"/>
        <v>4509992.5560792731</v>
      </c>
      <c r="F116" s="321">
        <f t="shared" si="3"/>
        <v>900094.1814664501</v>
      </c>
      <c r="G116" s="321">
        <f t="shared" si="3"/>
        <v>0</v>
      </c>
      <c r="H116" s="133">
        <f t="shared" ref="H116:H136" si="4">SUM(C116:G116)</f>
        <v>22244526.914253753</v>
      </c>
    </row>
    <row r="117" spans="2:8">
      <c r="B117" s="127" t="str">
        <f>$B$33</f>
        <v>Science</v>
      </c>
      <c r="C117" s="141">
        <f t="shared" si="3"/>
        <v>2566026.438204742</v>
      </c>
      <c r="D117" s="141">
        <f t="shared" si="3"/>
        <v>1893532.815239223</v>
      </c>
      <c r="E117" s="141">
        <f t="shared" si="3"/>
        <v>819488.31590094604</v>
      </c>
      <c r="F117" s="141">
        <f t="shared" si="3"/>
        <v>11010.9375</v>
      </c>
      <c r="G117" s="141">
        <f t="shared" si="3"/>
        <v>0</v>
      </c>
      <c r="H117" s="136">
        <f t="shared" si="4"/>
        <v>5290058.5068449108</v>
      </c>
    </row>
    <row r="118" spans="2:8">
      <c r="B118" s="127" t="str">
        <f>$B$34</f>
        <v>Fine Arts</v>
      </c>
      <c r="C118" s="141">
        <f t="shared" si="3"/>
        <v>2401920.0630417936</v>
      </c>
      <c r="D118" s="141">
        <f t="shared" si="3"/>
        <v>2176335.3348900774</v>
      </c>
      <c r="E118" s="141">
        <f t="shared" si="3"/>
        <v>515191.26544396975</v>
      </c>
      <c r="F118" s="141">
        <f t="shared" si="3"/>
        <v>0</v>
      </c>
      <c r="G118" s="141">
        <f t="shared" si="3"/>
        <v>0</v>
      </c>
      <c r="H118" s="136">
        <f t="shared" si="4"/>
        <v>5093446.6633758405</v>
      </c>
    </row>
    <row r="119" spans="2:8">
      <c r="B119" s="127" t="str">
        <f>$B$35</f>
        <v>Teacher Education</v>
      </c>
      <c r="C119" s="141">
        <f t="shared" si="3"/>
        <v>319336.93186287844</v>
      </c>
      <c r="D119" s="141">
        <f t="shared" si="3"/>
        <v>1600805.6915816148</v>
      </c>
      <c r="E119" s="141">
        <f t="shared" si="3"/>
        <v>1572652.0561977865</v>
      </c>
      <c r="F119" s="141">
        <f t="shared" si="3"/>
        <v>980024.24077380961</v>
      </c>
      <c r="G119" s="141">
        <f t="shared" si="3"/>
        <v>0</v>
      </c>
      <c r="H119" s="136">
        <f t="shared" si="4"/>
        <v>4472818.9204160888</v>
      </c>
    </row>
    <row r="120" spans="2:8">
      <c r="B120" s="127" t="str">
        <f>$B$36</f>
        <v>Agriculture</v>
      </c>
      <c r="C120" s="141">
        <f t="shared" si="3"/>
        <v>365587.41948190506</v>
      </c>
      <c r="D120" s="141">
        <f t="shared" si="3"/>
        <v>941514.16025294398</v>
      </c>
      <c r="E120" s="141">
        <f t="shared" si="3"/>
        <v>145932.65132575759</v>
      </c>
      <c r="F120" s="141">
        <f t="shared" si="3"/>
        <v>0</v>
      </c>
      <c r="G120" s="141">
        <f t="shared" si="3"/>
        <v>0</v>
      </c>
      <c r="H120" s="136">
        <f t="shared" si="4"/>
        <v>1453034.2310606067</v>
      </c>
    </row>
    <row r="121" spans="2:8">
      <c r="B121" s="127" t="str">
        <f>$B$37</f>
        <v>Engineering</v>
      </c>
      <c r="C121" s="141">
        <f t="shared" si="3"/>
        <v>453684.65005223791</v>
      </c>
      <c r="D121" s="141">
        <f t="shared" si="3"/>
        <v>418569.76923888753</v>
      </c>
      <c r="E121" s="141">
        <f t="shared" si="3"/>
        <v>266145.20476031321</v>
      </c>
      <c r="F121" s="141">
        <f t="shared" si="3"/>
        <v>171535.67814171122</v>
      </c>
      <c r="G121" s="141">
        <f t="shared" si="3"/>
        <v>0</v>
      </c>
      <c r="H121" s="136">
        <f t="shared" si="4"/>
        <v>1309935.3021931499</v>
      </c>
    </row>
    <row r="122" spans="2:8">
      <c r="B122" s="127" t="str">
        <f>$B$38</f>
        <v>Home Economics</v>
      </c>
      <c r="C122" s="141">
        <f t="shared" si="3"/>
        <v>168153.07500000001</v>
      </c>
      <c r="D122" s="141">
        <f t="shared" si="3"/>
        <v>151918.09577922078</v>
      </c>
      <c r="E122" s="141">
        <f t="shared" si="3"/>
        <v>77366.5</v>
      </c>
      <c r="F122" s="141">
        <f t="shared" si="3"/>
        <v>0</v>
      </c>
      <c r="G122" s="141">
        <f t="shared" si="3"/>
        <v>0</v>
      </c>
      <c r="H122" s="136">
        <f t="shared" si="4"/>
        <v>397437.67077922076</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19350</v>
      </c>
      <c r="D125" s="141">
        <f t="shared" si="3"/>
        <v>0</v>
      </c>
      <c r="E125" s="141">
        <f t="shared" si="3"/>
        <v>328040.99999999994</v>
      </c>
      <c r="F125" s="141">
        <f t="shared" si="3"/>
        <v>0</v>
      </c>
      <c r="G125" s="141">
        <f t="shared" si="3"/>
        <v>0</v>
      </c>
      <c r="H125" s="136">
        <f t="shared" si="4"/>
        <v>347390.99999999994</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10376.25</v>
      </c>
      <c r="D127" s="141">
        <f t="shared" si="3"/>
        <v>62005.7</v>
      </c>
      <c r="E127" s="141">
        <f t="shared" si="3"/>
        <v>0</v>
      </c>
      <c r="F127" s="141">
        <f t="shared" si="3"/>
        <v>0</v>
      </c>
      <c r="G127" s="141">
        <f t="shared" si="3"/>
        <v>0</v>
      </c>
      <c r="H127" s="136">
        <f t="shared" si="4"/>
        <v>72381.95</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337860.73109314544</v>
      </c>
      <c r="D129" s="141">
        <f t="shared" si="3"/>
        <v>1132693.7453897558</v>
      </c>
      <c r="E129" s="141">
        <f t="shared" si="3"/>
        <v>466789.07441987441</v>
      </c>
      <c r="F129" s="141">
        <f t="shared" si="3"/>
        <v>0</v>
      </c>
      <c r="G129" s="141">
        <f t="shared" si="3"/>
        <v>0</v>
      </c>
      <c r="H129" s="136">
        <f t="shared" si="4"/>
        <v>1937343.5509027757</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1589840.9987557896</v>
      </c>
      <c r="D131" s="141">
        <f t="shared" si="3"/>
        <v>5431125.3796965927</v>
      </c>
      <c r="E131" s="141">
        <f t="shared" si="3"/>
        <v>1226620.1863095241</v>
      </c>
      <c r="F131" s="141">
        <f t="shared" si="3"/>
        <v>34958.25</v>
      </c>
      <c r="G131" s="141">
        <f t="shared" si="3"/>
        <v>0</v>
      </c>
      <c r="H131" s="136">
        <f t="shared" si="4"/>
        <v>8282544.8147619059</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388959.5908424909</v>
      </c>
      <c r="E133" s="141">
        <f t="shared" si="5"/>
        <v>0</v>
      </c>
      <c r="F133" s="141">
        <f t="shared" si="5"/>
        <v>0</v>
      </c>
      <c r="G133" s="141">
        <f t="shared" si="5"/>
        <v>0</v>
      </c>
      <c r="H133" s="136">
        <f t="shared" si="4"/>
        <v>388959.5908424909</v>
      </c>
    </row>
    <row r="134" spans="2:12">
      <c r="B134" s="127" t="str">
        <f>$B$50</f>
        <v>Technology</v>
      </c>
      <c r="C134" s="141">
        <f t="shared" si="5"/>
        <v>498271.12417147559</v>
      </c>
      <c r="D134" s="141">
        <f t="shared" si="5"/>
        <v>1361293.8929940816</v>
      </c>
      <c r="E134" s="141">
        <f t="shared" si="5"/>
        <v>383576.51963146706</v>
      </c>
      <c r="F134" s="141">
        <f t="shared" si="5"/>
        <v>67192.875</v>
      </c>
      <c r="G134" s="141">
        <f t="shared" si="5"/>
        <v>0</v>
      </c>
      <c r="H134" s="136">
        <f t="shared" si="4"/>
        <v>2310334.4117970243</v>
      </c>
    </row>
    <row r="135" spans="2:12">
      <c r="B135" s="127" t="str">
        <f>$B$51</f>
        <v>Nursing</v>
      </c>
      <c r="C135" s="141">
        <f t="shared" si="5"/>
        <v>24652.793039142878</v>
      </c>
      <c r="D135" s="141">
        <f t="shared" si="5"/>
        <v>2358831.8736275248</v>
      </c>
      <c r="E135" s="141">
        <f t="shared" si="5"/>
        <v>0</v>
      </c>
      <c r="F135" s="141">
        <f t="shared" si="5"/>
        <v>0</v>
      </c>
      <c r="G135" s="141">
        <f t="shared" si="5"/>
        <v>0</v>
      </c>
      <c r="H135" s="136">
        <f t="shared" si="4"/>
        <v>2383484.6666666679</v>
      </c>
    </row>
    <row r="136" spans="2:12">
      <c r="B136" s="130" t="str">
        <f>$B$52</f>
        <v>Totals</v>
      </c>
      <c r="C136" s="133">
        <f>SUM(C116:C135)</f>
        <v>17874957.566257093</v>
      </c>
      <c r="D136" s="133">
        <f>SUM(D116:D135)</f>
        <v>25632129.134686459</v>
      </c>
      <c r="E136" s="133">
        <f>SUM(E116:E135)</f>
        <v>10311795.330068912</v>
      </c>
      <c r="F136" s="133">
        <f>SUM(F116:F135)</f>
        <v>2164816.1628819709</v>
      </c>
      <c r="G136" s="133">
        <f>SUM(G116:G135)</f>
        <v>0</v>
      </c>
      <c r="H136" s="133">
        <f t="shared" si="4"/>
        <v>55983698.193894431</v>
      </c>
    </row>
    <row r="137" spans="2:12">
      <c r="B137" s="328"/>
      <c r="C137" s="331"/>
      <c r="D137" s="331"/>
      <c r="E137" s="331"/>
      <c r="F137" s="331"/>
      <c r="G137" s="331"/>
      <c r="H137" s="332"/>
    </row>
    <row r="138" spans="2:12">
      <c r="B138" s="120" t="s">
        <v>4</v>
      </c>
      <c r="C138" s="325"/>
      <c r="D138" s="325"/>
      <c r="E138" s="325"/>
      <c r="F138" s="325"/>
      <c r="G138" s="325"/>
      <c r="H138" s="122">
        <f>H86-H81-H111</f>
        <v>64694529.806105569</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Data!LN35</f>
        <v>0</v>
      </c>
      <c r="D143" s="327">
        <f>Data!MH35</f>
        <v>0</v>
      </c>
      <c r="E143" s="327">
        <f>Data!NB35</f>
        <v>0</v>
      </c>
      <c r="F143" s="327">
        <f>Data!NV35</f>
        <v>0</v>
      </c>
      <c r="G143" s="327">
        <f>Data!OP35</f>
        <v>0</v>
      </c>
      <c r="H143" s="341">
        <f>Data!PJ35</f>
        <v>25705683.188215222</v>
      </c>
      <c r="I143" s="342">
        <f t="shared" ref="I143:I162" si="6">SUM(C143:H143)</f>
        <v>25705683.188215222</v>
      </c>
    </row>
    <row r="144" spans="2:12">
      <c r="B144" s="127" t="str">
        <f>$B$33</f>
        <v>Science</v>
      </c>
      <c r="C144" s="327">
        <f>Data!LO35</f>
        <v>0</v>
      </c>
      <c r="D144" s="327">
        <f>Data!MI35</f>
        <v>0</v>
      </c>
      <c r="E144" s="327">
        <f>Data!NC35</f>
        <v>0</v>
      </c>
      <c r="F144" s="327">
        <f>Data!NW35</f>
        <v>0</v>
      </c>
      <c r="G144" s="327">
        <f>Data!OQ35</f>
        <v>0</v>
      </c>
      <c r="H144" s="341">
        <f>Data!PK35</f>
        <v>6113169.7045416832</v>
      </c>
      <c r="I144" s="342">
        <f t="shared" si="6"/>
        <v>6113169.7045416832</v>
      </c>
    </row>
    <row r="145" spans="2:9">
      <c r="B145" s="127" t="str">
        <f>$B$34</f>
        <v>Fine Arts</v>
      </c>
      <c r="C145" s="327">
        <f>Data!LP35</f>
        <v>0</v>
      </c>
      <c r="D145" s="327">
        <f>Data!MJ35</f>
        <v>0</v>
      </c>
      <c r="E145" s="327">
        <f>Data!ND35</f>
        <v>0</v>
      </c>
      <c r="F145" s="327">
        <f>Data!NX35</f>
        <v>0</v>
      </c>
      <c r="G145" s="327">
        <f>Data!OR35</f>
        <v>0</v>
      </c>
      <c r="H145" s="341">
        <f>Data!PL35</f>
        <v>5885965.872392375</v>
      </c>
      <c r="I145" s="342">
        <f t="shared" si="6"/>
        <v>5885965.872392375</v>
      </c>
    </row>
    <row r="146" spans="2:9">
      <c r="B146" s="127" t="str">
        <f>$B$35</f>
        <v>Teacher Education</v>
      </c>
      <c r="C146" s="327">
        <f>Data!LQ35</f>
        <v>0</v>
      </c>
      <c r="D146" s="327">
        <f>Data!MK35</f>
        <v>0</v>
      </c>
      <c r="E146" s="327">
        <f>Data!NE35</f>
        <v>0</v>
      </c>
      <c r="F146" s="327">
        <f>Data!NY35</f>
        <v>0</v>
      </c>
      <c r="G146" s="327">
        <f>Data!OS35</f>
        <v>0</v>
      </c>
      <c r="H146" s="341">
        <f>Data!PN35</f>
        <v>5168771.0226283316</v>
      </c>
      <c r="I146" s="342">
        <f t="shared" si="6"/>
        <v>5168771.0226283316</v>
      </c>
    </row>
    <row r="147" spans="2:9">
      <c r="B147" s="127" t="str">
        <f>$B$36</f>
        <v>Agriculture</v>
      </c>
      <c r="C147" s="327">
        <f>Data!LR35</f>
        <v>0</v>
      </c>
      <c r="D147" s="327">
        <f>Data!ML35</f>
        <v>0</v>
      </c>
      <c r="E147" s="327">
        <f>Data!NF35</f>
        <v>0</v>
      </c>
      <c r="F147" s="327">
        <f>Data!NZ35</f>
        <v>0</v>
      </c>
      <c r="G147" s="327">
        <f>Data!OT35</f>
        <v>0</v>
      </c>
      <c r="H147" s="341">
        <f>Data!PM35</f>
        <v>1679120.3404439273</v>
      </c>
      <c r="I147" s="342">
        <f t="shared" si="6"/>
        <v>1679120.3404439273</v>
      </c>
    </row>
    <row r="148" spans="2:9">
      <c r="B148" s="127" t="str">
        <f>$B$37</f>
        <v>Engineering</v>
      </c>
      <c r="C148" s="327">
        <f>Data!LS35</f>
        <v>0</v>
      </c>
      <c r="D148" s="327">
        <f>Data!MM35</f>
        <v>0</v>
      </c>
      <c r="E148" s="327">
        <f>Data!NG35</f>
        <v>0</v>
      </c>
      <c r="F148" s="327">
        <f>Data!OA35</f>
        <v>0</v>
      </c>
      <c r="G148" s="327">
        <f>Data!OU35</f>
        <v>0</v>
      </c>
      <c r="H148" s="341">
        <f>Data!PO35</f>
        <v>1513755.8108129231</v>
      </c>
      <c r="I148" s="342">
        <f t="shared" si="6"/>
        <v>1513755.8108129231</v>
      </c>
    </row>
    <row r="149" spans="2:9">
      <c r="B149" s="127" t="str">
        <f>$B$38</f>
        <v>Home Economics</v>
      </c>
      <c r="C149" s="327">
        <f>Data!LT35</f>
        <v>0</v>
      </c>
      <c r="D149" s="327">
        <f>Data!MN35</f>
        <v>0</v>
      </c>
      <c r="E149" s="327">
        <f>Data!NH35</f>
        <v>0</v>
      </c>
      <c r="F149" s="327">
        <f>Data!OB35</f>
        <v>0</v>
      </c>
      <c r="G149" s="327">
        <f>Data!OV35</f>
        <v>0</v>
      </c>
      <c r="H149" s="341">
        <f>Data!PP35</f>
        <v>459277.32657539257</v>
      </c>
      <c r="I149" s="342">
        <f t="shared" si="6"/>
        <v>459277.32657539257</v>
      </c>
    </row>
    <row r="150" spans="2:9">
      <c r="B150" s="127" t="str">
        <f>$B$39</f>
        <v>Law</v>
      </c>
      <c r="C150" s="327">
        <f>Data!LU35</f>
        <v>0</v>
      </c>
      <c r="D150" s="327">
        <f>Data!MO35</f>
        <v>0</v>
      </c>
      <c r="E150" s="327">
        <f>Data!NI35</f>
        <v>0</v>
      </c>
      <c r="F150" s="327">
        <f>Data!OC35</f>
        <v>0</v>
      </c>
      <c r="G150" s="327">
        <f>Data!OW35</f>
        <v>0</v>
      </c>
      <c r="H150" s="341">
        <f>Data!PQ35</f>
        <v>0</v>
      </c>
      <c r="I150" s="342">
        <f t="shared" si="6"/>
        <v>0</v>
      </c>
    </row>
    <row r="151" spans="2:9">
      <c r="B151" s="127" t="str">
        <f>$B$40</f>
        <v>Social Service</v>
      </c>
      <c r="C151" s="327">
        <f>Data!LV35</f>
        <v>0</v>
      </c>
      <c r="D151" s="327">
        <f>Data!MP35</f>
        <v>0</v>
      </c>
      <c r="E151" s="327">
        <f>Data!NJ35</f>
        <v>0</v>
      </c>
      <c r="F151" s="327">
        <f>Data!OD35</f>
        <v>0</v>
      </c>
      <c r="G151" s="327">
        <f>Data!OX35</f>
        <v>0</v>
      </c>
      <c r="H151" s="341">
        <f>Data!PR35</f>
        <v>0</v>
      </c>
      <c r="I151" s="342">
        <f t="shared" si="6"/>
        <v>0</v>
      </c>
    </row>
    <row r="152" spans="2:9">
      <c r="B152" s="127" t="str">
        <f>$B$41</f>
        <v>Library Science</v>
      </c>
      <c r="C152" s="327">
        <f>Data!LW35</f>
        <v>0</v>
      </c>
      <c r="D152" s="327">
        <f>Data!MQ35</f>
        <v>0</v>
      </c>
      <c r="E152" s="327">
        <f>Data!NK35</f>
        <v>0</v>
      </c>
      <c r="F152" s="327">
        <f>Data!OE35</f>
        <v>0</v>
      </c>
      <c r="G152" s="327">
        <f>Data!OY35</f>
        <v>0</v>
      </c>
      <c r="H152" s="341">
        <f>Data!PS35</f>
        <v>401443.60106463736</v>
      </c>
      <c r="I152" s="342">
        <f t="shared" si="6"/>
        <v>401443.60106463736</v>
      </c>
    </row>
    <row r="153" spans="2:9">
      <c r="B153" s="127" t="str">
        <f>$B$42</f>
        <v>Veterinary Science</v>
      </c>
      <c r="C153" s="327">
        <f>Data!LX35</f>
        <v>0</v>
      </c>
      <c r="D153" s="327">
        <f>Data!MR35</f>
        <v>0</v>
      </c>
      <c r="E153" s="327">
        <f>Data!NL35</f>
        <v>0</v>
      </c>
      <c r="F153" s="327">
        <f>Data!OF35</f>
        <v>0</v>
      </c>
      <c r="G153" s="327">
        <f>Data!OZ35</f>
        <v>0</v>
      </c>
      <c r="H153" s="341">
        <f>Data!PT35</f>
        <v>0</v>
      </c>
      <c r="I153" s="342">
        <f t="shared" si="6"/>
        <v>0</v>
      </c>
    </row>
    <row r="154" spans="2:9">
      <c r="B154" s="127" t="str">
        <f>$B$43</f>
        <v>Vocational Training</v>
      </c>
      <c r="C154" s="327">
        <f>Data!LY35</f>
        <v>0</v>
      </c>
      <c r="D154" s="327">
        <f>Data!MS35</f>
        <v>0</v>
      </c>
      <c r="E154" s="327">
        <f>Data!NM35</f>
        <v>0</v>
      </c>
      <c r="F154" s="327">
        <f>Data!OG35</f>
        <v>0</v>
      </c>
      <c r="G154" s="327">
        <f>Data!PA35</f>
        <v>0</v>
      </c>
      <c r="H154" s="341">
        <f>Data!PU35</f>
        <v>83644.281688588744</v>
      </c>
      <c r="I154" s="342">
        <f t="shared" si="6"/>
        <v>83644.281688588744</v>
      </c>
    </row>
    <row r="155" spans="2:9">
      <c r="B155" s="127" t="str">
        <f>$B$44</f>
        <v>Physical Training</v>
      </c>
      <c r="C155" s="327">
        <f>Data!LZ35</f>
        <v>0</v>
      </c>
      <c r="D155" s="327">
        <f>Data!MT35</f>
        <v>0</v>
      </c>
      <c r="E155" s="327">
        <f>Data!NN35</f>
        <v>0</v>
      </c>
      <c r="F155" s="327">
        <f>Data!OH35</f>
        <v>0</v>
      </c>
      <c r="G155" s="327">
        <f>Data!PB35</f>
        <v>0</v>
      </c>
      <c r="H155" s="341">
        <f>Data!PV35</f>
        <v>0</v>
      </c>
      <c r="I155" s="342">
        <f t="shared" si="6"/>
        <v>0</v>
      </c>
    </row>
    <row r="156" spans="2:9">
      <c r="B156" s="127" t="str">
        <f>$B$45</f>
        <v>Health Services</v>
      </c>
      <c r="C156" s="327">
        <f>Data!MA35</f>
        <v>0</v>
      </c>
      <c r="D156" s="327">
        <f>Data!MU35</f>
        <v>0</v>
      </c>
      <c r="E156" s="327">
        <f>Data!NO35</f>
        <v>0</v>
      </c>
      <c r="F156" s="327">
        <f>Data!OI35</f>
        <v>0</v>
      </c>
      <c r="G156" s="327">
        <f>Data!PC35</f>
        <v>0</v>
      </c>
      <c r="H156" s="341">
        <f>Data!PW35</f>
        <v>2238786.1849436569</v>
      </c>
      <c r="I156" s="342">
        <f t="shared" si="6"/>
        <v>2238786.1849436569</v>
      </c>
    </row>
    <row r="157" spans="2:9">
      <c r="B157" s="127" t="str">
        <f>$B$46</f>
        <v>Pharmacy</v>
      </c>
      <c r="C157" s="327">
        <f>Data!MB35</f>
        <v>0</v>
      </c>
      <c r="D157" s="327">
        <f>Data!MV35</f>
        <v>0</v>
      </c>
      <c r="E157" s="327">
        <f>Data!NP35</f>
        <v>0</v>
      </c>
      <c r="F157" s="327">
        <f>Data!OJ35</f>
        <v>0</v>
      </c>
      <c r="G157" s="327">
        <f>Data!PD35</f>
        <v>0</v>
      </c>
      <c r="H157" s="341">
        <f>Data!PX35</f>
        <v>0</v>
      </c>
      <c r="I157" s="342">
        <f t="shared" si="6"/>
        <v>0</v>
      </c>
    </row>
    <row r="158" spans="2:9">
      <c r="B158" s="127" t="str">
        <f>$B$47</f>
        <v>Business Administration</v>
      </c>
      <c r="C158" s="327">
        <f>Data!MC35</f>
        <v>0</v>
      </c>
      <c r="D158" s="327">
        <f>Data!MW35</f>
        <v>0</v>
      </c>
      <c r="E158" s="327">
        <f>Data!NQ35</f>
        <v>0</v>
      </c>
      <c r="F158" s="327">
        <f>Data!OK35</f>
        <v>0</v>
      </c>
      <c r="G158" s="327">
        <f>Data!PE35</f>
        <v>0</v>
      </c>
      <c r="H158" s="341">
        <f>Data!PY35</f>
        <v>9571274.4901775233</v>
      </c>
      <c r="I158" s="342">
        <f t="shared" si="6"/>
        <v>9571274.4901775233</v>
      </c>
    </row>
    <row r="159" spans="2:9">
      <c r="B159" s="127" t="str">
        <f>$B$48</f>
        <v>Optometry</v>
      </c>
      <c r="C159" s="327">
        <f>Data!MD35</f>
        <v>0</v>
      </c>
      <c r="D159" s="327">
        <f>Data!MX35</f>
        <v>0</v>
      </c>
      <c r="E159" s="327">
        <f>Data!NR35</f>
        <v>0</v>
      </c>
      <c r="F159" s="327">
        <f>Data!OL35</f>
        <v>0</v>
      </c>
      <c r="G159" s="327">
        <f>Data!PF35</f>
        <v>0</v>
      </c>
      <c r="H159" s="341">
        <f>Data!PZ35</f>
        <v>0</v>
      </c>
      <c r="I159" s="342">
        <f t="shared" si="6"/>
        <v>0</v>
      </c>
    </row>
    <row r="160" spans="2:9">
      <c r="B160" s="127" t="str">
        <f>$B$49</f>
        <v>Teacher Ed-Practice Teaching</v>
      </c>
      <c r="C160" s="327">
        <f>Data!ME35</f>
        <v>0</v>
      </c>
      <c r="D160" s="327">
        <f>Data!MY35</f>
        <v>0</v>
      </c>
      <c r="E160" s="327">
        <f>Data!NS35</f>
        <v>0</v>
      </c>
      <c r="F160" s="327">
        <f>Data!OM35</f>
        <v>0</v>
      </c>
      <c r="G160" s="327">
        <f>Data!PG35</f>
        <v>0</v>
      </c>
      <c r="H160" s="341">
        <f>Data!QA35</f>
        <v>449480.09250797384</v>
      </c>
      <c r="I160" s="342">
        <f t="shared" si="6"/>
        <v>449480.09250797384</v>
      </c>
    </row>
    <row r="161" spans="2:10">
      <c r="B161" s="127" t="str">
        <f>$B$50</f>
        <v>Technology</v>
      </c>
      <c r="C161" s="327">
        <f>Data!MF35</f>
        <v>0</v>
      </c>
      <c r="D161" s="327">
        <f>Data!MZ35</f>
        <v>0</v>
      </c>
      <c r="E161" s="327">
        <f>Data!NT35</f>
        <v>0</v>
      </c>
      <c r="F161" s="327">
        <f>Data!ON35</f>
        <v>0</v>
      </c>
      <c r="G161" s="327">
        <f>Data!PH35</f>
        <v>0</v>
      </c>
      <c r="H161" s="341">
        <f>Data!QB35</f>
        <v>2669812.8792494577</v>
      </c>
      <c r="I161" s="342">
        <f t="shared" si="6"/>
        <v>2669812.8792494577</v>
      </c>
    </row>
    <row r="162" spans="2:10">
      <c r="B162" s="127" t="str">
        <f>$B$51</f>
        <v>Nursing</v>
      </c>
      <c r="C162" s="327">
        <f>Data!MG35</f>
        <v>0</v>
      </c>
      <c r="D162" s="327">
        <f>Data!NA35</f>
        <v>0</v>
      </c>
      <c r="E162" s="327">
        <f>Data!NU35</f>
        <v>0</v>
      </c>
      <c r="F162" s="327">
        <f>Data!OO35</f>
        <v>0</v>
      </c>
      <c r="G162" s="327">
        <f>Data!PI35</f>
        <v>0</v>
      </c>
      <c r="H162" s="341">
        <f>Data!QC35</f>
        <v>2754345.0108638802</v>
      </c>
      <c r="I162" s="342">
        <f t="shared" si="6"/>
        <v>2754345.0108638802</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64694529.806105554</v>
      </c>
      <c r="I163" s="342">
        <f>SUM(I143:I162)</f>
        <v>64694529.806105554</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10538915.313788628</v>
      </c>
      <c r="D168" s="321">
        <f t="shared" si="8"/>
        <v>8914894.0435202383</v>
      </c>
      <c r="E168" s="321">
        <f t="shared" si="8"/>
        <v>5211728.7220658343</v>
      </c>
      <c r="F168" s="321">
        <f t="shared" si="8"/>
        <v>1040145.1088405255</v>
      </c>
      <c r="G168" s="321">
        <f t="shared" si="8"/>
        <v>0</v>
      </c>
      <c r="H168" s="133">
        <f t="shared" ref="H168:H188" si="9">SUM(C168:G168)</f>
        <v>25705683.188215226</v>
      </c>
      <c r="I168" s="347"/>
      <c r="J168" s="288"/>
    </row>
    <row r="169" spans="2:10">
      <c r="B169" s="127" t="str">
        <f>$B$33</f>
        <v>Science</v>
      </c>
      <c r="C169" s="141">
        <f t="shared" si="8"/>
        <v>2965289.5261534611</v>
      </c>
      <c r="D169" s="141">
        <f t="shared" si="8"/>
        <v>2188158.6802297537</v>
      </c>
      <c r="E169" s="141">
        <f t="shared" si="8"/>
        <v>946997.30437941954</v>
      </c>
      <c r="F169" s="141">
        <f t="shared" si="8"/>
        <v>12724.193779049128</v>
      </c>
      <c r="G169" s="141">
        <f t="shared" si="8"/>
        <v>0</v>
      </c>
      <c r="H169" s="136">
        <f t="shared" si="9"/>
        <v>6113169.7045416841</v>
      </c>
      <c r="I169" s="347"/>
      <c r="J169" s="288"/>
    </row>
    <row r="170" spans="2:10">
      <c r="B170" s="127" t="str">
        <f>$B$34</f>
        <v>Fine Arts</v>
      </c>
      <c r="C170" s="141">
        <f t="shared" si="8"/>
        <v>2775648.8785745702</v>
      </c>
      <c r="D170" s="141">
        <f t="shared" si="8"/>
        <v>2514964.1008618134</v>
      </c>
      <c r="E170" s="141">
        <f t="shared" si="8"/>
        <v>595352.89295599121</v>
      </c>
      <c r="F170" s="141">
        <f t="shared" si="8"/>
        <v>0</v>
      </c>
      <c r="G170" s="141">
        <f t="shared" si="8"/>
        <v>0</v>
      </c>
      <c r="H170" s="136">
        <f t="shared" si="9"/>
        <v>5885965.872392375</v>
      </c>
      <c r="I170" s="347"/>
      <c r="J170" s="288"/>
    </row>
    <row r="171" spans="2:10">
      <c r="B171" s="127" t="str">
        <f>$B$35</f>
        <v>Teacher Education</v>
      </c>
      <c r="C171" s="141">
        <f t="shared" si="8"/>
        <v>369024.43609640631</v>
      </c>
      <c r="D171" s="141">
        <f t="shared" si="8"/>
        <v>1849884.4283049672</v>
      </c>
      <c r="E171" s="141">
        <f t="shared" si="8"/>
        <v>1817350.2038387465</v>
      </c>
      <c r="F171" s="141">
        <f t="shared" si="8"/>
        <v>1132511.9543882122</v>
      </c>
      <c r="G171" s="141">
        <f t="shared" si="8"/>
        <v>0</v>
      </c>
      <c r="H171" s="136">
        <f t="shared" si="9"/>
        <v>5168771.0226283325</v>
      </c>
      <c r="I171" s="347"/>
      <c r="J171" s="288"/>
    </row>
    <row r="172" spans="2:10">
      <c r="B172" s="127" t="str">
        <f>$B$36</f>
        <v>Agriculture</v>
      </c>
      <c r="C172" s="141">
        <f t="shared" si="8"/>
        <v>422471.30806711788</v>
      </c>
      <c r="D172" s="141">
        <f t="shared" si="8"/>
        <v>1088009.8648073494</v>
      </c>
      <c r="E172" s="141">
        <f t="shared" si="8"/>
        <v>168639.16756945994</v>
      </c>
      <c r="F172" s="141">
        <f t="shared" si="8"/>
        <v>0</v>
      </c>
      <c r="G172" s="141">
        <f t="shared" si="8"/>
        <v>0</v>
      </c>
      <c r="H172" s="136">
        <f t="shared" si="9"/>
        <v>1679120.3404439271</v>
      </c>
      <c r="I172" s="347"/>
      <c r="J172" s="288"/>
    </row>
    <row r="173" spans="2:10">
      <c r="B173" s="127" t="str">
        <f>$B$37</f>
        <v>Engineering</v>
      </c>
      <c r="C173" s="141">
        <f t="shared" si="8"/>
        <v>524276.10290629358</v>
      </c>
      <c r="D173" s="141">
        <f t="shared" si="8"/>
        <v>483697.4920480189</v>
      </c>
      <c r="E173" s="141">
        <f t="shared" si="8"/>
        <v>307556.29652197502</v>
      </c>
      <c r="F173" s="141">
        <f t="shared" si="8"/>
        <v>198225.91933663556</v>
      </c>
      <c r="G173" s="141">
        <f t="shared" si="8"/>
        <v>0</v>
      </c>
      <c r="H173" s="136">
        <f t="shared" si="9"/>
        <v>1513755.8108129231</v>
      </c>
      <c r="I173" s="347"/>
      <c r="J173" s="288"/>
    </row>
    <row r="174" spans="2:10">
      <c r="B174" s="127" t="str">
        <f>$B$38</f>
        <v>Home Economics</v>
      </c>
      <c r="C174" s="141">
        <f t="shared" si="8"/>
        <v>194316.99715332885</v>
      </c>
      <c r="D174" s="141">
        <f t="shared" si="8"/>
        <v>175555.92239434208</v>
      </c>
      <c r="E174" s="141">
        <f t="shared" si="8"/>
        <v>89404.407027721711</v>
      </c>
      <c r="F174" s="141">
        <f t="shared" si="8"/>
        <v>0</v>
      </c>
      <c r="G174" s="141">
        <f t="shared" si="8"/>
        <v>0</v>
      </c>
      <c r="H174" s="136">
        <f t="shared" si="9"/>
        <v>459277.32657539262</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22360.779872249812</v>
      </c>
      <c r="D177" s="141">
        <f t="shared" si="8"/>
        <v>0</v>
      </c>
      <c r="E177" s="141">
        <f t="shared" si="8"/>
        <v>379082.82119238755</v>
      </c>
      <c r="F177" s="141">
        <f t="shared" si="8"/>
        <v>0</v>
      </c>
      <c r="G177" s="141">
        <f t="shared" si="8"/>
        <v>0</v>
      </c>
      <c r="H177" s="136">
        <f t="shared" si="9"/>
        <v>401443.60106463736</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11990.751532270393</v>
      </c>
      <c r="D179" s="141">
        <f t="shared" si="8"/>
        <v>71653.530156318346</v>
      </c>
      <c r="E179" s="141">
        <f t="shared" si="8"/>
        <v>0</v>
      </c>
      <c r="F179" s="141">
        <f t="shared" si="8"/>
        <v>0</v>
      </c>
      <c r="G179" s="141">
        <f t="shared" si="8"/>
        <v>0</v>
      </c>
      <c r="H179" s="136">
        <f t="shared" si="9"/>
        <v>83644.281688588744</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390430.4617804244</v>
      </c>
      <c r="D181" s="141">
        <f t="shared" si="8"/>
        <v>1308936.2017227134</v>
      </c>
      <c r="E181" s="141">
        <f t="shared" si="8"/>
        <v>539419.52144051914</v>
      </c>
      <c r="F181" s="141">
        <f t="shared" si="8"/>
        <v>0</v>
      </c>
      <c r="G181" s="141">
        <f t="shared" si="8"/>
        <v>0</v>
      </c>
      <c r="H181" s="136">
        <f t="shared" si="9"/>
        <v>2238786.1849436569</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1837213.6746798966</v>
      </c>
      <c r="D183" s="141">
        <f t="shared" si="8"/>
        <v>6276185.998655539</v>
      </c>
      <c r="E183" s="141">
        <f t="shared" si="8"/>
        <v>1417477.2079031174</v>
      </c>
      <c r="F183" s="141">
        <f t="shared" si="8"/>
        <v>40397.608938970392</v>
      </c>
      <c r="G183" s="141">
        <f t="shared" si="8"/>
        <v>0</v>
      </c>
      <c r="H183" s="136">
        <f t="shared" si="9"/>
        <v>9571274.4901775233</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449480.09250797384</v>
      </c>
      <c r="E185" s="141">
        <f t="shared" si="10"/>
        <v>0</v>
      </c>
      <c r="F185" s="141">
        <f t="shared" si="10"/>
        <v>0</v>
      </c>
      <c r="G185" s="141">
        <f t="shared" si="10"/>
        <v>0</v>
      </c>
      <c r="H185" s="136">
        <f t="shared" si="9"/>
        <v>449480.09250797384</v>
      </c>
      <c r="I185" s="347"/>
      <c r="J185" s="288"/>
    </row>
    <row r="186" spans="2:10">
      <c r="B186" s="127" t="str">
        <f>$B$50</f>
        <v>Technology</v>
      </c>
      <c r="C186" s="141">
        <f t="shared" si="10"/>
        <v>575800.04776727734</v>
      </c>
      <c r="D186" s="141">
        <f t="shared" si="10"/>
        <v>1573105.5856681473</v>
      </c>
      <c r="E186" s="141">
        <f t="shared" si="10"/>
        <v>443259.43770764564</v>
      </c>
      <c r="F186" s="141">
        <f t="shared" si="10"/>
        <v>77647.808106387471</v>
      </c>
      <c r="G186" s="141">
        <f t="shared" si="10"/>
        <v>0</v>
      </c>
      <c r="H186" s="136">
        <f t="shared" si="9"/>
        <v>2669812.8792494577</v>
      </c>
      <c r="I186" s="347"/>
      <c r="J186" s="288"/>
    </row>
    <row r="187" spans="2:10">
      <c r="B187" s="127" t="str">
        <f>$B$51</f>
        <v>Nursing</v>
      </c>
      <c r="C187" s="141">
        <f t="shared" si="10"/>
        <v>28488.665549581721</v>
      </c>
      <c r="D187" s="141">
        <f t="shared" si="10"/>
        <v>2725856.3453142983</v>
      </c>
      <c r="E187" s="141">
        <f t="shared" si="10"/>
        <v>0</v>
      </c>
      <c r="F187" s="141">
        <f t="shared" si="10"/>
        <v>0</v>
      </c>
      <c r="G187" s="141">
        <f t="shared" si="10"/>
        <v>0</v>
      </c>
      <c r="H187" s="136">
        <f t="shared" si="9"/>
        <v>2754345.0108638802</v>
      </c>
      <c r="I187" s="347"/>
      <c r="J187" s="288"/>
    </row>
    <row r="188" spans="2:10">
      <c r="B188" s="130" t="str">
        <f>$B$52</f>
        <v>Totals</v>
      </c>
      <c r="C188" s="133">
        <f>SUM(C168:C187)</f>
        <v>20656226.94392151</v>
      </c>
      <c r="D188" s="133">
        <f>SUM(D168:D187)</f>
        <v>29620382.286191471</v>
      </c>
      <c r="E188" s="133">
        <f>SUM(E168:E187)</f>
        <v>11916267.982602818</v>
      </c>
      <c r="F188" s="133">
        <f>SUM(F168:F187)</f>
        <v>2501652.5933897807</v>
      </c>
      <c r="G188" s="133">
        <f>SUM(G168:G187)</f>
        <v>0</v>
      </c>
      <c r="H188" s="133">
        <f t="shared" si="9"/>
        <v>64694529.806105584</v>
      </c>
      <c r="I188" s="347"/>
      <c r="J188" s="288"/>
    </row>
    <row r="189" spans="2:10">
      <c r="B189" s="328"/>
      <c r="C189" s="329"/>
      <c r="D189" s="329"/>
      <c r="E189" s="329"/>
      <c r="F189" s="329"/>
      <c r="G189" s="329"/>
      <c r="H189" s="344"/>
    </row>
    <row r="190" spans="2:10">
      <c r="B190" s="489" t="s">
        <v>34</v>
      </c>
      <c r="C190" s="489"/>
      <c r="D190" s="489"/>
      <c r="E190" s="489"/>
      <c r="F190" s="489"/>
      <c r="G190" s="489"/>
      <c r="H190" s="122">
        <f>H15</f>
        <v>55559888</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9050857.2553273328</v>
      </c>
      <c r="D193" s="135">
        <f t="shared" si="11"/>
        <v>7656142.1201195046</v>
      </c>
      <c r="E193" s="135">
        <f t="shared" si="11"/>
        <v>4475850.8169423817</v>
      </c>
      <c r="F193" s="135">
        <f t="shared" si="11"/>
        <v>893280.24987784086</v>
      </c>
      <c r="G193" s="135">
        <f t="shared" si="11"/>
        <v>0</v>
      </c>
      <c r="H193" s="135">
        <f>SUM(C193:G193)</f>
        <v>22076130.44226706</v>
      </c>
    </row>
    <row r="194" spans="2:8">
      <c r="B194" s="127" t="str">
        <f>$B$33</f>
        <v>Science</v>
      </c>
      <c r="C194" s="138">
        <f t="shared" si="11"/>
        <v>2546600.9947739183</v>
      </c>
      <c r="D194" s="138">
        <f t="shared" si="11"/>
        <v>1879198.3118844673</v>
      </c>
      <c r="E194" s="138">
        <f t="shared" si="11"/>
        <v>813284.59029401431</v>
      </c>
      <c r="F194" s="138">
        <f t="shared" si="11"/>
        <v>10927.582028543429</v>
      </c>
      <c r="G194" s="138">
        <f t="shared" si="11"/>
        <v>0</v>
      </c>
      <c r="H194" s="138">
        <f t="shared" ref="H194:H213" si="12">SUM(C194:G194)</f>
        <v>5250011.4789809436</v>
      </c>
    </row>
    <row r="195" spans="2:8">
      <c r="B195" s="127" t="str">
        <f>$B$34</f>
        <v>Fine Arts</v>
      </c>
      <c r="C195" s="138">
        <f t="shared" si="11"/>
        <v>2383736.9447327624</v>
      </c>
      <c r="D195" s="138">
        <f t="shared" si="11"/>
        <v>2159859.9477681946</v>
      </c>
      <c r="E195" s="138">
        <f t="shared" si="11"/>
        <v>511291.14242343768</v>
      </c>
      <c r="F195" s="138">
        <f t="shared" si="11"/>
        <v>0</v>
      </c>
      <c r="G195" s="138">
        <f t="shared" si="11"/>
        <v>0</v>
      </c>
      <c r="H195" s="138">
        <f t="shared" si="12"/>
        <v>5054888.0349243954</v>
      </c>
    </row>
    <row r="196" spans="2:8">
      <c r="B196" s="127" t="str">
        <f>$B$35</f>
        <v>Teacher Education</v>
      </c>
      <c r="C196" s="138">
        <f t="shared" si="11"/>
        <v>316919.47372101492</v>
      </c>
      <c r="D196" s="138">
        <f t="shared" si="11"/>
        <v>1588687.2036570264</v>
      </c>
      <c r="E196" s="138">
        <f t="shared" si="11"/>
        <v>1560746.6981316351</v>
      </c>
      <c r="F196" s="138">
        <f t="shared" si="11"/>
        <v>972605.21922105167</v>
      </c>
      <c r="G196" s="138">
        <f t="shared" si="11"/>
        <v>0</v>
      </c>
      <c r="H196" s="138">
        <f t="shared" si="12"/>
        <v>4438958.5947307283</v>
      </c>
    </row>
    <row r="197" spans="2:8">
      <c r="B197" s="127" t="str">
        <f>$B$36</f>
        <v>Agriculture</v>
      </c>
      <c r="C197" s="138">
        <f t="shared" si="11"/>
        <v>362819.83391441772</v>
      </c>
      <c r="D197" s="138">
        <f t="shared" si="11"/>
        <v>934386.66936391464</v>
      </c>
      <c r="E197" s="138">
        <f t="shared" si="11"/>
        <v>144827.90570785123</v>
      </c>
      <c r="F197" s="138">
        <f t="shared" si="11"/>
        <v>0</v>
      </c>
      <c r="G197" s="138">
        <f t="shared" si="11"/>
        <v>0</v>
      </c>
      <c r="H197" s="138">
        <f t="shared" si="12"/>
        <v>1442034.4089861836</v>
      </c>
    </row>
    <row r="198" spans="2:8">
      <c r="B198" s="127" t="str">
        <f>$B$37</f>
        <v>Engineering</v>
      </c>
      <c r="C198" s="138">
        <f t="shared" si="11"/>
        <v>450250.14705031697</v>
      </c>
      <c r="D198" s="138">
        <f t="shared" si="11"/>
        <v>415401.0944142075</v>
      </c>
      <c r="E198" s="138">
        <f t="shared" si="11"/>
        <v>264130.4209130067</v>
      </c>
      <c r="F198" s="138">
        <f t="shared" si="11"/>
        <v>170237.11139177508</v>
      </c>
      <c r="G198" s="138">
        <f t="shared" si="11"/>
        <v>0</v>
      </c>
      <c r="H198" s="138">
        <f t="shared" si="12"/>
        <v>1300018.7737693063</v>
      </c>
    </row>
    <row r="199" spans="2:8">
      <c r="B199" s="127" t="str">
        <f>$B$38</f>
        <v>Home Economics</v>
      </c>
      <c r="C199" s="138">
        <f t="shared" si="11"/>
        <v>166880.11537748855</v>
      </c>
      <c r="D199" s="138">
        <f t="shared" si="11"/>
        <v>150768.03889292374</v>
      </c>
      <c r="E199" s="138">
        <f t="shared" si="11"/>
        <v>76780.816802502537</v>
      </c>
      <c r="F199" s="138">
        <f t="shared" si="11"/>
        <v>0</v>
      </c>
      <c r="G199" s="138">
        <f t="shared" si="11"/>
        <v>0</v>
      </c>
      <c r="H199" s="138">
        <f t="shared" si="12"/>
        <v>394428.97107291484</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19203.515799841327</v>
      </c>
      <c r="D202" s="138">
        <f t="shared" si="11"/>
        <v>0</v>
      </c>
      <c r="E202" s="138">
        <f t="shared" si="11"/>
        <v>325557.64994810062</v>
      </c>
      <c r="F202" s="138">
        <f t="shared" si="11"/>
        <v>0</v>
      </c>
      <c r="G202" s="138">
        <f t="shared" si="11"/>
        <v>0</v>
      </c>
      <c r="H202" s="138">
        <f t="shared" si="12"/>
        <v>344761.16574794194</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10297.699267085456</v>
      </c>
      <c r="D204" s="138">
        <f t="shared" si="11"/>
        <v>61536.301789675519</v>
      </c>
      <c r="E204" s="138">
        <f t="shared" si="11"/>
        <v>0</v>
      </c>
      <c r="F204" s="138">
        <f t="shared" si="11"/>
        <v>0</v>
      </c>
      <c r="G204" s="138">
        <f t="shared" si="11"/>
        <v>0</v>
      </c>
      <c r="H204" s="138">
        <f t="shared" si="12"/>
        <v>71834.001056760972</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335303.04329163622</v>
      </c>
      <c r="D206" s="138">
        <f t="shared" si="11"/>
        <v>1124118.9786032881</v>
      </c>
      <c r="E206" s="138">
        <f t="shared" si="11"/>
        <v>463255.36774239619</v>
      </c>
      <c r="F206" s="138">
        <f t="shared" si="11"/>
        <v>0</v>
      </c>
      <c r="G206" s="138">
        <f t="shared" si="11"/>
        <v>0</v>
      </c>
      <c r="H206" s="138">
        <f t="shared" si="12"/>
        <v>1922677.3896373205</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1577805.5162192413</v>
      </c>
      <c r="D208" s="138">
        <f t="shared" si="11"/>
        <v>5390010.4413396763</v>
      </c>
      <c r="E208" s="138">
        <f t="shared" si="11"/>
        <v>1217334.3735503494</v>
      </c>
      <c r="F208" s="138">
        <f t="shared" si="11"/>
        <v>34693.607556062176</v>
      </c>
      <c r="G208" s="138">
        <f t="shared" si="11"/>
        <v>0</v>
      </c>
      <c r="H208" s="138">
        <f t="shared" si="12"/>
        <v>8219843.9386653285</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386015.07226065075</v>
      </c>
      <c r="E210" s="138">
        <f t="shared" si="13"/>
        <v>0</v>
      </c>
      <c r="F210" s="138">
        <f t="shared" si="13"/>
        <v>0</v>
      </c>
      <c r="G210" s="138">
        <f t="shared" si="13"/>
        <v>0</v>
      </c>
      <c r="H210" s="138">
        <f t="shared" si="12"/>
        <v>386015.07226065075</v>
      </c>
    </row>
    <row r="211" spans="2:8">
      <c r="B211" s="127" t="str">
        <f>$B$50</f>
        <v>Technology</v>
      </c>
      <c r="C211" s="138">
        <f t="shared" si="13"/>
        <v>494499.09073031676</v>
      </c>
      <c r="D211" s="138">
        <f t="shared" si="13"/>
        <v>1350988.5675627573</v>
      </c>
      <c r="E211" s="138">
        <f t="shared" si="13"/>
        <v>380672.75220625452</v>
      </c>
      <c r="F211" s="138">
        <f t="shared" si="13"/>
        <v>66684.208614949006</v>
      </c>
      <c r="G211" s="138">
        <f t="shared" si="13"/>
        <v>0</v>
      </c>
      <c r="H211" s="138">
        <f t="shared" si="12"/>
        <v>2292844.6191142779</v>
      </c>
    </row>
    <row r="212" spans="2:8">
      <c r="B212" s="127" t="str">
        <f>$B$51</f>
        <v>Nursing</v>
      </c>
      <c r="C212" s="138">
        <f t="shared" si="13"/>
        <v>24466.165407617493</v>
      </c>
      <c r="D212" s="138">
        <f t="shared" si="13"/>
        <v>2340974.9433785784</v>
      </c>
      <c r="E212" s="138">
        <f t="shared" si="13"/>
        <v>0</v>
      </c>
      <c r="F212" s="138">
        <f t="shared" si="13"/>
        <v>0</v>
      </c>
      <c r="G212" s="138">
        <f t="shared" si="13"/>
        <v>0</v>
      </c>
      <c r="H212" s="138">
        <f t="shared" si="12"/>
        <v>2365441.108786196</v>
      </c>
    </row>
    <row r="213" spans="2:8">
      <c r="B213" s="130" t="str">
        <f>$B$52</f>
        <v>Totals</v>
      </c>
      <c r="C213" s="135">
        <f>SUM(C193:C212)</f>
        <v>17739639.795612991</v>
      </c>
      <c r="D213" s="135">
        <f>SUM(D193:D212)</f>
        <v>25438087.691034865</v>
      </c>
      <c r="E213" s="135">
        <f>SUM(E193:E212)</f>
        <v>10233732.534661932</v>
      </c>
      <c r="F213" s="135">
        <f>SUM(F193:F212)</f>
        <v>2148427.9786902224</v>
      </c>
      <c r="G213" s="135">
        <f>SUM(G193:G212)</f>
        <v>0</v>
      </c>
      <c r="H213" s="135">
        <f t="shared" si="12"/>
        <v>55559888.000000015</v>
      </c>
    </row>
    <row r="214" spans="2:8">
      <c r="B214" s="143"/>
      <c r="C214" s="144"/>
      <c r="D214" s="144"/>
      <c r="E214" s="144"/>
      <c r="F214" s="144"/>
      <c r="G214" s="144"/>
      <c r="H214" s="144"/>
    </row>
    <row r="215" spans="2:8">
      <c r="B215" s="489" t="s">
        <v>35</v>
      </c>
      <c r="C215" s="489"/>
      <c r="D215" s="489"/>
      <c r="E215" s="489"/>
      <c r="F215" s="489"/>
      <c r="G215" s="489"/>
      <c r="H215" s="122">
        <f>H17</f>
        <v>29530019</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5800347.8277046476</v>
      </c>
      <c r="D218" s="135">
        <f t="shared" si="14"/>
        <v>6104191.2655836381</v>
      </c>
      <c r="E218" s="135">
        <f t="shared" si="14"/>
        <v>1309811.5189102807</v>
      </c>
      <c r="F218" s="135">
        <f t="shared" si="14"/>
        <v>137679.28199355336</v>
      </c>
      <c r="G218" s="135">
        <f t="shared" si="14"/>
        <v>0</v>
      </c>
      <c r="H218" s="135">
        <f>SUM(C218:G218)</f>
        <v>13352029.89419212</v>
      </c>
    </row>
    <row r="219" spans="2:8">
      <c r="B219" s="127" t="str">
        <f>$B$33</f>
        <v>Science</v>
      </c>
      <c r="C219" s="138">
        <f t="shared" si="14"/>
        <v>1994762.7702217693</v>
      </c>
      <c r="D219" s="138">
        <f t="shared" si="14"/>
        <v>884958.88028266747</v>
      </c>
      <c r="E219" s="138">
        <f t="shared" si="14"/>
        <v>163948.97672755647</v>
      </c>
      <c r="F219" s="138">
        <f t="shared" si="14"/>
        <v>908.44101022139319</v>
      </c>
      <c r="G219" s="138">
        <f t="shared" si="14"/>
        <v>0</v>
      </c>
      <c r="H219" s="138">
        <f t="shared" ref="H219:H238" si="15">SUM(C219:G219)</f>
        <v>3044579.0682422146</v>
      </c>
    </row>
    <row r="220" spans="2:8">
      <c r="B220" s="127" t="str">
        <f>$B$34</f>
        <v>Fine Arts</v>
      </c>
      <c r="C220" s="138">
        <f t="shared" si="14"/>
        <v>883237.89416224789</v>
      </c>
      <c r="D220" s="138">
        <f t="shared" si="14"/>
        <v>770712.13959043787</v>
      </c>
      <c r="E220" s="138">
        <f t="shared" si="14"/>
        <v>77119.138608766676</v>
      </c>
      <c r="F220" s="138">
        <f t="shared" si="14"/>
        <v>0</v>
      </c>
      <c r="G220" s="138">
        <f t="shared" si="14"/>
        <v>0</v>
      </c>
      <c r="H220" s="138">
        <f t="shared" si="15"/>
        <v>1731069.1723614526</v>
      </c>
    </row>
    <row r="221" spans="2:8">
      <c r="B221" s="127" t="str">
        <f>$B$35</f>
        <v>Teacher Education</v>
      </c>
      <c r="C221" s="138">
        <f t="shared" si="14"/>
        <v>135860.4153577268</v>
      </c>
      <c r="D221" s="138">
        <f t="shared" si="14"/>
        <v>956892.01331110834</v>
      </c>
      <c r="E221" s="138">
        <f t="shared" si="14"/>
        <v>665668.45141208253</v>
      </c>
      <c r="F221" s="138">
        <f t="shared" si="14"/>
        <v>300290.22282318276</v>
      </c>
      <c r="G221" s="138">
        <f t="shared" si="14"/>
        <v>0</v>
      </c>
      <c r="H221" s="138">
        <f t="shared" si="15"/>
        <v>2058711.1029041007</v>
      </c>
    </row>
    <row r="222" spans="2:8">
      <c r="B222" s="127" t="str">
        <f>$B$36</f>
        <v>Agriculture</v>
      </c>
      <c r="C222" s="138">
        <f t="shared" si="14"/>
        <v>261183.870257175</v>
      </c>
      <c r="D222" s="138">
        <f t="shared" si="14"/>
        <v>569495.82314638526</v>
      </c>
      <c r="E222" s="138">
        <f t="shared" si="14"/>
        <v>42403.387860434144</v>
      </c>
      <c r="F222" s="138">
        <f t="shared" si="14"/>
        <v>0</v>
      </c>
      <c r="G222" s="138">
        <f t="shared" si="14"/>
        <v>0</v>
      </c>
      <c r="H222" s="138">
        <f t="shared" si="15"/>
        <v>873083.08126399433</v>
      </c>
    </row>
    <row r="223" spans="2:8">
      <c r="B223" s="127" t="str">
        <f>$B$37</f>
        <v>Engineering</v>
      </c>
      <c r="C223" s="138">
        <f t="shared" si="14"/>
        <v>164401.47360692258</v>
      </c>
      <c r="D223" s="138">
        <f t="shared" si="14"/>
        <v>204692.07707357805</v>
      </c>
      <c r="E223" s="138">
        <f t="shared" si="14"/>
        <v>70969.028919085395</v>
      </c>
      <c r="F223" s="138">
        <f t="shared" si="14"/>
        <v>28464.484986936986</v>
      </c>
      <c r="G223" s="138">
        <f t="shared" si="14"/>
        <v>0</v>
      </c>
      <c r="H223" s="138">
        <f t="shared" si="15"/>
        <v>468527.06458652299</v>
      </c>
    </row>
    <row r="224" spans="2:8">
      <c r="B224" s="127" t="str">
        <f>$B$38</f>
        <v>Home Economics</v>
      </c>
      <c r="C224" s="138">
        <f t="shared" si="14"/>
        <v>96533.4920724978</v>
      </c>
      <c r="D224" s="138">
        <f t="shared" si="14"/>
        <v>63545.971509368457</v>
      </c>
      <c r="E224" s="138">
        <f t="shared" si="14"/>
        <v>25733.35370156118</v>
      </c>
      <c r="F224" s="138">
        <f t="shared" si="14"/>
        <v>0</v>
      </c>
      <c r="G224" s="138">
        <f t="shared" si="14"/>
        <v>0</v>
      </c>
      <c r="H224" s="138">
        <f t="shared" si="15"/>
        <v>185812.81728342746</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0</v>
      </c>
      <c r="D226" s="138">
        <f t="shared" si="14"/>
        <v>0</v>
      </c>
      <c r="E226" s="138">
        <f t="shared" si="14"/>
        <v>0</v>
      </c>
      <c r="F226" s="138">
        <f t="shared" si="14"/>
        <v>0</v>
      </c>
      <c r="G226" s="138">
        <f t="shared" si="14"/>
        <v>0</v>
      </c>
      <c r="H226" s="138">
        <f t="shared" si="15"/>
        <v>0</v>
      </c>
    </row>
    <row r="227" spans="2:10">
      <c r="B227" s="127" t="str">
        <f>$B$41</f>
        <v>Library Science</v>
      </c>
      <c r="C227" s="138">
        <f t="shared" si="14"/>
        <v>13689.751776503772</v>
      </c>
      <c r="D227" s="138">
        <f t="shared" si="14"/>
        <v>0</v>
      </c>
      <c r="E227" s="138">
        <f t="shared" si="14"/>
        <v>147926.32253601836</v>
      </c>
      <c r="F227" s="138">
        <f t="shared" si="14"/>
        <v>0</v>
      </c>
      <c r="G227" s="138">
        <f t="shared" si="14"/>
        <v>0</v>
      </c>
      <c r="H227" s="138">
        <f t="shared" si="15"/>
        <v>161616.07431252213</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3982.4732440738244</v>
      </c>
      <c r="D229" s="138">
        <f t="shared" si="14"/>
        <v>29921.765419393469</v>
      </c>
      <c r="E229" s="138">
        <f t="shared" si="14"/>
        <v>0</v>
      </c>
      <c r="F229" s="138">
        <f t="shared" si="14"/>
        <v>0</v>
      </c>
      <c r="G229" s="138">
        <f t="shared" si="14"/>
        <v>0</v>
      </c>
      <c r="H229" s="138">
        <f t="shared" si="15"/>
        <v>33904.238663467295</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318639.34362219839</v>
      </c>
      <c r="D231" s="138">
        <f t="shared" si="14"/>
        <v>893497.16182911058</v>
      </c>
      <c r="E231" s="138">
        <f t="shared" si="14"/>
        <v>119684.37146103453</v>
      </c>
      <c r="F231" s="138">
        <f t="shared" si="14"/>
        <v>0</v>
      </c>
      <c r="G231" s="138">
        <f t="shared" si="14"/>
        <v>0</v>
      </c>
      <c r="H231" s="138">
        <f t="shared" si="15"/>
        <v>1331820.8769123435</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658435.57635353901</v>
      </c>
      <c r="D233" s="138">
        <f t="shared" si="14"/>
        <v>2993914.4222541098</v>
      </c>
      <c r="E233" s="138">
        <f t="shared" si="14"/>
        <v>515314.45399855846</v>
      </c>
      <c r="F233" s="138">
        <f t="shared" si="14"/>
        <v>2119.6956905165839</v>
      </c>
      <c r="G233" s="138">
        <f t="shared" si="14"/>
        <v>0</v>
      </c>
      <c r="H233" s="138">
        <f t="shared" si="15"/>
        <v>4169784.1482967231</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132607.82401776651</v>
      </c>
      <c r="E235" s="138">
        <f t="shared" si="16"/>
        <v>0</v>
      </c>
      <c r="F235" s="138">
        <f t="shared" si="16"/>
        <v>0</v>
      </c>
      <c r="G235" s="138">
        <f t="shared" si="16"/>
        <v>0</v>
      </c>
      <c r="H235" s="138">
        <f t="shared" si="15"/>
        <v>132607.82401776651</v>
      </c>
    </row>
    <row r="236" spans="2:10">
      <c r="B236" s="127" t="str">
        <f>$B$50</f>
        <v>Technology</v>
      </c>
      <c r="C236" s="138">
        <f t="shared" si="16"/>
        <v>238118.71271858076</v>
      </c>
      <c r="D236" s="138">
        <f t="shared" si="16"/>
        <v>1004872.6220012974</v>
      </c>
      <c r="E236" s="138">
        <f t="shared" si="16"/>
        <v>63928.771774318651</v>
      </c>
      <c r="F236" s="138">
        <f t="shared" si="16"/>
        <v>19985.702224870649</v>
      </c>
      <c r="G236" s="138">
        <f t="shared" si="16"/>
        <v>0</v>
      </c>
      <c r="H236" s="138">
        <f t="shared" si="15"/>
        <v>1326905.8087190674</v>
      </c>
    </row>
    <row r="237" spans="2:10">
      <c r="B237" s="127" t="str">
        <f>$B$51</f>
        <v>Nursing</v>
      </c>
      <c r="C237" s="138">
        <f t="shared" si="16"/>
        <v>5973.7098661107366</v>
      </c>
      <c r="D237" s="138">
        <f t="shared" si="16"/>
        <v>653594.11837816541</v>
      </c>
      <c r="E237" s="138">
        <f t="shared" si="16"/>
        <v>0</v>
      </c>
      <c r="F237" s="138">
        <f t="shared" si="16"/>
        <v>0</v>
      </c>
      <c r="G237" s="138">
        <f t="shared" si="16"/>
        <v>0</v>
      </c>
      <c r="H237" s="138">
        <f t="shared" si="15"/>
        <v>659567.82824427611</v>
      </c>
    </row>
    <row r="238" spans="2:10">
      <c r="B238" s="130" t="str">
        <f>$B$52</f>
        <v>Totals</v>
      </c>
      <c r="C238" s="135">
        <f>SUM(C218:C237)</f>
        <v>10575167.310963992</v>
      </c>
      <c r="D238" s="135">
        <f>SUM(D218:D237)</f>
        <v>15262896.084397029</v>
      </c>
      <c r="E238" s="135">
        <f>SUM(E218:E237)</f>
        <v>3202507.7759096972</v>
      </c>
      <c r="F238" s="135">
        <f>SUM(F218:F237)</f>
        <v>489447.82872928167</v>
      </c>
      <c r="G238" s="135">
        <f>SUM(G218:G237)</f>
        <v>0</v>
      </c>
      <c r="H238" s="135">
        <f t="shared" si="15"/>
        <v>29530019</v>
      </c>
    </row>
    <row r="239" spans="2:10">
      <c r="B239" s="328"/>
      <c r="C239" s="348"/>
      <c r="D239" s="348"/>
      <c r="E239" s="348"/>
      <c r="F239" s="348"/>
      <c r="G239" s="348"/>
      <c r="H239" s="348"/>
    </row>
    <row r="240" spans="2:10">
      <c r="B240" s="120" t="s">
        <v>11</v>
      </c>
      <c r="C240" s="121"/>
      <c r="D240" s="121"/>
      <c r="E240" s="121"/>
      <c r="F240" s="121"/>
      <c r="G240" s="121"/>
      <c r="H240" s="122">
        <f>H16</f>
        <v>32984982</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6478978.8550619259</v>
      </c>
      <c r="D243" s="135">
        <f t="shared" si="17"/>
        <v>6818371.4687021878</v>
      </c>
      <c r="E243" s="135">
        <f t="shared" si="17"/>
        <v>1463057.2833240733</v>
      </c>
      <c r="F243" s="135">
        <f t="shared" si="17"/>
        <v>153787.52849194856</v>
      </c>
      <c r="G243" s="135">
        <f t="shared" si="17"/>
        <v>0</v>
      </c>
      <c r="H243" s="135">
        <f>SUM(C243:G243)</f>
        <v>14914195.135580136</v>
      </c>
    </row>
    <row r="244" spans="2:8">
      <c r="B244" s="127" t="str">
        <f>$B$33</f>
        <v>Science</v>
      </c>
      <c r="C244" s="138">
        <f t="shared" si="17"/>
        <v>2228146.6893074196</v>
      </c>
      <c r="D244" s="138">
        <f t="shared" si="17"/>
        <v>988497.59415542323</v>
      </c>
      <c r="E244" s="138">
        <f t="shared" si="17"/>
        <v>183130.73372139953</v>
      </c>
      <c r="F244" s="138">
        <f t="shared" si="17"/>
        <v>1014.7270941550858</v>
      </c>
      <c r="G244" s="138">
        <f t="shared" si="17"/>
        <v>0</v>
      </c>
      <c r="H244" s="138">
        <f t="shared" ref="H244:H263" si="18">SUM(C244:G244)</f>
        <v>3400789.7442783979</v>
      </c>
    </row>
    <row r="245" spans="2:8">
      <c r="B245" s="127" t="str">
        <f>$B$34</f>
        <v>Fine Arts</v>
      </c>
      <c r="C245" s="138">
        <f t="shared" si="17"/>
        <v>986575.25552759215</v>
      </c>
      <c r="D245" s="138">
        <f t="shared" si="17"/>
        <v>860884.17523781734</v>
      </c>
      <c r="E245" s="138">
        <f t="shared" si="17"/>
        <v>86141.949277637585</v>
      </c>
      <c r="F245" s="138">
        <f t="shared" si="17"/>
        <v>0</v>
      </c>
      <c r="G245" s="138">
        <f t="shared" si="17"/>
        <v>0</v>
      </c>
      <c r="H245" s="138">
        <f t="shared" si="18"/>
        <v>1933601.380043047</v>
      </c>
    </row>
    <row r="246" spans="2:8">
      <c r="B246" s="127" t="str">
        <f>$B$35</f>
        <v>Teacher Education</v>
      </c>
      <c r="C246" s="138">
        <f t="shared" si="17"/>
        <v>151755.85749156284</v>
      </c>
      <c r="D246" s="138">
        <f t="shared" si="17"/>
        <v>1068846.7838442861</v>
      </c>
      <c r="E246" s="138">
        <f t="shared" si="17"/>
        <v>743550.55063782446</v>
      </c>
      <c r="F246" s="138">
        <f t="shared" si="17"/>
        <v>335423.67834570893</v>
      </c>
      <c r="G246" s="138">
        <f t="shared" si="17"/>
        <v>0</v>
      </c>
      <c r="H246" s="138">
        <f t="shared" si="18"/>
        <v>2299576.8703193823</v>
      </c>
    </row>
    <row r="247" spans="2:8">
      <c r="B247" s="127" t="str">
        <f>$B$36</f>
        <v>Agriculture</v>
      </c>
      <c r="C247" s="138">
        <f t="shared" si="17"/>
        <v>291741.94771507778</v>
      </c>
      <c r="D247" s="138">
        <f t="shared" si="17"/>
        <v>636125.88517327735</v>
      </c>
      <c r="E247" s="138">
        <f t="shared" si="17"/>
        <v>47364.513558743012</v>
      </c>
      <c r="F247" s="138">
        <f t="shared" si="17"/>
        <v>0</v>
      </c>
      <c r="G247" s="138">
        <f t="shared" si="17"/>
        <v>0</v>
      </c>
      <c r="H247" s="138">
        <f t="shared" si="18"/>
        <v>975232.34644709819</v>
      </c>
    </row>
    <row r="248" spans="2:8">
      <c r="B248" s="127" t="str">
        <f>$B$37</f>
        <v>Engineering</v>
      </c>
      <c r="C248" s="138">
        <f t="shared" si="17"/>
        <v>183636.17198139345</v>
      </c>
      <c r="D248" s="138">
        <f t="shared" si="17"/>
        <v>228640.70889404387</v>
      </c>
      <c r="E248" s="138">
        <f t="shared" si="17"/>
        <v>79272.287005758815</v>
      </c>
      <c r="F248" s="138">
        <f t="shared" si="17"/>
        <v>31794.782283526019</v>
      </c>
      <c r="G248" s="138">
        <f t="shared" si="17"/>
        <v>0</v>
      </c>
      <c r="H248" s="138">
        <f t="shared" si="18"/>
        <v>523343.95016472216</v>
      </c>
    </row>
    <row r="249" spans="2:8">
      <c r="B249" s="127" t="str">
        <f>$B$38</f>
        <v>Home Economics</v>
      </c>
      <c r="C249" s="138">
        <f t="shared" si="17"/>
        <v>107827.74973522649</v>
      </c>
      <c r="D249" s="138">
        <f t="shared" si="17"/>
        <v>70980.744252451419</v>
      </c>
      <c r="E249" s="138">
        <f t="shared" si="17"/>
        <v>28744.113190229542</v>
      </c>
      <c r="F249" s="138">
        <f t="shared" si="17"/>
        <v>0</v>
      </c>
      <c r="G249" s="138">
        <f t="shared" si="17"/>
        <v>0</v>
      </c>
      <c r="H249" s="138">
        <f t="shared" si="18"/>
        <v>207552.60717790746</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15291.429915180379</v>
      </c>
      <c r="D252" s="138">
        <f t="shared" si="17"/>
        <v>0</v>
      </c>
      <c r="E252" s="138">
        <f t="shared" si="17"/>
        <v>165233.45569729432</v>
      </c>
      <c r="F252" s="138">
        <f t="shared" si="17"/>
        <v>0</v>
      </c>
      <c r="G252" s="138">
        <f t="shared" si="17"/>
        <v>0</v>
      </c>
      <c r="H252" s="138">
        <f t="shared" si="18"/>
        <v>180524.8856124747</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4448.4159753252015</v>
      </c>
      <c r="D254" s="138">
        <f t="shared" si="17"/>
        <v>33422.562097468202</v>
      </c>
      <c r="E254" s="138">
        <f t="shared" si="17"/>
        <v>0</v>
      </c>
      <c r="F254" s="138">
        <f t="shared" si="17"/>
        <v>0</v>
      </c>
      <c r="G254" s="138">
        <f t="shared" si="17"/>
        <v>0</v>
      </c>
      <c r="H254" s="138">
        <f t="shared" si="18"/>
        <v>37870.978072793405</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355919.61569242569</v>
      </c>
      <c r="D256" s="138">
        <f t="shared" si="17"/>
        <v>998034.84041050891</v>
      </c>
      <c r="E256" s="138">
        <f t="shared" si="17"/>
        <v>133687.24342248266</v>
      </c>
      <c r="F256" s="138">
        <f t="shared" si="17"/>
        <v>0</v>
      </c>
      <c r="G256" s="138">
        <f t="shared" si="17"/>
        <v>0</v>
      </c>
      <c r="H256" s="138">
        <f t="shared" si="18"/>
        <v>1487641.6995254173</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735471.44125376653</v>
      </c>
      <c r="D258" s="138">
        <f t="shared" si="17"/>
        <v>3344197.4191615721</v>
      </c>
      <c r="E258" s="138">
        <f t="shared" si="17"/>
        <v>575605.3861489991</v>
      </c>
      <c r="F258" s="138">
        <f t="shared" si="17"/>
        <v>2367.6965530285333</v>
      </c>
      <c r="G258" s="138">
        <f t="shared" si="17"/>
        <v>0</v>
      </c>
      <c r="H258" s="138">
        <f t="shared" si="18"/>
        <v>4657641.9431173662</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148122.71838650684</v>
      </c>
      <c r="E260" s="138">
        <f t="shared" si="19"/>
        <v>0</v>
      </c>
      <c r="F260" s="138">
        <f t="shared" si="19"/>
        <v>0</v>
      </c>
      <c r="G260" s="138">
        <f t="shared" si="19"/>
        <v>0</v>
      </c>
      <c r="H260" s="138">
        <f t="shared" si="18"/>
        <v>148122.71838650684</v>
      </c>
    </row>
    <row r="261" spans="2:10">
      <c r="B261" s="127" t="str">
        <f>$B$50</f>
        <v>Technology</v>
      </c>
      <c r="C261" s="138">
        <f t="shared" si="19"/>
        <v>265978.20519131928</v>
      </c>
      <c r="D261" s="138">
        <f t="shared" si="19"/>
        <v>1122441.0437733072</v>
      </c>
      <c r="E261" s="138">
        <f t="shared" si="19"/>
        <v>71408.331510318661</v>
      </c>
      <c r="F261" s="138">
        <f t="shared" si="19"/>
        <v>22323.996071411886</v>
      </c>
      <c r="G261" s="138">
        <f t="shared" si="19"/>
        <v>0</v>
      </c>
      <c r="H261" s="138">
        <f t="shared" si="18"/>
        <v>1482151.5765463572</v>
      </c>
    </row>
    <row r="262" spans="2:10">
      <c r="B262" s="127" t="str">
        <f>$B$51</f>
        <v>Nursing</v>
      </c>
      <c r="C262" s="138">
        <f t="shared" si="19"/>
        <v>6672.6239629878019</v>
      </c>
      <c r="D262" s="138">
        <f t="shared" si="19"/>
        <v>730063.54076540389</v>
      </c>
      <c r="E262" s="138">
        <f t="shared" si="19"/>
        <v>0</v>
      </c>
      <c r="F262" s="138">
        <f t="shared" si="19"/>
        <v>0</v>
      </c>
      <c r="G262" s="138">
        <f t="shared" si="19"/>
        <v>0</v>
      </c>
      <c r="H262" s="138">
        <f t="shared" si="18"/>
        <v>736736.16472839168</v>
      </c>
    </row>
    <row r="263" spans="2:10">
      <c r="B263" s="130" t="str">
        <f>$B$52</f>
        <v>Totals</v>
      </c>
      <c r="C263" s="135">
        <f>SUM(C243:C262)</f>
        <v>11812444.258811202</v>
      </c>
      <c r="D263" s="135">
        <f>SUM(D243:D262)</f>
        <v>17048629.484854255</v>
      </c>
      <c r="E263" s="135">
        <f>SUM(E243:E262)</f>
        <v>3577195.8474947605</v>
      </c>
      <c r="F263" s="135">
        <f>SUM(F243:F262)</f>
        <v>546712.40883977897</v>
      </c>
      <c r="G263" s="135">
        <f>SUM(G243:G262)</f>
        <v>0</v>
      </c>
      <c r="H263" s="135">
        <f t="shared" si="18"/>
        <v>32984981.999999993</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40988996.343436524</v>
      </c>
      <c r="D268" s="135">
        <f t="shared" si="20"/>
        <v>37208141.983079612</v>
      </c>
      <c r="E268" s="135">
        <f t="shared" si="20"/>
        <v>16970440.897321843</v>
      </c>
      <c r="F268" s="135">
        <f t="shared" si="20"/>
        <v>3124986.3506703181</v>
      </c>
      <c r="G268" s="135">
        <f t="shared" si="20"/>
        <v>0</v>
      </c>
      <c r="H268" s="135">
        <f>SUM(C268:G268)</f>
        <v>98292565.574508294</v>
      </c>
    </row>
    <row r="269" spans="2:10">
      <c r="B269" s="127" t="str">
        <f>$B$33</f>
        <v>Science</v>
      </c>
      <c r="C269" s="138">
        <f t="shared" si="20"/>
        <v>12300826.418661311</v>
      </c>
      <c r="D269" s="138">
        <f t="shared" si="20"/>
        <v>7834346.2817915343</v>
      </c>
      <c r="E269" s="138">
        <f t="shared" si="20"/>
        <v>2926849.9210233358</v>
      </c>
      <c r="F269" s="138">
        <f t="shared" si="20"/>
        <v>36585.881411969036</v>
      </c>
      <c r="G269" s="138">
        <f t="shared" si="20"/>
        <v>0</v>
      </c>
      <c r="H269" s="138">
        <f t="shared" ref="H269:H288" si="21">SUM(C269:G269)</f>
        <v>23098608.502888151</v>
      </c>
    </row>
    <row r="270" spans="2:10">
      <c r="B270" s="127" t="str">
        <f>$B$34</f>
        <v>Fine Arts</v>
      </c>
      <c r="C270" s="138">
        <f t="shared" si="20"/>
        <v>9431119.0360389668</v>
      </c>
      <c r="D270" s="138">
        <f t="shared" si="20"/>
        <v>8482755.6983483396</v>
      </c>
      <c r="E270" s="138">
        <f t="shared" si="20"/>
        <v>1785096.3887098029</v>
      </c>
      <c r="F270" s="138">
        <f t="shared" si="20"/>
        <v>0</v>
      </c>
      <c r="G270" s="138">
        <f t="shared" si="20"/>
        <v>0</v>
      </c>
      <c r="H270" s="138">
        <f t="shared" si="21"/>
        <v>19698971.123097111</v>
      </c>
    </row>
    <row r="271" spans="2:10">
      <c r="B271" s="127" t="str">
        <f>$B$35</f>
        <v>Teacher Education</v>
      </c>
      <c r="C271" s="138">
        <f t="shared" si="20"/>
        <v>1292897.1145295892</v>
      </c>
      <c r="D271" s="138">
        <f t="shared" si="20"/>
        <v>7065116.1206990033</v>
      </c>
      <c r="E271" s="138">
        <f t="shared" si="20"/>
        <v>6359967.9602180757</v>
      </c>
      <c r="F271" s="138">
        <f t="shared" si="20"/>
        <v>3720855.315551965</v>
      </c>
      <c r="G271" s="138">
        <f t="shared" si="20"/>
        <v>0</v>
      </c>
      <c r="H271" s="138">
        <f t="shared" si="21"/>
        <v>18438836.510998633</v>
      </c>
    </row>
    <row r="272" spans="2:10">
      <c r="B272" s="127" t="str">
        <f>$B$36</f>
        <v>Agriculture</v>
      </c>
      <c r="C272" s="138">
        <f t="shared" si="20"/>
        <v>1703804.3794356934</v>
      </c>
      <c r="D272" s="138">
        <f t="shared" si="20"/>
        <v>4169532.4027438709</v>
      </c>
      <c r="E272" s="138">
        <f t="shared" si="20"/>
        <v>549167.62602224597</v>
      </c>
      <c r="F272" s="138">
        <f t="shared" si="20"/>
        <v>0</v>
      </c>
      <c r="G272" s="138">
        <f t="shared" si="20"/>
        <v>0</v>
      </c>
      <c r="H272" s="138">
        <f t="shared" si="21"/>
        <v>6422504.40820181</v>
      </c>
    </row>
    <row r="273" spans="2:10">
      <c r="B273" s="127" t="str">
        <f>$B$37</f>
        <v>Engineering</v>
      </c>
      <c r="C273" s="138">
        <f t="shared" si="20"/>
        <v>1776248.5455971644</v>
      </c>
      <c r="D273" s="138">
        <f t="shared" si="20"/>
        <v>1751001.141668736</v>
      </c>
      <c r="E273" s="138">
        <f t="shared" si="20"/>
        <v>988073.23812013911</v>
      </c>
      <c r="F273" s="138">
        <f t="shared" si="20"/>
        <v>600257.9761405848</v>
      </c>
      <c r="G273" s="138">
        <f t="shared" si="20"/>
        <v>0</v>
      </c>
      <c r="H273" s="138">
        <f t="shared" si="21"/>
        <v>5115580.9015266243</v>
      </c>
    </row>
    <row r="274" spans="2:10">
      <c r="B274" s="127" t="str">
        <f>$B$38</f>
        <v>Home Economics</v>
      </c>
      <c r="C274" s="138">
        <f t="shared" si="20"/>
        <v>733711.42933854158</v>
      </c>
      <c r="D274" s="138">
        <f t="shared" si="20"/>
        <v>612768.77282830642</v>
      </c>
      <c r="E274" s="138">
        <f t="shared" si="20"/>
        <v>298029.19072201499</v>
      </c>
      <c r="F274" s="138">
        <f t="shared" si="20"/>
        <v>0</v>
      </c>
      <c r="G274" s="138">
        <f t="shared" si="20"/>
        <v>0</v>
      </c>
      <c r="H274" s="138">
        <f t="shared" si="21"/>
        <v>1644509.3928888629</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0</v>
      </c>
      <c r="D276" s="138">
        <f t="shared" si="20"/>
        <v>0</v>
      </c>
      <c r="E276" s="138">
        <f t="shared" si="20"/>
        <v>0</v>
      </c>
      <c r="F276" s="138">
        <f t="shared" si="20"/>
        <v>0</v>
      </c>
      <c r="G276" s="138">
        <f t="shared" si="20"/>
        <v>0</v>
      </c>
      <c r="H276" s="138">
        <f t="shared" si="21"/>
        <v>0</v>
      </c>
    </row>
    <row r="277" spans="2:10">
      <c r="B277" s="127" t="str">
        <f>$B$41</f>
        <v>Library Science</v>
      </c>
      <c r="C277" s="138">
        <f t="shared" si="20"/>
        <v>89895.477363775281</v>
      </c>
      <c r="D277" s="138">
        <f t="shared" si="20"/>
        <v>0</v>
      </c>
      <c r="E277" s="138">
        <f t="shared" si="20"/>
        <v>1345841.2493738008</v>
      </c>
      <c r="F277" s="138">
        <f t="shared" si="20"/>
        <v>0</v>
      </c>
      <c r="G277" s="138">
        <f t="shared" si="20"/>
        <v>0</v>
      </c>
      <c r="H277" s="138">
        <f t="shared" si="21"/>
        <v>1435736.7267375761</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41095.590018754876</v>
      </c>
      <c r="D279" s="138">
        <f t="shared" si="20"/>
        <v>258539.85946285556</v>
      </c>
      <c r="E279" s="138">
        <f t="shared" si="20"/>
        <v>0</v>
      </c>
      <c r="F279" s="138">
        <f t="shared" si="20"/>
        <v>0</v>
      </c>
      <c r="G279" s="138">
        <f t="shared" si="20"/>
        <v>0</v>
      </c>
      <c r="H279" s="138">
        <f t="shared" si="21"/>
        <v>299635.44948161044</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1738153.1954798303</v>
      </c>
      <c r="D281" s="138">
        <f t="shared" si="20"/>
        <v>5457280.9279553769</v>
      </c>
      <c r="E281" s="138">
        <f t="shared" si="20"/>
        <v>1722835.5784863068</v>
      </c>
      <c r="F281" s="138">
        <f t="shared" si="20"/>
        <v>0</v>
      </c>
      <c r="G281" s="138">
        <f t="shared" si="20"/>
        <v>0</v>
      </c>
      <c r="H281" s="138">
        <f t="shared" si="21"/>
        <v>8918269.7019215133</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6398767.2072622329</v>
      </c>
      <c r="D283" s="138">
        <f t="shared" si="20"/>
        <v>23435433.661107488</v>
      </c>
      <c r="E283" s="138">
        <f t="shared" si="20"/>
        <v>4952351.6079105483</v>
      </c>
      <c r="F283" s="138">
        <f t="shared" si="20"/>
        <v>114536.85873857769</v>
      </c>
      <c r="G283" s="138">
        <f t="shared" si="20"/>
        <v>0</v>
      </c>
      <c r="H283" s="138">
        <f t="shared" si="21"/>
        <v>34901089.335018851</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1505185.2980153887</v>
      </c>
      <c r="E285" s="138">
        <f t="shared" si="22"/>
        <v>0</v>
      </c>
      <c r="F285" s="138">
        <f t="shared" si="22"/>
        <v>0</v>
      </c>
      <c r="G285" s="138">
        <f t="shared" si="22"/>
        <v>0</v>
      </c>
      <c r="H285" s="138">
        <f t="shared" si="21"/>
        <v>1505185.2980153887</v>
      </c>
    </row>
    <row r="286" spans="2:10">
      <c r="B286" s="127" t="str">
        <f>$B$50</f>
        <v>Technology</v>
      </c>
      <c r="C286" s="138">
        <f t="shared" si="22"/>
        <v>2072667.1805789699</v>
      </c>
      <c r="D286" s="138">
        <f t="shared" si="22"/>
        <v>6412701.7119995914</v>
      </c>
      <c r="E286" s="138">
        <f t="shared" si="22"/>
        <v>1342845.8128300046</v>
      </c>
      <c r="F286" s="138">
        <f t="shared" si="22"/>
        <v>253834.59001761902</v>
      </c>
      <c r="G286" s="138">
        <f t="shared" si="22"/>
        <v>0</v>
      </c>
      <c r="H286" s="138">
        <f t="shared" si="21"/>
        <v>10082049.295426184</v>
      </c>
    </row>
    <row r="287" spans="2:10">
      <c r="B287" s="127" t="str">
        <f>$B$51</f>
        <v>Nursing</v>
      </c>
      <c r="C287" s="138">
        <f t="shared" si="22"/>
        <v>90253.957825440637</v>
      </c>
      <c r="D287" s="138">
        <f t="shared" si="22"/>
        <v>8809320.8214639705</v>
      </c>
      <c r="E287" s="138">
        <f t="shared" si="22"/>
        <v>0</v>
      </c>
      <c r="F287" s="138">
        <f t="shared" si="22"/>
        <v>0</v>
      </c>
      <c r="G287" s="138">
        <f t="shared" si="22"/>
        <v>0</v>
      </c>
      <c r="H287" s="138">
        <f t="shared" si="21"/>
        <v>8899574.7792894114</v>
      </c>
    </row>
    <row r="288" spans="2:10">
      <c r="B288" s="130" t="str">
        <f>$B$52</f>
        <v>Totals</v>
      </c>
      <c r="C288" s="135">
        <f>SUM(C268:C287)</f>
        <v>78658435.875566795</v>
      </c>
      <c r="D288" s="135">
        <f>SUM(D268:D287)</f>
        <v>113002124.68116409</v>
      </c>
      <c r="E288" s="135">
        <f>SUM(E268:E287)</f>
        <v>39241499.470738113</v>
      </c>
      <c r="F288" s="135">
        <f>SUM(F268:F287)</f>
        <v>7851056.9725310337</v>
      </c>
      <c r="G288" s="135">
        <f>SUM(G268:G287)</f>
        <v>0</v>
      </c>
      <c r="H288" s="135">
        <f t="shared" si="21"/>
        <v>238753117</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293.15336282415751</v>
      </c>
      <c r="D293" s="133">
        <f t="shared" si="23"/>
        <v>460.5766095991832</v>
      </c>
      <c r="E293" s="133">
        <f t="shared" si="23"/>
        <v>1048.464160220057</v>
      </c>
      <c r="F293" s="133">
        <f t="shared" si="23"/>
        <v>2291.0457116351304</v>
      </c>
      <c r="G293" s="134">
        <f t="shared" si="23"/>
        <v>0</v>
      </c>
      <c r="H293" s="135">
        <f t="shared" si="23"/>
        <v>412.72171539996009</v>
      </c>
    </row>
    <row r="294" spans="2:10">
      <c r="B294" s="127" t="str">
        <f>$B$33</f>
        <v>Science</v>
      </c>
      <c r="C294" s="136">
        <f t="shared" si="23"/>
        <v>255.81421272041825</v>
      </c>
      <c r="D294" s="136">
        <f t="shared" si="23"/>
        <v>668.9161784316542</v>
      </c>
      <c r="E294" s="136">
        <f t="shared" si="23"/>
        <v>1444.6445809591983</v>
      </c>
      <c r="F294" s="136">
        <f t="shared" si="23"/>
        <v>4065.0979346632262</v>
      </c>
      <c r="G294" s="137">
        <f t="shared" si="23"/>
        <v>0</v>
      </c>
      <c r="H294" s="138">
        <f t="shared" si="23"/>
        <v>373.57045709160548</v>
      </c>
    </row>
    <row r="295" spans="2:10">
      <c r="B295" s="127" t="str">
        <f>$B$34</f>
        <v>Fine Arts</v>
      </c>
      <c r="C295" s="136">
        <f t="shared" si="23"/>
        <v>442.96270893987912</v>
      </c>
      <c r="D295" s="136">
        <f t="shared" si="23"/>
        <v>831.64271552434707</v>
      </c>
      <c r="E295" s="136">
        <f t="shared" si="23"/>
        <v>1873.1336712589748</v>
      </c>
      <c r="F295" s="136">
        <f t="shared" si="23"/>
        <v>0</v>
      </c>
      <c r="G295" s="137">
        <f t="shared" si="23"/>
        <v>0</v>
      </c>
      <c r="H295" s="138">
        <f t="shared" si="23"/>
        <v>607.16838623773617</v>
      </c>
    </row>
    <row r="296" spans="2:10">
      <c r="B296" s="127" t="str">
        <f>$B$35</f>
        <v>Teacher Education</v>
      </c>
      <c r="C296" s="136">
        <f t="shared" si="23"/>
        <v>394.77774489453111</v>
      </c>
      <c r="D296" s="136">
        <f t="shared" si="23"/>
        <v>557.88977579745767</v>
      </c>
      <c r="E296" s="136">
        <f t="shared" si="23"/>
        <v>773.15438368807145</v>
      </c>
      <c r="F296" s="136">
        <f t="shared" si="23"/>
        <v>1250.7076690930976</v>
      </c>
      <c r="G296" s="137">
        <f t="shared" si="23"/>
        <v>0</v>
      </c>
      <c r="H296" s="138">
        <f t="shared" si="23"/>
        <v>679.39707114954433</v>
      </c>
    </row>
    <row r="297" spans="2:10">
      <c r="B297" s="127" t="str">
        <f>$B$36</f>
        <v>Agriculture</v>
      </c>
      <c r="C297" s="136">
        <f t="shared" si="23"/>
        <v>270.61695988495768</v>
      </c>
      <c r="D297" s="136">
        <f t="shared" si="23"/>
        <v>553.20849180627181</v>
      </c>
      <c r="E297" s="136">
        <f t="shared" si="23"/>
        <v>1048.0298206531411</v>
      </c>
      <c r="F297" s="136">
        <f t="shared" si="23"/>
        <v>0</v>
      </c>
      <c r="G297" s="137">
        <f t="shared" si="23"/>
        <v>0</v>
      </c>
      <c r="H297" s="138">
        <f t="shared" si="23"/>
        <v>447.34306667143625</v>
      </c>
    </row>
    <row r="298" spans="2:10">
      <c r="B298" s="127" t="str">
        <f>$B$37</f>
        <v>Engineering</v>
      </c>
      <c r="C298" s="136">
        <f t="shared" si="23"/>
        <v>448.20806096320069</v>
      </c>
      <c r="D298" s="136">
        <f t="shared" si="23"/>
        <v>646.36439338085495</v>
      </c>
      <c r="E298" s="136">
        <f t="shared" si="23"/>
        <v>1126.6513547550046</v>
      </c>
      <c r="F298" s="136">
        <f t="shared" si="23"/>
        <v>2128.5743834772511</v>
      </c>
      <c r="G298" s="137">
        <f t="shared" si="23"/>
        <v>0</v>
      </c>
      <c r="H298" s="138">
        <f t="shared" si="23"/>
        <v>653.24746539734701</v>
      </c>
    </row>
    <row r="299" spans="2:10">
      <c r="B299" s="127" t="str">
        <f>$B$38</f>
        <v>Home Economics</v>
      </c>
      <c r="C299" s="136">
        <f t="shared" si="23"/>
        <v>315.30357943211931</v>
      </c>
      <c r="D299" s="136">
        <f t="shared" si="23"/>
        <v>728.61923047361051</v>
      </c>
      <c r="E299" s="136">
        <f t="shared" si="23"/>
        <v>937.19871296231133</v>
      </c>
      <c r="F299" s="136">
        <f t="shared" si="23"/>
        <v>0</v>
      </c>
      <c r="G299" s="137">
        <f t="shared" si="23"/>
        <v>0</v>
      </c>
      <c r="H299" s="138">
        <f t="shared" si="23"/>
        <v>471.74681379485452</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0</v>
      </c>
      <c r="D301" s="136">
        <f t="shared" si="23"/>
        <v>0</v>
      </c>
      <c r="E301" s="136">
        <f t="shared" si="23"/>
        <v>0</v>
      </c>
      <c r="F301" s="136">
        <f t="shared" si="23"/>
        <v>0</v>
      </c>
      <c r="G301" s="137">
        <f t="shared" si="23"/>
        <v>0</v>
      </c>
      <c r="H301" s="138">
        <f t="shared" si="23"/>
        <v>0</v>
      </c>
    </row>
    <row r="302" spans="2:10">
      <c r="B302" s="127" t="str">
        <f>$B$41</f>
        <v>Library Science</v>
      </c>
      <c r="C302" s="136">
        <f t="shared" si="23"/>
        <v>272.41053746598573</v>
      </c>
      <c r="D302" s="136">
        <f t="shared" si="23"/>
        <v>0</v>
      </c>
      <c r="E302" s="136">
        <f t="shared" si="23"/>
        <v>736.23700731608358</v>
      </c>
      <c r="F302" s="136">
        <f t="shared" si="23"/>
        <v>0</v>
      </c>
      <c r="G302" s="137">
        <f t="shared" si="23"/>
        <v>0</v>
      </c>
      <c r="H302" s="138">
        <f t="shared" si="23"/>
        <v>665.30895585615201</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428.07906269536329</v>
      </c>
      <c r="D304" s="136">
        <f t="shared" si="23"/>
        <v>652.87843298700898</v>
      </c>
      <c r="E304" s="136">
        <f t="shared" si="23"/>
        <v>0</v>
      </c>
      <c r="F304" s="136">
        <f t="shared" si="23"/>
        <v>0</v>
      </c>
      <c r="G304" s="137">
        <f t="shared" si="23"/>
        <v>0</v>
      </c>
      <c r="H304" s="138">
        <f t="shared" si="23"/>
        <v>609.01514122278547</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226.2925654836389</v>
      </c>
      <c r="D306" s="136">
        <f t="shared" si="23"/>
        <v>461.50367255436589</v>
      </c>
      <c r="E306" s="136">
        <f t="shared" si="23"/>
        <v>1164.8651646290107</v>
      </c>
      <c r="F306" s="136">
        <f t="shared" si="23"/>
        <v>0</v>
      </c>
      <c r="G306" s="137">
        <f t="shared" si="23"/>
        <v>0</v>
      </c>
      <c r="H306" s="138">
        <f t="shared" si="23"/>
        <v>424.98306895027463</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403.14813553819511</v>
      </c>
      <c r="D308" s="136">
        <f t="shared" si="23"/>
        <v>591.46035537711657</v>
      </c>
      <c r="E308" s="136">
        <f t="shared" si="23"/>
        <v>777.6934057648474</v>
      </c>
      <c r="F308" s="136">
        <f t="shared" si="23"/>
        <v>5454.1361304084612</v>
      </c>
      <c r="G308" s="137">
        <f t="shared" si="23"/>
        <v>0</v>
      </c>
      <c r="H308" s="138">
        <f t="shared" si="23"/>
        <v>563.97597658552854</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857.65544046460889</v>
      </c>
      <c r="E310" s="136">
        <f t="shared" si="24"/>
        <v>0</v>
      </c>
      <c r="F310" s="136">
        <f t="shared" si="24"/>
        <v>0</v>
      </c>
      <c r="G310" s="137">
        <f t="shared" si="24"/>
        <v>0</v>
      </c>
      <c r="H310" s="138">
        <f t="shared" si="24"/>
        <v>857.65544046460889</v>
      </c>
    </row>
    <row r="311" spans="2:10">
      <c r="B311" s="127" t="str">
        <f>$B$50</f>
        <v>Technology</v>
      </c>
      <c r="C311" s="136">
        <f t="shared" si="24"/>
        <v>361.09184330644075</v>
      </c>
      <c r="D311" s="136">
        <f t="shared" si="24"/>
        <v>482.19427866753824</v>
      </c>
      <c r="E311" s="136">
        <f t="shared" si="24"/>
        <v>1699.8048263670944</v>
      </c>
      <c r="F311" s="136">
        <f t="shared" si="24"/>
        <v>1281.9928788768636</v>
      </c>
      <c r="G311" s="137">
        <f t="shared" si="24"/>
        <v>0</v>
      </c>
      <c r="H311" s="138">
        <f t="shared" si="24"/>
        <v>503.422843932001</v>
      </c>
    </row>
    <row r="312" spans="2:10">
      <c r="B312" s="127" t="str">
        <f>$B$51</f>
        <v>Nursing</v>
      </c>
      <c r="C312" s="136">
        <f t="shared" si="24"/>
        <v>626.76359601000445</v>
      </c>
      <c r="D312" s="136">
        <f t="shared" si="24"/>
        <v>1018.4185920767596</v>
      </c>
      <c r="E312" s="136">
        <f t="shared" si="24"/>
        <v>0</v>
      </c>
      <c r="F312" s="136">
        <f t="shared" si="24"/>
        <v>0</v>
      </c>
      <c r="G312" s="137">
        <f t="shared" si="24"/>
        <v>0</v>
      </c>
      <c r="H312" s="138">
        <f t="shared" si="24"/>
        <v>1012.0053194552435</v>
      </c>
    </row>
    <row r="313" spans="2:10">
      <c r="B313" s="130" t="str">
        <f>$B$52</f>
        <v>Totals</v>
      </c>
      <c r="C313" s="135">
        <f t="shared" si="24"/>
        <v>308.56004752675062</v>
      </c>
      <c r="D313" s="135">
        <f t="shared" si="24"/>
        <v>559.42476710626443</v>
      </c>
      <c r="E313" s="135">
        <f t="shared" si="24"/>
        <v>991.57294935535344</v>
      </c>
      <c r="F313" s="135">
        <f t="shared" si="24"/>
        <v>1619.1084703095553</v>
      </c>
      <c r="G313" s="135">
        <f t="shared" si="24"/>
        <v>0</v>
      </c>
      <c r="H313" s="135">
        <f t="shared" si="24"/>
        <v>476.22803794615254</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1.571111465896611</v>
      </c>
      <c r="E318" s="128">
        <f t="shared" si="25"/>
        <v>3.5765039504218765</v>
      </c>
      <c r="F318" s="128">
        <f t="shared" si="25"/>
        <v>7.8151779995420716</v>
      </c>
      <c r="G318" s="128">
        <f t="shared" si="25"/>
        <v>0</v>
      </c>
      <c r="H318" s="128">
        <f t="shared" si="25"/>
        <v>1.4078696264095847</v>
      </c>
    </row>
    <row r="319" spans="2:10">
      <c r="B319" s="127" t="str">
        <f>$B$33</f>
        <v>Science</v>
      </c>
      <c r="C319" s="128">
        <f t="shared" ref="C319:H334" si="26">IF($C$293=0,"",C294/$C$293)</f>
        <v>0.87262929633818853</v>
      </c>
      <c r="D319" s="128">
        <f t="shared" si="26"/>
        <v>2.2817960264467132</v>
      </c>
      <c r="E319" s="128">
        <f t="shared" si="26"/>
        <v>4.9279481805765295</v>
      </c>
      <c r="F319" s="128">
        <f t="shared" si="26"/>
        <v>13.866796189889175</v>
      </c>
      <c r="G319" s="128">
        <f t="shared" si="26"/>
        <v>0</v>
      </c>
      <c r="H319" s="128">
        <f t="shared" si="26"/>
        <v>1.2743174886098259</v>
      </c>
    </row>
    <row r="320" spans="2:10">
      <c r="B320" s="127" t="str">
        <f>$B$34</f>
        <v>Fine Arts</v>
      </c>
      <c r="C320" s="128">
        <f t="shared" si="26"/>
        <v>1.5110272134438447</v>
      </c>
      <c r="D320" s="128">
        <f t="shared" si="26"/>
        <v>2.8368861523965947</v>
      </c>
      <c r="E320" s="128">
        <f t="shared" si="26"/>
        <v>6.3896032206955731</v>
      </c>
      <c r="F320" s="128">
        <f t="shared" si="26"/>
        <v>0</v>
      </c>
      <c r="G320" s="128">
        <f t="shared" si="26"/>
        <v>0</v>
      </c>
      <c r="H320" s="128">
        <f t="shared" si="26"/>
        <v>2.0711629584885047</v>
      </c>
    </row>
    <row r="321" spans="2:8">
      <c r="B321" s="127" t="str">
        <f>$B$35</f>
        <v>Teacher Education</v>
      </c>
      <c r="C321" s="128">
        <f t="shared" si="26"/>
        <v>1.3466594450473046</v>
      </c>
      <c r="D321" s="128">
        <f t="shared" si="26"/>
        <v>1.9030645612347872</v>
      </c>
      <c r="E321" s="128">
        <f t="shared" si="26"/>
        <v>2.6373717027828656</v>
      </c>
      <c r="F321" s="128">
        <f t="shared" si="26"/>
        <v>4.2663937300399004</v>
      </c>
      <c r="G321" s="128">
        <f t="shared" si="26"/>
        <v>0</v>
      </c>
      <c r="H321" s="128">
        <f t="shared" si="26"/>
        <v>2.317548277817532</v>
      </c>
    </row>
    <row r="322" spans="2:8">
      <c r="B322" s="127" t="str">
        <f>$B$36</f>
        <v>Agriculture</v>
      </c>
      <c r="C322" s="128">
        <f t="shared" si="26"/>
        <v>0.9231241875512175</v>
      </c>
      <c r="D322" s="128">
        <f t="shared" si="26"/>
        <v>1.8870958411556868</v>
      </c>
      <c r="E322" s="128">
        <f t="shared" si="26"/>
        <v>3.5750223383307458</v>
      </c>
      <c r="F322" s="128">
        <f t="shared" si="26"/>
        <v>0</v>
      </c>
      <c r="G322" s="128">
        <f t="shared" si="26"/>
        <v>0</v>
      </c>
      <c r="H322" s="128">
        <f t="shared" si="26"/>
        <v>1.5259694187433439</v>
      </c>
    </row>
    <row r="323" spans="2:8">
      <c r="B323" s="127" t="str">
        <f>$B$37</f>
        <v>Engineering</v>
      </c>
      <c r="C323" s="128">
        <f t="shared" si="26"/>
        <v>1.5289200732520671</v>
      </c>
      <c r="D323" s="128">
        <f t="shared" si="26"/>
        <v>2.2048677427881471</v>
      </c>
      <c r="E323" s="128">
        <f t="shared" si="26"/>
        <v>3.8432148412051648</v>
      </c>
      <c r="F323" s="128">
        <f t="shared" si="26"/>
        <v>7.2609584381743426</v>
      </c>
      <c r="G323" s="128">
        <f t="shared" si="26"/>
        <v>0</v>
      </c>
      <c r="H323" s="128">
        <f t="shared" si="26"/>
        <v>2.228347166493823</v>
      </c>
    </row>
    <row r="324" spans="2:8">
      <c r="B324" s="127" t="str">
        <f>$B$38</f>
        <v>Home Economics</v>
      </c>
      <c r="C324" s="128">
        <f t="shared" si="26"/>
        <v>1.0755584598947554</v>
      </c>
      <c r="D324" s="128">
        <f t="shared" si="26"/>
        <v>2.4854541099385545</v>
      </c>
      <c r="E324" s="128">
        <f t="shared" si="26"/>
        <v>3.1969570600644013</v>
      </c>
      <c r="F324" s="128">
        <f t="shared" si="26"/>
        <v>0</v>
      </c>
      <c r="G324" s="128">
        <f t="shared" si="26"/>
        <v>0</v>
      </c>
      <c r="H324" s="128">
        <f t="shared" si="26"/>
        <v>1.6092150854084621</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v>
      </c>
      <c r="D326" s="128">
        <f t="shared" si="26"/>
        <v>0</v>
      </c>
      <c r="E326" s="128">
        <f t="shared" si="26"/>
        <v>0</v>
      </c>
      <c r="F326" s="128">
        <f t="shared" si="26"/>
        <v>0</v>
      </c>
      <c r="G326" s="128">
        <f t="shared" si="26"/>
        <v>0</v>
      </c>
      <c r="H326" s="128">
        <f t="shared" si="26"/>
        <v>0</v>
      </c>
    </row>
    <row r="327" spans="2:8">
      <c r="B327" s="127" t="str">
        <f>$B$41</f>
        <v>Library Science</v>
      </c>
      <c r="C327" s="128">
        <f t="shared" si="26"/>
        <v>0.92924241032631794</v>
      </c>
      <c r="D327" s="128">
        <f t="shared" si="26"/>
        <v>0</v>
      </c>
      <c r="E327" s="128">
        <f t="shared" si="26"/>
        <v>2.5114397468389313</v>
      </c>
      <c r="F327" s="128">
        <f t="shared" si="26"/>
        <v>0</v>
      </c>
      <c r="G327" s="128">
        <f t="shared" si="26"/>
        <v>0</v>
      </c>
      <c r="H327" s="128">
        <f t="shared" si="26"/>
        <v>2.2694911272610061</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1.4602563606003673</v>
      </c>
      <c r="D329" s="128">
        <f t="shared" si="26"/>
        <v>2.2270883291167487</v>
      </c>
      <c r="E329" s="128">
        <f t="shared" si="26"/>
        <v>0</v>
      </c>
      <c r="F329" s="128">
        <f t="shared" si="26"/>
        <v>0</v>
      </c>
      <c r="G329" s="128">
        <f t="shared" si="26"/>
        <v>0</v>
      </c>
      <c r="H329" s="128">
        <f t="shared" si="26"/>
        <v>2.0774625791623329</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0.77192553175443601</v>
      </c>
      <c r="D331" s="128">
        <f t="shared" si="26"/>
        <v>1.5742738480240124</v>
      </c>
      <c r="E331" s="128">
        <f t="shared" si="26"/>
        <v>3.9735691700993141</v>
      </c>
      <c r="F331" s="128">
        <f t="shared" si="26"/>
        <v>0</v>
      </c>
      <c r="G331" s="128">
        <f t="shared" si="26"/>
        <v>0</v>
      </c>
      <c r="H331" s="128">
        <f t="shared" si="26"/>
        <v>1.4496953569152562</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1.3752123859483607</v>
      </c>
      <c r="D333" s="128">
        <f t="shared" si="26"/>
        <v>2.0175799782037394</v>
      </c>
      <c r="E333" s="128">
        <f t="shared" si="26"/>
        <v>2.6528551413252321</v>
      </c>
      <c r="F333" s="128">
        <f t="shared" si="26"/>
        <v>18.605060770461026</v>
      </c>
      <c r="G333" s="128">
        <f t="shared" si="26"/>
        <v>0</v>
      </c>
      <c r="H333" s="128">
        <f t="shared" si="26"/>
        <v>1.9238257107213157</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2.9256203381131169</v>
      </c>
      <c r="E335" s="128">
        <f t="shared" si="27"/>
        <v>0</v>
      </c>
      <c r="F335" s="128">
        <f t="shared" si="27"/>
        <v>0</v>
      </c>
      <c r="G335" s="128">
        <f t="shared" si="27"/>
        <v>0</v>
      </c>
      <c r="H335" s="128">
        <f t="shared" si="27"/>
        <v>2.9256203381131169</v>
      </c>
    </row>
    <row r="336" spans="2:8">
      <c r="B336" s="127" t="str">
        <f>$B$50</f>
        <v>Technology</v>
      </c>
      <c r="C336" s="128">
        <f t="shared" si="27"/>
        <v>1.2317506435122658</v>
      </c>
      <c r="D336" s="128">
        <f t="shared" si="27"/>
        <v>1.6448533082554926</v>
      </c>
      <c r="E336" s="128">
        <f t="shared" si="27"/>
        <v>5.7983466742173793</v>
      </c>
      <c r="F336" s="128">
        <f t="shared" si="27"/>
        <v>4.3731133306010985</v>
      </c>
      <c r="G336" s="128">
        <f t="shared" si="27"/>
        <v>0</v>
      </c>
      <c r="H336" s="128">
        <f t="shared" si="27"/>
        <v>1.7172678460249138</v>
      </c>
    </row>
    <row r="337" spans="2:10">
      <c r="B337" s="127" t="str">
        <f>$B$51</f>
        <v>Nursing</v>
      </c>
      <c r="C337" s="128">
        <f t="shared" si="27"/>
        <v>2.1380058204754646</v>
      </c>
      <c r="D337" s="128">
        <f t="shared" si="27"/>
        <v>3.4740129953332266</v>
      </c>
      <c r="E337" s="128">
        <f t="shared" si="27"/>
        <v>0</v>
      </c>
      <c r="F337" s="128">
        <f t="shared" si="27"/>
        <v>0</v>
      </c>
      <c r="G337" s="128">
        <f t="shared" si="27"/>
        <v>0</v>
      </c>
      <c r="H337" s="128">
        <f t="shared" si="27"/>
        <v>3.4521361437094469</v>
      </c>
    </row>
    <row r="338" spans="2:10">
      <c r="B338" s="130" t="str">
        <f>$B$52</f>
        <v>Totals</v>
      </c>
      <c r="C338" s="128">
        <f t="shared" si="27"/>
        <v>1.0525550331545557</v>
      </c>
      <c r="D338" s="128">
        <f t="shared" si="27"/>
        <v>1.908300698709108</v>
      </c>
      <c r="E338" s="128">
        <f t="shared" si="27"/>
        <v>3.3824375739811305</v>
      </c>
      <c r="F338" s="128">
        <f t="shared" si="27"/>
        <v>5.523076572315313</v>
      </c>
      <c r="G338" s="128">
        <f t="shared" si="27"/>
        <v>0</v>
      </c>
      <c r="H338" s="128">
        <f t="shared" si="27"/>
        <v>1.6245013646041948</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8794.6008847247249</v>
      </c>
      <c r="D343" s="135">
        <f t="shared" si="28"/>
        <v>13817.298287975496</v>
      </c>
      <c r="E343" s="135">
        <f>E293*24</f>
        <v>25163.139845281366</v>
      </c>
      <c r="F343" s="135">
        <f>F293*18</f>
        <v>41238.822809432349</v>
      </c>
      <c r="G343" s="135">
        <f>G293*24</f>
        <v>0</v>
      </c>
      <c r="H343" s="135">
        <f>IF((C32/30+D32/30+E32/24+F32/18+G32/24)=0,0,H268/(C32/30+D32/30+E32/24+F32/18+G32/24))</f>
        <v>12129.25260589664</v>
      </c>
    </row>
    <row r="344" spans="2:10">
      <c r="B344" s="127" t="str">
        <f>$B$33</f>
        <v>Science</v>
      </c>
      <c r="C344" s="138">
        <f t="shared" si="28"/>
        <v>7674.4263816125476</v>
      </c>
      <c r="D344" s="138">
        <f t="shared" si="28"/>
        <v>20067.485352949625</v>
      </c>
      <c r="E344" s="138">
        <f>E294*24</f>
        <v>34671.469943020755</v>
      </c>
      <c r="F344" s="138">
        <f>F294*18</f>
        <v>73171.762823938072</v>
      </c>
      <c r="G344" s="138">
        <f>G294*24</f>
        <v>0</v>
      </c>
      <c r="H344" s="138">
        <f t="shared" ref="H344:H363" si="29">IF((C33/30+D33/30+E33/24+F33/18+G33/24)=0,0,H269/(C33/30+D33/30+E33/24+F33/18+G33/24))</f>
        <v>11114.986166969735</v>
      </c>
    </row>
    <row r="345" spans="2:10">
      <c r="B345" s="127" t="str">
        <f>$B$34</f>
        <v>Fine Arts</v>
      </c>
      <c r="C345" s="138">
        <f t="shared" si="28"/>
        <v>13288.881268196374</v>
      </c>
      <c r="D345" s="138">
        <f t="shared" si="28"/>
        <v>24949.281465730412</v>
      </c>
      <c r="E345" s="138">
        <f t="shared" ref="E345:E363" si="30">E295*24</f>
        <v>44955.208110215397</v>
      </c>
      <c r="F345" s="138">
        <f t="shared" ref="F345:F363" si="31">F295*18</f>
        <v>0</v>
      </c>
      <c r="G345" s="138">
        <f t="shared" ref="G345:G363" si="32">G295*24</f>
        <v>0</v>
      </c>
      <c r="H345" s="138">
        <f t="shared" si="29"/>
        <v>18082.265868871124</v>
      </c>
    </row>
    <row r="346" spans="2:10">
      <c r="B346" s="127" t="str">
        <f>$B$35</f>
        <v>Teacher Education</v>
      </c>
      <c r="C346" s="138">
        <f t="shared" si="28"/>
        <v>11843.332346835934</v>
      </c>
      <c r="D346" s="138">
        <f t="shared" si="28"/>
        <v>16736.693273923731</v>
      </c>
      <c r="E346" s="138">
        <f t="shared" si="30"/>
        <v>18555.705208513715</v>
      </c>
      <c r="F346" s="138">
        <f t="shared" si="31"/>
        <v>22512.738043675756</v>
      </c>
      <c r="G346" s="138">
        <f t="shared" si="32"/>
        <v>0</v>
      </c>
      <c r="H346" s="138">
        <f t="shared" si="29"/>
        <v>17741.117773666494</v>
      </c>
    </row>
    <row r="347" spans="2:10">
      <c r="B347" s="127" t="str">
        <f>$B$36</f>
        <v>Agriculture</v>
      </c>
      <c r="C347" s="138">
        <f t="shared" si="28"/>
        <v>8118.5087965487301</v>
      </c>
      <c r="D347" s="138">
        <f t="shared" si="28"/>
        <v>16596.254754188154</v>
      </c>
      <c r="E347" s="138">
        <f t="shared" si="30"/>
        <v>25152.715695675386</v>
      </c>
      <c r="F347" s="138">
        <f t="shared" si="31"/>
        <v>0</v>
      </c>
      <c r="G347" s="138">
        <f t="shared" si="32"/>
        <v>0</v>
      </c>
      <c r="H347" s="138">
        <f t="shared" si="29"/>
        <v>13298.946179324565</v>
      </c>
    </row>
    <row r="348" spans="2:10">
      <c r="B348" s="127" t="str">
        <f>$B$37</f>
        <v>Engineering</v>
      </c>
      <c r="C348" s="138">
        <f t="shared" si="28"/>
        <v>13446.241828896022</v>
      </c>
      <c r="D348" s="138">
        <f t="shared" si="28"/>
        <v>19390.93180142565</v>
      </c>
      <c r="E348" s="138">
        <f t="shared" si="30"/>
        <v>27039.632514120109</v>
      </c>
      <c r="F348" s="138">
        <f t="shared" si="31"/>
        <v>38314.33890259052</v>
      </c>
      <c r="G348" s="138">
        <f t="shared" si="32"/>
        <v>0</v>
      </c>
      <c r="H348" s="138">
        <f t="shared" si="29"/>
        <v>18628.644074384574</v>
      </c>
    </row>
    <row r="349" spans="2:10">
      <c r="B349" s="127" t="str">
        <f>$B$38</f>
        <v>Home Economics</v>
      </c>
      <c r="C349" s="138">
        <f t="shared" si="28"/>
        <v>9459.1073829635789</v>
      </c>
      <c r="D349" s="138">
        <f t="shared" si="28"/>
        <v>21858.576914208315</v>
      </c>
      <c r="E349" s="138">
        <f t="shared" si="30"/>
        <v>22492.769111095473</v>
      </c>
      <c r="F349" s="138">
        <f t="shared" si="31"/>
        <v>0</v>
      </c>
      <c r="G349" s="138">
        <f t="shared" si="32"/>
        <v>0</v>
      </c>
      <c r="H349" s="138">
        <f t="shared" si="29"/>
        <v>13836.848068059428</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0</v>
      </c>
      <c r="D351" s="138">
        <f t="shared" si="28"/>
        <v>0</v>
      </c>
      <c r="E351" s="138">
        <f t="shared" si="30"/>
        <v>0</v>
      </c>
      <c r="F351" s="138">
        <f t="shared" si="31"/>
        <v>0</v>
      </c>
      <c r="G351" s="138">
        <f t="shared" si="32"/>
        <v>0</v>
      </c>
      <c r="H351" s="138">
        <f t="shared" si="29"/>
        <v>0</v>
      </c>
    </row>
    <row r="352" spans="2:10">
      <c r="B352" s="127" t="str">
        <f>$B$41</f>
        <v>Library Science</v>
      </c>
      <c r="C352" s="138">
        <f t="shared" si="28"/>
        <v>8172.3161239795718</v>
      </c>
      <c r="D352" s="138">
        <f t="shared" si="28"/>
        <v>0</v>
      </c>
      <c r="E352" s="138">
        <f t="shared" si="30"/>
        <v>17669.688175586005</v>
      </c>
      <c r="F352" s="138">
        <f t="shared" si="31"/>
        <v>0</v>
      </c>
      <c r="G352" s="138">
        <f t="shared" si="32"/>
        <v>0</v>
      </c>
      <c r="H352" s="138">
        <f t="shared" si="29"/>
        <v>16471.167037142364</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12842.371880860899</v>
      </c>
      <c r="D354" s="138">
        <f t="shared" si="28"/>
        <v>19586.35298961027</v>
      </c>
      <c r="E354" s="138">
        <f t="shared" si="30"/>
        <v>0</v>
      </c>
      <c r="F354" s="138">
        <f t="shared" si="31"/>
        <v>0</v>
      </c>
      <c r="G354" s="138">
        <f t="shared" si="32"/>
        <v>0</v>
      </c>
      <c r="H354" s="138">
        <f t="shared" si="29"/>
        <v>18270.454236683567</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6788.7769645091666</v>
      </c>
      <c r="D356" s="138">
        <f t="shared" si="28"/>
        <v>13845.110176630977</v>
      </c>
      <c r="E356" s="138">
        <f t="shared" si="30"/>
        <v>27956.763951096254</v>
      </c>
      <c r="F356" s="138">
        <f t="shared" si="31"/>
        <v>0</v>
      </c>
      <c r="G356" s="138">
        <f t="shared" si="32"/>
        <v>0</v>
      </c>
      <c r="H356" s="138">
        <f t="shared" si="29"/>
        <v>12528.739088851211</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12094.444066145854</v>
      </c>
      <c r="D358" s="138">
        <f t="shared" si="28"/>
        <v>17743.810661313499</v>
      </c>
      <c r="E358" s="138">
        <f t="shared" si="30"/>
        <v>18664.641738356338</v>
      </c>
      <c r="F358" s="138">
        <f t="shared" si="31"/>
        <v>98174.450347352307</v>
      </c>
      <c r="G358" s="138">
        <f t="shared" si="32"/>
        <v>0</v>
      </c>
      <c r="H358" s="138">
        <f t="shared" si="29"/>
        <v>16491.300678068445</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25729.663213938267</v>
      </c>
      <c r="E360" s="138">
        <f t="shared" si="30"/>
        <v>0</v>
      </c>
      <c r="F360" s="138">
        <f t="shared" si="31"/>
        <v>0</v>
      </c>
      <c r="G360" s="138">
        <f t="shared" si="32"/>
        <v>0</v>
      </c>
      <c r="H360" s="138">
        <f t="shared" si="29"/>
        <v>25729.663213938267</v>
      </c>
    </row>
    <row r="361" spans="2:9">
      <c r="B361" s="127" t="str">
        <f>$B$50</f>
        <v>Technology</v>
      </c>
      <c r="C361" s="138">
        <f t="shared" si="33"/>
        <v>10832.755299193223</v>
      </c>
      <c r="D361" s="138">
        <f t="shared" si="33"/>
        <v>14465.828360026147</v>
      </c>
      <c r="E361" s="138">
        <f t="shared" si="30"/>
        <v>40795.315832810265</v>
      </c>
      <c r="F361" s="138">
        <f t="shared" si="31"/>
        <v>23075.871819783544</v>
      </c>
      <c r="G361" s="138">
        <f t="shared" si="32"/>
        <v>0</v>
      </c>
      <c r="H361" s="138">
        <f t="shared" si="29"/>
        <v>14858.226063556385</v>
      </c>
    </row>
    <row r="362" spans="2:9">
      <c r="B362" s="127" t="str">
        <f>$B$51</f>
        <v>Nursing</v>
      </c>
      <c r="C362" s="138">
        <f t="shared" si="33"/>
        <v>18802.907880300132</v>
      </c>
      <c r="D362" s="138">
        <f t="shared" si="33"/>
        <v>30552.557762302789</v>
      </c>
      <c r="E362" s="138">
        <f t="shared" si="30"/>
        <v>0</v>
      </c>
      <c r="F362" s="138">
        <f t="shared" si="31"/>
        <v>0</v>
      </c>
      <c r="G362" s="138">
        <f t="shared" si="32"/>
        <v>0</v>
      </c>
      <c r="H362" s="138">
        <f t="shared" si="29"/>
        <v>30360.159583657307</v>
      </c>
    </row>
    <row r="363" spans="2:9">
      <c r="B363" s="130" t="str">
        <f>$B$52</f>
        <v>Totals</v>
      </c>
      <c r="C363" s="135">
        <f t="shared" si="33"/>
        <v>9256.8014258025178</v>
      </c>
      <c r="D363" s="135">
        <f t="shared" si="33"/>
        <v>16782.743013187934</v>
      </c>
      <c r="E363" s="135">
        <f t="shared" si="30"/>
        <v>23797.750784528482</v>
      </c>
      <c r="F363" s="135">
        <f t="shared" si="31"/>
        <v>29143.952465571994</v>
      </c>
      <c r="G363" s="135">
        <f t="shared" si="32"/>
        <v>0</v>
      </c>
      <c r="H363" s="135">
        <f t="shared" si="29"/>
        <v>13922.319189985907</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47" priority="24" stopIfTrue="1">
      <formula>#REF!&gt;5</formula>
    </cfRule>
  </conditionalFormatting>
  <conditionalFormatting sqref="C25:G25">
    <cfRule type="expression" dxfId="46" priority="18" stopIfTrue="1">
      <formula>AND(C52=0,C25&gt;0)</formula>
    </cfRule>
    <cfRule type="expression" dxfId="45" priority="19" stopIfTrue="1">
      <formula>C52=0</formula>
    </cfRule>
  </conditionalFormatting>
  <conditionalFormatting sqref="C61:G80">
    <cfRule type="expression" dxfId="44" priority="6" stopIfTrue="1">
      <formula>C32=0</formula>
    </cfRule>
  </conditionalFormatting>
  <conditionalFormatting sqref="C91:G110">
    <cfRule type="expression" dxfId="43" priority="5" stopIfTrue="1">
      <formula>C32=0</formula>
    </cfRule>
  </conditionalFormatting>
  <conditionalFormatting sqref="C116:G135">
    <cfRule type="expression" dxfId="42" priority="17" stopIfTrue="1">
      <formula>C32=0</formula>
    </cfRule>
  </conditionalFormatting>
  <conditionalFormatting sqref="C293:G312">
    <cfRule type="expression" dxfId="41" priority="13" stopIfTrue="1">
      <formula>C32=0</formula>
    </cfRule>
  </conditionalFormatting>
  <conditionalFormatting sqref="C143:H162">
    <cfRule type="expression" dxfId="40" priority="3" stopIfTrue="1">
      <formula>C32=0</formula>
    </cfRule>
  </conditionalFormatting>
  <conditionalFormatting sqref="H138">
    <cfRule type="cellIs" dxfId="39" priority="12" operator="lessThan">
      <formula>0</formula>
    </cfRule>
  </conditionalFormatting>
  <conditionalFormatting sqref="H143:H162">
    <cfRule type="expression" dxfId="38" priority="1" stopIfTrue="1">
      <formula>OR(AND(#REF!&gt;0,H143&gt;0,H61=0),AND(#REF!&gt;0,H143&gt;0,H32=0))</formula>
    </cfRule>
    <cfRule type="expression" dxfId="37" priority="2" stopIfTrue="1">
      <formula>OR(AND(#REF!&gt;0,H143&gt;0,H61=0),AND(#REF!&gt;0,H143&gt;0,H32=0))</formula>
    </cfRule>
    <cfRule type="expression" dxfId="36" priority="4" stopIfTrue="1">
      <formula>OR(AND(#REF!&gt;0,H143&gt;0,H61=0),AND(#REF!&gt;0,H143&gt;0,H32=0))</formula>
    </cfRule>
  </conditionalFormatting>
  <conditionalFormatting sqref="H188">
    <cfRule type="expression" dxfId="35" priority="15" stopIfTrue="1">
      <formula>$H$188&lt;&gt;$I$163</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96</v>
      </c>
      <c r="C3" s="119"/>
      <c r="D3" s="119"/>
      <c r="E3" s="119"/>
      <c r="F3" s="119"/>
      <c r="G3" s="119"/>
      <c r="H3" s="119"/>
    </row>
    <row r="4" spans="2:8">
      <c r="B4" s="292" t="s">
        <v>161</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Data!$G36</f>
        <v>203385952</v>
      </c>
    </row>
    <row r="14" spans="2:8">
      <c r="B14" s="478" t="s">
        <v>13</v>
      </c>
      <c r="C14" s="478"/>
      <c r="D14" s="478"/>
      <c r="E14" s="478"/>
      <c r="F14" s="354"/>
      <c r="G14" s="301"/>
      <c r="H14" s="355">
        <f>Data!$H36</f>
        <v>132252703</v>
      </c>
    </row>
    <row r="15" spans="2:8">
      <c r="B15" s="478" t="s">
        <v>14</v>
      </c>
      <c r="C15" s="478"/>
      <c r="D15" s="478"/>
      <c r="E15" s="478"/>
      <c r="F15" s="354"/>
      <c r="G15" s="301"/>
      <c r="H15" s="355">
        <f>Data!$I36</f>
        <v>53929449</v>
      </c>
    </row>
    <row r="16" spans="2:8">
      <c r="B16" s="478" t="s">
        <v>18</v>
      </c>
      <c r="C16" s="478"/>
      <c r="D16" s="478"/>
      <c r="E16" s="478"/>
      <c r="F16" s="354"/>
      <c r="G16" s="301"/>
      <c r="H16" s="355">
        <f>Data!$J36</f>
        <v>22567036</v>
      </c>
    </row>
    <row r="17" spans="2:23">
      <c r="B17" s="478" t="s">
        <v>15</v>
      </c>
      <c r="C17" s="478"/>
      <c r="D17" s="478"/>
      <c r="E17" s="478"/>
      <c r="F17" s="354"/>
      <c r="G17" s="301"/>
      <c r="H17" s="355">
        <f>Data!$K36</f>
        <v>47066833</v>
      </c>
    </row>
    <row r="18" spans="2:23">
      <c r="B18" s="478" t="s">
        <v>1</v>
      </c>
      <c r="C18" s="478"/>
      <c r="D18" s="478"/>
      <c r="E18" s="478"/>
      <c r="F18" s="356"/>
      <c r="G18" s="301"/>
      <c r="H18" s="357">
        <f>SUM(H13:H17)</f>
        <v>459201973</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c r="B21" s="492" t="s">
        <v>21</v>
      </c>
      <c r="C21" s="493"/>
      <c r="D21" s="491" t="str">
        <f>Data!L36</f>
        <v>Cindy Haley</v>
      </c>
      <c r="E21" s="491"/>
      <c r="F21" s="491"/>
      <c r="G21" s="308" t="str">
        <f>Data!M36</f>
        <v>(512) 245-2087</v>
      </c>
      <c r="H21" s="309" t="str">
        <f>Data!N36</f>
        <v>clj12@txstate.edu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Data!O36</f>
        <v>16239</v>
      </c>
      <c r="D25" s="316">
        <f>Data!P36</f>
        <v>17995</v>
      </c>
      <c r="E25" s="316">
        <f>Data!Q36</f>
        <v>3339</v>
      </c>
      <c r="F25" s="316">
        <f>Data!R36</f>
        <v>469</v>
      </c>
      <c r="G25" s="316">
        <f>Data!S36</f>
        <v>129</v>
      </c>
      <c r="H25" s="317">
        <f>SUM(C25:G25)</f>
        <v>38171</v>
      </c>
    </row>
    <row r="26" spans="2:23">
      <c r="C26" s="318"/>
      <c r="D26" s="318"/>
      <c r="E26" s="318"/>
      <c r="F26" s="318"/>
      <c r="G26" s="318"/>
      <c r="H26" s="318"/>
      <c r="I26" s="318"/>
    </row>
    <row r="27" spans="2:23" ht="13.5" customHeight="1">
      <c r="B27" s="306"/>
      <c r="D27" s="480" t="s">
        <v>22</v>
      </c>
      <c r="E27" s="480"/>
      <c r="F27" s="480"/>
      <c r="G27" s="307" t="s">
        <v>23</v>
      </c>
      <c r="H27" s="307" t="s">
        <v>24</v>
      </c>
    </row>
    <row r="28" spans="2:23">
      <c r="B28" s="492" t="s">
        <v>927</v>
      </c>
      <c r="C28" s="493"/>
      <c r="D28" s="491" t="str">
        <f>Data!T36</f>
        <v>Proff, Kate</v>
      </c>
      <c r="E28" s="491"/>
      <c r="F28" s="491"/>
      <c r="G28" s="308" t="str">
        <f>Data!U36</f>
        <v>(512) 245-2386</v>
      </c>
      <c r="H28" s="309" t="str">
        <f>Data!V36</f>
        <v>kproff@txstate.edu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Data!W36</f>
        <v>303511</v>
      </c>
      <c r="D32" s="140">
        <f>Data!AQ36</f>
        <v>111110</v>
      </c>
      <c r="E32" s="140">
        <f>Data!BK36</f>
        <v>16480</v>
      </c>
      <c r="F32" s="140">
        <f>Data!CE36</f>
        <v>1539</v>
      </c>
      <c r="G32" s="140">
        <f>Data!CY36</f>
        <v>0</v>
      </c>
      <c r="H32" s="141">
        <f>SUM(C32:G32)</f>
        <v>432640</v>
      </c>
      <c r="W32" s="144"/>
    </row>
    <row r="33" spans="2:23">
      <c r="B33" s="129" t="s">
        <v>43</v>
      </c>
      <c r="C33" s="140">
        <f>Data!X36</f>
        <v>90498</v>
      </c>
      <c r="D33" s="140">
        <f>Data!AR36</f>
        <v>29306</v>
      </c>
      <c r="E33" s="140">
        <f>Data!BL36</f>
        <v>4373</v>
      </c>
      <c r="F33" s="140">
        <f>Data!CF36</f>
        <v>927</v>
      </c>
      <c r="G33" s="140">
        <f>Data!CZ36</f>
        <v>0</v>
      </c>
      <c r="H33" s="141">
        <f t="shared" ref="H33:H52" si="0">SUM(C33:G33)</f>
        <v>125104</v>
      </c>
      <c r="W33" s="144"/>
    </row>
    <row r="34" spans="2:23">
      <c r="B34" s="129" t="s">
        <v>44</v>
      </c>
      <c r="C34" s="140">
        <f>Data!Y36</f>
        <v>50195</v>
      </c>
      <c r="D34" s="140">
        <f>Data!AS36</f>
        <v>23638</v>
      </c>
      <c r="E34" s="140">
        <f>Data!BM36</f>
        <v>1618</v>
      </c>
      <c r="F34" s="140">
        <f>Data!CG36</f>
        <v>0</v>
      </c>
      <c r="G34" s="140">
        <f>Data!DA36</f>
        <v>0</v>
      </c>
      <c r="H34" s="141">
        <f t="shared" si="0"/>
        <v>75451</v>
      </c>
      <c r="W34" s="144"/>
    </row>
    <row r="35" spans="2:23">
      <c r="B35" s="129" t="s">
        <v>45</v>
      </c>
      <c r="C35" s="140">
        <f>Data!Z36</f>
        <v>4519</v>
      </c>
      <c r="D35" s="140">
        <f>Data!AT36</f>
        <v>17791</v>
      </c>
      <c r="E35" s="140">
        <f>Data!BN36</f>
        <v>8108</v>
      </c>
      <c r="F35" s="140">
        <f>Data!CH36</f>
        <v>2396</v>
      </c>
      <c r="G35" s="140">
        <f>Data!DB36</f>
        <v>0</v>
      </c>
      <c r="H35" s="141">
        <f t="shared" si="0"/>
        <v>32814</v>
      </c>
      <c r="W35" s="144"/>
    </row>
    <row r="36" spans="2:23">
      <c r="B36" s="129" t="s">
        <v>46</v>
      </c>
      <c r="C36" s="140">
        <f>Data!AA36</f>
        <v>3204</v>
      </c>
      <c r="D36" s="140">
        <f>Data!AU36</f>
        <v>6854</v>
      </c>
      <c r="E36" s="140">
        <f>Data!BO36</f>
        <v>529</v>
      </c>
      <c r="F36" s="140">
        <f>Data!CI36</f>
        <v>20</v>
      </c>
      <c r="G36" s="140">
        <f>Data!DC36</f>
        <v>0</v>
      </c>
      <c r="H36" s="141">
        <f t="shared" si="0"/>
        <v>10607</v>
      </c>
      <c r="W36" s="144"/>
    </row>
    <row r="37" spans="2:23">
      <c r="B37" s="129" t="s">
        <v>47</v>
      </c>
      <c r="C37" s="140">
        <f>Data!AB36</f>
        <v>16169</v>
      </c>
      <c r="D37" s="140">
        <f>Data!AV36</f>
        <v>24146</v>
      </c>
      <c r="E37" s="140">
        <f>Data!BP36</f>
        <v>5881</v>
      </c>
      <c r="F37" s="140">
        <f>Data!CJ36</f>
        <v>1436</v>
      </c>
      <c r="G37" s="140">
        <f>Data!DD36</f>
        <v>0</v>
      </c>
      <c r="H37" s="141">
        <f t="shared" si="0"/>
        <v>47632</v>
      </c>
      <c r="W37" s="144"/>
    </row>
    <row r="38" spans="2:23">
      <c r="B38" s="129" t="s">
        <v>48</v>
      </c>
      <c r="C38" s="140">
        <f>Data!AC36</f>
        <v>14228</v>
      </c>
      <c r="D38" s="140">
        <f>Data!AW36</f>
        <v>10343</v>
      </c>
      <c r="E38" s="140">
        <f>Data!BQ36</f>
        <v>1608</v>
      </c>
      <c r="F38" s="140">
        <f>Data!CK36</f>
        <v>0</v>
      </c>
      <c r="G38" s="140">
        <f>Data!DE36</f>
        <v>0</v>
      </c>
      <c r="H38" s="141">
        <f t="shared" si="0"/>
        <v>26179</v>
      </c>
      <c r="W38" s="144"/>
    </row>
    <row r="39" spans="2:23">
      <c r="B39" s="129" t="s">
        <v>49</v>
      </c>
      <c r="C39" s="140">
        <f>Data!AD36</f>
        <v>0</v>
      </c>
      <c r="D39" s="140">
        <f>Data!AX36</f>
        <v>0</v>
      </c>
      <c r="E39" s="140">
        <f>Data!BR36</f>
        <v>0</v>
      </c>
      <c r="F39" s="140">
        <f>Data!CL36</f>
        <v>0</v>
      </c>
      <c r="G39" s="140">
        <f>Data!DF36</f>
        <v>0</v>
      </c>
      <c r="H39" s="141">
        <f t="shared" si="0"/>
        <v>0</v>
      </c>
      <c r="W39" s="144"/>
    </row>
    <row r="40" spans="2:23">
      <c r="B40" s="129" t="s">
        <v>50</v>
      </c>
      <c r="C40" s="140">
        <f>Data!AE36</f>
        <v>1731</v>
      </c>
      <c r="D40" s="140">
        <f>Data!AY36</f>
        <v>5378</v>
      </c>
      <c r="E40" s="140">
        <f>Data!BS36</f>
        <v>4438</v>
      </c>
      <c r="F40" s="140">
        <f>Data!CM36</f>
        <v>0</v>
      </c>
      <c r="G40" s="140">
        <f>Data!DG36</f>
        <v>0</v>
      </c>
      <c r="H40" s="141">
        <f t="shared" si="0"/>
        <v>11547</v>
      </c>
      <c r="W40" s="144"/>
    </row>
    <row r="41" spans="2:23">
      <c r="B41" s="129" t="s">
        <v>51</v>
      </c>
      <c r="C41" s="140">
        <f>Data!AF36</f>
        <v>0</v>
      </c>
      <c r="D41" s="140">
        <f>Data!AZ36</f>
        <v>0</v>
      </c>
      <c r="E41" s="140">
        <f>Data!BT36</f>
        <v>0</v>
      </c>
      <c r="F41" s="140">
        <f>Data!CN36</f>
        <v>0</v>
      </c>
      <c r="G41" s="140">
        <f>Data!DH36</f>
        <v>0</v>
      </c>
      <c r="H41" s="141">
        <f t="shared" si="0"/>
        <v>0</v>
      </c>
      <c r="W41" s="144"/>
    </row>
    <row r="42" spans="2:23">
      <c r="B42" s="129" t="s">
        <v>52</v>
      </c>
      <c r="C42" s="140">
        <f>Data!AG36</f>
        <v>0</v>
      </c>
      <c r="D42" s="140">
        <f>Data!BA36</f>
        <v>0</v>
      </c>
      <c r="E42" s="140">
        <f>Data!BU36</f>
        <v>0</v>
      </c>
      <c r="F42" s="140">
        <f>Data!CO36</f>
        <v>0</v>
      </c>
      <c r="G42" s="140">
        <f>Data!DI36</f>
        <v>0</v>
      </c>
      <c r="H42" s="141">
        <f t="shared" si="0"/>
        <v>0</v>
      </c>
      <c r="W42" s="144"/>
    </row>
    <row r="43" spans="2:23">
      <c r="B43" s="129" t="s">
        <v>53</v>
      </c>
      <c r="C43" s="140">
        <f>Data!AH36</f>
        <v>8400</v>
      </c>
      <c r="D43" s="140">
        <f>Data!BB36</f>
        <v>0</v>
      </c>
      <c r="E43" s="140">
        <f>Data!BV36</f>
        <v>0</v>
      </c>
      <c r="F43" s="140">
        <f>Data!CP36</f>
        <v>0</v>
      </c>
      <c r="G43" s="140">
        <f>Data!DJ36</f>
        <v>0</v>
      </c>
      <c r="H43" s="141">
        <f t="shared" si="0"/>
        <v>8400</v>
      </c>
      <c r="W43" s="144"/>
    </row>
    <row r="44" spans="2:23">
      <c r="B44" s="129" t="s">
        <v>54</v>
      </c>
      <c r="C44" s="140">
        <f>Data!AI36</f>
        <v>0</v>
      </c>
      <c r="D44" s="140">
        <f>Data!BC36</f>
        <v>0</v>
      </c>
      <c r="E44" s="140">
        <f>Data!BW36</f>
        <v>0</v>
      </c>
      <c r="F44" s="140">
        <f>Data!CQ36</f>
        <v>0</v>
      </c>
      <c r="G44" s="140">
        <f>Data!DK36</f>
        <v>0</v>
      </c>
      <c r="H44" s="141">
        <f t="shared" si="0"/>
        <v>0</v>
      </c>
      <c r="W44" s="144"/>
    </row>
    <row r="45" spans="2:23">
      <c r="B45" s="129" t="s">
        <v>55</v>
      </c>
      <c r="C45" s="140">
        <f>Data!AJ36</f>
        <v>11129</v>
      </c>
      <c r="D45" s="140">
        <f>Data!BD36</f>
        <v>23852</v>
      </c>
      <c r="E45" s="140">
        <f>Data!BX36</f>
        <v>6471</v>
      </c>
      <c r="F45" s="140">
        <f>Data!CR36</f>
        <v>3</v>
      </c>
      <c r="G45" s="140">
        <f>Data!DL36</f>
        <v>4286</v>
      </c>
      <c r="H45" s="141">
        <f t="shared" si="0"/>
        <v>45741</v>
      </c>
      <c r="W45" s="144"/>
    </row>
    <row r="46" spans="2:23">
      <c r="B46" s="129" t="s">
        <v>56</v>
      </c>
      <c r="C46" s="140">
        <f>Data!AK36</f>
        <v>0</v>
      </c>
      <c r="D46" s="140">
        <f>Data!BE36</f>
        <v>0</v>
      </c>
      <c r="E46" s="140">
        <f>Data!BY36</f>
        <v>0</v>
      </c>
      <c r="F46" s="140">
        <f>Data!CS36</f>
        <v>0</v>
      </c>
      <c r="G46" s="140">
        <f>Data!DM36</f>
        <v>0</v>
      </c>
      <c r="H46" s="141">
        <f t="shared" si="0"/>
        <v>0</v>
      </c>
      <c r="W46" s="144"/>
    </row>
    <row r="47" spans="2:23">
      <c r="B47" s="129" t="s">
        <v>57</v>
      </c>
      <c r="C47" s="140">
        <f>Data!AL36</f>
        <v>27843</v>
      </c>
      <c r="D47" s="140">
        <f>Data!BF36</f>
        <v>51516</v>
      </c>
      <c r="E47" s="140">
        <f>Data!BZ36</f>
        <v>6179</v>
      </c>
      <c r="F47" s="140">
        <f>Data!CT36</f>
        <v>169</v>
      </c>
      <c r="G47" s="140">
        <f>Data!DN36</f>
        <v>0</v>
      </c>
      <c r="H47" s="141">
        <f t="shared" si="0"/>
        <v>85707</v>
      </c>
      <c r="W47" s="144"/>
    </row>
    <row r="48" spans="2:23">
      <c r="B48" s="129" t="s">
        <v>58</v>
      </c>
      <c r="C48" s="140">
        <f>Data!AM36</f>
        <v>0</v>
      </c>
      <c r="D48" s="140">
        <f>Data!BG36</f>
        <v>0</v>
      </c>
      <c r="E48" s="140">
        <f>Data!CA36</f>
        <v>0</v>
      </c>
      <c r="F48" s="140">
        <f>Data!CU36</f>
        <v>0</v>
      </c>
      <c r="G48" s="140">
        <f>Data!DO36</f>
        <v>0</v>
      </c>
      <c r="H48" s="141">
        <f t="shared" si="0"/>
        <v>0</v>
      </c>
      <c r="W48" s="144"/>
    </row>
    <row r="49" spans="2:23">
      <c r="B49" s="129" t="s">
        <v>59</v>
      </c>
      <c r="C49" s="140">
        <f>Data!AN36</f>
        <v>0</v>
      </c>
      <c r="D49" s="140">
        <f>Data!BH36</f>
        <v>3429</v>
      </c>
      <c r="E49" s="140">
        <f>Data!CB36</f>
        <v>0</v>
      </c>
      <c r="F49" s="140">
        <f>Data!CV36</f>
        <v>0</v>
      </c>
      <c r="G49" s="140">
        <f>Data!DP36</f>
        <v>0</v>
      </c>
      <c r="H49" s="141">
        <f t="shared" si="0"/>
        <v>3429</v>
      </c>
      <c r="W49" s="144"/>
    </row>
    <row r="50" spans="2:23">
      <c r="B50" s="129" t="s">
        <v>60</v>
      </c>
      <c r="C50" s="140">
        <f>Data!AO36</f>
        <v>5079</v>
      </c>
      <c r="D50" s="140">
        <f>Data!BI36</f>
        <v>5905</v>
      </c>
      <c r="E50" s="140">
        <f>Data!CC36</f>
        <v>1158</v>
      </c>
      <c r="F50" s="140">
        <f>Data!CW36</f>
        <v>0</v>
      </c>
      <c r="G50" s="140">
        <f>Data!DQ36</f>
        <v>0</v>
      </c>
      <c r="H50" s="141">
        <f t="shared" si="0"/>
        <v>12142</v>
      </c>
      <c r="W50" s="144"/>
    </row>
    <row r="51" spans="2:23">
      <c r="B51" s="129" t="s">
        <v>0</v>
      </c>
      <c r="C51" s="140">
        <f>Data!AP36</f>
        <v>13</v>
      </c>
      <c r="D51" s="140">
        <f>Data!BJ36</f>
        <v>5176</v>
      </c>
      <c r="E51" s="140">
        <f>Data!CD36</f>
        <v>1045</v>
      </c>
      <c r="F51" s="140">
        <f>Data!CX36</f>
        <v>0</v>
      </c>
      <c r="G51" s="140">
        <f>Data!DR36</f>
        <v>0</v>
      </c>
      <c r="H51" s="141">
        <f t="shared" si="0"/>
        <v>6234</v>
      </c>
      <c r="W51" s="144"/>
    </row>
    <row r="52" spans="2:23">
      <c r="B52" s="142" t="s">
        <v>33</v>
      </c>
      <c r="C52" s="141">
        <f>SUM(C32:C51)</f>
        <v>536519</v>
      </c>
      <c r="D52" s="141">
        <f>SUM(D32:D51)</f>
        <v>318444</v>
      </c>
      <c r="E52" s="141">
        <f>SUM(E32:E51)</f>
        <v>57888</v>
      </c>
      <c r="F52" s="141">
        <f>SUM(F32:F51)</f>
        <v>6490</v>
      </c>
      <c r="G52" s="141">
        <f>SUM(G32:G51)</f>
        <v>4286</v>
      </c>
      <c r="H52" s="141">
        <f t="shared" si="0"/>
        <v>923627</v>
      </c>
    </row>
    <row r="53" spans="2:23">
      <c r="B53" s="143"/>
      <c r="C53" s="144"/>
      <c r="D53" s="144"/>
      <c r="E53" s="144"/>
      <c r="F53" s="144"/>
      <c r="G53" s="144"/>
      <c r="H53" s="144"/>
    </row>
    <row r="54" spans="2:23" ht="13.5" customHeight="1">
      <c r="B54" s="306"/>
      <c r="D54" s="480" t="s">
        <v>22</v>
      </c>
      <c r="E54" s="480"/>
      <c r="F54" s="480"/>
      <c r="G54" s="307" t="s">
        <v>23</v>
      </c>
      <c r="H54" s="307" t="s">
        <v>24</v>
      </c>
    </row>
    <row r="55" spans="2:23">
      <c r="B55" s="492" t="s">
        <v>928</v>
      </c>
      <c r="C55" s="493"/>
      <c r="D55" s="491" t="str">
        <f>Data!T36</f>
        <v>Proff, Kate</v>
      </c>
      <c r="E55" s="491"/>
      <c r="F55" s="491"/>
      <c r="G55" s="308" t="str">
        <f>Data!U36</f>
        <v>(512) 245-2386</v>
      </c>
      <c r="H55" s="309" t="str">
        <f>Data!V36</f>
        <v>kproff@txstate.edu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Data!DS36</f>
        <v>14471123.785762461</v>
      </c>
      <c r="D61" s="320">
        <f>Data!EM36</f>
        <v>11565081.953000274</v>
      </c>
      <c r="E61" s="320">
        <f>Data!FG36</f>
        <v>6644678.7276306953</v>
      </c>
      <c r="F61" s="320">
        <f>Data!GA36</f>
        <v>1142130.1088114346</v>
      </c>
      <c r="G61" s="320">
        <f>Data!GU36</f>
        <v>0</v>
      </c>
      <c r="H61" s="321">
        <f>SUM(C61:G61)</f>
        <v>33823014.575204872</v>
      </c>
    </row>
    <row r="62" spans="2:23">
      <c r="B62" s="127" t="str">
        <f>$B$33</f>
        <v>Science</v>
      </c>
      <c r="C62" s="320">
        <f>Data!DT36</f>
        <v>3010208.7923802077</v>
      </c>
      <c r="D62" s="320">
        <f>Data!EN36</f>
        <v>2909103.9828980328</v>
      </c>
      <c r="E62" s="320">
        <f>Data!FH36</f>
        <v>2537942.0145947086</v>
      </c>
      <c r="F62" s="320">
        <f>Data!GB36</f>
        <v>901038.54362152691</v>
      </c>
      <c r="G62" s="320">
        <f>Data!GV36</f>
        <v>0</v>
      </c>
      <c r="H62" s="141">
        <f t="shared" ref="H62:H81" si="1">SUM(C62:G62)</f>
        <v>9358293.3334944751</v>
      </c>
    </row>
    <row r="63" spans="2:23">
      <c r="B63" s="127" t="str">
        <f>$B$34</f>
        <v>Fine Arts</v>
      </c>
      <c r="C63" s="320">
        <f>Data!DU36</f>
        <v>5045657.8577588927</v>
      </c>
      <c r="D63" s="320">
        <f>Data!EO36</f>
        <v>4785721.8826201176</v>
      </c>
      <c r="E63" s="320">
        <f>Data!FI36</f>
        <v>1274495.3281394644</v>
      </c>
      <c r="F63" s="320">
        <f>Data!GC36</f>
        <v>0</v>
      </c>
      <c r="G63" s="320">
        <f>Data!GW36</f>
        <v>0</v>
      </c>
      <c r="H63" s="141">
        <f t="shared" si="1"/>
        <v>11105875.068518475</v>
      </c>
    </row>
    <row r="64" spans="2:23">
      <c r="B64" s="127" t="str">
        <f>$B$35</f>
        <v>Teacher Education</v>
      </c>
      <c r="C64" s="320">
        <f>Data!DV36</f>
        <v>285929.99029235094</v>
      </c>
      <c r="D64" s="320">
        <f>Data!EP36</f>
        <v>1977304.1544316672</v>
      </c>
      <c r="E64" s="320">
        <f>Data!FJ36</f>
        <v>1914267.4940912584</v>
      </c>
      <c r="F64" s="320">
        <f>Data!GD36</f>
        <v>1244645.0628727458</v>
      </c>
      <c r="G64" s="320">
        <f>Data!GX36</f>
        <v>0</v>
      </c>
      <c r="H64" s="141">
        <f t="shared" si="1"/>
        <v>5422146.7016880224</v>
      </c>
    </row>
    <row r="65" spans="2:8">
      <c r="B65" s="127" t="str">
        <f>$B$36</f>
        <v>Agriculture</v>
      </c>
      <c r="C65" s="320">
        <f>Data!DW36</f>
        <v>198683.8050188403</v>
      </c>
      <c r="D65" s="320">
        <f>Data!EQ36</f>
        <v>705095.12902028358</v>
      </c>
      <c r="E65" s="320">
        <f>Data!FK36</f>
        <v>272754.11339301895</v>
      </c>
      <c r="F65" s="320">
        <f>Data!GE36</f>
        <v>12038.174014054468</v>
      </c>
      <c r="G65" s="320">
        <f>Data!GY36</f>
        <v>0</v>
      </c>
      <c r="H65" s="141">
        <f t="shared" si="1"/>
        <v>1188571.2214461972</v>
      </c>
    </row>
    <row r="66" spans="2:8">
      <c r="B66" s="127" t="str">
        <f>$B$37</f>
        <v>Engineering</v>
      </c>
      <c r="C66" s="320">
        <f>Data!DX36</f>
        <v>1287445.9394141366</v>
      </c>
      <c r="D66" s="320">
        <f>Data!ER36</f>
        <v>3160607.4387744232</v>
      </c>
      <c r="E66" s="320">
        <f>Data!FL36</f>
        <v>1884427.8349204219</v>
      </c>
      <c r="F66" s="320">
        <f>Data!GF36</f>
        <v>1392323.0082730877</v>
      </c>
      <c r="G66" s="320">
        <f>Data!GZ36</f>
        <v>0</v>
      </c>
      <c r="H66" s="141">
        <f t="shared" si="1"/>
        <v>7724804.2213820694</v>
      </c>
    </row>
    <row r="67" spans="2:8">
      <c r="B67" s="127" t="str">
        <f>$B$38</f>
        <v>Home Economics</v>
      </c>
      <c r="C67" s="320">
        <f>Data!DY36</f>
        <v>613223.121911739</v>
      </c>
      <c r="D67" s="320">
        <f>Data!ES36</f>
        <v>772613.07705249253</v>
      </c>
      <c r="E67" s="320">
        <f>Data!FM36</f>
        <v>542934.11392963259</v>
      </c>
      <c r="F67" s="320">
        <f>Data!GG36</f>
        <v>0</v>
      </c>
      <c r="G67" s="320">
        <f>Data!HA36</f>
        <v>0</v>
      </c>
      <c r="H67" s="141">
        <f t="shared" si="1"/>
        <v>1928770.3128938642</v>
      </c>
    </row>
    <row r="68" spans="2:8">
      <c r="B68" s="127" t="str">
        <f>$B$39</f>
        <v>Law</v>
      </c>
      <c r="C68" s="320">
        <f>Data!DZ36</f>
        <v>0</v>
      </c>
      <c r="D68" s="320">
        <f>Data!ET36</f>
        <v>0</v>
      </c>
      <c r="E68" s="320">
        <f>Data!FN36</f>
        <v>0</v>
      </c>
      <c r="F68" s="320">
        <f>Data!GH36</f>
        <v>0</v>
      </c>
      <c r="G68" s="320">
        <f>Data!HB36</f>
        <v>0</v>
      </c>
      <c r="H68" s="141">
        <f t="shared" si="1"/>
        <v>0</v>
      </c>
    </row>
    <row r="69" spans="2:8">
      <c r="B69" s="127" t="str">
        <f>$B$40</f>
        <v>Social Service</v>
      </c>
      <c r="C69" s="320">
        <f>Data!EA36</f>
        <v>158578.95644005272</v>
      </c>
      <c r="D69" s="320">
        <f>Data!EU36</f>
        <v>708494.6845520545</v>
      </c>
      <c r="E69" s="320">
        <f>Data!FO36</f>
        <v>851954.98591509333</v>
      </c>
      <c r="F69" s="320">
        <f>Data!GI36</f>
        <v>0</v>
      </c>
      <c r="G69" s="320">
        <f>Data!HC36</f>
        <v>0</v>
      </c>
      <c r="H69" s="141">
        <f t="shared" si="1"/>
        <v>1719028.6269072006</v>
      </c>
    </row>
    <row r="70" spans="2:8">
      <c r="B70" s="127" t="str">
        <f>$B$41</f>
        <v>Library Science</v>
      </c>
      <c r="C70" s="320">
        <f>Data!EB36</f>
        <v>0</v>
      </c>
      <c r="D70" s="320">
        <f>Data!EV36</f>
        <v>0</v>
      </c>
      <c r="E70" s="320">
        <f>Data!FP36</f>
        <v>0</v>
      </c>
      <c r="F70" s="320">
        <f>Data!GJ36</f>
        <v>0</v>
      </c>
      <c r="G70" s="320">
        <f>Data!HD36</f>
        <v>0</v>
      </c>
      <c r="H70" s="141">
        <f t="shared" si="1"/>
        <v>0</v>
      </c>
    </row>
    <row r="71" spans="2:8">
      <c r="B71" s="127" t="str">
        <f>$B$42</f>
        <v>Veterinary Science</v>
      </c>
      <c r="C71" s="320">
        <f>Data!EC36</f>
        <v>0</v>
      </c>
      <c r="D71" s="320">
        <f>Data!EW36</f>
        <v>0</v>
      </c>
      <c r="E71" s="320">
        <f>Data!FQ36</f>
        <v>0</v>
      </c>
      <c r="F71" s="320">
        <f>Data!GK36</f>
        <v>0</v>
      </c>
      <c r="G71" s="320">
        <f>Data!HE36</f>
        <v>0</v>
      </c>
      <c r="H71" s="141">
        <f t="shared" si="1"/>
        <v>0</v>
      </c>
    </row>
    <row r="72" spans="2:8">
      <c r="B72" s="127" t="str">
        <f>$B$43</f>
        <v>Vocational Training</v>
      </c>
      <c r="C72" s="320">
        <f>Data!ED36</f>
        <v>332636.38297872338</v>
      </c>
      <c r="D72" s="320">
        <f>Data!EX36</f>
        <v>0</v>
      </c>
      <c r="E72" s="320">
        <f>Data!FR36</f>
        <v>0</v>
      </c>
      <c r="F72" s="320">
        <f>Data!GL36</f>
        <v>0</v>
      </c>
      <c r="G72" s="320">
        <f>Data!HF36</f>
        <v>0</v>
      </c>
      <c r="H72" s="141">
        <f t="shared" si="1"/>
        <v>332636.38297872338</v>
      </c>
    </row>
    <row r="73" spans="2:8">
      <c r="B73" s="127" t="str">
        <f>$B$44</f>
        <v>Physical Training</v>
      </c>
      <c r="C73" s="320">
        <f>Data!EE36</f>
        <v>0</v>
      </c>
      <c r="D73" s="320">
        <f>Data!EY36</f>
        <v>0</v>
      </c>
      <c r="E73" s="320">
        <f>Data!FS36</f>
        <v>0</v>
      </c>
      <c r="F73" s="320">
        <f>Data!GM36</f>
        <v>0</v>
      </c>
      <c r="G73" s="320">
        <f>Data!HG36</f>
        <v>0</v>
      </c>
      <c r="H73" s="141">
        <f t="shared" si="1"/>
        <v>0</v>
      </c>
    </row>
    <row r="74" spans="2:8">
      <c r="B74" s="127" t="str">
        <f>$B$45</f>
        <v>Health Services</v>
      </c>
      <c r="C74" s="320">
        <f>Data!EF36</f>
        <v>621117.20291191852</v>
      </c>
      <c r="D74" s="320">
        <f>Data!EZ36</f>
        <v>3269451.0750338803</v>
      </c>
      <c r="E74" s="320">
        <f>Data!FT36</f>
        <v>1980555.9866113362</v>
      </c>
      <c r="F74" s="320">
        <f>Data!GN36</f>
        <v>9068.64</v>
      </c>
      <c r="G74" s="320">
        <f>Data!HH36</f>
        <v>1461743.03</v>
      </c>
      <c r="H74" s="141">
        <f t="shared" si="1"/>
        <v>7341935.9345571352</v>
      </c>
    </row>
    <row r="75" spans="2:8">
      <c r="B75" s="127" t="str">
        <f>$B$46</f>
        <v>Pharmacy</v>
      </c>
      <c r="C75" s="320">
        <f>Data!EG36</f>
        <v>0</v>
      </c>
      <c r="D75" s="320">
        <f>Data!FA36</f>
        <v>0</v>
      </c>
      <c r="E75" s="320">
        <f>Data!FU36</f>
        <v>0</v>
      </c>
      <c r="F75" s="320">
        <f>Data!GO36</f>
        <v>0</v>
      </c>
      <c r="G75" s="320">
        <f>Data!HI36</f>
        <v>0</v>
      </c>
      <c r="H75" s="141">
        <f t="shared" si="1"/>
        <v>0</v>
      </c>
    </row>
    <row r="76" spans="2:8">
      <c r="B76" s="127" t="str">
        <f>$B$47</f>
        <v>Business Administration</v>
      </c>
      <c r="C76" s="320">
        <f>Data!EH36</f>
        <v>1440525.3247075963</v>
      </c>
      <c r="D76" s="320">
        <f>Data!FB36</f>
        <v>6789337.1177052073</v>
      </c>
      <c r="E76" s="320">
        <f>Data!FV36</f>
        <v>2179301.4654027903</v>
      </c>
      <c r="F76" s="320">
        <f>Data!GP36</f>
        <v>102575.28471935875</v>
      </c>
      <c r="G76" s="320">
        <f>Data!HJ36</f>
        <v>0</v>
      </c>
      <c r="H76" s="141">
        <f t="shared" si="1"/>
        <v>10511739.192534953</v>
      </c>
    </row>
    <row r="77" spans="2:8">
      <c r="B77" s="127" t="str">
        <f>$B$48</f>
        <v>Optometry</v>
      </c>
      <c r="C77" s="320">
        <f>Data!EI36</f>
        <v>0</v>
      </c>
      <c r="D77" s="320">
        <f>Data!FC36</f>
        <v>0</v>
      </c>
      <c r="E77" s="320">
        <f>Data!FW36</f>
        <v>0</v>
      </c>
      <c r="F77" s="320">
        <f>Data!GQ36</f>
        <v>0</v>
      </c>
      <c r="G77" s="320">
        <f>Data!HK36</f>
        <v>0</v>
      </c>
      <c r="H77" s="141">
        <f t="shared" si="1"/>
        <v>0</v>
      </c>
    </row>
    <row r="78" spans="2:8">
      <c r="B78" s="127" t="str">
        <f>$B$49</f>
        <v>Teacher Ed-Practice Teaching</v>
      </c>
      <c r="C78" s="320">
        <f>Data!EJ36</f>
        <v>0</v>
      </c>
      <c r="D78" s="320">
        <f>Data!FD36</f>
        <v>614253.26501976151</v>
      </c>
      <c r="E78" s="320">
        <f>Data!FX36</f>
        <v>0</v>
      </c>
      <c r="F78" s="320">
        <f>Data!GR36</f>
        <v>0</v>
      </c>
      <c r="G78" s="320">
        <f>Data!HL36</f>
        <v>0</v>
      </c>
      <c r="H78" s="141">
        <f t="shared" si="1"/>
        <v>614253.26501976151</v>
      </c>
    </row>
    <row r="79" spans="2:8">
      <c r="B79" s="127" t="str">
        <f>$B$50</f>
        <v>Technology</v>
      </c>
      <c r="C79" s="320">
        <f>Data!EK36</f>
        <v>742552.31285933871</v>
      </c>
      <c r="D79" s="320">
        <f>Data!FE36</f>
        <v>1214522.8866453501</v>
      </c>
      <c r="E79" s="320">
        <f>Data!FY36</f>
        <v>383278.53108640813</v>
      </c>
      <c r="F79" s="320">
        <f>Data!GS36</f>
        <v>0</v>
      </c>
      <c r="G79" s="320">
        <f>Data!HM36</f>
        <v>0</v>
      </c>
      <c r="H79" s="141">
        <f t="shared" si="1"/>
        <v>2340353.7305910969</v>
      </c>
    </row>
    <row r="80" spans="2:8">
      <c r="B80" s="127" t="str">
        <f>$B$51</f>
        <v>Nursing</v>
      </c>
      <c r="C80" s="320">
        <f>Data!EL36</f>
        <v>3973.6834083229442</v>
      </c>
      <c r="D80" s="320">
        <f>Data!FF36</f>
        <v>1605994.026591677</v>
      </c>
      <c r="E80" s="320">
        <f>Data!FZ36</f>
        <v>561570.5</v>
      </c>
      <c r="F80" s="320">
        <f>Data!GT36</f>
        <v>0</v>
      </c>
      <c r="G80" s="320">
        <f>Data!HN36</f>
        <v>0</v>
      </c>
      <c r="H80" s="141">
        <f t="shared" si="1"/>
        <v>2171538.21</v>
      </c>
    </row>
    <row r="81" spans="2:8">
      <c r="B81" s="130" t="str">
        <f>$B$52</f>
        <v>Totals</v>
      </c>
      <c r="C81" s="321">
        <f>SUM(C61:C80)</f>
        <v>28211657.155844577</v>
      </c>
      <c r="D81" s="321">
        <f>SUM(D61:D80)</f>
        <v>40077580.673345208</v>
      </c>
      <c r="E81" s="321">
        <f>SUM(E61:E80)</f>
        <v>21028161.095714826</v>
      </c>
      <c r="F81" s="321">
        <f>SUM(F61:F80)</f>
        <v>4803818.8223122079</v>
      </c>
      <c r="G81" s="321">
        <f>SUM(G61:G80)</f>
        <v>1461743.03</v>
      </c>
      <c r="H81" s="321">
        <f t="shared" si="1"/>
        <v>95582960.777216807</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Data!T36</f>
        <v>Proff, Kate</v>
      </c>
      <c r="E84" s="491"/>
      <c r="F84" s="491"/>
      <c r="G84" s="308" t="str">
        <f>Data!U36</f>
        <v>(512) 245-2386</v>
      </c>
      <c r="H84" s="309" t="str">
        <f>Data!V36</f>
        <v>kproff@txstate.edu</v>
      </c>
    </row>
    <row r="85" spans="2:8" ht="13.5" customHeight="1">
      <c r="B85" s="306"/>
      <c r="C85" s="306"/>
      <c r="D85" s="306"/>
      <c r="E85" s="306"/>
      <c r="F85" s="306"/>
      <c r="G85" s="306"/>
      <c r="H85" s="296"/>
    </row>
    <row r="86" spans="2:8">
      <c r="B86" s="120" t="s">
        <v>32</v>
      </c>
      <c r="C86" s="324"/>
      <c r="D86" s="324"/>
      <c r="E86" s="324"/>
      <c r="F86" s="324"/>
      <c r="G86" s="324"/>
      <c r="H86" s="122">
        <f>H13+H14</f>
        <v>335638655</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Data!HR36</f>
        <v>3698881</v>
      </c>
      <c r="D91" s="327">
        <f>Data!IL36</f>
        <v>1384693</v>
      </c>
      <c r="E91" s="327">
        <f>Data!JF36</f>
        <v>202664</v>
      </c>
      <c r="F91" s="327">
        <f>Data!JZ36</f>
        <v>19099</v>
      </c>
      <c r="G91" s="327">
        <f>Data!KT36</f>
        <v>0</v>
      </c>
      <c r="H91" s="133">
        <f t="shared" ref="H91:H111" si="2">SUM(C91:G91)</f>
        <v>5305337</v>
      </c>
    </row>
    <row r="92" spans="2:8">
      <c r="B92" s="127" t="str">
        <f>$B$33</f>
        <v>Science</v>
      </c>
      <c r="C92" s="327">
        <f>Data!HS36</f>
        <v>1983901</v>
      </c>
      <c r="D92" s="327">
        <f>Data!IM36</f>
        <v>660933</v>
      </c>
      <c r="E92" s="327">
        <f>Data!JG36</f>
        <v>90365</v>
      </c>
      <c r="F92" s="327">
        <f>Data!KA36</f>
        <v>20112</v>
      </c>
      <c r="G92" s="327">
        <f>Data!KU36</f>
        <v>0</v>
      </c>
      <c r="H92" s="136">
        <f t="shared" si="2"/>
        <v>2755311</v>
      </c>
    </row>
    <row r="93" spans="2:8">
      <c r="B93" s="127" t="str">
        <f>$B$34</f>
        <v>Fine Arts</v>
      </c>
      <c r="C93" s="327">
        <f>Data!HT36</f>
        <v>403581</v>
      </c>
      <c r="D93" s="327">
        <f>Data!IN36</f>
        <v>194640</v>
      </c>
      <c r="E93" s="327">
        <f>Data!JH36</f>
        <v>12895</v>
      </c>
      <c r="F93" s="327">
        <f>Data!KB36</f>
        <v>0</v>
      </c>
      <c r="G93" s="327">
        <f>Data!KV36</f>
        <v>0</v>
      </c>
      <c r="H93" s="136">
        <f t="shared" si="2"/>
        <v>611116</v>
      </c>
    </row>
    <row r="94" spans="2:8">
      <c r="B94" s="127" t="str">
        <f>$B$35</f>
        <v>Teacher Education</v>
      </c>
      <c r="C94" s="327">
        <f>Data!HU36</f>
        <v>46333</v>
      </c>
      <c r="D94" s="327">
        <f>Data!IO36</f>
        <v>171580</v>
      </c>
      <c r="E94" s="327">
        <f>Data!JI36</f>
        <v>79942</v>
      </c>
      <c r="F94" s="327">
        <f>Data!KC36</f>
        <v>23456</v>
      </c>
      <c r="G94" s="327">
        <f>Data!KW36</f>
        <v>0</v>
      </c>
      <c r="H94" s="136">
        <f t="shared" si="2"/>
        <v>321311</v>
      </c>
    </row>
    <row r="95" spans="2:8">
      <c r="B95" s="127" t="str">
        <f>$B$36</f>
        <v>Agriculture</v>
      </c>
      <c r="C95" s="327">
        <f>Data!HV36</f>
        <v>55330</v>
      </c>
      <c r="D95" s="327">
        <f>Data!IP36</f>
        <v>119697</v>
      </c>
      <c r="E95" s="327">
        <f>Data!JJ36</f>
        <v>10187</v>
      </c>
      <c r="F95" s="327">
        <f>Data!KD36</f>
        <v>353</v>
      </c>
      <c r="G95" s="327">
        <f>Data!KX36</f>
        <v>0</v>
      </c>
      <c r="H95" s="136">
        <f t="shared" si="2"/>
        <v>185567</v>
      </c>
    </row>
    <row r="96" spans="2:8">
      <c r="B96" s="127" t="str">
        <f>$B$37</f>
        <v>Engineering</v>
      </c>
      <c r="C96" s="327">
        <f>Data!HW36</f>
        <v>671758</v>
      </c>
      <c r="D96" s="327">
        <f>Data!IQ36</f>
        <v>1012553</v>
      </c>
      <c r="E96" s="327">
        <f>Data!JK36</f>
        <v>226541</v>
      </c>
      <c r="F96" s="327">
        <f>Data!KE36</f>
        <v>55849</v>
      </c>
      <c r="G96" s="327">
        <f>Data!KY36</f>
        <v>0</v>
      </c>
      <c r="H96" s="136">
        <f t="shared" si="2"/>
        <v>1966701</v>
      </c>
    </row>
    <row r="97" spans="2:8">
      <c r="B97" s="127" t="str">
        <f>$B$38</f>
        <v>Home Economics</v>
      </c>
      <c r="C97" s="327">
        <f>Data!HX36</f>
        <v>238603</v>
      </c>
      <c r="D97" s="327">
        <f>Data!IR36</f>
        <v>175655</v>
      </c>
      <c r="E97" s="327">
        <f>Data!JL36</f>
        <v>26864</v>
      </c>
      <c r="F97" s="327">
        <f>Data!KF36</f>
        <v>0</v>
      </c>
      <c r="G97" s="327">
        <f>Data!KZ36</f>
        <v>0</v>
      </c>
      <c r="H97" s="136">
        <f t="shared" si="2"/>
        <v>441122</v>
      </c>
    </row>
    <row r="98" spans="2:8">
      <c r="B98" s="127" t="str">
        <f>$B$39</f>
        <v>Law</v>
      </c>
      <c r="C98" s="327">
        <f>Data!HY36</f>
        <v>0</v>
      </c>
      <c r="D98" s="327">
        <f>Data!IS36</f>
        <v>0</v>
      </c>
      <c r="E98" s="327">
        <f>Data!JM36</f>
        <v>0</v>
      </c>
      <c r="F98" s="327">
        <f>Data!KG36</f>
        <v>0</v>
      </c>
      <c r="G98" s="327">
        <f>Data!LA36</f>
        <v>0</v>
      </c>
      <c r="H98" s="136">
        <f t="shared" si="2"/>
        <v>0</v>
      </c>
    </row>
    <row r="99" spans="2:8">
      <c r="B99" s="127" t="str">
        <f>$B$40</f>
        <v>Social Service</v>
      </c>
      <c r="C99" s="327">
        <f>Data!HZ36</f>
        <v>19049</v>
      </c>
      <c r="D99" s="327">
        <f>Data!IT36</f>
        <v>59051</v>
      </c>
      <c r="E99" s="327">
        <f>Data!JN36</f>
        <v>46402</v>
      </c>
      <c r="F99" s="327">
        <f>Data!KH36</f>
        <v>0</v>
      </c>
      <c r="G99" s="327">
        <f>Data!LB36</f>
        <v>0</v>
      </c>
      <c r="H99" s="136">
        <f t="shared" si="2"/>
        <v>124502</v>
      </c>
    </row>
    <row r="100" spans="2:8">
      <c r="B100" s="127" t="str">
        <f>$B$41</f>
        <v>Library Science</v>
      </c>
      <c r="C100" s="327">
        <f>Data!IA36</f>
        <v>0</v>
      </c>
      <c r="D100" s="327">
        <f>Data!IU36</f>
        <v>0</v>
      </c>
      <c r="E100" s="327">
        <f>Data!JO36</f>
        <v>0</v>
      </c>
      <c r="F100" s="327">
        <f>Data!KI36</f>
        <v>0</v>
      </c>
      <c r="G100" s="327">
        <f>Data!LC36</f>
        <v>0</v>
      </c>
      <c r="H100" s="136">
        <f t="shared" si="2"/>
        <v>0</v>
      </c>
    </row>
    <row r="101" spans="2:8">
      <c r="B101" s="127" t="str">
        <f>$B$42</f>
        <v>Veterinary Science</v>
      </c>
      <c r="C101" s="327">
        <f>Data!IB36</f>
        <v>0</v>
      </c>
      <c r="D101" s="327">
        <f>Data!IV36</f>
        <v>0</v>
      </c>
      <c r="E101" s="327">
        <f>Data!JP36</f>
        <v>0</v>
      </c>
      <c r="F101" s="327">
        <f>Data!KJ36</f>
        <v>0</v>
      </c>
      <c r="G101" s="327">
        <f>Data!LD36</f>
        <v>0</v>
      </c>
      <c r="H101" s="136">
        <f t="shared" si="2"/>
        <v>0</v>
      </c>
    </row>
    <row r="102" spans="2:8">
      <c r="B102" s="127" t="str">
        <f>$B$43</f>
        <v>Vocational Training</v>
      </c>
      <c r="C102" s="327">
        <f>Data!IC36</f>
        <v>0</v>
      </c>
      <c r="D102" s="327">
        <f>Data!IW36</f>
        <v>0</v>
      </c>
      <c r="E102" s="327">
        <f>Data!JQ36</f>
        <v>0</v>
      </c>
      <c r="F102" s="327">
        <f>Data!KK36</f>
        <v>0</v>
      </c>
      <c r="G102" s="327">
        <f>Data!LE36</f>
        <v>0</v>
      </c>
      <c r="H102" s="136">
        <f t="shared" si="2"/>
        <v>0</v>
      </c>
    </row>
    <row r="103" spans="2:8">
      <c r="B103" s="127" t="str">
        <f>$B$44</f>
        <v>Physical Training</v>
      </c>
      <c r="C103" s="327">
        <f>Data!ID36</f>
        <v>0</v>
      </c>
      <c r="D103" s="327">
        <f>Data!IX36</f>
        <v>0</v>
      </c>
      <c r="E103" s="327">
        <f>Data!JR36</f>
        <v>0</v>
      </c>
      <c r="F103" s="327">
        <f>Data!KL36</f>
        <v>0</v>
      </c>
      <c r="G103" s="327">
        <f>Data!LF36</f>
        <v>0</v>
      </c>
      <c r="H103" s="136">
        <f t="shared" si="2"/>
        <v>0</v>
      </c>
    </row>
    <row r="104" spans="2:8">
      <c r="B104" s="127" t="str">
        <f>$B$45</f>
        <v>Health Services</v>
      </c>
      <c r="C104" s="327">
        <f>Data!IE36</f>
        <v>229860</v>
      </c>
      <c r="D104" s="327">
        <f>Data!IY36</f>
        <v>505557</v>
      </c>
      <c r="E104" s="327">
        <f>Data!JS36</f>
        <v>133495</v>
      </c>
      <c r="F104" s="327">
        <f>Data!KM36</f>
        <v>0</v>
      </c>
      <c r="G104" s="327">
        <f>Data!LG36</f>
        <v>88040</v>
      </c>
      <c r="H104" s="136">
        <f t="shared" si="2"/>
        <v>956952</v>
      </c>
    </row>
    <row r="105" spans="2:8">
      <c r="B105" s="127" t="str">
        <f>$B$46</f>
        <v>Pharmacy</v>
      </c>
      <c r="C105" s="327">
        <f>Data!IF36</f>
        <v>0</v>
      </c>
      <c r="D105" s="327">
        <f>Data!IZ36</f>
        <v>0</v>
      </c>
      <c r="E105" s="327">
        <f>Data!JT36</f>
        <v>0</v>
      </c>
      <c r="F105" s="327">
        <f>Data!KN36</f>
        <v>0</v>
      </c>
      <c r="G105" s="327">
        <f>Data!LH36</f>
        <v>0</v>
      </c>
      <c r="H105" s="136">
        <f t="shared" si="2"/>
        <v>0</v>
      </c>
    </row>
    <row r="106" spans="2:8">
      <c r="B106" s="127" t="str">
        <f>$B$47</f>
        <v>Business Administration</v>
      </c>
      <c r="C106" s="327">
        <f>Data!IG36</f>
        <v>341622</v>
      </c>
      <c r="D106" s="327">
        <f>Data!JA36</f>
        <v>645819</v>
      </c>
      <c r="E106" s="327">
        <f>Data!JU36</f>
        <v>76769</v>
      </c>
      <c r="F106" s="327">
        <f>Data!KO36</f>
        <v>2026</v>
      </c>
      <c r="G106" s="327">
        <f>Data!LI36</f>
        <v>0</v>
      </c>
      <c r="H106" s="136">
        <f t="shared" si="2"/>
        <v>1066236</v>
      </c>
    </row>
    <row r="107" spans="2:8">
      <c r="B107" s="127" t="str">
        <f>$B$48</f>
        <v>Optometry</v>
      </c>
      <c r="C107" s="327">
        <f>Data!IH36</f>
        <v>0</v>
      </c>
      <c r="D107" s="327">
        <f>Data!JB36</f>
        <v>0</v>
      </c>
      <c r="E107" s="327">
        <f>Data!JV36</f>
        <v>0</v>
      </c>
      <c r="F107" s="327">
        <f>Data!KP36</f>
        <v>0</v>
      </c>
      <c r="G107" s="327">
        <f>Data!LJ36</f>
        <v>0</v>
      </c>
      <c r="H107" s="136">
        <f t="shared" si="2"/>
        <v>0</v>
      </c>
    </row>
    <row r="108" spans="2:8">
      <c r="B108" s="127" t="str">
        <f>$B$49</f>
        <v>Teacher Ed-Practice Teaching</v>
      </c>
      <c r="C108" s="327">
        <f>Data!II36</f>
        <v>0</v>
      </c>
      <c r="D108" s="327">
        <f>Data!JC36</f>
        <v>13320</v>
      </c>
      <c r="E108" s="327">
        <f>Data!JW36</f>
        <v>0</v>
      </c>
      <c r="F108" s="327">
        <f>Data!KQ36</f>
        <v>0</v>
      </c>
      <c r="G108" s="327">
        <f>Data!LK36</f>
        <v>0</v>
      </c>
      <c r="H108" s="136">
        <f t="shared" si="2"/>
        <v>13320</v>
      </c>
    </row>
    <row r="109" spans="2:8">
      <c r="B109" s="127" t="str">
        <f>$B$50</f>
        <v>Technology</v>
      </c>
      <c r="C109" s="327">
        <f>Data!IJ36</f>
        <v>128366</v>
      </c>
      <c r="D109" s="327">
        <f>Data!JD36</f>
        <v>159503</v>
      </c>
      <c r="E109" s="327">
        <f>Data!JX36</f>
        <v>27915</v>
      </c>
      <c r="F109" s="327">
        <f>Data!KR36</f>
        <v>0</v>
      </c>
      <c r="G109" s="327">
        <f>Data!LL36</f>
        <v>0</v>
      </c>
      <c r="H109" s="136">
        <f t="shared" si="2"/>
        <v>315784</v>
      </c>
    </row>
    <row r="110" spans="2:8">
      <c r="B110" s="127" t="str">
        <f>$B$51</f>
        <v>Nursing</v>
      </c>
      <c r="C110" s="327">
        <f>Data!IK36</f>
        <v>578</v>
      </c>
      <c r="D110" s="327">
        <f>Data!JE36</f>
        <v>228454</v>
      </c>
      <c r="E110" s="327">
        <f>Data!JY36</f>
        <v>46015</v>
      </c>
      <c r="F110" s="327">
        <f>Data!KS36</f>
        <v>0</v>
      </c>
      <c r="G110" s="327">
        <f>Data!HPM36</f>
        <v>0</v>
      </c>
      <c r="H110" s="136">
        <f t="shared" si="2"/>
        <v>275047</v>
      </c>
    </row>
    <row r="111" spans="2:8">
      <c r="B111" s="130" t="str">
        <f>$B$52</f>
        <v>Totals</v>
      </c>
      <c r="C111" s="133">
        <f>SUM(C91:C110)</f>
        <v>7817862</v>
      </c>
      <c r="D111" s="133">
        <f>SUM(D91:D110)</f>
        <v>5331455</v>
      </c>
      <c r="E111" s="133">
        <f>SUM(E91:E110)</f>
        <v>980054</v>
      </c>
      <c r="F111" s="133">
        <f>SUM(F91:F110)</f>
        <v>120895</v>
      </c>
      <c r="G111" s="133">
        <f>SUM(G91:G110)</f>
        <v>88040</v>
      </c>
      <c r="H111" s="133">
        <f t="shared" si="2"/>
        <v>14338306</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18170004.785762459</v>
      </c>
      <c r="D116" s="321">
        <f t="shared" si="3"/>
        <v>12949774.953000274</v>
      </c>
      <c r="E116" s="321">
        <f t="shared" si="3"/>
        <v>6847342.7276306953</v>
      </c>
      <c r="F116" s="321">
        <f t="shared" si="3"/>
        <v>1161229.1088114346</v>
      </c>
      <c r="G116" s="321">
        <f t="shared" si="3"/>
        <v>0</v>
      </c>
      <c r="H116" s="133">
        <f t="shared" ref="H116:H136" si="4">SUM(C116:G116)</f>
        <v>39128351.575204864</v>
      </c>
    </row>
    <row r="117" spans="2:8">
      <c r="B117" s="127" t="str">
        <f>$B$33</f>
        <v>Science</v>
      </c>
      <c r="C117" s="141">
        <f t="shared" si="3"/>
        <v>4994109.7923802081</v>
      </c>
      <c r="D117" s="141">
        <f t="shared" si="3"/>
        <v>3570036.9828980328</v>
      </c>
      <c r="E117" s="141">
        <f t="shared" si="3"/>
        <v>2628307.0145947086</v>
      </c>
      <c r="F117" s="141">
        <f t="shared" si="3"/>
        <v>921150.54362152691</v>
      </c>
      <c r="G117" s="141">
        <f t="shared" si="3"/>
        <v>0</v>
      </c>
      <c r="H117" s="136">
        <f t="shared" si="4"/>
        <v>12113604.333494475</v>
      </c>
    </row>
    <row r="118" spans="2:8">
      <c r="B118" s="127" t="str">
        <f>$B$34</f>
        <v>Fine Arts</v>
      </c>
      <c r="C118" s="141">
        <f t="shared" si="3"/>
        <v>5449238.8577588927</v>
      </c>
      <c r="D118" s="141">
        <f t="shared" si="3"/>
        <v>4980361.8826201176</v>
      </c>
      <c r="E118" s="141">
        <f t="shared" si="3"/>
        <v>1287390.3281394644</v>
      </c>
      <c r="F118" s="141">
        <f t="shared" si="3"/>
        <v>0</v>
      </c>
      <c r="G118" s="141">
        <f t="shared" si="3"/>
        <v>0</v>
      </c>
      <c r="H118" s="136">
        <f t="shared" si="4"/>
        <v>11716991.068518475</v>
      </c>
    </row>
    <row r="119" spans="2:8">
      <c r="B119" s="127" t="str">
        <f>$B$35</f>
        <v>Teacher Education</v>
      </c>
      <c r="C119" s="141">
        <f t="shared" si="3"/>
        <v>332262.99029235094</v>
      </c>
      <c r="D119" s="141">
        <f t="shared" si="3"/>
        <v>2148884.1544316672</v>
      </c>
      <c r="E119" s="141">
        <f t="shared" si="3"/>
        <v>1994209.4940912584</v>
      </c>
      <c r="F119" s="141">
        <f t="shared" si="3"/>
        <v>1268101.0628727458</v>
      </c>
      <c r="G119" s="141">
        <f t="shared" si="3"/>
        <v>0</v>
      </c>
      <c r="H119" s="136">
        <f t="shared" si="4"/>
        <v>5743457.7016880224</v>
      </c>
    </row>
    <row r="120" spans="2:8">
      <c r="B120" s="127" t="str">
        <f>$B$36</f>
        <v>Agriculture</v>
      </c>
      <c r="C120" s="141">
        <f t="shared" si="3"/>
        <v>254013.8050188403</v>
      </c>
      <c r="D120" s="141">
        <f t="shared" si="3"/>
        <v>824792.12902028358</v>
      </c>
      <c r="E120" s="141">
        <f t="shared" si="3"/>
        <v>282941.11339301895</v>
      </c>
      <c r="F120" s="141">
        <f t="shared" si="3"/>
        <v>12391.174014054468</v>
      </c>
      <c r="G120" s="141">
        <f t="shared" si="3"/>
        <v>0</v>
      </c>
      <c r="H120" s="136">
        <f t="shared" si="4"/>
        <v>1374138.2214461972</v>
      </c>
    </row>
    <row r="121" spans="2:8">
      <c r="B121" s="127" t="str">
        <f>$B$37</f>
        <v>Engineering</v>
      </c>
      <c r="C121" s="141">
        <f t="shared" si="3"/>
        <v>1959203.9394141366</v>
      </c>
      <c r="D121" s="141">
        <f t="shared" si="3"/>
        <v>4173160.4387744232</v>
      </c>
      <c r="E121" s="141">
        <f t="shared" si="3"/>
        <v>2110968.8349204222</v>
      </c>
      <c r="F121" s="141">
        <f t="shared" si="3"/>
        <v>1448172.0082730877</v>
      </c>
      <c r="G121" s="141">
        <f t="shared" si="3"/>
        <v>0</v>
      </c>
      <c r="H121" s="136">
        <f t="shared" si="4"/>
        <v>9691505.2213820703</v>
      </c>
    </row>
    <row r="122" spans="2:8">
      <c r="B122" s="127" t="str">
        <f>$B$38</f>
        <v>Home Economics</v>
      </c>
      <c r="C122" s="141">
        <f t="shared" si="3"/>
        <v>851826.121911739</v>
      </c>
      <c r="D122" s="141">
        <f t="shared" si="3"/>
        <v>948268.07705249253</v>
      </c>
      <c r="E122" s="141">
        <f t="shared" si="3"/>
        <v>569798.11392963259</v>
      </c>
      <c r="F122" s="141">
        <f t="shared" si="3"/>
        <v>0</v>
      </c>
      <c r="G122" s="141">
        <f t="shared" si="3"/>
        <v>0</v>
      </c>
      <c r="H122" s="136">
        <f t="shared" si="4"/>
        <v>2369892.3128938642</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177627.95644005272</v>
      </c>
      <c r="D124" s="141">
        <f t="shared" si="3"/>
        <v>767545.6845520545</v>
      </c>
      <c r="E124" s="141">
        <f t="shared" si="3"/>
        <v>898356.98591509333</v>
      </c>
      <c r="F124" s="141">
        <f t="shared" si="3"/>
        <v>0</v>
      </c>
      <c r="G124" s="141">
        <f t="shared" si="3"/>
        <v>0</v>
      </c>
      <c r="H124" s="136">
        <f t="shared" si="4"/>
        <v>1843530.6269072006</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332636.38297872338</v>
      </c>
      <c r="D127" s="141">
        <f t="shared" si="3"/>
        <v>0</v>
      </c>
      <c r="E127" s="141">
        <f t="shared" si="3"/>
        <v>0</v>
      </c>
      <c r="F127" s="141">
        <f t="shared" si="3"/>
        <v>0</v>
      </c>
      <c r="G127" s="141">
        <f t="shared" si="3"/>
        <v>0</v>
      </c>
      <c r="H127" s="136">
        <f t="shared" si="4"/>
        <v>332636.38297872338</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850977.20291191852</v>
      </c>
      <c r="D129" s="141">
        <f t="shared" si="3"/>
        <v>3775008.0750338803</v>
      </c>
      <c r="E129" s="141">
        <f t="shared" si="3"/>
        <v>2114050.9866113365</v>
      </c>
      <c r="F129" s="141">
        <f t="shared" si="3"/>
        <v>9068.64</v>
      </c>
      <c r="G129" s="141">
        <f t="shared" si="3"/>
        <v>1549783.03</v>
      </c>
      <c r="H129" s="136">
        <f t="shared" si="4"/>
        <v>8298887.9345571352</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1782147.3247075963</v>
      </c>
      <c r="D131" s="141">
        <f t="shared" si="3"/>
        <v>7435156.1177052073</v>
      </c>
      <c r="E131" s="141">
        <f t="shared" si="3"/>
        <v>2256070.4654027903</v>
      </c>
      <c r="F131" s="141">
        <f t="shared" si="3"/>
        <v>104601.28471935875</v>
      </c>
      <c r="G131" s="141">
        <f t="shared" si="3"/>
        <v>0</v>
      </c>
      <c r="H131" s="136">
        <f t="shared" si="4"/>
        <v>11577975.192534953</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627573.26501976151</v>
      </c>
      <c r="E133" s="141">
        <f t="shared" si="5"/>
        <v>0</v>
      </c>
      <c r="F133" s="141">
        <f t="shared" si="5"/>
        <v>0</v>
      </c>
      <c r="G133" s="141">
        <f t="shared" si="5"/>
        <v>0</v>
      </c>
      <c r="H133" s="136">
        <f t="shared" si="4"/>
        <v>627573.26501976151</v>
      </c>
    </row>
    <row r="134" spans="2:12">
      <c r="B134" s="127" t="str">
        <f>$B$50</f>
        <v>Technology</v>
      </c>
      <c r="C134" s="141">
        <f t="shared" si="5"/>
        <v>870918.31285933871</v>
      </c>
      <c r="D134" s="141">
        <f t="shared" si="5"/>
        <v>1374025.8866453501</v>
      </c>
      <c r="E134" s="141">
        <f t="shared" si="5"/>
        <v>411193.53108640813</v>
      </c>
      <c r="F134" s="141">
        <f t="shared" si="5"/>
        <v>0</v>
      </c>
      <c r="G134" s="141">
        <f t="shared" si="5"/>
        <v>0</v>
      </c>
      <c r="H134" s="136">
        <f t="shared" si="4"/>
        <v>2656137.7305910969</v>
      </c>
    </row>
    <row r="135" spans="2:12">
      <c r="B135" s="127" t="str">
        <f>$B$51</f>
        <v>Nursing</v>
      </c>
      <c r="C135" s="141">
        <f t="shared" si="5"/>
        <v>4551.6834083229442</v>
      </c>
      <c r="D135" s="141">
        <f t="shared" si="5"/>
        <v>1834448.026591677</v>
      </c>
      <c r="E135" s="141">
        <f t="shared" si="5"/>
        <v>607585.5</v>
      </c>
      <c r="F135" s="141">
        <f t="shared" si="5"/>
        <v>0</v>
      </c>
      <c r="G135" s="141">
        <f t="shared" si="5"/>
        <v>0</v>
      </c>
      <c r="H135" s="136">
        <f t="shared" si="4"/>
        <v>2446585.21</v>
      </c>
    </row>
    <row r="136" spans="2:12">
      <c r="B136" s="130" t="str">
        <f>$B$52</f>
        <v>Totals</v>
      </c>
      <c r="C136" s="133">
        <f>SUM(C116:C135)</f>
        <v>36029519.155844577</v>
      </c>
      <c r="D136" s="133">
        <f>SUM(D116:D135)</f>
        <v>45409035.673345208</v>
      </c>
      <c r="E136" s="133">
        <f>SUM(E116:E135)</f>
        <v>22008215.09571483</v>
      </c>
      <c r="F136" s="133">
        <f>SUM(F116:F135)</f>
        <v>4924713.8223122079</v>
      </c>
      <c r="G136" s="133">
        <f>SUM(G116:G135)</f>
        <v>1549783.03</v>
      </c>
      <c r="H136" s="133">
        <f t="shared" si="4"/>
        <v>109921266.77721682</v>
      </c>
    </row>
    <row r="137" spans="2:12">
      <c r="B137" s="328"/>
      <c r="C137" s="331"/>
      <c r="D137" s="331"/>
      <c r="E137" s="331"/>
      <c r="F137" s="331"/>
      <c r="G137" s="331"/>
      <c r="H137" s="332"/>
    </row>
    <row r="138" spans="2:12">
      <c r="B138" s="120" t="s">
        <v>4</v>
      </c>
      <c r="C138" s="325"/>
      <c r="D138" s="325"/>
      <c r="E138" s="325"/>
      <c r="F138" s="325"/>
      <c r="G138" s="325"/>
      <c r="H138" s="122">
        <f>H86-H81-H111</f>
        <v>225717388.22278321</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Data!LN36</f>
        <v>0</v>
      </c>
      <c r="D143" s="327">
        <f>Data!MH36</f>
        <v>0</v>
      </c>
      <c r="E143" s="327">
        <f>Data!NB36</f>
        <v>0</v>
      </c>
      <c r="F143" s="327">
        <f>Data!NV36</f>
        <v>0</v>
      </c>
      <c r="G143" s="327">
        <f>Data!OP36</f>
        <v>0</v>
      </c>
      <c r="H143" s="341">
        <f>Data!PJ36</f>
        <v>132635675.94553243</v>
      </c>
      <c r="I143" s="342">
        <f t="shared" ref="I143:I162" si="6">SUM(C143:H143)</f>
        <v>132635675.94553243</v>
      </c>
    </row>
    <row r="144" spans="2:12">
      <c r="B144" s="127" t="str">
        <f>$B$33</f>
        <v>Science</v>
      </c>
      <c r="C144" s="327">
        <f>Data!LO36</f>
        <v>0</v>
      </c>
      <c r="D144" s="327">
        <f>Data!MI36</f>
        <v>0</v>
      </c>
      <c r="E144" s="327">
        <f>Data!NC36</f>
        <v>0</v>
      </c>
      <c r="F144" s="327">
        <f>Data!NW36</f>
        <v>0</v>
      </c>
      <c r="G144" s="327">
        <f>Data!OQ36</f>
        <v>0</v>
      </c>
      <c r="H144" s="341">
        <f>Data!PK36</f>
        <v>23850123.430668686</v>
      </c>
      <c r="I144" s="342">
        <f t="shared" si="6"/>
        <v>23850123.430668686</v>
      </c>
    </row>
    <row r="145" spans="2:9">
      <c r="B145" s="127" t="str">
        <f>$B$34</f>
        <v>Fine Arts</v>
      </c>
      <c r="C145" s="327">
        <f>Data!LP36</f>
        <v>0</v>
      </c>
      <c r="D145" s="327">
        <f>Data!MJ36</f>
        <v>0</v>
      </c>
      <c r="E145" s="327">
        <f>Data!ND36</f>
        <v>0</v>
      </c>
      <c r="F145" s="327">
        <f>Data!NX36</f>
        <v>0</v>
      </c>
      <c r="G145" s="327">
        <f>Data!OR36</f>
        <v>0</v>
      </c>
      <c r="H145" s="341">
        <f>Data!PL36</f>
        <v>9380210.5124481954</v>
      </c>
      <c r="I145" s="342">
        <f t="shared" si="6"/>
        <v>9380210.5124481954</v>
      </c>
    </row>
    <row r="146" spans="2:9">
      <c r="B146" s="127" t="str">
        <f>$B$35</f>
        <v>Teacher Education</v>
      </c>
      <c r="C146" s="327">
        <f>Data!LQ36</f>
        <v>0</v>
      </c>
      <c r="D146" s="327">
        <f>Data!MK36</f>
        <v>0</v>
      </c>
      <c r="E146" s="327">
        <f>Data!NE36</f>
        <v>0</v>
      </c>
      <c r="F146" s="327">
        <f>Data!NY36</f>
        <v>0</v>
      </c>
      <c r="G146" s="327">
        <f>Data!OS36</f>
        <v>0</v>
      </c>
      <c r="H146" s="341">
        <f>Data!PN36</f>
        <v>7737255.3911409453</v>
      </c>
      <c r="I146" s="342">
        <f t="shared" si="6"/>
        <v>7737255.3911409453</v>
      </c>
    </row>
    <row r="147" spans="2:9">
      <c r="B147" s="127" t="str">
        <f>$B$36</f>
        <v>Agriculture</v>
      </c>
      <c r="C147" s="327">
        <f>Data!LR36</f>
        <v>0</v>
      </c>
      <c r="D147" s="327">
        <f>Data!ML36</f>
        <v>0</v>
      </c>
      <c r="E147" s="327">
        <f>Data!NF36</f>
        <v>0</v>
      </c>
      <c r="F147" s="327">
        <f>Data!NZ36</f>
        <v>0</v>
      </c>
      <c r="G147" s="327">
        <f>Data!OT36</f>
        <v>0</v>
      </c>
      <c r="H147" s="341">
        <f>Data!PM36</f>
        <v>2287222.6857979265</v>
      </c>
      <c r="I147" s="342">
        <f t="shared" si="6"/>
        <v>2287222.6857979265</v>
      </c>
    </row>
    <row r="148" spans="2:9">
      <c r="B148" s="127" t="str">
        <f>$B$37</f>
        <v>Engineering</v>
      </c>
      <c r="C148" s="327">
        <f>Data!LS36</f>
        <v>0</v>
      </c>
      <c r="D148" s="327">
        <f>Data!MM36</f>
        <v>0</v>
      </c>
      <c r="E148" s="327">
        <f>Data!NG36</f>
        <v>0</v>
      </c>
      <c r="F148" s="327">
        <f>Data!OA36</f>
        <v>0</v>
      </c>
      <c r="G148" s="327">
        <f>Data!OU36</f>
        <v>0</v>
      </c>
      <c r="H148" s="341">
        <f>Data!PO36</f>
        <v>17343107.092113942</v>
      </c>
      <c r="I148" s="342">
        <f t="shared" si="6"/>
        <v>17343107.092113942</v>
      </c>
    </row>
    <row r="149" spans="2:9">
      <c r="B149" s="127" t="str">
        <f>$B$38</f>
        <v>Home Economics</v>
      </c>
      <c r="C149" s="327">
        <f>Data!LT36</f>
        <v>0</v>
      </c>
      <c r="D149" s="327">
        <f>Data!MN36</f>
        <v>0</v>
      </c>
      <c r="E149" s="327">
        <f>Data!NH36</f>
        <v>0</v>
      </c>
      <c r="F149" s="327">
        <f>Data!OB36</f>
        <v>0</v>
      </c>
      <c r="G149" s="327">
        <f>Data!OV36</f>
        <v>0</v>
      </c>
      <c r="H149" s="341">
        <f>Data!PP36</f>
        <v>3679729.7166573368</v>
      </c>
      <c r="I149" s="342">
        <f t="shared" si="6"/>
        <v>3679729.7166573368</v>
      </c>
    </row>
    <row r="150" spans="2:9">
      <c r="B150" s="127" t="str">
        <f>$B$39</f>
        <v>Law</v>
      </c>
      <c r="C150" s="327">
        <f>Data!LU36</f>
        <v>0</v>
      </c>
      <c r="D150" s="327">
        <f>Data!MO36</f>
        <v>0</v>
      </c>
      <c r="E150" s="327">
        <f>Data!NI36</f>
        <v>0</v>
      </c>
      <c r="F150" s="327">
        <f>Data!OC36</f>
        <v>0</v>
      </c>
      <c r="G150" s="327">
        <f>Data!OW36</f>
        <v>0</v>
      </c>
      <c r="H150" s="341">
        <f>Data!PQ36</f>
        <v>0</v>
      </c>
      <c r="I150" s="342">
        <f t="shared" si="6"/>
        <v>0</v>
      </c>
    </row>
    <row r="151" spans="2:9">
      <c r="B151" s="127" t="str">
        <f>$B$40</f>
        <v>Social Service</v>
      </c>
      <c r="C151" s="327">
        <f>Data!LV36</f>
        <v>0</v>
      </c>
      <c r="D151" s="327">
        <f>Data!MP36</f>
        <v>0</v>
      </c>
      <c r="E151" s="327">
        <f>Data!NJ36</f>
        <v>0</v>
      </c>
      <c r="F151" s="327">
        <f>Data!OD36</f>
        <v>0</v>
      </c>
      <c r="G151" s="327">
        <f>Data!OX36</f>
        <v>0</v>
      </c>
      <c r="H151" s="341">
        <f>Data!PR36</f>
        <v>2273497.6533188019</v>
      </c>
      <c r="I151" s="342">
        <f t="shared" si="6"/>
        <v>2273497.6533188019</v>
      </c>
    </row>
    <row r="152" spans="2:9">
      <c r="B152" s="127" t="str">
        <f>$B$41</f>
        <v>Library Science</v>
      </c>
      <c r="C152" s="327">
        <f>Data!LW36</f>
        <v>0</v>
      </c>
      <c r="D152" s="327">
        <f>Data!MQ36</f>
        <v>0</v>
      </c>
      <c r="E152" s="327">
        <f>Data!NK36</f>
        <v>0</v>
      </c>
      <c r="F152" s="327">
        <f>Data!OE36</f>
        <v>0</v>
      </c>
      <c r="G152" s="327">
        <f>Data!OY36</f>
        <v>0</v>
      </c>
      <c r="H152" s="341">
        <f>Data!PS36</f>
        <v>0</v>
      </c>
      <c r="I152" s="342">
        <f t="shared" si="6"/>
        <v>0</v>
      </c>
    </row>
    <row r="153" spans="2:9">
      <c r="B153" s="127" t="str">
        <f>$B$42</f>
        <v>Veterinary Science</v>
      </c>
      <c r="C153" s="327">
        <f>Data!LX36</f>
        <v>0</v>
      </c>
      <c r="D153" s="327">
        <f>Data!MR36</f>
        <v>0</v>
      </c>
      <c r="E153" s="327">
        <f>Data!NL36</f>
        <v>0</v>
      </c>
      <c r="F153" s="327">
        <f>Data!OF36</f>
        <v>0</v>
      </c>
      <c r="G153" s="327">
        <f>Data!OZ36</f>
        <v>0</v>
      </c>
      <c r="H153" s="341">
        <f>Data!PT36</f>
        <v>0</v>
      </c>
      <c r="I153" s="342">
        <f t="shared" si="6"/>
        <v>0</v>
      </c>
    </row>
    <row r="154" spans="2:9">
      <c r="B154" s="127" t="str">
        <f>$B$43</f>
        <v>Vocational Training</v>
      </c>
      <c r="C154" s="327">
        <f>Data!LY36</f>
        <v>0</v>
      </c>
      <c r="D154" s="327">
        <f>Data!MS36</f>
        <v>0</v>
      </c>
      <c r="E154" s="327">
        <f>Data!NM36</f>
        <v>0</v>
      </c>
      <c r="F154" s="327">
        <f>Data!OG36</f>
        <v>0</v>
      </c>
      <c r="G154" s="327">
        <f>Data!PA36</f>
        <v>0</v>
      </c>
      <c r="H154" s="341">
        <f>Data!PU36</f>
        <v>466436.44425439026</v>
      </c>
      <c r="I154" s="342">
        <f t="shared" si="6"/>
        <v>466436.44425439026</v>
      </c>
    </row>
    <row r="155" spans="2:9">
      <c r="B155" s="127" t="str">
        <f>$B$44</f>
        <v>Physical Training</v>
      </c>
      <c r="C155" s="327">
        <f>Data!LZ36</f>
        <v>0</v>
      </c>
      <c r="D155" s="327">
        <f>Data!MT36</f>
        <v>0</v>
      </c>
      <c r="E155" s="327">
        <f>Data!NN36</f>
        <v>0</v>
      </c>
      <c r="F155" s="327">
        <f>Data!OH36</f>
        <v>0</v>
      </c>
      <c r="G155" s="327">
        <f>Data!PB36</f>
        <v>0</v>
      </c>
      <c r="H155" s="341">
        <f>Data!PV36</f>
        <v>0</v>
      </c>
      <c r="I155" s="342">
        <f t="shared" si="6"/>
        <v>0</v>
      </c>
    </row>
    <row r="156" spans="2:9">
      <c r="B156" s="127" t="str">
        <f>$B$45</f>
        <v>Health Services</v>
      </c>
      <c r="C156" s="327">
        <f>Data!MA36</f>
        <v>0</v>
      </c>
      <c r="D156" s="327">
        <f>Data!MU36</f>
        <v>0</v>
      </c>
      <c r="E156" s="327">
        <f>Data!NO36</f>
        <v>0</v>
      </c>
      <c r="F156" s="327">
        <f>Data!OI36</f>
        <v>0</v>
      </c>
      <c r="G156" s="327">
        <f>Data!PC36</f>
        <v>0</v>
      </c>
      <c r="H156" s="341">
        <f>Data!PW36</f>
        <v>9707794.271826027</v>
      </c>
      <c r="I156" s="342">
        <f t="shared" si="6"/>
        <v>9707794.271826027</v>
      </c>
    </row>
    <row r="157" spans="2:9">
      <c r="B157" s="127" t="str">
        <f>$B$46</f>
        <v>Pharmacy</v>
      </c>
      <c r="C157" s="327">
        <f>Data!MB36</f>
        <v>0</v>
      </c>
      <c r="D157" s="327">
        <f>Data!MV36</f>
        <v>0</v>
      </c>
      <c r="E157" s="327">
        <f>Data!NP36</f>
        <v>0</v>
      </c>
      <c r="F157" s="327">
        <f>Data!OJ36</f>
        <v>0</v>
      </c>
      <c r="G157" s="327">
        <f>Data!PD36</f>
        <v>0</v>
      </c>
      <c r="H157" s="341">
        <f>Data!PX36</f>
        <v>0</v>
      </c>
      <c r="I157" s="342">
        <f t="shared" si="6"/>
        <v>0</v>
      </c>
    </row>
    <row r="158" spans="2:9">
      <c r="B158" s="127" t="str">
        <f>$B$47</f>
        <v>Business Administration</v>
      </c>
      <c r="C158" s="327">
        <f>Data!MC36</f>
        <v>0</v>
      </c>
      <c r="D158" s="327">
        <f>Data!MW36</f>
        <v>0</v>
      </c>
      <c r="E158" s="327">
        <f>Data!NQ36</f>
        <v>0</v>
      </c>
      <c r="F158" s="327">
        <f>Data!OK36</f>
        <v>0</v>
      </c>
      <c r="G158" s="327">
        <f>Data!PE36</f>
        <v>0</v>
      </c>
      <c r="H158" s="341">
        <f>Data!PY36</f>
        <v>7841676.6605231715</v>
      </c>
      <c r="I158" s="342">
        <f t="shared" si="6"/>
        <v>7841676.6605231715</v>
      </c>
    </row>
    <row r="159" spans="2:9">
      <c r="B159" s="127" t="str">
        <f>$B$48</f>
        <v>Optometry</v>
      </c>
      <c r="C159" s="327">
        <f>Data!MD36</f>
        <v>0</v>
      </c>
      <c r="D159" s="327">
        <f>Data!MX36</f>
        <v>0</v>
      </c>
      <c r="E159" s="327">
        <f>Data!NR36</f>
        <v>0</v>
      </c>
      <c r="F159" s="327">
        <f>Data!OL36</f>
        <v>0</v>
      </c>
      <c r="G159" s="327">
        <f>Data!PF36</f>
        <v>0</v>
      </c>
      <c r="H159" s="341">
        <f>Data!PZ36</f>
        <v>0</v>
      </c>
      <c r="I159" s="342">
        <f t="shared" si="6"/>
        <v>0</v>
      </c>
    </row>
    <row r="160" spans="2:9">
      <c r="B160" s="127" t="str">
        <f>$B$49</f>
        <v>Teacher Ed-Practice Teaching</v>
      </c>
      <c r="C160" s="327">
        <f>Data!ME36</f>
        <v>0</v>
      </c>
      <c r="D160" s="327">
        <f>Data!MY36</f>
        <v>0</v>
      </c>
      <c r="E160" s="327">
        <f>Data!NS36</f>
        <v>0</v>
      </c>
      <c r="F160" s="327">
        <f>Data!OM36</f>
        <v>0</v>
      </c>
      <c r="G160" s="327">
        <f>Data!PG36</f>
        <v>0</v>
      </c>
      <c r="H160" s="341">
        <f>Data!QA36</f>
        <v>815329.83722411236</v>
      </c>
      <c r="I160" s="342">
        <f t="shared" si="6"/>
        <v>815329.83722411236</v>
      </c>
    </row>
    <row r="161" spans="2:10">
      <c r="B161" s="127" t="str">
        <f>$B$50</f>
        <v>Technology</v>
      </c>
      <c r="C161" s="327">
        <f>Data!MF36</f>
        <v>0</v>
      </c>
      <c r="D161" s="327">
        <f>Data!MZ36</f>
        <v>0</v>
      </c>
      <c r="E161" s="327">
        <f>Data!NT36</f>
        <v>0</v>
      </c>
      <c r="F161" s="327">
        <f>Data!ON36</f>
        <v>0</v>
      </c>
      <c r="G161" s="327">
        <f>Data!PH36</f>
        <v>0</v>
      </c>
      <c r="H161" s="341">
        <f>Data!QB36</f>
        <v>2509214.3856148575</v>
      </c>
      <c r="I161" s="342">
        <f t="shared" si="6"/>
        <v>2509214.3856148575</v>
      </c>
    </row>
    <row r="162" spans="2:10">
      <c r="B162" s="127" t="str">
        <f>$B$51</f>
        <v>Nursing</v>
      </c>
      <c r="C162" s="327">
        <f>Data!MG36</f>
        <v>0</v>
      </c>
      <c r="D162" s="327">
        <f>Data!NA36</f>
        <v>0</v>
      </c>
      <c r="E162" s="327">
        <f>Data!NU36</f>
        <v>0</v>
      </c>
      <c r="F162" s="327">
        <f>Data!OO36</f>
        <v>0</v>
      </c>
      <c r="G162" s="327">
        <f>Data!PI36</f>
        <v>0</v>
      </c>
      <c r="H162" s="341">
        <f>Data!QC36</f>
        <v>5190113.9728791472</v>
      </c>
      <c r="I162" s="342">
        <f t="shared" si="6"/>
        <v>5190113.9728791472</v>
      </c>
    </row>
    <row r="163" spans="2:10" ht="14.4" thickBot="1">
      <c r="B163" s="130" t="str">
        <f>$B$52</f>
        <v>Totals</v>
      </c>
      <c r="C163" s="133">
        <f t="shared" ref="C163:H163" si="7">SUM(C143:C162)</f>
        <v>0</v>
      </c>
      <c r="D163" s="133">
        <f t="shared" si="7"/>
        <v>0</v>
      </c>
      <c r="E163" s="133">
        <f t="shared" si="7"/>
        <v>0</v>
      </c>
      <c r="F163" s="133">
        <f t="shared" si="7"/>
        <v>0</v>
      </c>
      <c r="G163" s="134">
        <f t="shared" si="7"/>
        <v>0</v>
      </c>
      <c r="H163" s="343">
        <f t="shared" si="7"/>
        <v>225717388</v>
      </c>
      <c r="I163" s="342">
        <f>SUM(I143:I162)</f>
        <v>225717388</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61591934.484159134</v>
      </c>
      <c r="D168" s="321">
        <f t="shared" si="8"/>
        <v>43896614.22185082</v>
      </c>
      <c r="E168" s="321">
        <f t="shared" si="8"/>
        <v>23210840.593794372</v>
      </c>
      <c r="F168" s="321">
        <f t="shared" si="8"/>
        <v>3936286.6457280968</v>
      </c>
      <c r="G168" s="321">
        <f t="shared" si="8"/>
        <v>0</v>
      </c>
      <c r="H168" s="133">
        <f t="shared" ref="H168:H188" si="9">SUM(C168:G168)</f>
        <v>132635675.94553243</v>
      </c>
      <c r="I168" s="347"/>
      <c r="J168" s="288"/>
    </row>
    <row r="169" spans="2:10">
      <c r="B169" s="127" t="str">
        <f>$B$33</f>
        <v>Science</v>
      </c>
      <c r="C169" s="141">
        <f t="shared" si="8"/>
        <v>9832757.5918288883</v>
      </c>
      <c r="D169" s="141">
        <f t="shared" si="8"/>
        <v>7028942.034926746</v>
      </c>
      <c r="E169" s="141">
        <f t="shared" si="8"/>
        <v>5174797.2763522584</v>
      </c>
      <c r="F169" s="141">
        <f t="shared" si="8"/>
        <v>1813626.5275607945</v>
      </c>
      <c r="G169" s="141">
        <f t="shared" si="8"/>
        <v>0</v>
      </c>
      <c r="H169" s="136">
        <f t="shared" si="9"/>
        <v>23850123.430668682</v>
      </c>
      <c r="I169" s="347"/>
      <c r="J169" s="288"/>
    </row>
    <row r="170" spans="2:10">
      <c r="B170" s="127" t="str">
        <f>$B$34</f>
        <v>Fine Arts</v>
      </c>
      <c r="C170" s="141">
        <f t="shared" si="8"/>
        <v>4362468.7703081323</v>
      </c>
      <c r="D170" s="141">
        <f t="shared" si="8"/>
        <v>3987102.3724401034</v>
      </c>
      <c r="E170" s="141">
        <f t="shared" si="8"/>
        <v>1030639.3696999595</v>
      </c>
      <c r="F170" s="141">
        <f t="shared" si="8"/>
        <v>0</v>
      </c>
      <c r="G170" s="141">
        <f t="shared" si="8"/>
        <v>0</v>
      </c>
      <c r="H170" s="136">
        <f t="shared" si="9"/>
        <v>9380210.5124481954</v>
      </c>
      <c r="I170" s="347"/>
      <c r="J170" s="288"/>
    </row>
    <row r="171" spans="2:10">
      <c r="B171" s="127" t="str">
        <f>$B$35</f>
        <v>Teacher Education</v>
      </c>
      <c r="C171" s="141">
        <f t="shared" si="8"/>
        <v>447605.56209207146</v>
      </c>
      <c r="D171" s="141">
        <f t="shared" si="8"/>
        <v>2894852.9565956742</v>
      </c>
      <c r="E171" s="141">
        <f t="shared" si="8"/>
        <v>2686484.1634834711</v>
      </c>
      <c r="F171" s="141">
        <f t="shared" si="8"/>
        <v>1708312.7089697283</v>
      </c>
      <c r="G171" s="141">
        <f t="shared" si="8"/>
        <v>0</v>
      </c>
      <c r="H171" s="136">
        <f t="shared" si="9"/>
        <v>7737255.3911409443</v>
      </c>
      <c r="I171" s="347"/>
      <c r="J171" s="288"/>
    </row>
    <row r="172" spans="2:10">
      <c r="B172" s="127" t="str">
        <f>$B$36</f>
        <v>Agriculture</v>
      </c>
      <c r="C172" s="141">
        <f t="shared" si="8"/>
        <v>422800.36191227549</v>
      </c>
      <c r="D172" s="141">
        <f t="shared" si="8"/>
        <v>1372848.2616380132</v>
      </c>
      <c r="E172" s="141">
        <f t="shared" si="8"/>
        <v>470949.22708455852</v>
      </c>
      <c r="F172" s="141">
        <f t="shared" si="8"/>
        <v>20624.835163079559</v>
      </c>
      <c r="G172" s="141">
        <f t="shared" si="8"/>
        <v>0</v>
      </c>
      <c r="H172" s="136">
        <f t="shared" si="9"/>
        <v>2287222.685797927</v>
      </c>
      <c r="I172" s="347"/>
      <c r="J172" s="288"/>
    </row>
    <row r="173" spans="2:10">
      <c r="B173" s="127" t="str">
        <f>$B$37</f>
        <v>Engineering</v>
      </c>
      <c r="C173" s="141">
        <f t="shared" si="8"/>
        <v>3506027.4911253992</v>
      </c>
      <c r="D173" s="141">
        <f t="shared" si="8"/>
        <v>7467938.8545917552</v>
      </c>
      <c r="E173" s="141">
        <f t="shared" si="8"/>
        <v>3777613.2536529703</v>
      </c>
      <c r="F173" s="141">
        <f t="shared" si="8"/>
        <v>2591527.4927438162</v>
      </c>
      <c r="G173" s="141">
        <f t="shared" si="8"/>
        <v>0</v>
      </c>
      <c r="H173" s="136">
        <f t="shared" si="9"/>
        <v>17343107.092113942</v>
      </c>
      <c r="I173" s="347"/>
      <c r="J173" s="288"/>
    </row>
    <row r="174" spans="2:10">
      <c r="B174" s="127" t="str">
        <f>$B$38</f>
        <v>Home Economics</v>
      </c>
      <c r="C174" s="141">
        <f t="shared" si="8"/>
        <v>1322629.6727365181</v>
      </c>
      <c r="D174" s="141">
        <f t="shared" si="8"/>
        <v>1472375.0119374464</v>
      </c>
      <c r="E174" s="141">
        <f t="shared" si="8"/>
        <v>884725.03198337217</v>
      </c>
      <c r="F174" s="141">
        <f t="shared" si="8"/>
        <v>0</v>
      </c>
      <c r="G174" s="141">
        <f t="shared" si="8"/>
        <v>0</v>
      </c>
      <c r="H174" s="136">
        <f t="shared" si="9"/>
        <v>3679729.7166573368</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219056.16117035766</v>
      </c>
      <c r="D176" s="141">
        <f t="shared" si="8"/>
        <v>946560.52206281549</v>
      </c>
      <c r="E176" s="141">
        <f t="shared" si="8"/>
        <v>1107880.9700856288</v>
      </c>
      <c r="F176" s="141">
        <f t="shared" si="8"/>
        <v>0</v>
      </c>
      <c r="G176" s="141">
        <f t="shared" si="8"/>
        <v>0</v>
      </c>
      <c r="H176" s="136">
        <f t="shared" si="9"/>
        <v>2273497.6533188019</v>
      </c>
      <c r="I176" s="347"/>
      <c r="J176" s="288"/>
    </row>
    <row r="177" spans="2:10">
      <c r="B177" s="127" t="str">
        <f>$B$41</f>
        <v>Library Science</v>
      </c>
      <c r="C177" s="141">
        <f t="shared" si="8"/>
        <v>0</v>
      </c>
      <c r="D177" s="141">
        <f t="shared" si="8"/>
        <v>0</v>
      </c>
      <c r="E177" s="141">
        <f t="shared" si="8"/>
        <v>0</v>
      </c>
      <c r="F177" s="141">
        <f t="shared" si="8"/>
        <v>0</v>
      </c>
      <c r="G177" s="141">
        <f t="shared" si="8"/>
        <v>0</v>
      </c>
      <c r="H177" s="136">
        <f t="shared" si="9"/>
        <v>0</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466436.4442543902</v>
      </c>
      <c r="D179" s="141">
        <f t="shared" si="8"/>
        <v>0</v>
      </c>
      <c r="E179" s="141">
        <f t="shared" si="8"/>
        <v>0</v>
      </c>
      <c r="F179" s="141">
        <f t="shared" si="8"/>
        <v>0</v>
      </c>
      <c r="G179" s="141">
        <f t="shared" si="8"/>
        <v>0</v>
      </c>
      <c r="H179" s="136">
        <f t="shared" si="9"/>
        <v>466436.4442543902</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995448.02641363849</v>
      </c>
      <c r="D181" s="141">
        <f t="shared" si="8"/>
        <v>4415893.0757831158</v>
      </c>
      <c r="E181" s="141">
        <f t="shared" si="8"/>
        <v>2472954.4753478919</v>
      </c>
      <c r="F181" s="141">
        <f t="shared" si="8"/>
        <v>10608.227528734595</v>
      </c>
      <c r="G181" s="141">
        <f t="shared" si="8"/>
        <v>1812890.4667526456</v>
      </c>
      <c r="H181" s="136">
        <f t="shared" si="9"/>
        <v>9707794.2718260251</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1207035.1550575045</v>
      </c>
      <c r="D183" s="141">
        <f t="shared" si="8"/>
        <v>5035776.0511654317</v>
      </c>
      <c r="E183" s="141">
        <f t="shared" si="8"/>
        <v>1528019.7805615829</v>
      </c>
      <c r="F183" s="141">
        <f t="shared" si="8"/>
        <v>70845.673738651705</v>
      </c>
      <c r="G183" s="141">
        <f t="shared" si="8"/>
        <v>0</v>
      </c>
      <c r="H183" s="136">
        <f t="shared" si="9"/>
        <v>7841676.6605231715</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815329.83722411236</v>
      </c>
      <c r="E185" s="141">
        <f t="shared" si="10"/>
        <v>0</v>
      </c>
      <c r="F185" s="141">
        <f t="shared" si="10"/>
        <v>0</v>
      </c>
      <c r="G185" s="141">
        <f t="shared" si="10"/>
        <v>0</v>
      </c>
      <c r="H185" s="136">
        <f t="shared" si="9"/>
        <v>815329.83722411236</v>
      </c>
      <c r="I185" s="347"/>
      <c r="J185" s="288"/>
    </row>
    <row r="186" spans="2:10">
      <c r="B186" s="127" t="str">
        <f>$B$50</f>
        <v>Technology</v>
      </c>
      <c r="C186" s="141">
        <f t="shared" si="10"/>
        <v>822743.76594008645</v>
      </c>
      <c r="D186" s="141">
        <f t="shared" si="10"/>
        <v>1298022.1173284058</v>
      </c>
      <c r="E186" s="141">
        <f t="shared" si="10"/>
        <v>388448.50234636542</v>
      </c>
      <c r="F186" s="141">
        <f t="shared" si="10"/>
        <v>0</v>
      </c>
      <c r="G186" s="141">
        <f t="shared" si="10"/>
        <v>0</v>
      </c>
      <c r="H186" s="136">
        <f t="shared" si="9"/>
        <v>2509214.3856148575</v>
      </c>
      <c r="I186" s="347"/>
      <c r="J186" s="288"/>
    </row>
    <row r="187" spans="2:10">
      <c r="B187" s="127" t="str">
        <f>$B$51</f>
        <v>Nursing</v>
      </c>
      <c r="C187" s="141">
        <f t="shared" si="10"/>
        <v>9655.8074336021564</v>
      </c>
      <c r="D187" s="141">
        <f t="shared" si="10"/>
        <v>3891544.13932472</v>
      </c>
      <c r="E187" s="141">
        <f t="shared" si="10"/>
        <v>1288914.0261208247</v>
      </c>
      <c r="F187" s="141">
        <f t="shared" si="10"/>
        <v>0</v>
      </c>
      <c r="G187" s="141">
        <f t="shared" si="10"/>
        <v>0</v>
      </c>
      <c r="H187" s="136">
        <f t="shared" si="9"/>
        <v>5190113.9728791472</v>
      </c>
      <c r="I187" s="347"/>
      <c r="J187" s="288"/>
    </row>
    <row r="188" spans="2:10">
      <c r="B188" s="130" t="str">
        <f>$B$52</f>
        <v>Totals</v>
      </c>
      <c r="C188" s="133">
        <f>SUM(C168:C187)</f>
        <v>85206599.294432014</v>
      </c>
      <c r="D188" s="133">
        <f>SUM(D168:D187)</f>
        <v>84523799.456869155</v>
      </c>
      <c r="E188" s="133">
        <f>SUM(E168:E187)</f>
        <v>44022266.670513257</v>
      </c>
      <c r="F188" s="133">
        <f>SUM(F168:F187)</f>
        <v>10151832.111432901</v>
      </c>
      <c r="G188" s="133">
        <f>SUM(G168:G187)</f>
        <v>1812890.4667526456</v>
      </c>
      <c r="H188" s="133">
        <f t="shared" si="9"/>
        <v>225717388</v>
      </c>
      <c r="I188" s="347"/>
      <c r="J188" s="288"/>
    </row>
    <row r="189" spans="2:10">
      <c r="B189" s="328"/>
      <c r="C189" s="329"/>
      <c r="D189" s="329"/>
      <c r="E189" s="329"/>
      <c r="F189" s="329"/>
      <c r="G189" s="329"/>
      <c r="H189" s="344"/>
    </row>
    <row r="190" spans="2:10">
      <c r="B190" s="489" t="s">
        <v>34</v>
      </c>
      <c r="C190" s="489"/>
      <c r="D190" s="489"/>
      <c r="E190" s="489"/>
      <c r="F190" s="489"/>
      <c r="G190" s="489"/>
      <c r="H190" s="122">
        <f>H15</f>
        <v>53929449</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8914547.431567939</v>
      </c>
      <c r="D193" s="135">
        <f t="shared" si="11"/>
        <v>6353404.1079124138</v>
      </c>
      <c r="E193" s="135">
        <f t="shared" si="11"/>
        <v>3359435.6328125861</v>
      </c>
      <c r="F193" s="135">
        <f t="shared" si="11"/>
        <v>569720.92696025746</v>
      </c>
      <c r="G193" s="135">
        <f t="shared" si="11"/>
        <v>0</v>
      </c>
      <c r="H193" s="135">
        <f>SUM(C193:G193)</f>
        <v>19197108.099253196</v>
      </c>
    </row>
    <row r="194" spans="2:8">
      <c r="B194" s="127" t="str">
        <f>$B$33</f>
        <v>Science</v>
      </c>
      <c r="C194" s="138">
        <f t="shared" si="11"/>
        <v>2450204.5622748635</v>
      </c>
      <c r="D194" s="138">
        <f t="shared" si="11"/>
        <v>1751527.5527848876</v>
      </c>
      <c r="E194" s="138">
        <f t="shared" si="11"/>
        <v>1289497.048712201</v>
      </c>
      <c r="F194" s="138">
        <f t="shared" si="11"/>
        <v>451933.84974576999</v>
      </c>
      <c r="G194" s="138">
        <f t="shared" si="11"/>
        <v>0</v>
      </c>
      <c r="H194" s="138">
        <f t="shared" ref="H194:H213" si="12">SUM(C194:G194)</f>
        <v>5943163.0135177216</v>
      </c>
    </row>
    <row r="195" spans="2:8">
      <c r="B195" s="127" t="str">
        <f>$B$34</f>
        <v>Fine Arts</v>
      </c>
      <c r="C195" s="138">
        <f t="shared" si="11"/>
        <v>2673499.4754376072</v>
      </c>
      <c r="D195" s="138">
        <f t="shared" si="11"/>
        <v>2443459.5781603144</v>
      </c>
      <c r="E195" s="138">
        <f t="shared" si="11"/>
        <v>631618.00332236325</v>
      </c>
      <c r="F195" s="138">
        <f t="shared" si="11"/>
        <v>0</v>
      </c>
      <c r="G195" s="138">
        <f t="shared" si="11"/>
        <v>0</v>
      </c>
      <c r="H195" s="138">
        <f t="shared" si="12"/>
        <v>5748577.0569202844</v>
      </c>
    </row>
    <row r="196" spans="2:8">
      <c r="B196" s="127" t="str">
        <f>$B$35</f>
        <v>Teacher Education</v>
      </c>
      <c r="C196" s="138">
        <f t="shared" si="11"/>
        <v>163014.49678410025</v>
      </c>
      <c r="D196" s="138">
        <f t="shared" si="11"/>
        <v>1054283.1411159704</v>
      </c>
      <c r="E196" s="138">
        <f t="shared" si="11"/>
        <v>978396.8322060979</v>
      </c>
      <c r="F196" s="138">
        <f t="shared" si="11"/>
        <v>622154.32556510705</v>
      </c>
      <c r="G196" s="138">
        <f t="shared" si="11"/>
        <v>0</v>
      </c>
      <c r="H196" s="138">
        <f t="shared" si="12"/>
        <v>2817848.7956712758</v>
      </c>
    </row>
    <row r="197" spans="2:8">
      <c r="B197" s="127" t="str">
        <f>$B$36</f>
        <v>Agriculture</v>
      </c>
      <c r="C197" s="138">
        <f t="shared" si="11"/>
        <v>124623.96899795211</v>
      </c>
      <c r="D197" s="138">
        <f t="shared" si="11"/>
        <v>404658.5921153177</v>
      </c>
      <c r="E197" s="138">
        <f t="shared" si="11"/>
        <v>138816.25268800766</v>
      </c>
      <c r="F197" s="138">
        <f t="shared" si="11"/>
        <v>6079.3439398351484</v>
      </c>
      <c r="G197" s="138">
        <f t="shared" si="11"/>
        <v>0</v>
      </c>
      <c r="H197" s="138">
        <f t="shared" si="12"/>
        <v>674178.15774111263</v>
      </c>
    </row>
    <row r="198" spans="2:8">
      <c r="B198" s="127" t="str">
        <f>$B$37</f>
        <v>Engineering</v>
      </c>
      <c r="C198" s="138">
        <f t="shared" si="11"/>
        <v>961222.44611116021</v>
      </c>
      <c r="D198" s="138">
        <f t="shared" si="11"/>
        <v>2047431.3083366854</v>
      </c>
      <c r="E198" s="138">
        <f t="shared" si="11"/>
        <v>1035681.1694516101</v>
      </c>
      <c r="F198" s="138">
        <f t="shared" si="11"/>
        <v>710500.5314547423</v>
      </c>
      <c r="G198" s="138">
        <f t="shared" si="11"/>
        <v>0</v>
      </c>
      <c r="H198" s="138">
        <f t="shared" si="12"/>
        <v>4754835.4553541979</v>
      </c>
    </row>
    <row r="199" spans="2:8">
      <c r="B199" s="127" t="str">
        <f>$B$38</f>
        <v>Home Economics</v>
      </c>
      <c r="C199" s="138">
        <f t="shared" si="11"/>
        <v>417921.97948021191</v>
      </c>
      <c r="D199" s="138">
        <f t="shared" si="11"/>
        <v>465238.22367674962</v>
      </c>
      <c r="E199" s="138">
        <f t="shared" si="11"/>
        <v>279553.71354793588</v>
      </c>
      <c r="F199" s="138">
        <f t="shared" si="11"/>
        <v>0</v>
      </c>
      <c r="G199" s="138">
        <f t="shared" si="11"/>
        <v>0</v>
      </c>
      <c r="H199" s="138">
        <f t="shared" si="12"/>
        <v>1162713.9167048975</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87147.629377516831</v>
      </c>
      <c r="D201" s="138">
        <f t="shared" si="11"/>
        <v>376572.40553926758</v>
      </c>
      <c r="E201" s="138">
        <f t="shared" si="11"/>
        <v>440750.89994999446</v>
      </c>
      <c r="F201" s="138">
        <f t="shared" si="11"/>
        <v>0</v>
      </c>
      <c r="G201" s="138">
        <f t="shared" si="11"/>
        <v>0</v>
      </c>
      <c r="H201" s="138">
        <f t="shared" si="12"/>
        <v>904470.93486677879</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163197.69028638682</v>
      </c>
      <c r="D204" s="138">
        <f t="shared" si="11"/>
        <v>0</v>
      </c>
      <c r="E204" s="138">
        <f t="shared" si="11"/>
        <v>0</v>
      </c>
      <c r="F204" s="138">
        <f t="shared" si="11"/>
        <v>0</v>
      </c>
      <c r="G204" s="138">
        <f t="shared" si="11"/>
        <v>0</v>
      </c>
      <c r="H204" s="138">
        <f t="shared" si="12"/>
        <v>163197.69028638682</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417505.48378972162</v>
      </c>
      <c r="D206" s="138">
        <f t="shared" si="11"/>
        <v>1852090.240824302</v>
      </c>
      <c r="E206" s="138">
        <f t="shared" si="11"/>
        <v>1037193.3312679608</v>
      </c>
      <c r="F206" s="138">
        <f t="shared" si="11"/>
        <v>4449.2460168838579</v>
      </c>
      <c r="G206" s="138">
        <f t="shared" si="11"/>
        <v>760352.81732009409</v>
      </c>
      <c r="H206" s="138">
        <f t="shared" si="12"/>
        <v>4071591.1192189623</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874355.12777610519</v>
      </c>
      <c r="D208" s="138">
        <f t="shared" si="11"/>
        <v>3647827.9809993063</v>
      </c>
      <c r="E208" s="138">
        <f t="shared" si="11"/>
        <v>1106870.7691564201</v>
      </c>
      <c r="F208" s="138">
        <f t="shared" si="11"/>
        <v>51319.365351203865</v>
      </c>
      <c r="G208" s="138">
        <f t="shared" si="11"/>
        <v>0</v>
      </c>
      <c r="H208" s="138">
        <f t="shared" si="12"/>
        <v>5680373.2432830352</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307899.29357565986</v>
      </c>
      <c r="E210" s="138">
        <f t="shared" si="13"/>
        <v>0</v>
      </c>
      <c r="F210" s="138">
        <f t="shared" si="13"/>
        <v>0</v>
      </c>
      <c r="G210" s="138">
        <f t="shared" si="13"/>
        <v>0</v>
      </c>
      <c r="H210" s="138">
        <f t="shared" si="12"/>
        <v>307899.29357565986</v>
      </c>
    </row>
    <row r="211" spans="2:8">
      <c r="B211" s="127" t="str">
        <f>$B$50</f>
        <v>Technology</v>
      </c>
      <c r="C211" s="138">
        <f t="shared" si="13"/>
        <v>427288.9688553767</v>
      </c>
      <c r="D211" s="138">
        <f t="shared" si="13"/>
        <v>674123.04416672594</v>
      </c>
      <c r="E211" s="138">
        <f t="shared" si="13"/>
        <v>201739.31045389504</v>
      </c>
      <c r="F211" s="138">
        <f t="shared" si="13"/>
        <v>0</v>
      </c>
      <c r="G211" s="138">
        <f t="shared" si="13"/>
        <v>0</v>
      </c>
      <c r="H211" s="138">
        <f t="shared" si="12"/>
        <v>1303151.3234759977</v>
      </c>
    </row>
    <row r="212" spans="2:8">
      <c r="B212" s="127" t="str">
        <f>$B$51</f>
        <v>Nursing</v>
      </c>
      <c r="C212" s="138">
        <f t="shared" si="13"/>
        <v>2233.1418244187889</v>
      </c>
      <c r="D212" s="138">
        <f t="shared" si="13"/>
        <v>900014.83965550223</v>
      </c>
      <c r="E212" s="138">
        <f t="shared" si="13"/>
        <v>298092.91865057911</v>
      </c>
      <c r="F212" s="138">
        <f t="shared" si="13"/>
        <v>0</v>
      </c>
      <c r="G212" s="138">
        <f t="shared" si="13"/>
        <v>0</v>
      </c>
      <c r="H212" s="138">
        <f t="shared" si="12"/>
        <v>1200340.9001305001</v>
      </c>
    </row>
    <row r="213" spans="2:8">
      <c r="B213" s="130" t="str">
        <f>$B$52</f>
        <v>Totals</v>
      </c>
      <c r="C213" s="135">
        <f>SUM(C193:C212)</f>
        <v>17676762.402563363</v>
      </c>
      <c r="D213" s="135">
        <f>SUM(D193:D212)</f>
        <v>22278530.308863103</v>
      </c>
      <c r="E213" s="135">
        <f>SUM(E193:E212)</f>
        <v>10797645.882219652</v>
      </c>
      <c r="F213" s="135">
        <f>SUM(F193:F212)</f>
        <v>2416157.5890337997</v>
      </c>
      <c r="G213" s="135">
        <f>SUM(G193:G212)</f>
        <v>760352.81732009409</v>
      </c>
      <c r="H213" s="135">
        <f t="shared" si="12"/>
        <v>53929449.000000007</v>
      </c>
    </row>
    <row r="214" spans="2:8">
      <c r="B214" s="143"/>
      <c r="C214" s="144"/>
      <c r="D214" s="144"/>
      <c r="E214" s="144"/>
      <c r="F214" s="144"/>
      <c r="G214" s="144"/>
      <c r="H214" s="144"/>
    </row>
    <row r="215" spans="2:8">
      <c r="B215" s="489" t="s">
        <v>35</v>
      </c>
      <c r="C215" s="489"/>
      <c r="D215" s="489"/>
      <c r="E215" s="489"/>
      <c r="F215" s="489"/>
      <c r="G215" s="489"/>
      <c r="H215" s="122">
        <f>H17</f>
        <v>47066833</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11327395.12822246</v>
      </c>
      <c r="D218" s="135">
        <f t="shared" si="14"/>
        <v>7742003.5688601956</v>
      </c>
      <c r="E218" s="135">
        <f t="shared" si="14"/>
        <v>1172105.0047169251</v>
      </c>
      <c r="F218" s="135">
        <f t="shared" si="14"/>
        <v>137134.96652099452</v>
      </c>
      <c r="G218" s="135">
        <f t="shared" si="14"/>
        <v>0</v>
      </c>
      <c r="H218" s="135">
        <f>SUM(C218:G218)</f>
        <v>20378638.668320574</v>
      </c>
    </row>
    <row r="219" spans="2:8">
      <c r="B219" s="127" t="str">
        <f>$B$33</f>
        <v>Science</v>
      </c>
      <c r="C219" s="138">
        <f t="shared" si="14"/>
        <v>3377494.0753840096</v>
      </c>
      <c r="D219" s="138">
        <f t="shared" si="14"/>
        <v>2042004.8293494456</v>
      </c>
      <c r="E219" s="138">
        <f t="shared" si="14"/>
        <v>311020.33893368411</v>
      </c>
      <c r="F219" s="138">
        <f t="shared" si="14"/>
        <v>82601.763460014234</v>
      </c>
      <c r="G219" s="138">
        <f t="shared" si="14"/>
        <v>0</v>
      </c>
      <c r="H219" s="138">
        <f t="shared" ref="H219:H238" si="15">SUM(C219:G219)</f>
        <v>5813121.0071271528</v>
      </c>
    </row>
    <row r="220" spans="2:8">
      <c r="B220" s="127" t="str">
        <f>$B$34</f>
        <v>Fine Arts</v>
      </c>
      <c r="C220" s="138">
        <f t="shared" si="14"/>
        <v>1873337.699329271</v>
      </c>
      <c r="D220" s="138">
        <f t="shared" si="14"/>
        <v>1647065.7939043948</v>
      </c>
      <c r="E220" s="138">
        <f t="shared" si="14"/>
        <v>115076.81417669811</v>
      </c>
      <c r="F220" s="138">
        <f t="shared" si="14"/>
        <v>0</v>
      </c>
      <c r="G220" s="138">
        <f t="shared" si="14"/>
        <v>0</v>
      </c>
      <c r="H220" s="138">
        <f t="shared" si="15"/>
        <v>3635480.307410364</v>
      </c>
    </row>
    <row r="221" spans="2:8">
      <c r="B221" s="127" t="str">
        <f>$B$35</f>
        <v>Teacher Education</v>
      </c>
      <c r="C221" s="138">
        <f t="shared" si="14"/>
        <v>168654.50868152161</v>
      </c>
      <c r="D221" s="138">
        <f t="shared" si="14"/>
        <v>1239654.2659849855</v>
      </c>
      <c r="E221" s="138">
        <f t="shared" si="14"/>
        <v>576664.28266048711</v>
      </c>
      <c r="F221" s="138">
        <f t="shared" si="14"/>
        <v>213499.27211455675</v>
      </c>
      <c r="G221" s="138">
        <f t="shared" si="14"/>
        <v>0</v>
      </c>
      <c r="H221" s="138">
        <f t="shared" si="15"/>
        <v>2198472.3294415511</v>
      </c>
    </row>
    <row r="222" spans="2:8">
      <c r="B222" s="127" t="str">
        <f>$B$36</f>
        <v>Agriculture</v>
      </c>
      <c r="C222" s="138">
        <f t="shared" si="14"/>
        <v>119577.12897003655</v>
      </c>
      <c r="D222" s="138">
        <f t="shared" si="14"/>
        <v>477578.0079287893</v>
      </c>
      <c r="E222" s="138">
        <f t="shared" si="14"/>
        <v>37624.001668401303</v>
      </c>
      <c r="F222" s="138">
        <f t="shared" si="14"/>
        <v>1782.1308189862834</v>
      </c>
      <c r="G222" s="138">
        <f t="shared" si="14"/>
        <v>0</v>
      </c>
      <c r="H222" s="138">
        <f t="shared" si="15"/>
        <v>636561.26938621351</v>
      </c>
    </row>
    <row r="223" spans="2:8">
      <c r="B223" s="127" t="str">
        <f>$B$37</f>
        <v>Engineering</v>
      </c>
      <c r="C223" s="138">
        <f t="shared" si="14"/>
        <v>603446.50384410762</v>
      </c>
      <c r="D223" s="138">
        <f t="shared" si="14"/>
        <v>1682462.5881891663</v>
      </c>
      <c r="E223" s="138">
        <f t="shared" si="14"/>
        <v>418273.63669540273</v>
      </c>
      <c r="F223" s="138">
        <f t="shared" si="14"/>
        <v>127956.99280321515</v>
      </c>
      <c r="G223" s="138">
        <f t="shared" si="14"/>
        <v>0</v>
      </c>
      <c r="H223" s="138">
        <f t="shared" si="15"/>
        <v>2832139.7215318917</v>
      </c>
    </row>
    <row r="224" spans="2:8">
      <c r="B224" s="127" t="str">
        <f>$B$38</f>
        <v>Home Economics</v>
      </c>
      <c r="C224" s="138">
        <f t="shared" si="14"/>
        <v>531006.05211787764</v>
      </c>
      <c r="D224" s="138">
        <f t="shared" si="14"/>
        <v>720687.09308541974</v>
      </c>
      <c r="E224" s="138">
        <f t="shared" si="14"/>
        <v>114365.58541169997</v>
      </c>
      <c r="F224" s="138">
        <f t="shared" si="14"/>
        <v>0</v>
      </c>
      <c r="G224" s="138">
        <f t="shared" si="14"/>
        <v>0</v>
      </c>
      <c r="H224" s="138">
        <f t="shared" si="15"/>
        <v>1366058.7306149974</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64602.999452913005</v>
      </c>
      <c r="D226" s="138">
        <f t="shared" si="14"/>
        <v>374732.20406201179</v>
      </c>
      <c r="E226" s="138">
        <f t="shared" si="14"/>
        <v>315643.32590617199</v>
      </c>
      <c r="F226" s="138">
        <f t="shared" si="14"/>
        <v>0</v>
      </c>
      <c r="G226" s="138">
        <f t="shared" si="14"/>
        <v>0</v>
      </c>
      <c r="H226" s="138">
        <f t="shared" si="15"/>
        <v>754978.52942109678</v>
      </c>
    </row>
    <row r="227" spans="2:10">
      <c r="B227" s="127" t="str">
        <f>$B$41</f>
        <v>Library Science</v>
      </c>
      <c r="C227" s="138">
        <f t="shared" si="14"/>
        <v>0</v>
      </c>
      <c r="D227" s="138">
        <f t="shared" si="14"/>
        <v>0</v>
      </c>
      <c r="E227" s="138">
        <f t="shared" si="14"/>
        <v>0</v>
      </c>
      <c r="F227" s="138">
        <f t="shared" si="14"/>
        <v>0</v>
      </c>
      <c r="G227" s="138">
        <f t="shared" si="14"/>
        <v>0</v>
      </c>
      <c r="H227" s="138">
        <f t="shared" si="15"/>
        <v>0</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313498.09093268006</v>
      </c>
      <c r="D229" s="138">
        <f t="shared" si="14"/>
        <v>0</v>
      </c>
      <c r="E229" s="138">
        <f t="shared" si="14"/>
        <v>0</v>
      </c>
      <c r="F229" s="138">
        <f t="shared" si="14"/>
        <v>0</v>
      </c>
      <c r="G229" s="138">
        <f t="shared" si="14"/>
        <v>0</v>
      </c>
      <c r="H229" s="138">
        <f t="shared" si="15"/>
        <v>313498.09093268006</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415347.64928449958</v>
      </c>
      <c r="D231" s="138">
        <f t="shared" si="14"/>
        <v>1661977.0418904994</v>
      </c>
      <c r="E231" s="138">
        <f t="shared" si="14"/>
        <v>460236.13383029267</v>
      </c>
      <c r="F231" s="138">
        <f t="shared" si="14"/>
        <v>267.31962284794253</v>
      </c>
      <c r="G231" s="138">
        <f t="shared" si="14"/>
        <v>159063.72526263393</v>
      </c>
      <c r="H231" s="138">
        <f t="shared" si="15"/>
        <v>2696891.8698907732</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1039134.2078379299</v>
      </c>
      <c r="D233" s="138">
        <f t="shared" si="14"/>
        <v>3589569.3983746003</v>
      </c>
      <c r="E233" s="138">
        <f t="shared" si="14"/>
        <v>439468.2538923471</v>
      </c>
      <c r="F233" s="138">
        <f t="shared" si="14"/>
        <v>15059.005420434094</v>
      </c>
      <c r="G233" s="138">
        <f t="shared" si="14"/>
        <v>0</v>
      </c>
      <c r="H233" s="138">
        <f t="shared" si="15"/>
        <v>5083230.8655253118</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238928.36142220869</v>
      </c>
      <c r="E235" s="138">
        <f t="shared" si="16"/>
        <v>0</v>
      </c>
      <c r="F235" s="138">
        <f t="shared" si="16"/>
        <v>0</v>
      </c>
      <c r="G235" s="138">
        <f t="shared" si="16"/>
        <v>0</v>
      </c>
      <c r="H235" s="138">
        <f t="shared" si="15"/>
        <v>238928.36142220869</v>
      </c>
    </row>
    <row r="236" spans="2:10">
      <c r="B236" s="127" t="str">
        <f>$B$50</f>
        <v>Technology</v>
      </c>
      <c r="C236" s="138">
        <f t="shared" si="16"/>
        <v>189554.38141036691</v>
      </c>
      <c r="D236" s="138">
        <f t="shared" si="16"/>
        <v>411452.89419601706</v>
      </c>
      <c r="E236" s="138">
        <f t="shared" si="16"/>
        <v>82360.290986783933</v>
      </c>
      <c r="F236" s="138">
        <f t="shared" si="16"/>
        <v>0</v>
      </c>
      <c r="G236" s="138">
        <f t="shared" si="16"/>
        <v>0</v>
      </c>
      <c r="H236" s="138">
        <f t="shared" si="15"/>
        <v>683367.56659316795</v>
      </c>
    </row>
    <row r="237" spans="2:10">
      <c r="B237" s="127" t="str">
        <f>$B$51</f>
        <v>Nursing</v>
      </c>
      <c r="C237" s="138">
        <f t="shared" si="16"/>
        <v>485.17561691962391</v>
      </c>
      <c r="D237" s="138">
        <f t="shared" si="16"/>
        <v>360657.10082279157</v>
      </c>
      <c r="E237" s="138">
        <f t="shared" si="16"/>
        <v>74323.405942305035</v>
      </c>
      <c r="F237" s="138">
        <f t="shared" si="16"/>
        <v>0</v>
      </c>
      <c r="G237" s="138">
        <f t="shared" si="16"/>
        <v>0</v>
      </c>
      <c r="H237" s="138">
        <f t="shared" si="15"/>
        <v>435465.68238201627</v>
      </c>
    </row>
    <row r="238" spans="2:10">
      <c r="B238" s="130" t="str">
        <f>$B$52</f>
        <v>Totals</v>
      </c>
      <c r="C238" s="135">
        <f>SUM(C218:C237)</f>
        <v>20023533.60108459</v>
      </c>
      <c r="D238" s="135">
        <f>SUM(D218:D237)</f>
        <v>22188773.148070525</v>
      </c>
      <c r="E238" s="135">
        <f>SUM(E218:E237)</f>
        <v>4117161.0748211993</v>
      </c>
      <c r="F238" s="135">
        <f>SUM(F218:F237)</f>
        <v>578301.45076104894</v>
      </c>
      <c r="G238" s="135">
        <f>SUM(G218:G237)</f>
        <v>159063.72526263393</v>
      </c>
      <c r="H238" s="135">
        <f t="shared" si="15"/>
        <v>47066833</v>
      </c>
    </row>
    <row r="239" spans="2:10">
      <c r="B239" s="328"/>
      <c r="C239" s="348"/>
      <c r="D239" s="348"/>
      <c r="E239" s="348"/>
      <c r="F239" s="348"/>
      <c r="G239" s="348"/>
      <c r="H239" s="348"/>
    </row>
    <row r="240" spans="2:10">
      <c r="B240" s="120" t="s">
        <v>11</v>
      </c>
      <c r="C240" s="121"/>
      <c r="D240" s="121"/>
      <c r="E240" s="121"/>
      <c r="F240" s="121"/>
      <c r="G240" s="121"/>
      <c r="H240" s="122">
        <f>H16</f>
        <v>22567036</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5431122.456121508</v>
      </c>
      <c r="D243" s="135">
        <f t="shared" si="17"/>
        <v>3712042.2623420721</v>
      </c>
      <c r="E243" s="135">
        <f t="shared" si="17"/>
        <v>561986.73569617525</v>
      </c>
      <c r="F243" s="135">
        <f t="shared" si="17"/>
        <v>65751.815643471869</v>
      </c>
      <c r="G243" s="135">
        <f t="shared" si="17"/>
        <v>0</v>
      </c>
      <c r="H243" s="135">
        <f>SUM(C243:G243)</f>
        <v>9770903.2698032297</v>
      </c>
    </row>
    <row r="244" spans="2:8">
      <c r="B244" s="127" t="str">
        <f>$B$33</f>
        <v>Science</v>
      </c>
      <c r="C244" s="138">
        <f t="shared" si="17"/>
        <v>1619400.0218578049</v>
      </c>
      <c r="D244" s="138">
        <f t="shared" si="17"/>
        <v>979075.7856196271</v>
      </c>
      <c r="E244" s="138">
        <f t="shared" si="17"/>
        <v>149124.2715533601</v>
      </c>
      <c r="F244" s="138">
        <f t="shared" si="17"/>
        <v>39604.894802793002</v>
      </c>
      <c r="G244" s="138">
        <f t="shared" si="17"/>
        <v>0</v>
      </c>
      <c r="H244" s="138">
        <f t="shared" ref="H244:H263" si="18">SUM(C244:G244)</f>
        <v>2787204.9738335847</v>
      </c>
    </row>
    <row r="245" spans="2:8">
      <c r="B245" s="127" t="str">
        <f>$B$34</f>
        <v>Fine Arts</v>
      </c>
      <c r="C245" s="138">
        <f t="shared" si="17"/>
        <v>898205.30947813776</v>
      </c>
      <c r="D245" s="138">
        <f t="shared" si="17"/>
        <v>789715.19212709833</v>
      </c>
      <c r="E245" s="138">
        <f t="shared" si="17"/>
        <v>55175.639463374493</v>
      </c>
      <c r="F245" s="138">
        <f t="shared" si="17"/>
        <v>0</v>
      </c>
      <c r="G245" s="138">
        <f t="shared" si="17"/>
        <v>0</v>
      </c>
      <c r="H245" s="138">
        <f t="shared" si="18"/>
        <v>1743096.1410686104</v>
      </c>
    </row>
    <row r="246" spans="2:8">
      <c r="B246" s="127" t="str">
        <f>$B$35</f>
        <v>Teacher Education</v>
      </c>
      <c r="C246" s="138">
        <f t="shared" si="17"/>
        <v>80864.424614637013</v>
      </c>
      <c r="D246" s="138">
        <f t="shared" si="17"/>
        <v>594374.43874833768</v>
      </c>
      <c r="E246" s="138">
        <f t="shared" si="17"/>
        <v>276492.01778061822</v>
      </c>
      <c r="F246" s="138">
        <f t="shared" si="17"/>
        <v>102366.04956579507</v>
      </c>
      <c r="G246" s="138">
        <f t="shared" si="17"/>
        <v>0</v>
      </c>
      <c r="H246" s="138">
        <f t="shared" si="18"/>
        <v>1054096.9307093881</v>
      </c>
    </row>
    <row r="247" spans="2:8">
      <c r="B247" s="127" t="str">
        <f>$B$36</f>
        <v>Agriculture</v>
      </c>
      <c r="C247" s="138">
        <f t="shared" si="17"/>
        <v>57333.395987009731</v>
      </c>
      <c r="D247" s="138">
        <f t="shared" si="17"/>
        <v>228983.32882812133</v>
      </c>
      <c r="E247" s="138">
        <f t="shared" si="17"/>
        <v>18039.501406752228</v>
      </c>
      <c r="F247" s="138">
        <f t="shared" si="17"/>
        <v>854.47453727708728</v>
      </c>
      <c r="G247" s="138">
        <f t="shared" si="17"/>
        <v>0</v>
      </c>
      <c r="H247" s="138">
        <f t="shared" si="18"/>
        <v>305210.70075916033</v>
      </c>
    </row>
    <row r="248" spans="2:8">
      <c r="B248" s="127" t="str">
        <f>$B$37</f>
        <v>Engineering</v>
      </c>
      <c r="C248" s="138">
        <f t="shared" si="17"/>
        <v>289333.23336890148</v>
      </c>
      <c r="D248" s="138">
        <f t="shared" si="17"/>
        <v>806686.81906679575</v>
      </c>
      <c r="E248" s="138">
        <f t="shared" si="17"/>
        <v>200548.78596051011</v>
      </c>
      <c r="F248" s="138">
        <f t="shared" si="17"/>
        <v>61351.271776494868</v>
      </c>
      <c r="G248" s="138">
        <f t="shared" si="17"/>
        <v>0</v>
      </c>
      <c r="H248" s="138">
        <f t="shared" si="18"/>
        <v>1357920.1101727022</v>
      </c>
    </row>
    <row r="249" spans="2:8">
      <c r="B249" s="127" t="str">
        <f>$B$38</f>
        <v>Home Economics</v>
      </c>
      <c r="C249" s="138">
        <f t="shared" si="17"/>
        <v>254600.36145542277</v>
      </c>
      <c r="D249" s="138">
        <f t="shared" si="17"/>
        <v>345546.33353797183</v>
      </c>
      <c r="E249" s="138">
        <f t="shared" si="17"/>
        <v>54834.628094626809</v>
      </c>
      <c r="F249" s="138">
        <f t="shared" si="17"/>
        <v>0</v>
      </c>
      <c r="G249" s="138">
        <f t="shared" si="17"/>
        <v>0</v>
      </c>
      <c r="H249" s="138">
        <f t="shared" si="18"/>
        <v>654981.32308802148</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30975.065060397581</v>
      </c>
      <c r="D251" s="138">
        <f t="shared" si="17"/>
        <v>179672.066302544</v>
      </c>
      <c r="E251" s="138">
        <f t="shared" si="17"/>
        <v>151340.84545022002</v>
      </c>
      <c r="F251" s="138">
        <f t="shared" si="17"/>
        <v>0</v>
      </c>
      <c r="G251" s="138">
        <f t="shared" si="17"/>
        <v>0</v>
      </c>
      <c r="H251" s="138">
        <f t="shared" si="18"/>
        <v>361987.97681316163</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150312.27412324649</v>
      </c>
      <c r="D254" s="138">
        <f t="shared" si="17"/>
        <v>0</v>
      </c>
      <c r="E254" s="138">
        <f t="shared" si="17"/>
        <v>0</v>
      </c>
      <c r="F254" s="138">
        <f t="shared" si="17"/>
        <v>0</v>
      </c>
      <c r="G254" s="138">
        <f t="shared" si="17"/>
        <v>0</v>
      </c>
      <c r="H254" s="138">
        <f t="shared" si="18"/>
        <v>150312.27412324649</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199145.8688949536</v>
      </c>
      <c r="D256" s="138">
        <f t="shared" si="17"/>
        <v>796864.6570190182</v>
      </c>
      <c r="E256" s="138">
        <f t="shared" si="17"/>
        <v>220668.45671662319</v>
      </c>
      <c r="F256" s="138">
        <f t="shared" si="17"/>
        <v>128.17118059156309</v>
      </c>
      <c r="G256" s="138">
        <f t="shared" si="17"/>
        <v>76265.95174347017</v>
      </c>
      <c r="H256" s="138">
        <f t="shared" si="18"/>
        <v>1293073.1055546568</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498231.5057635181</v>
      </c>
      <c r="D258" s="138">
        <f t="shared" si="17"/>
        <v>1721083.3335146629</v>
      </c>
      <c r="E258" s="138">
        <f t="shared" si="17"/>
        <v>210710.92474919095</v>
      </c>
      <c r="F258" s="138">
        <f t="shared" si="17"/>
        <v>7220.3098399913879</v>
      </c>
      <c r="G258" s="138">
        <f t="shared" si="17"/>
        <v>0</v>
      </c>
      <c r="H258" s="138">
        <f t="shared" si="18"/>
        <v>2437246.0738673634</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114558.48184295712</v>
      </c>
      <c r="E260" s="138">
        <f t="shared" si="19"/>
        <v>0</v>
      </c>
      <c r="F260" s="138">
        <f t="shared" si="19"/>
        <v>0</v>
      </c>
      <c r="G260" s="138">
        <f t="shared" si="19"/>
        <v>0</v>
      </c>
      <c r="H260" s="138">
        <f t="shared" si="18"/>
        <v>114558.48184295712</v>
      </c>
    </row>
    <row r="261" spans="2:10">
      <c r="B261" s="127" t="str">
        <f>$B$50</f>
        <v>Technology</v>
      </c>
      <c r="C261" s="138">
        <f t="shared" si="19"/>
        <v>90885.242889520116</v>
      </c>
      <c r="D261" s="138">
        <f t="shared" si="19"/>
        <v>197278.4588167576</v>
      </c>
      <c r="E261" s="138">
        <f t="shared" si="19"/>
        <v>39489.116500981247</v>
      </c>
      <c r="F261" s="138">
        <f t="shared" si="19"/>
        <v>0</v>
      </c>
      <c r="G261" s="138">
        <f t="shared" si="19"/>
        <v>0</v>
      </c>
      <c r="H261" s="138">
        <f t="shared" si="18"/>
        <v>327652.818207259</v>
      </c>
    </row>
    <row r="262" spans="2:10">
      <c r="B262" s="127" t="str">
        <f>$B$51</f>
        <v>Nursing</v>
      </c>
      <c r="C262" s="138">
        <f t="shared" si="19"/>
        <v>232.62613852407193</v>
      </c>
      <c r="D262" s="138">
        <f t="shared" si="19"/>
        <v>172923.50598400293</v>
      </c>
      <c r="E262" s="138">
        <f t="shared" si="19"/>
        <v>35635.688034132472</v>
      </c>
      <c r="F262" s="138">
        <f t="shared" si="19"/>
        <v>0</v>
      </c>
      <c r="G262" s="138">
        <f t="shared" si="19"/>
        <v>0</v>
      </c>
      <c r="H262" s="138">
        <f t="shared" si="18"/>
        <v>208791.82015665947</v>
      </c>
    </row>
    <row r="263" spans="2:10">
      <c r="B263" s="130" t="str">
        <f>$B$52</f>
        <v>Totals</v>
      </c>
      <c r="C263" s="135">
        <f>SUM(C243:C262)</f>
        <v>9600641.7857535779</v>
      </c>
      <c r="D263" s="135">
        <f>SUM(D243:D262)</f>
        <v>10638804.663749965</v>
      </c>
      <c r="E263" s="135">
        <f>SUM(E243:E262)</f>
        <v>1974046.6114065647</v>
      </c>
      <c r="F263" s="135">
        <f>SUM(F243:F262)</f>
        <v>277276.98734641488</v>
      </c>
      <c r="G263" s="135">
        <f>SUM(G243:G262)</f>
        <v>76265.95174347017</v>
      </c>
      <c r="H263" s="135">
        <f t="shared" si="18"/>
        <v>22567035.999999989</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105435004.28583351</v>
      </c>
      <c r="D268" s="135">
        <f t="shared" si="20"/>
        <v>74653839.11396578</v>
      </c>
      <c r="E268" s="135">
        <f t="shared" si="20"/>
        <v>35151710.694650754</v>
      </c>
      <c r="F268" s="135">
        <f t="shared" si="20"/>
        <v>5870123.4636642551</v>
      </c>
      <c r="G268" s="135">
        <f t="shared" si="20"/>
        <v>0</v>
      </c>
      <c r="H268" s="135">
        <f>SUM(C268:G268)</f>
        <v>221110677.55811432</v>
      </c>
    </row>
    <row r="269" spans="2:10">
      <c r="B269" s="127" t="str">
        <f>$B$33</f>
        <v>Science</v>
      </c>
      <c r="C269" s="138">
        <f t="shared" si="20"/>
        <v>22273966.043725774</v>
      </c>
      <c r="D269" s="138">
        <f t="shared" si="20"/>
        <v>15371587.185578739</v>
      </c>
      <c r="E269" s="138">
        <f t="shared" si="20"/>
        <v>9552745.9501462132</v>
      </c>
      <c r="F269" s="138">
        <f t="shared" si="20"/>
        <v>3308917.5791908987</v>
      </c>
      <c r="G269" s="138">
        <f t="shared" si="20"/>
        <v>0</v>
      </c>
      <c r="H269" s="138">
        <f t="shared" ref="H269:H288" si="21">SUM(C269:G269)</f>
        <v>50507216.75864163</v>
      </c>
    </row>
    <row r="270" spans="2:10">
      <c r="B270" s="127" t="str">
        <f>$B$34</f>
        <v>Fine Arts</v>
      </c>
      <c r="C270" s="138">
        <f t="shared" si="20"/>
        <v>15256750.112312039</v>
      </c>
      <c r="D270" s="138">
        <f t="shared" si="20"/>
        <v>13847704.819252029</v>
      </c>
      <c r="E270" s="138">
        <f t="shared" si="20"/>
        <v>3119900.1548018595</v>
      </c>
      <c r="F270" s="138">
        <f t="shared" si="20"/>
        <v>0</v>
      </c>
      <c r="G270" s="138">
        <f t="shared" si="20"/>
        <v>0</v>
      </c>
      <c r="H270" s="138">
        <f t="shared" si="21"/>
        <v>32224355.086365931</v>
      </c>
    </row>
    <row r="271" spans="2:10">
      <c r="B271" s="127" t="str">
        <f>$B$35</f>
        <v>Teacher Education</v>
      </c>
      <c r="C271" s="138">
        <f t="shared" si="20"/>
        <v>1192401.9824646814</v>
      </c>
      <c r="D271" s="138">
        <f t="shared" si="20"/>
        <v>7932048.9568766356</v>
      </c>
      <c r="E271" s="138">
        <f t="shared" si="20"/>
        <v>6512246.7902219323</v>
      </c>
      <c r="F271" s="138">
        <f t="shared" si="20"/>
        <v>3914433.4190879334</v>
      </c>
      <c r="G271" s="138">
        <f t="shared" si="20"/>
        <v>0</v>
      </c>
      <c r="H271" s="138">
        <f t="shared" si="21"/>
        <v>19551131.148651183</v>
      </c>
    </row>
    <row r="272" spans="2:10">
      <c r="B272" s="127" t="str">
        <f>$B$36</f>
        <v>Agriculture</v>
      </c>
      <c r="C272" s="138">
        <f t="shared" si="20"/>
        <v>978348.66088611423</v>
      </c>
      <c r="D272" s="138">
        <f t="shared" si="20"/>
        <v>3308860.3195305248</v>
      </c>
      <c r="E272" s="138">
        <f t="shared" si="20"/>
        <v>948370.09624073864</v>
      </c>
      <c r="F272" s="138">
        <f t="shared" si="20"/>
        <v>41731.958473232546</v>
      </c>
      <c r="G272" s="138">
        <f t="shared" si="20"/>
        <v>0</v>
      </c>
      <c r="H272" s="138">
        <f t="shared" si="21"/>
        <v>5277311.0351306098</v>
      </c>
    </row>
    <row r="273" spans="2:10">
      <c r="B273" s="127" t="str">
        <f>$B$37</f>
        <v>Engineering</v>
      </c>
      <c r="C273" s="138">
        <f t="shared" si="20"/>
        <v>7319233.6138637047</v>
      </c>
      <c r="D273" s="138">
        <f t="shared" si="20"/>
        <v>16177680.008958826</v>
      </c>
      <c r="E273" s="138">
        <f t="shared" si="20"/>
        <v>7543085.6806809148</v>
      </c>
      <c r="F273" s="138">
        <f t="shared" si="20"/>
        <v>4939508.2970513562</v>
      </c>
      <c r="G273" s="138">
        <f t="shared" si="20"/>
        <v>0</v>
      </c>
      <c r="H273" s="138">
        <f t="shared" si="21"/>
        <v>35979507.600554802</v>
      </c>
    </row>
    <row r="274" spans="2:10">
      <c r="B274" s="127" t="str">
        <f>$B$38</f>
        <v>Home Economics</v>
      </c>
      <c r="C274" s="138">
        <f t="shared" si="20"/>
        <v>3377984.1877017692</v>
      </c>
      <c r="D274" s="138">
        <f t="shared" si="20"/>
        <v>3952114.73929008</v>
      </c>
      <c r="E274" s="138">
        <f t="shared" si="20"/>
        <v>1903277.0729672674</v>
      </c>
      <c r="F274" s="138">
        <f t="shared" si="20"/>
        <v>0</v>
      </c>
      <c r="G274" s="138">
        <f t="shared" si="20"/>
        <v>0</v>
      </c>
      <c r="H274" s="138">
        <f t="shared" si="21"/>
        <v>9233375.9999591168</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579409.8115012378</v>
      </c>
      <c r="D276" s="138">
        <f t="shared" si="20"/>
        <v>2645082.8825186933</v>
      </c>
      <c r="E276" s="138">
        <f t="shared" si="20"/>
        <v>2913973.0273071085</v>
      </c>
      <c r="F276" s="138">
        <f t="shared" si="20"/>
        <v>0</v>
      </c>
      <c r="G276" s="138">
        <f t="shared" si="20"/>
        <v>0</v>
      </c>
      <c r="H276" s="138">
        <f t="shared" si="21"/>
        <v>6138465.7213270403</v>
      </c>
    </row>
    <row r="277" spans="2:10">
      <c r="B277" s="127" t="str">
        <f>$B$41</f>
        <v>Library Science</v>
      </c>
      <c r="C277" s="138">
        <f t="shared" si="20"/>
        <v>0</v>
      </c>
      <c r="D277" s="138">
        <f t="shared" si="20"/>
        <v>0</v>
      </c>
      <c r="E277" s="138">
        <f t="shared" si="20"/>
        <v>0</v>
      </c>
      <c r="F277" s="138">
        <f t="shared" si="20"/>
        <v>0</v>
      </c>
      <c r="G277" s="138">
        <f t="shared" si="20"/>
        <v>0</v>
      </c>
      <c r="H277" s="138">
        <f t="shared" si="21"/>
        <v>0</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1426080.8825754269</v>
      </c>
      <c r="D279" s="138">
        <f t="shared" si="20"/>
        <v>0</v>
      </c>
      <c r="E279" s="138">
        <f t="shared" si="20"/>
        <v>0</v>
      </c>
      <c r="F279" s="138">
        <f t="shared" si="20"/>
        <v>0</v>
      </c>
      <c r="G279" s="138">
        <f t="shared" si="20"/>
        <v>0</v>
      </c>
      <c r="H279" s="138">
        <f t="shared" si="21"/>
        <v>1426080.8825754269</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2878424.2312947316</v>
      </c>
      <c r="D281" s="138">
        <f t="shared" si="20"/>
        <v>12501833.090550816</v>
      </c>
      <c r="E281" s="138">
        <f t="shared" si="20"/>
        <v>6305103.3837741055</v>
      </c>
      <c r="F281" s="138">
        <f t="shared" si="20"/>
        <v>24521.604349057958</v>
      </c>
      <c r="G281" s="138">
        <f t="shared" si="20"/>
        <v>4358355.9910788443</v>
      </c>
      <c r="H281" s="138">
        <f t="shared" si="21"/>
        <v>26068238.301047556</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5400903.3211426549</v>
      </c>
      <c r="D283" s="138">
        <f t="shared" si="20"/>
        <v>21429412.881759208</v>
      </c>
      <c r="E283" s="138">
        <f t="shared" si="20"/>
        <v>5541140.1937623313</v>
      </c>
      <c r="F283" s="138">
        <f t="shared" si="20"/>
        <v>249045.63906963982</v>
      </c>
      <c r="G283" s="138">
        <f t="shared" si="20"/>
        <v>0</v>
      </c>
      <c r="H283" s="138">
        <f t="shared" si="21"/>
        <v>32620502.035733834</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2104289.2390846997</v>
      </c>
      <c r="E285" s="138">
        <f t="shared" si="22"/>
        <v>0</v>
      </c>
      <c r="F285" s="138">
        <f t="shared" si="22"/>
        <v>0</v>
      </c>
      <c r="G285" s="138">
        <f t="shared" si="22"/>
        <v>0</v>
      </c>
      <c r="H285" s="138">
        <f t="shared" si="21"/>
        <v>2104289.2390846997</v>
      </c>
    </row>
    <row r="286" spans="2:10">
      <c r="B286" s="127" t="str">
        <f>$B$50</f>
        <v>Technology</v>
      </c>
      <c r="C286" s="138">
        <f t="shared" si="22"/>
        <v>2401390.6719546886</v>
      </c>
      <c r="D286" s="138">
        <f t="shared" si="22"/>
        <v>3954902.4011532567</v>
      </c>
      <c r="E286" s="138">
        <f t="shared" si="22"/>
        <v>1123230.7513744337</v>
      </c>
      <c r="F286" s="138">
        <f t="shared" si="22"/>
        <v>0</v>
      </c>
      <c r="G286" s="138">
        <f t="shared" si="22"/>
        <v>0</v>
      </c>
      <c r="H286" s="138">
        <f t="shared" si="21"/>
        <v>7479523.8244823785</v>
      </c>
    </row>
    <row r="287" spans="2:10">
      <c r="B287" s="127" t="str">
        <f>$B$51</f>
        <v>Nursing</v>
      </c>
      <c r="C287" s="138">
        <f t="shared" si="22"/>
        <v>17158.434421787584</v>
      </c>
      <c r="D287" s="138">
        <f t="shared" si="22"/>
        <v>7159587.6123786941</v>
      </c>
      <c r="E287" s="138">
        <f t="shared" si="22"/>
        <v>2304551.5387478415</v>
      </c>
      <c r="F287" s="138">
        <f t="shared" si="22"/>
        <v>0</v>
      </c>
      <c r="G287" s="138">
        <f t="shared" si="22"/>
        <v>0</v>
      </c>
      <c r="H287" s="138">
        <f t="shared" si="21"/>
        <v>9481297.5855483226</v>
      </c>
    </row>
    <row r="288" spans="2:10">
      <c r="B288" s="130" t="str">
        <f>$B$52</f>
        <v>Totals</v>
      </c>
      <c r="C288" s="135">
        <f>SUM(C268:C287)</f>
        <v>168537056.23967806</v>
      </c>
      <c r="D288" s="135">
        <f>SUM(D268:D287)</f>
        <v>185038943.25089794</v>
      </c>
      <c r="E288" s="135">
        <f>SUM(E268:E287)</f>
        <v>82919335.334675506</v>
      </c>
      <c r="F288" s="135">
        <f>SUM(F268:F287)</f>
        <v>18348281.960886374</v>
      </c>
      <c r="G288" s="135">
        <f>SUM(G268:G287)</f>
        <v>4358355.9910788443</v>
      </c>
      <c r="H288" s="135">
        <f t="shared" si="21"/>
        <v>459201972.77721673</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347.38445817724403</v>
      </c>
      <c r="D293" s="133">
        <f t="shared" si="23"/>
        <v>671.89127093840136</v>
      </c>
      <c r="E293" s="133">
        <f t="shared" si="23"/>
        <v>2132.9921538016233</v>
      </c>
      <c r="F293" s="133">
        <f t="shared" si="23"/>
        <v>3814.2452655388274</v>
      </c>
      <c r="G293" s="134">
        <f t="shared" si="23"/>
        <v>0</v>
      </c>
      <c r="H293" s="135">
        <f t="shared" si="23"/>
        <v>511.07312675229826</v>
      </c>
    </row>
    <row r="294" spans="2:10">
      <c r="B294" s="127" t="str">
        <f>$B$33</f>
        <v>Science</v>
      </c>
      <c r="C294" s="136">
        <f t="shared" si="23"/>
        <v>246.12661101599787</v>
      </c>
      <c r="D294" s="136">
        <f t="shared" si="23"/>
        <v>524.52013872854502</v>
      </c>
      <c r="E294" s="136">
        <f t="shared" si="23"/>
        <v>2184.483409592091</v>
      </c>
      <c r="F294" s="136">
        <f t="shared" si="23"/>
        <v>3569.4903766892112</v>
      </c>
      <c r="G294" s="137">
        <f t="shared" si="23"/>
        <v>0</v>
      </c>
      <c r="H294" s="138">
        <f t="shared" si="23"/>
        <v>403.72183750033275</v>
      </c>
    </row>
    <row r="295" spans="2:10">
      <c r="B295" s="127" t="str">
        <f>$B$34</f>
        <v>Fine Arts</v>
      </c>
      <c r="C295" s="136">
        <f t="shared" si="23"/>
        <v>303.94959881087834</v>
      </c>
      <c r="D295" s="136">
        <f t="shared" si="23"/>
        <v>585.82387762298117</v>
      </c>
      <c r="E295" s="136">
        <f t="shared" si="23"/>
        <v>1928.2448422755622</v>
      </c>
      <c r="F295" s="136">
        <f t="shared" si="23"/>
        <v>0</v>
      </c>
      <c r="G295" s="137">
        <f t="shared" si="23"/>
        <v>0</v>
      </c>
      <c r="H295" s="138">
        <f t="shared" si="23"/>
        <v>427.08983428140027</v>
      </c>
    </row>
    <row r="296" spans="2:10">
      <c r="B296" s="127" t="str">
        <f>$B$35</f>
        <v>Teacher Education</v>
      </c>
      <c r="C296" s="136">
        <f t="shared" si="23"/>
        <v>263.86412535177726</v>
      </c>
      <c r="D296" s="136">
        <f t="shared" si="23"/>
        <v>445.84615574597467</v>
      </c>
      <c r="E296" s="136">
        <f t="shared" si="23"/>
        <v>803.18781329821559</v>
      </c>
      <c r="F296" s="136">
        <f t="shared" si="23"/>
        <v>1633.736819318837</v>
      </c>
      <c r="G296" s="137">
        <f t="shared" si="23"/>
        <v>0</v>
      </c>
      <c r="H296" s="138">
        <f t="shared" si="23"/>
        <v>595.81675957369362</v>
      </c>
    </row>
    <row r="297" spans="2:10">
      <c r="B297" s="127" t="str">
        <f>$B$36</f>
        <v>Agriculture</v>
      </c>
      <c r="C297" s="136">
        <f t="shared" si="23"/>
        <v>305.35226619416801</v>
      </c>
      <c r="D297" s="136">
        <f t="shared" si="23"/>
        <v>482.76339648825865</v>
      </c>
      <c r="E297" s="136">
        <f t="shared" si="23"/>
        <v>1792.760106315196</v>
      </c>
      <c r="F297" s="136">
        <f t="shared" si="23"/>
        <v>2086.5979236616272</v>
      </c>
      <c r="G297" s="137">
        <f t="shared" si="23"/>
        <v>0</v>
      </c>
      <c r="H297" s="138">
        <f t="shared" si="23"/>
        <v>497.53097342609692</v>
      </c>
    </row>
    <row r="298" spans="2:10">
      <c r="B298" s="127" t="str">
        <f>$B$37</f>
        <v>Engineering</v>
      </c>
      <c r="C298" s="136">
        <f t="shared" si="23"/>
        <v>452.67076590164544</v>
      </c>
      <c r="D298" s="136">
        <f t="shared" si="23"/>
        <v>669.99420230923658</v>
      </c>
      <c r="E298" s="136">
        <f t="shared" si="23"/>
        <v>1282.6195682164453</v>
      </c>
      <c r="F298" s="136">
        <f t="shared" si="23"/>
        <v>3439.7690090886881</v>
      </c>
      <c r="G298" s="137">
        <f t="shared" si="23"/>
        <v>0</v>
      </c>
      <c r="H298" s="138">
        <f t="shared" si="23"/>
        <v>755.3642005491015</v>
      </c>
    </row>
    <row r="299" spans="2:10">
      <c r="B299" s="127" t="str">
        <f>$B$38</f>
        <v>Home Economics</v>
      </c>
      <c r="C299" s="136">
        <f t="shared" si="23"/>
        <v>237.41806211004842</v>
      </c>
      <c r="D299" s="136">
        <f t="shared" si="23"/>
        <v>382.10526339457414</v>
      </c>
      <c r="E299" s="136">
        <f t="shared" si="23"/>
        <v>1183.630020502032</v>
      </c>
      <c r="F299" s="136">
        <f t="shared" si="23"/>
        <v>0</v>
      </c>
      <c r="G299" s="137">
        <f t="shared" si="23"/>
        <v>0</v>
      </c>
      <c r="H299" s="138">
        <f t="shared" si="23"/>
        <v>352.70163107678354</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334.7254832473933</v>
      </c>
      <c r="D301" s="136">
        <f t="shared" si="23"/>
        <v>491.83393129763726</v>
      </c>
      <c r="E301" s="136">
        <f t="shared" si="23"/>
        <v>656.59599533733854</v>
      </c>
      <c r="F301" s="136">
        <f t="shared" si="23"/>
        <v>0</v>
      </c>
      <c r="G301" s="137">
        <f t="shared" si="23"/>
        <v>0</v>
      </c>
      <c r="H301" s="138">
        <f t="shared" si="23"/>
        <v>531.60697335472764</v>
      </c>
    </row>
    <row r="302" spans="2:10">
      <c r="B302" s="127" t="str">
        <f>$B$41</f>
        <v>Library Science</v>
      </c>
      <c r="C302" s="136">
        <f t="shared" si="23"/>
        <v>0</v>
      </c>
      <c r="D302" s="136">
        <f t="shared" si="23"/>
        <v>0</v>
      </c>
      <c r="E302" s="136">
        <f t="shared" si="23"/>
        <v>0</v>
      </c>
      <c r="F302" s="136">
        <f t="shared" si="23"/>
        <v>0</v>
      </c>
      <c r="G302" s="137">
        <f t="shared" si="23"/>
        <v>0</v>
      </c>
      <c r="H302" s="138">
        <f t="shared" si="23"/>
        <v>0</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169.77153363993179</v>
      </c>
      <c r="D304" s="136">
        <f t="shared" si="23"/>
        <v>0</v>
      </c>
      <c r="E304" s="136">
        <f t="shared" si="23"/>
        <v>0</v>
      </c>
      <c r="F304" s="136">
        <f t="shared" si="23"/>
        <v>0</v>
      </c>
      <c r="G304" s="137">
        <f t="shared" si="23"/>
        <v>0</v>
      </c>
      <c r="H304" s="138">
        <f t="shared" si="23"/>
        <v>169.77153363993179</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258.64176757073693</v>
      </c>
      <c r="D306" s="136">
        <f t="shared" si="23"/>
        <v>524.14192061675396</v>
      </c>
      <c r="E306" s="136">
        <f t="shared" si="23"/>
        <v>974.3630634792313</v>
      </c>
      <c r="F306" s="136">
        <f t="shared" si="23"/>
        <v>8173.8681163526526</v>
      </c>
      <c r="G306" s="137">
        <f t="shared" si="23"/>
        <v>1016.8819391224555</v>
      </c>
      <c r="H306" s="138">
        <f t="shared" si="23"/>
        <v>569.90967187091576</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193.97706142091926</v>
      </c>
      <c r="D308" s="136">
        <f t="shared" si="23"/>
        <v>415.97586927865535</v>
      </c>
      <c r="E308" s="136">
        <f t="shared" si="23"/>
        <v>896.7697351937743</v>
      </c>
      <c r="F308" s="136">
        <f t="shared" si="23"/>
        <v>1473.6428347315966</v>
      </c>
      <c r="G308" s="137">
        <f t="shared" si="23"/>
        <v>0</v>
      </c>
      <c r="H308" s="138">
        <f t="shared" si="23"/>
        <v>380.60487516461706</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613.67431877652371</v>
      </c>
      <c r="E310" s="136">
        <f t="shared" si="24"/>
        <v>0</v>
      </c>
      <c r="F310" s="136">
        <f t="shared" si="24"/>
        <v>0</v>
      </c>
      <c r="G310" s="137">
        <f t="shared" si="24"/>
        <v>0</v>
      </c>
      <c r="H310" s="138">
        <f t="shared" si="24"/>
        <v>613.67431877652371</v>
      </c>
    </row>
    <row r="311" spans="2:10">
      <c r="B311" s="127" t="str">
        <f>$B$50</f>
        <v>Technology</v>
      </c>
      <c r="C311" s="136">
        <f t="shared" si="24"/>
        <v>472.80777159966306</v>
      </c>
      <c r="D311" s="136">
        <f t="shared" si="24"/>
        <v>669.75485201579284</v>
      </c>
      <c r="E311" s="136">
        <f t="shared" si="24"/>
        <v>969.97474211954557</v>
      </c>
      <c r="F311" s="136">
        <f t="shared" si="24"/>
        <v>0</v>
      </c>
      <c r="G311" s="137">
        <f t="shared" si="24"/>
        <v>0</v>
      </c>
      <c r="H311" s="138">
        <f t="shared" si="24"/>
        <v>616.00426819983352</v>
      </c>
    </row>
    <row r="312" spans="2:10">
      <c r="B312" s="127" t="str">
        <f>$B$51</f>
        <v>Nursing</v>
      </c>
      <c r="C312" s="136">
        <f t="shared" si="24"/>
        <v>1319.8795709067372</v>
      </c>
      <c r="D312" s="136">
        <f t="shared" si="24"/>
        <v>1383.2279003822825</v>
      </c>
      <c r="E312" s="136">
        <f t="shared" si="24"/>
        <v>2205.3124772706619</v>
      </c>
      <c r="F312" s="136">
        <f t="shared" si="24"/>
        <v>0</v>
      </c>
      <c r="G312" s="137">
        <f t="shared" si="24"/>
        <v>0</v>
      </c>
      <c r="H312" s="138">
        <f t="shared" si="24"/>
        <v>1520.9011205563559</v>
      </c>
    </row>
    <row r="313" spans="2:10">
      <c r="B313" s="130" t="str">
        <f>$B$52</f>
        <v>Totals</v>
      </c>
      <c r="C313" s="135">
        <f t="shared" si="24"/>
        <v>314.13063887705385</v>
      </c>
      <c r="D313" s="135">
        <f t="shared" si="24"/>
        <v>581.07216104212341</v>
      </c>
      <c r="E313" s="135">
        <f t="shared" si="24"/>
        <v>1432.409745278391</v>
      </c>
      <c r="F313" s="135">
        <f t="shared" si="24"/>
        <v>2827.1620895048341</v>
      </c>
      <c r="G313" s="135">
        <f t="shared" si="24"/>
        <v>1016.8819391224555</v>
      </c>
      <c r="H313" s="135">
        <f t="shared" si="24"/>
        <v>497.17253044488382</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1.934143152125666</v>
      </c>
      <c r="E318" s="128">
        <f t="shared" si="25"/>
        <v>6.1401484827318287</v>
      </c>
      <c r="F318" s="128">
        <f t="shared" si="25"/>
        <v>10.979896123023174</v>
      </c>
      <c r="G318" s="128">
        <f t="shared" si="25"/>
        <v>0</v>
      </c>
      <c r="H318" s="128">
        <f t="shared" si="25"/>
        <v>1.4712032007244731</v>
      </c>
    </row>
    <row r="319" spans="2:10">
      <c r="B319" s="127" t="str">
        <f>$B$33</f>
        <v>Science</v>
      </c>
      <c r="C319" s="128">
        <f t="shared" ref="C319:H334" si="26">IF($C$293=0,"",C294/$C$293)</f>
        <v>0.70851359415284509</v>
      </c>
      <c r="D319" s="128">
        <f t="shared" si="26"/>
        <v>1.5099125086964083</v>
      </c>
      <c r="E319" s="128">
        <f t="shared" si="26"/>
        <v>6.2883740425644321</v>
      </c>
      <c r="F319" s="128">
        <f t="shared" si="26"/>
        <v>10.27533124371376</v>
      </c>
      <c r="G319" s="128">
        <f t="shared" si="26"/>
        <v>0</v>
      </c>
      <c r="H319" s="128">
        <f t="shared" si="26"/>
        <v>1.1621758774664122</v>
      </c>
    </row>
    <row r="320" spans="2:10">
      <c r="B320" s="127" t="str">
        <f>$B$34</f>
        <v>Fine Arts</v>
      </c>
      <c r="C320" s="128">
        <f t="shared" si="26"/>
        <v>0.87496602584274463</v>
      </c>
      <c r="D320" s="128">
        <f t="shared" si="26"/>
        <v>1.6863848218681088</v>
      </c>
      <c r="E320" s="128">
        <f t="shared" si="26"/>
        <v>5.5507516150642662</v>
      </c>
      <c r="F320" s="128">
        <f t="shared" si="26"/>
        <v>0</v>
      </c>
      <c r="G320" s="128">
        <f t="shared" si="26"/>
        <v>0</v>
      </c>
      <c r="H320" s="128">
        <f t="shared" si="26"/>
        <v>1.2294442777387831</v>
      </c>
    </row>
    <row r="321" spans="2:8">
      <c r="B321" s="127" t="str">
        <f>$B$35</f>
        <v>Teacher Education</v>
      </c>
      <c r="C321" s="128">
        <f t="shared" si="26"/>
        <v>0.7595737781024946</v>
      </c>
      <c r="D321" s="128">
        <f t="shared" si="26"/>
        <v>1.2834372559019123</v>
      </c>
      <c r="E321" s="128">
        <f t="shared" si="26"/>
        <v>2.312100597455081</v>
      </c>
      <c r="F321" s="128">
        <f t="shared" si="26"/>
        <v>4.7029646285593598</v>
      </c>
      <c r="G321" s="128">
        <f t="shared" si="26"/>
        <v>0</v>
      </c>
      <c r="H321" s="128">
        <f t="shared" si="26"/>
        <v>1.7151508812455085</v>
      </c>
    </row>
    <row r="322" spans="2:8">
      <c r="B322" s="127" t="str">
        <f>$B$36</f>
        <v>Agriculture</v>
      </c>
      <c r="C322" s="128">
        <f t="shared" si="26"/>
        <v>0.87900382128888976</v>
      </c>
      <c r="D322" s="128">
        <f t="shared" si="26"/>
        <v>1.3897092547587175</v>
      </c>
      <c r="E322" s="128">
        <f t="shared" si="26"/>
        <v>5.1607378053755246</v>
      </c>
      <c r="F322" s="128">
        <f t="shared" si="26"/>
        <v>6.0065955011637104</v>
      </c>
      <c r="G322" s="128">
        <f t="shared" si="26"/>
        <v>0</v>
      </c>
      <c r="H322" s="128">
        <f t="shared" si="26"/>
        <v>1.4322200136318259</v>
      </c>
    </row>
    <row r="323" spans="2:8">
      <c r="B323" s="127" t="str">
        <f>$B$37</f>
        <v>Engineering</v>
      </c>
      <c r="C323" s="128">
        <f t="shared" si="26"/>
        <v>1.3030829539031414</v>
      </c>
      <c r="D323" s="128">
        <f t="shared" si="26"/>
        <v>1.9286821460716852</v>
      </c>
      <c r="E323" s="128">
        <f t="shared" si="26"/>
        <v>3.6922192056215177</v>
      </c>
      <c r="F323" s="128">
        <f t="shared" si="26"/>
        <v>9.9019081830472508</v>
      </c>
      <c r="G323" s="128">
        <f t="shared" si="26"/>
        <v>0</v>
      </c>
      <c r="H323" s="128">
        <f t="shared" si="26"/>
        <v>2.1744329165229845</v>
      </c>
    </row>
    <row r="324" spans="2:8">
      <c r="B324" s="127" t="str">
        <f>$B$38</f>
        <v>Home Economics</v>
      </c>
      <c r="C324" s="128">
        <f t="shared" si="26"/>
        <v>0.68344468648885826</v>
      </c>
      <c r="D324" s="128">
        <f t="shared" si="26"/>
        <v>1.0999492187978506</v>
      </c>
      <c r="E324" s="128">
        <f t="shared" si="26"/>
        <v>3.407262451269812</v>
      </c>
      <c r="F324" s="128">
        <f t="shared" si="26"/>
        <v>0</v>
      </c>
      <c r="G324" s="128">
        <f t="shared" si="26"/>
        <v>0</v>
      </c>
      <c r="H324" s="128">
        <f t="shared" si="26"/>
        <v>1.0153063062390275</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0.96355917879494823</v>
      </c>
      <c r="D326" s="128">
        <f t="shared" si="26"/>
        <v>1.4158201949457727</v>
      </c>
      <c r="E326" s="128">
        <f t="shared" si="26"/>
        <v>1.8901133308684963</v>
      </c>
      <c r="F326" s="128">
        <f t="shared" si="26"/>
        <v>0</v>
      </c>
      <c r="G326" s="128">
        <f t="shared" si="26"/>
        <v>0</v>
      </c>
      <c r="H326" s="128">
        <f t="shared" si="26"/>
        <v>1.5303130604751718</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0.48871367052728137</v>
      </c>
      <c r="D329" s="128">
        <f t="shared" si="26"/>
        <v>0</v>
      </c>
      <c r="E329" s="128">
        <f t="shared" si="26"/>
        <v>0</v>
      </c>
      <c r="F329" s="128">
        <f t="shared" si="26"/>
        <v>0</v>
      </c>
      <c r="G329" s="128">
        <f t="shared" si="26"/>
        <v>0</v>
      </c>
      <c r="H329" s="128">
        <f t="shared" si="26"/>
        <v>0.48871367052728137</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0.74454041187637587</v>
      </c>
      <c r="D331" s="128">
        <f t="shared" si="26"/>
        <v>1.5088237492459262</v>
      </c>
      <c r="E331" s="128">
        <f t="shared" si="26"/>
        <v>2.8048550835918156</v>
      </c>
      <c r="F331" s="128">
        <f t="shared" si="26"/>
        <v>23.529746147083372</v>
      </c>
      <c r="G331" s="128">
        <f t="shared" si="26"/>
        <v>2.9272522566441861</v>
      </c>
      <c r="H331" s="128">
        <f t="shared" si="26"/>
        <v>1.6405733142503858</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0.55839303358225489</v>
      </c>
      <c r="D333" s="128">
        <f t="shared" si="26"/>
        <v>1.197451007052291</v>
      </c>
      <c r="E333" s="128">
        <f t="shared" si="26"/>
        <v>2.5814906628212495</v>
      </c>
      <c r="F333" s="128">
        <f t="shared" si="26"/>
        <v>4.2421092827926925</v>
      </c>
      <c r="G333" s="128">
        <f t="shared" si="26"/>
        <v>0</v>
      </c>
      <c r="H333" s="128">
        <f t="shared" si="26"/>
        <v>1.0956301187499389</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1.7665566329493418</v>
      </c>
      <c r="E335" s="128">
        <f t="shared" si="27"/>
        <v>0</v>
      </c>
      <c r="F335" s="128">
        <f t="shared" si="27"/>
        <v>0</v>
      </c>
      <c r="G335" s="128">
        <f t="shared" si="27"/>
        <v>0</v>
      </c>
      <c r="H335" s="128">
        <f t="shared" si="27"/>
        <v>1.7665566329493418</v>
      </c>
    </row>
    <row r="336" spans="2:8">
      <c r="B336" s="127" t="str">
        <f>$B$50</f>
        <v>Technology</v>
      </c>
      <c r="C336" s="128">
        <f t="shared" si="27"/>
        <v>1.3610504456086663</v>
      </c>
      <c r="D336" s="128">
        <f t="shared" si="27"/>
        <v>1.927993139157848</v>
      </c>
      <c r="E336" s="128">
        <f t="shared" si="27"/>
        <v>2.7922226204623142</v>
      </c>
      <c r="F336" s="128">
        <f t="shared" si="27"/>
        <v>0</v>
      </c>
      <c r="G336" s="128">
        <f t="shared" si="27"/>
        <v>0</v>
      </c>
      <c r="H336" s="128">
        <f t="shared" si="27"/>
        <v>1.7732637534565034</v>
      </c>
    </row>
    <row r="337" spans="2:10">
      <c r="B337" s="127" t="str">
        <f>$B$51</f>
        <v>Nursing</v>
      </c>
      <c r="C337" s="128">
        <f t="shared" si="27"/>
        <v>3.7994778978664105</v>
      </c>
      <c r="D337" s="128">
        <f t="shared" si="27"/>
        <v>3.9818358818935011</v>
      </c>
      <c r="E337" s="128">
        <f t="shared" si="27"/>
        <v>6.3483337419357362</v>
      </c>
      <c r="F337" s="128">
        <f t="shared" si="27"/>
        <v>0</v>
      </c>
      <c r="G337" s="128">
        <f t="shared" si="27"/>
        <v>0</v>
      </c>
      <c r="H337" s="128">
        <f t="shared" si="27"/>
        <v>4.3781495825594909</v>
      </c>
    </row>
    <row r="338" spans="2:10">
      <c r="B338" s="130" t="str">
        <f>$B$52</f>
        <v>Totals</v>
      </c>
      <c r="C338" s="128">
        <f t="shared" si="27"/>
        <v>0.90427372751597523</v>
      </c>
      <c r="D338" s="128">
        <f t="shared" si="27"/>
        <v>1.6727062692760026</v>
      </c>
      <c r="E338" s="128">
        <f t="shared" si="27"/>
        <v>4.123413444557559</v>
      </c>
      <c r="F338" s="128">
        <f t="shared" si="27"/>
        <v>8.1384242240979798</v>
      </c>
      <c r="G338" s="128">
        <f t="shared" si="27"/>
        <v>2.9272522566441861</v>
      </c>
      <c r="H338" s="128">
        <f t="shared" si="27"/>
        <v>1.4311881799594335</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10421.533745317322</v>
      </c>
      <c r="D343" s="135">
        <f t="shared" si="28"/>
        <v>20156.738128152039</v>
      </c>
      <c r="E343" s="135">
        <f>E293*24</f>
        <v>51191.81169123896</v>
      </c>
      <c r="F343" s="135">
        <f>F293*18</f>
        <v>68656.414779698898</v>
      </c>
      <c r="G343" s="135">
        <f>G293*24</f>
        <v>0</v>
      </c>
      <c r="H343" s="135">
        <f>IF((C32/30+D32/30+E32/24+F32/18+G32/24)=0,0,H268/(C32/30+D32/30+E32/24+F32/18+G32/24))</f>
        <v>15151.969973328134</v>
      </c>
    </row>
    <row r="344" spans="2:10">
      <c r="B344" s="127" t="str">
        <f>$B$33</f>
        <v>Science</v>
      </c>
      <c r="C344" s="138">
        <f t="shared" si="28"/>
        <v>7383.7983304799363</v>
      </c>
      <c r="D344" s="138">
        <f t="shared" si="28"/>
        <v>15735.60416185635</v>
      </c>
      <c r="E344" s="138">
        <f>E294*24</f>
        <v>52427.601830210187</v>
      </c>
      <c r="F344" s="138">
        <f>F294*18</f>
        <v>64250.826780405798</v>
      </c>
      <c r="G344" s="138">
        <f>G294*24</f>
        <v>0</v>
      </c>
      <c r="H344" s="138">
        <f t="shared" ref="H344:H363" si="29">IF((C33/30+D33/30+E33/24+F33/18+G33/24)=0,0,H269/(C33/30+D33/30+E33/24+F33/18+G33/24))</f>
        <v>11948.219971645751</v>
      </c>
    </row>
    <row r="345" spans="2:10">
      <c r="B345" s="127" t="str">
        <f>$B$34</f>
        <v>Fine Arts</v>
      </c>
      <c r="C345" s="138">
        <f t="shared" si="28"/>
        <v>9118.4879643263503</v>
      </c>
      <c r="D345" s="138">
        <f t="shared" si="28"/>
        <v>17574.716328689436</v>
      </c>
      <c r="E345" s="138">
        <f t="shared" ref="E345:E363" si="30">E295*24</f>
        <v>46277.87621461349</v>
      </c>
      <c r="F345" s="138">
        <f t="shared" ref="F345:F363" si="31">F295*18</f>
        <v>0</v>
      </c>
      <c r="G345" s="138">
        <f t="shared" ref="G345:G363" si="32">G295*24</f>
        <v>0</v>
      </c>
      <c r="H345" s="138">
        <f t="shared" si="29"/>
        <v>12744.371239936168</v>
      </c>
    </row>
    <row r="346" spans="2:10">
      <c r="B346" s="127" t="str">
        <f>$B$35</f>
        <v>Teacher Education</v>
      </c>
      <c r="C346" s="138">
        <f t="shared" si="28"/>
        <v>7915.9237605533181</v>
      </c>
      <c r="D346" s="138">
        <f t="shared" si="28"/>
        <v>13375.384672379239</v>
      </c>
      <c r="E346" s="138">
        <f t="shared" si="30"/>
        <v>19276.507519157174</v>
      </c>
      <c r="F346" s="138">
        <f t="shared" si="31"/>
        <v>29407.262747739067</v>
      </c>
      <c r="G346" s="138">
        <f t="shared" si="32"/>
        <v>0</v>
      </c>
      <c r="H346" s="138">
        <f t="shared" si="29"/>
        <v>16096.618061369496</v>
      </c>
    </row>
    <row r="347" spans="2:10">
      <c r="B347" s="127" t="str">
        <f>$B$36</f>
        <v>Agriculture</v>
      </c>
      <c r="C347" s="138">
        <f t="shared" si="28"/>
        <v>9160.5679858250405</v>
      </c>
      <c r="D347" s="138">
        <f t="shared" si="28"/>
        <v>14482.901894647759</v>
      </c>
      <c r="E347" s="138">
        <f t="shared" si="30"/>
        <v>43026.242551564705</v>
      </c>
      <c r="F347" s="138">
        <f t="shared" si="31"/>
        <v>37558.762625909287</v>
      </c>
      <c r="G347" s="138">
        <f t="shared" si="32"/>
        <v>0</v>
      </c>
      <c r="H347" s="138">
        <f t="shared" si="29"/>
        <v>14723.841345467521</v>
      </c>
    </row>
    <row r="348" spans="2:10">
      <c r="B348" s="127" t="str">
        <f>$B$37</f>
        <v>Engineering</v>
      </c>
      <c r="C348" s="138">
        <f t="shared" si="28"/>
        <v>13580.122977049363</v>
      </c>
      <c r="D348" s="138">
        <f t="shared" si="28"/>
        <v>20099.826069277096</v>
      </c>
      <c r="E348" s="138">
        <f t="shared" si="30"/>
        <v>30782.869637194686</v>
      </c>
      <c r="F348" s="138">
        <f t="shared" si="31"/>
        <v>61915.84216359639</v>
      </c>
      <c r="G348" s="138">
        <f t="shared" si="32"/>
        <v>0</v>
      </c>
      <c r="H348" s="138">
        <f t="shared" si="29"/>
        <v>21562.009831949803</v>
      </c>
    </row>
    <row r="349" spans="2:10">
      <c r="B349" s="127" t="str">
        <f>$B$38</f>
        <v>Home Economics</v>
      </c>
      <c r="C349" s="138">
        <f t="shared" si="28"/>
        <v>7122.5418633014524</v>
      </c>
      <c r="D349" s="138">
        <f t="shared" si="28"/>
        <v>11463.157901837225</v>
      </c>
      <c r="E349" s="138">
        <f t="shared" si="30"/>
        <v>28407.120492048769</v>
      </c>
      <c r="F349" s="138">
        <f t="shared" si="31"/>
        <v>0</v>
      </c>
      <c r="G349" s="138">
        <f t="shared" si="32"/>
        <v>0</v>
      </c>
      <c r="H349" s="138">
        <f t="shared" si="29"/>
        <v>10421.025544515764</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10041.764497421798</v>
      </c>
      <c r="D351" s="138">
        <f t="shared" si="28"/>
        <v>14755.017938929119</v>
      </c>
      <c r="E351" s="138">
        <f t="shared" si="30"/>
        <v>15758.303888096125</v>
      </c>
      <c r="F351" s="138">
        <f t="shared" si="31"/>
        <v>0</v>
      </c>
      <c r="G351" s="138">
        <f t="shared" si="32"/>
        <v>0</v>
      </c>
      <c r="H351" s="138">
        <f t="shared" si="29"/>
        <v>14550.149855000293</v>
      </c>
    </row>
    <row r="352" spans="2:10">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5093.1460091979534</v>
      </c>
      <c r="D354" s="138">
        <f t="shared" si="28"/>
        <v>0</v>
      </c>
      <c r="E354" s="138">
        <f t="shared" si="30"/>
        <v>0</v>
      </c>
      <c r="F354" s="138">
        <f t="shared" si="31"/>
        <v>0</v>
      </c>
      <c r="G354" s="138">
        <f t="shared" si="32"/>
        <v>0</v>
      </c>
      <c r="H354" s="138">
        <f t="shared" si="29"/>
        <v>5093.1460091979534</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7759.2530271221076</v>
      </c>
      <c r="D356" s="138">
        <f t="shared" si="28"/>
        <v>15724.257618502619</v>
      </c>
      <c r="E356" s="138">
        <f t="shared" si="30"/>
        <v>23384.713523501552</v>
      </c>
      <c r="F356" s="138">
        <f t="shared" si="31"/>
        <v>147129.62609434774</v>
      </c>
      <c r="G356" s="138">
        <f t="shared" si="32"/>
        <v>24405.166538938931</v>
      </c>
      <c r="H356" s="138">
        <f t="shared" si="29"/>
        <v>16147.239680820667</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5819.3118426275778</v>
      </c>
      <c r="D358" s="138">
        <f t="shared" si="28"/>
        <v>12479.27607835966</v>
      </c>
      <c r="E358" s="138">
        <f t="shared" si="30"/>
        <v>21522.473644650585</v>
      </c>
      <c r="F358" s="138">
        <f t="shared" si="31"/>
        <v>26525.571025168738</v>
      </c>
      <c r="G358" s="138">
        <f t="shared" si="32"/>
        <v>0</v>
      </c>
      <c r="H358" s="138">
        <f t="shared" si="29"/>
        <v>11201.529162677958</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18410.22956329571</v>
      </c>
      <c r="E360" s="138">
        <f t="shared" si="30"/>
        <v>0</v>
      </c>
      <c r="F360" s="138">
        <f t="shared" si="31"/>
        <v>0</v>
      </c>
      <c r="G360" s="138">
        <f t="shared" si="32"/>
        <v>0</v>
      </c>
      <c r="H360" s="138">
        <f t="shared" si="29"/>
        <v>18410.22956329571</v>
      </c>
    </row>
    <row r="361" spans="2:9">
      <c r="B361" s="127" t="str">
        <f>$B$50</f>
        <v>Technology</v>
      </c>
      <c r="C361" s="138">
        <f t="shared" si="33"/>
        <v>14184.233147989891</v>
      </c>
      <c r="D361" s="138">
        <f t="shared" si="33"/>
        <v>20092.645560473786</v>
      </c>
      <c r="E361" s="138">
        <f t="shared" si="30"/>
        <v>23279.393810869093</v>
      </c>
      <c r="F361" s="138">
        <f t="shared" si="31"/>
        <v>0</v>
      </c>
      <c r="G361" s="138">
        <f t="shared" si="32"/>
        <v>0</v>
      </c>
      <c r="H361" s="138">
        <f t="shared" si="29"/>
        <v>18049.769917907845</v>
      </c>
    </row>
    <row r="362" spans="2:9">
      <c r="B362" s="127" t="str">
        <f>$B$51</f>
        <v>Nursing</v>
      </c>
      <c r="C362" s="138">
        <f t="shared" si="33"/>
        <v>39596.387127202113</v>
      </c>
      <c r="D362" s="138">
        <f t="shared" si="33"/>
        <v>41496.837011468473</v>
      </c>
      <c r="E362" s="138">
        <f t="shared" si="30"/>
        <v>52927.49945449589</v>
      </c>
      <c r="F362" s="138">
        <f t="shared" si="31"/>
        <v>0</v>
      </c>
      <c r="G362" s="138">
        <f t="shared" si="32"/>
        <v>0</v>
      </c>
      <c r="H362" s="138">
        <f t="shared" si="29"/>
        <v>43791.836737069352</v>
      </c>
    </row>
    <row r="363" spans="2:9">
      <c r="B363" s="130" t="str">
        <f>$B$52</f>
        <v>Totals</v>
      </c>
      <c r="C363" s="135">
        <f t="shared" si="33"/>
        <v>9423.9191663116162</v>
      </c>
      <c r="D363" s="135">
        <f t="shared" si="33"/>
        <v>17432.164831263701</v>
      </c>
      <c r="E363" s="135">
        <f t="shared" si="30"/>
        <v>34377.833886681387</v>
      </c>
      <c r="F363" s="135">
        <f t="shared" si="31"/>
        <v>50888.91761108701</v>
      </c>
      <c r="G363" s="135">
        <f t="shared" si="32"/>
        <v>24405.166538938931</v>
      </c>
      <c r="H363" s="135">
        <f t="shared" si="29"/>
        <v>14601.060469515456</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34" priority="24" stopIfTrue="1">
      <formula>#REF!&gt;5</formula>
    </cfRule>
  </conditionalFormatting>
  <conditionalFormatting sqref="C25:G25">
    <cfRule type="expression" dxfId="33" priority="18" stopIfTrue="1">
      <formula>AND(C52=0,C25&gt;0)</formula>
    </cfRule>
    <cfRule type="expression" dxfId="32" priority="19" stopIfTrue="1">
      <formula>C52=0</formula>
    </cfRule>
  </conditionalFormatting>
  <conditionalFormatting sqref="C61:G80">
    <cfRule type="expression" dxfId="31" priority="6" stopIfTrue="1">
      <formula>C32=0</formula>
    </cfRule>
  </conditionalFormatting>
  <conditionalFormatting sqref="C91:G110">
    <cfRule type="expression" dxfId="30" priority="5" stopIfTrue="1">
      <formula>C32=0</formula>
    </cfRule>
  </conditionalFormatting>
  <conditionalFormatting sqref="C116:G135">
    <cfRule type="expression" dxfId="29" priority="17" stopIfTrue="1">
      <formula>C32=0</formula>
    </cfRule>
  </conditionalFormatting>
  <conditionalFormatting sqref="C293:G312">
    <cfRule type="expression" dxfId="28" priority="13" stopIfTrue="1">
      <formula>C32=0</formula>
    </cfRule>
  </conditionalFormatting>
  <conditionalFormatting sqref="C143:H162">
    <cfRule type="expression" dxfId="27" priority="3" stopIfTrue="1">
      <formula>C32=0</formula>
    </cfRule>
  </conditionalFormatting>
  <conditionalFormatting sqref="H138">
    <cfRule type="cellIs" dxfId="26" priority="12" operator="lessThan">
      <formula>0</formula>
    </cfRule>
  </conditionalFormatting>
  <conditionalFormatting sqref="H143:H162">
    <cfRule type="expression" dxfId="25" priority="1" stopIfTrue="1">
      <formula>OR(AND(#REF!&gt;0,H143&gt;0,H61=0),AND(#REF!&gt;0,H143&gt;0,H32=0))</formula>
    </cfRule>
    <cfRule type="expression" dxfId="24" priority="2" stopIfTrue="1">
      <formula>OR(AND(#REF!&gt;0,H143&gt;0,H61=0),AND(#REF!&gt;0,H143&gt;0,H32=0))</formula>
    </cfRule>
    <cfRule type="expression" dxfId="23" priority="4" stopIfTrue="1">
      <formula>OR(AND(#REF!&gt;0,H143&gt;0,H61=0),AND(#REF!&gt;0,H143&gt;0,H32=0))</formula>
    </cfRule>
  </conditionalFormatting>
  <conditionalFormatting sqref="H188">
    <cfRule type="expression" dxfId="22" priority="15" stopIfTrue="1">
      <formula>$H$188&lt;&gt;$I$163</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C000"/>
    <pageSetUpPr fitToPage="1"/>
  </sheetPr>
  <dimension ref="B1:L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2.88671875" style="107" bestFit="1" customWidth="1"/>
    <col min="9" max="9" width="16.33203125" style="107" bestFit="1"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80</v>
      </c>
      <c r="C3" s="119"/>
      <c r="D3" s="119"/>
      <c r="E3" s="119"/>
      <c r="F3" s="119"/>
      <c r="G3" s="119"/>
      <c r="H3" s="119"/>
    </row>
    <row r="4" spans="2:8">
      <c r="B4" s="292" t="s">
        <v>162</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Data!$G37</f>
        <v>12245793</v>
      </c>
    </row>
    <row r="14" spans="2:8">
      <c r="B14" s="478" t="s">
        <v>13</v>
      </c>
      <c r="C14" s="478"/>
      <c r="D14" s="478"/>
      <c r="E14" s="478"/>
      <c r="F14" s="354"/>
      <c r="G14" s="301"/>
      <c r="H14" s="355">
        <f>Data!$H37</f>
        <v>4646398</v>
      </c>
    </row>
    <row r="15" spans="2:8">
      <c r="B15" s="478" t="s">
        <v>14</v>
      </c>
      <c r="C15" s="478"/>
      <c r="D15" s="478"/>
      <c r="E15" s="478"/>
      <c r="F15" s="354"/>
      <c r="G15" s="301"/>
      <c r="H15" s="355">
        <f>Data!$I37</f>
        <v>4333273</v>
      </c>
    </row>
    <row r="16" spans="2:8">
      <c r="B16" s="478" t="s">
        <v>18</v>
      </c>
      <c r="C16" s="478"/>
      <c r="D16" s="478"/>
      <c r="E16" s="478"/>
      <c r="F16" s="354"/>
      <c r="G16" s="301"/>
      <c r="H16" s="355">
        <f>Data!$J37</f>
        <v>5206184</v>
      </c>
    </row>
    <row r="17" spans="2:12">
      <c r="B17" s="478" t="s">
        <v>15</v>
      </c>
      <c r="C17" s="478"/>
      <c r="D17" s="478"/>
      <c r="E17" s="478"/>
      <c r="F17" s="354"/>
      <c r="G17" s="301"/>
      <c r="H17" s="355">
        <f>Data!$K37</f>
        <v>9579086</v>
      </c>
    </row>
    <row r="18" spans="2:12">
      <c r="B18" s="478" t="s">
        <v>1</v>
      </c>
      <c r="C18" s="478"/>
      <c r="D18" s="478"/>
      <c r="E18" s="478"/>
      <c r="F18" s="356"/>
      <c r="G18" s="301"/>
      <c r="H18" s="357">
        <f>SUM(H13:H17)</f>
        <v>36010734</v>
      </c>
    </row>
    <row r="19" spans="2:12" ht="13.5" customHeight="1">
      <c r="B19" s="306"/>
      <c r="D19" s="306"/>
      <c r="E19" s="306"/>
      <c r="F19" s="306"/>
      <c r="G19" s="306"/>
      <c r="H19" s="296"/>
    </row>
    <row r="20" spans="2:12" ht="13.5" customHeight="1">
      <c r="B20" s="306"/>
      <c r="D20" s="480" t="s">
        <v>22</v>
      </c>
      <c r="E20" s="480"/>
      <c r="F20" s="480"/>
      <c r="G20" s="307" t="s">
        <v>23</v>
      </c>
      <c r="H20" s="307" t="s">
        <v>24</v>
      </c>
    </row>
    <row r="21" spans="2:12" ht="27.6">
      <c r="B21" s="492" t="s">
        <v>21</v>
      </c>
      <c r="C21" s="493"/>
      <c r="D21" s="491" t="str">
        <f>Data!L37</f>
        <v>Bonnie Albright</v>
      </c>
      <c r="E21" s="491"/>
      <c r="F21" s="491"/>
      <c r="G21" s="308" t="str">
        <f>Data!M37</f>
        <v>432-837-8078</v>
      </c>
      <c r="H21" s="309" t="str">
        <f>Data!N37</f>
        <v>bonnie.albright@sulross.edu</v>
      </c>
    </row>
    <row r="22" spans="2:12" ht="13.5" customHeight="1">
      <c r="B22" s="306"/>
      <c r="C22" s="306"/>
      <c r="D22" s="306"/>
      <c r="E22" s="306"/>
      <c r="F22" s="306"/>
      <c r="G22" s="306"/>
      <c r="H22" s="296"/>
    </row>
    <row r="23" spans="2:12" ht="13.5" customHeight="1" thickBot="1">
      <c r="B23" s="117" t="s">
        <v>936</v>
      </c>
      <c r="C23" s="306"/>
      <c r="D23" s="306"/>
      <c r="E23" s="306"/>
      <c r="F23" s="306"/>
      <c r="G23" s="306"/>
      <c r="H23" s="296"/>
    </row>
    <row r="24" spans="2:12" s="313" customFormat="1">
      <c r="B24" s="310"/>
      <c r="C24" s="123" t="s">
        <v>25</v>
      </c>
      <c r="D24" s="311" t="s">
        <v>26</v>
      </c>
      <c r="E24" s="311" t="s">
        <v>27</v>
      </c>
      <c r="F24" s="311" t="s">
        <v>28</v>
      </c>
      <c r="G24" s="311" t="s">
        <v>29</v>
      </c>
      <c r="H24" s="312" t="s">
        <v>30</v>
      </c>
    </row>
    <row r="25" spans="2:12" s="313" customFormat="1" ht="14.4" thickBot="1">
      <c r="B25" s="314" t="s">
        <v>680</v>
      </c>
      <c r="C25" s="315">
        <f>Data!O37+Data!O38</f>
        <v>567</v>
      </c>
      <c r="D25" s="316">
        <f>Data!P37+Data!P38</f>
        <v>1099</v>
      </c>
      <c r="E25" s="316">
        <f>Data!Q37+Data!Q38</f>
        <v>405</v>
      </c>
      <c r="F25" s="316">
        <f>Data!R37+Data!R38</f>
        <v>0</v>
      </c>
      <c r="G25" s="316">
        <f>Data!S37+Data!S38</f>
        <v>0</v>
      </c>
      <c r="H25" s="317">
        <f>SUM(C25:G25)</f>
        <v>2071</v>
      </c>
    </row>
    <row r="26" spans="2:12">
      <c r="C26" s="318"/>
      <c r="D26" s="318"/>
      <c r="E26" s="318"/>
      <c r="F26" s="318"/>
      <c r="G26" s="318"/>
      <c r="H26" s="318"/>
      <c r="I26" s="318"/>
    </row>
    <row r="27" spans="2:12" ht="13.5" customHeight="1">
      <c r="B27" s="306"/>
      <c r="D27" s="480" t="s">
        <v>22</v>
      </c>
      <c r="E27" s="480"/>
      <c r="F27" s="480"/>
      <c r="G27" s="307" t="s">
        <v>23</v>
      </c>
      <c r="H27" s="307" t="s">
        <v>24</v>
      </c>
    </row>
    <row r="28" spans="2:12">
      <c r="B28" s="492" t="s">
        <v>927</v>
      </c>
      <c r="C28" s="493"/>
      <c r="D28" s="491" t="str">
        <f>Data!T37</f>
        <v>Pipes, Pamela</v>
      </c>
      <c r="E28" s="491"/>
      <c r="F28" s="491"/>
      <c r="G28" s="308" t="str">
        <f>Data!U37</f>
        <v>(432) 837-8049</v>
      </c>
      <c r="H28" s="309" t="str">
        <f>Data!V37</f>
        <v>ppipes@sulross.edu</v>
      </c>
    </row>
    <row r="29" spans="2:12" ht="13.5" customHeight="1">
      <c r="B29" s="306"/>
      <c r="C29" s="306"/>
      <c r="D29" s="306"/>
      <c r="E29" s="306"/>
      <c r="F29" s="306"/>
      <c r="G29" s="306"/>
      <c r="H29" s="296"/>
    </row>
    <row r="30" spans="2:12" ht="14.4" thickBot="1">
      <c r="B30" s="117" t="s">
        <v>937</v>
      </c>
    </row>
    <row r="31" spans="2:12" ht="14.4" thickBot="1">
      <c r="B31" s="124" t="s">
        <v>31</v>
      </c>
      <c r="C31" s="125" t="s">
        <v>25</v>
      </c>
      <c r="D31" s="125" t="s">
        <v>26</v>
      </c>
      <c r="E31" s="125" t="s">
        <v>27</v>
      </c>
      <c r="F31" s="125" t="s">
        <v>28</v>
      </c>
      <c r="G31" s="125" t="s">
        <v>29</v>
      </c>
      <c r="H31" s="126" t="s">
        <v>30</v>
      </c>
    </row>
    <row r="32" spans="2:12">
      <c r="B32" s="127" t="s">
        <v>42</v>
      </c>
      <c r="C32" s="140">
        <f>Data!W37+Data!W38</f>
        <v>10462</v>
      </c>
      <c r="D32" s="140">
        <f>Data!AQ37+Data!AQ38</f>
        <v>6408</v>
      </c>
      <c r="E32" s="140">
        <f>Data!BK37+Data!BK38</f>
        <v>1349</v>
      </c>
      <c r="F32" s="140">
        <f>Data!CE37+Data!CE38</f>
        <v>0</v>
      </c>
      <c r="G32" s="140">
        <f>Data!CY37+Data!CY38</f>
        <v>0</v>
      </c>
      <c r="H32" s="141">
        <f>SUM(C32:G32)</f>
        <v>18219</v>
      </c>
      <c r="L32" s="144"/>
    </row>
    <row r="33" spans="2:12">
      <c r="B33" s="129" t="s">
        <v>43</v>
      </c>
      <c r="C33" s="140">
        <f>Data!X37+Data!X38</f>
        <v>2428</v>
      </c>
      <c r="D33" s="140">
        <f>Data!AR37+Data!AR38</f>
        <v>1695</v>
      </c>
      <c r="E33" s="140">
        <f>Data!BL37+Data!BL38</f>
        <v>326</v>
      </c>
      <c r="F33" s="140">
        <f>Data!CF37+Data!CF38</f>
        <v>0</v>
      </c>
      <c r="G33" s="140">
        <f>Data!CZ37+Data!CZ38</f>
        <v>0</v>
      </c>
      <c r="H33" s="141">
        <f t="shared" ref="H33:H52" si="0">SUM(C33:G33)</f>
        <v>4449</v>
      </c>
      <c r="L33" s="144"/>
    </row>
    <row r="34" spans="2:12">
      <c r="B34" s="129" t="s">
        <v>44</v>
      </c>
      <c r="C34" s="140">
        <f>Data!Y37+Data!Y38</f>
        <v>1357</v>
      </c>
      <c r="D34" s="140">
        <f>Data!AS37+Data!AS38</f>
        <v>338</v>
      </c>
      <c r="E34" s="140">
        <f>Data!BM37+Data!BM38</f>
        <v>27</v>
      </c>
      <c r="F34" s="140">
        <f>Data!CG37+Data!CG38</f>
        <v>0</v>
      </c>
      <c r="G34" s="140">
        <f>Data!DA37+Data!DA38</f>
        <v>0</v>
      </c>
      <c r="H34" s="141">
        <f t="shared" si="0"/>
        <v>1722</v>
      </c>
      <c r="L34" s="144"/>
    </row>
    <row r="35" spans="2:12">
      <c r="B35" s="129" t="s">
        <v>45</v>
      </c>
      <c r="C35" s="140">
        <f>Data!Z37+Data!Z38</f>
        <v>225</v>
      </c>
      <c r="D35" s="140">
        <f>Data!AT37+Data!AT38</f>
        <v>2712</v>
      </c>
      <c r="E35" s="140">
        <f>Data!BN37+Data!BN38</f>
        <v>3301</v>
      </c>
      <c r="F35" s="140">
        <f>Data!CH37+Data!CH38</f>
        <v>0</v>
      </c>
      <c r="G35" s="140">
        <f>Data!DB37+Data!DB38</f>
        <v>0</v>
      </c>
      <c r="H35" s="141">
        <f t="shared" si="0"/>
        <v>6238</v>
      </c>
      <c r="L35" s="144"/>
    </row>
    <row r="36" spans="2:12">
      <c r="B36" s="129" t="s">
        <v>46</v>
      </c>
      <c r="C36" s="140">
        <f>Data!AA37+Data!AA38</f>
        <v>601</v>
      </c>
      <c r="D36" s="140">
        <f>Data!AU37+Data!AU38</f>
        <v>1130</v>
      </c>
      <c r="E36" s="140">
        <f>Data!BO37+Data!BO38</f>
        <v>552</v>
      </c>
      <c r="F36" s="140">
        <f>Data!CI37+Data!CI38</f>
        <v>0</v>
      </c>
      <c r="G36" s="140">
        <f>Data!DC37+Data!DC38</f>
        <v>0</v>
      </c>
      <c r="H36" s="141">
        <f t="shared" si="0"/>
        <v>2283</v>
      </c>
      <c r="L36" s="144"/>
    </row>
    <row r="37" spans="2:12">
      <c r="B37" s="129" t="s">
        <v>47</v>
      </c>
      <c r="C37" s="140">
        <f>Data!AB37+Data!AB38</f>
        <v>39</v>
      </c>
      <c r="D37" s="140">
        <f>Data!AV37+Data!AV38</f>
        <v>60</v>
      </c>
      <c r="E37" s="140">
        <f>Data!BP37+Data!BP38</f>
        <v>0</v>
      </c>
      <c r="F37" s="140">
        <f>Data!CJ37+Data!CJ38</f>
        <v>0</v>
      </c>
      <c r="G37" s="140">
        <f>Data!DD37+Data!DD38</f>
        <v>0</v>
      </c>
      <c r="H37" s="141">
        <f t="shared" si="0"/>
        <v>99</v>
      </c>
      <c r="L37" s="144"/>
    </row>
    <row r="38" spans="2:12">
      <c r="B38" s="129" t="s">
        <v>48</v>
      </c>
      <c r="C38" s="140">
        <f>Data!AC37+Data!AC38</f>
        <v>126</v>
      </c>
      <c r="D38" s="140">
        <f>Data!AW37+Data!AW38</f>
        <v>27</v>
      </c>
      <c r="E38" s="140">
        <f>Data!BQ37+Data!BQ38</f>
        <v>69</v>
      </c>
      <c r="F38" s="140">
        <f>Data!CK37+Data!CK38</f>
        <v>0</v>
      </c>
      <c r="G38" s="140">
        <f>Data!DE37+Data!DE38</f>
        <v>0</v>
      </c>
      <c r="H38" s="141">
        <f t="shared" si="0"/>
        <v>222</v>
      </c>
      <c r="L38" s="144"/>
    </row>
    <row r="39" spans="2:12">
      <c r="B39" s="129" t="s">
        <v>49</v>
      </c>
      <c r="C39" s="140">
        <f>Data!AD37+Data!AD38</f>
        <v>0</v>
      </c>
      <c r="D39" s="140">
        <f>Data!AX37+Data!AX38</f>
        <v>0</v>
      </c>
      <c r="E39" s="140">
        <f>Data!BR37+Data!BR38</f>
        <v>0</v>
      </c>
      <c r="F39" s="140">
        <f>Data!CL37+Data!CL38</f>
        <v>0</v>
      </c>
      <c r="G39" s="140">
        <f>Data!DF37+Data!DF38</f>
        <v>0</v>
      </c>
      <c r="H39" s="141">
        <f t="shared" si="0"/>
        <v>0</v>
      </c>
      <c r="L39" s="144"/>
    </row>
    <row r="40" spans="2:12">
      <c r="B40" s="129" t="s">
        <v>50</v>
      </c>
      <c r="C40" s="140">
        <f>Data!AE37+Data!AE38</f>
        <v>0</v>
      </c>
      <c r="D40" s="140">
        <f>Data!AY37+Data!AY38</f>
        <v>0</v>
      </c>
      <c r="E40" s="140">
        <f>Data!BS37+Data!BS38</f>
        <v>0</v>
      </c>
      <c r="F40" s="140">
        <f>Data!CM37+Data!CM38</f>
        <v>0</v>
      </c>
      <c r="G40" s="140">
        <f>Data!DG37+Data!DG38</f>
        <v>0</v>
      </c>
      <c r="H40" s="141">
        <f t="shared" si="0"/>
        <v>0</v>
      </c>
      <c r="L40" s="144"/>
    </row>
    <row r="41" spans="2:12">
      <c r="B41" s="129" t="s">
        <v>51</v>
      </c>
      <c r="C41" s="140">
        <f>Data!AF37+Data!AF38</f>
        <v>0</v>
      </c>
      <c r="D41" s="140">
        <f>Data!AZ37+Data!AZ38</f>
        <v>0</v>
      </c>
      <c r="E41" s="140">
        <f>Data!BT37+Data!BT38</f>
        <v>0</v>
      </c>
      <c r="F41" s="140">
        <f>Data!CN37+Data!CN38</f>
        <v>0</v>
      </c>
      <c r="G41" s="140">
        <f>Data!DH37+Data!DH38</f>
        <v>0</v>
      </c>
      <c r="H41" s="141">
        <f t="shared" si="0"/>
        <v>0</v>
      </c>
      <c r="L41" s="144"/>
    </row>
    <row r="42" spans="2:12">
      <c r="B42" s="129" t="s">
        <v>52</v>
      </c>
      <c r="C42" s="140">
        <f>Data!AG37+Data!AG38</f>
        <v>0</v>
      </c>
      <c r="D42" s="140">
        <f>Data!BA37+Data!BA38</f>
        <v>0</v>
      </c>
      <c r="E42" s="140">
        <f>Data!BU37+Data!BU38</f>
        <v>0</v>
      </c>
      <c r="F42" s="140">
        <f>Data!CO37+Data!CO38</f>
        <v>0</v>
      </c>
      <c r="G42" s="140">
        <f>Data!DI37+Data!DI38</f>
        <v>0</v>
      </c>
      <c r="H42" s="141">
        <f t="shared" si="0"/>
        <v>0</v>
      </c>
      <c r="L42" s="144"/>
    </row>
    <row r="43" spans="2:12">
      <c r="B43" s="129" t="s">
        <v>53</v>
      </c>
      <c r="C43" s="140">
        <f>Data!AH37+Data!AH38</f>
        <v>108</v>
      </c>
      <c r="D43" s="140">
        <f>Data!BB37+Data!BB38</f>
        <v>0</v>
      </c>
      <c r="E43" s="140">
        <f>Data!BV37+Data!BV38</f>
        <v>0</v>
      </c>
      <c r="F43" s="140">
        <f>Data!CP37+Data!CP38</f>
        <v>0</v>
      </c>
      <c r="G43" s="140">
        <f>Data!DJ37+Data!DJ38</f>
        <v>0</v>
      </c>
      <c r="H43" s="141">
        <f t="shared" si="0"/>
        <v>108</v>
      </c>
      <c r="L43" s="144"/>
    </row>
    <row r="44" spans="2:12">
      <c r="B44" s="129" t="s">
        <v>54</v>
      </c>
      <c r="C44" s="140">
        <f>Data!AI37+Data!AI38</f>
        <v>6</v>
      </c>
      <c r="D44" s="140">
        <f>Data!BC37+Data!BC38</f>
        <v>72</v>
      </c>
      <c r="E44" s="140">
        <f>Data!BW37+Data!BW38</f>
        <v>0</v>
      </c>
      <c r="F44" s="140">
        <f>Data!CQ37+Data!CQ38</f>
        <v>0</v>
      </c>
      <c r="G44" s="140">
        <f>Data!DK37+Data!DK38</f>
        <v>0</v>
      </c>
      <c r="H44" s="141">
        <f t="shared" si="0"/>
        <v>78</v>
      </c>
      <c r="L44" s="144"/>
    </row>
    <row r="45" spans="2:12">
      <c r="B45" s="129" t="s">
        <v>55</v>
      </c>
      <c r="C45" s="140">
        <f>Data!AJ37+Data!AJ38</f>
        <v>333</v>
      </c>
      <c r="D45" s="140">
        <f>Data!BD37+Data!BD38</f>
        <v>447</v>
      </c>
      <c r="E45" s="140">
        <f>Data!BX37+Data!BX38</f>
        <v>405</v>
      </c>
      <c r="F45" s="140">
        <f>Data!CR37+Data!CR38</f>
        <v>0</v>
      </c>
      <c r="G45" s="140">
        <f>Data!DL37+Data!DL38</f>
        <v>0</v>
      </c>
      <c r="H45" s="141">
        <f t="shared" si="0"/>
        <v>1185</v>
      </c>
      <c r="L45" s="144"/>
    </row>
    <row r="46" spans="2:12">
      <c r="B46" s="129" t="s">
        <v>56</v>
      </c>
      <c r="C46" s="140">
        <f>Data!AK37+Data!AK38</f>
        <v>0</v>
      </c>
      <c r="D46" s="140">
        <f>Data!BE37+Data!BE38</f>
        <v>0</v>
      </c>
      <c r="E46" s="140">
        <f>Data!BY37+Data!BY38</f>
        <v>0</v>
      </c>
      <c r="F46" s="140">
        <f>Data!CS37+Data!CS38</f>
        <v>0</v>
      </c>
      <c r="G46" s="140">
        <f>Data!DM37+Data!DM38</f>
        <v>0</v>
      </c>
      <c r="H46" s="141">
        <f t="shared" si="0"/>
        <v>0</v>
      </c>
      <c r="L46" s="144"/>
    </row>
    <row r="47" spans="2:12">
      <c r="B47" s="129" t="s">
        <v>57</v>
      </c>
      <c r="C47" s="140">
        <f>Data!AL37+Data!AL38</f>
        <v>444</v>
      </c>
      <c r="D47" s="140">
        <f>Data!BF37+Data!BF38</f>
        <v>3213</v>
      </c>
      <c r="E47" s="140">
        <f>Data!BZ37+Data!BZ38</f>
        <v>1074</v>
      </c>
      <c r="F47" s="140">
        <f>Data!CT37+Data!CT38</f>
        <v>0</v>
      </c>
      <c r="G47" s="140">
        <f>Data!DN37+Data!DN38</f>
        <v>0</v>
      </c>
      <c r="H47" s="141">
        <f t="shared" si="0"/>
        <v>4731</v>
      </c>
      <c r="L47" s="144"/>
    </row>
    <row r="48" spans="2:12">
      <c r="B48" s="129" t="s">
        <v>58</v>
      </c>
      <c r="C48" s="140">
        <f>Data!AM37+Data!AM38</f>
        <v>0</v>
      </c>
      <c r="D48" s="140">
        <f>Data!BG37+Data!BG38</f>
        <v>0</v>
      </c>
      <c r="E48" s="140">
        <f>Data!CA37+Data!CA38</f>
        <v>0</v>
      </c>
      <c r="F48" s="140">
        <f>Data!CU37+Data!CU38</f>
        <v>0</v>
      </c>
      <c r="G48" s="140">
        <f>Data!DO37+Data!DO38</f>
        <v>0</v>
      </c>
      <c r="H48" s="141">
        <f t="shared" si="0"/>
        <v>0</v>
      </c>
      <c r="L48" s="144"/>
    </row>
    <row r="49" spans="2:12">
      <c r="B49" s="129" t="s">
        <v>59</v>
      </c>
      <c r="C49" s="140">
        <f>Data!AN37+Data!AN38</f>
        <v>0</v>
      </c>
      <c r="D49" s="140">
        <f>Data!BH37+Data!BH38</f>
        <v>309</v>
      </c>
      <c r="E49" s="140">
        <f>Data!CB37+Data!CB38</f>
        <v>0</v>
      </c>
      <c r="F49" s="140">
        <f>Data!CV37+Data!CV38</f>
        <v>0</v>
      </c>
      <c r="G49" s="140">
        <f>Data!DP37+Data!DP38</f>
        <v>0</v>
      </c>
      <c r="H49" s="141">
        <f t="shared" si="0"/>
        <v>309</v>
      </c>
      <c r="L49" s="144"/>
    </row>
    <row r="50" spans="2:12">
      <c r="B50" s="129" t="s">
        <v>60</v>
      </c>
      <c r="C50" s="140">
        <f>Data!AO37+Data!AO38</f>
        <v>411</v>
      </c>
      <c r="D50" s="140">
        <f>Data!BI37+Data!BI38</f>
        <v>318</v>
      </c>
      <c r="E50" s="140">
        <f>Data!CC37+Data!CC38</f>
        <v>153</v>
      </c>
      <c r="F50" s="140">
        <f>Data!CW37+Data!CW38</f>
        <v>0</v>
      </c>
      <c r="G50" s="140">
        <f>Data!DQ37+Data!DQ38</f>
        <v>0</v>
      </c>
      <c r="H50" s="141">
        <f t="shared" si="0"/>
        <v>882</v>
      </c>
      <c r="L50" s="144"/>
    </row>
    <row r="51" spans="2:12">
      <c r="B51" s="129" t="s">
        <v>0</v>
      </c>
      <c r="C51" s="140">
        <f>Data!AP37+Data!AP38</f>
        <v>12</v>
      </c>
      <c r="D51" s="140">
        <f>Data!BJ37+Data!BJ38</f>
        <v>430</v>
      </c>
      <c r="E51" s="140">
        <f>Data!CD37+Data!CD38</f>
        <v>0</v>
      </c>
      <c r="F51" s="140">
        <f>Data!CX37+Data!CX38</f>
        <v>0</v>
      </c>
      <c r="G51" s="140">
        <f>Data!DR37+Data!DR38</f>
        <v>0</v>
      </c>
      <c r="H51" s="141">
        <f t="shared" si="0"/>
        <v>442</v>
      </c>
      <c r="L51" s="144"/>
    </row>
    <row r="52" spans="2:12">
      <c r="B52" s="142" t="s">
        <v>33</v>
      </c>
      <c r="C52" s="141">
        <f>SUM(C32:C51)</f>
        <v>16552</v>
      </c>
      <c r="D52" s="141">
        <f>SUM(D32:D51)</f>
        <v>17159</v>
      </c>
      <c r="E52" s="141">
        <f>SUM(E32:E51)</f>
        <v>7256</v>
      </c>
      <c r="F52" s="141">
        <f>SUM(F32:F51)</f>
        <v>0</v>
      </c>
      <c r="G52" s="141">
        <f>SUM(G32:G51)</f>
        <v>0</v>
      </c>
      <c r="H52" s="141">
        <f t="shared" si="0"/>
        <v>40967</v>
      </c>
    </row>
    <row r="53" spans="2:12">
      <c r="B53" s="143"/>
      <c r="C53" s="144"/>
      <c r="D53" s="144"/>
      <c r="E53" s="144"/>
      <c r="F53" s="144"/>
      <c r="G53" s="144"/>
      <c r="H53" s="144"/>
    </row>
    <row r="54" spans="2:12" ht="13.5" customHeight="1">
      <c r="B54" s="306"/>
      <c r="D54" s="480" t="s">
        <v>22</v>
      </c>
      <c r="E54" s="480"/>
      <c r="F54" s="480"/>
      <c r="G54" s="307" t="s">
        <v>23</v>
      </c>
      <c r="H54" s="307" t="s">
        <v>24</v>
      </c>
    </row>
    <row r="55" spans="2:12">
      <c r="B55" s="492" t="s">
        <v>928</v>
      </c>
      <c r="C55" s="493"/>
      <c r="D55" s="491" t="str">
        <f>Data!T37</f>
        <v>Pipes, Pamela</v>
      </c>
      <c r="E55" s="491"/>
      <c r="F55" s="491"/>
      <c r="G55" s="308" t="str">
        <f>Data!U37</f>
        <v>(432) 837-8049</v>
      </c>
      <c r="H55" s="309" t="str">
        <f>Data!V37</f>
        <v>ppipes@sulross.edu</v>
      </c>
    </row>
    <row r="56" spans="2:12" ht="13.5" customHeight="1">
      <c r="B56" s="306"/>
      <c r="C56" s="306"/>
      <c r="D56" s="306"/>
      <c r="E56" s="306"/>
      <c r="F56" s="306"/>
      <c r="G56" s="306"/>
      <c r="H56" s="296"/>
    </row>
    <row r="57" spans="2:12">
      <c r="B57" s="117" t="s">
        <v>9</v>
      </c>
    </row>
    <row r="58" spans="2:12" ht="31.5" customHeight="1">
      <c r="B58" s="498" t="s">
        <v>39</v>
      </c>
      <c r="C58" s="498"/>
      <c r="D58" s="498"/>
      <c r="E58" s="498"/>
      <c r="F58" s="498"/>
      <c r="G58" s="498"/>
      <c r="H58" s="319"/>
    </row>
    <row r="59" spans="2:12" ht="8.25" customHeight="1" thickBot="1">
      <c r="B59" s="318"/>
    </row>
    <row r="60" spans="2:12" ht="14.4" thickBot="1">
      <c r="B60" s="124" t="s">
        <v>31</v>
      </c>
      <c r="C60" s="125" t="s">
        <v>25</v>
      </c>
      <c r="D60" s="125" t="s">
        <v>26</v>
      </c>
      <c r="E60" s="125" t="s">
        <v>27</v>
      </c>
      <c r="F60" s="125" t="s">
        <v>28</v>
      </c>
      <c r="G60" s="125" t="s">
        <v>29</v>
      </c>
      <c r="H60" s="126" t="s">
        <v>30</v>
      </c>
    </row>
    <row r="61" spans="2:12">
      <c r="B61" s="127" t="str">
        <f>$B$32</f>
        <v>Liberal Arts</v>
      </c>
      <c r="C61" s="320">
        <f>Data!DS37+Data!DS38</f>
        <v>1184268.2792195901</v>
      </c>
      <c r="D61" s="320">
        <f>Data!EM37+Data!EM38</f>
        <v>992774.13163241628</v>
      </c>
      <c r="E61" s="320">
        <f>Data!FG37+Data!FG38</f>
        <v>367132.13747067191</v>
      </c>
      <c r="F61" s="320">
        <f>Data!GA37+Data!GA38</f>
        <v>0</v>
      </c>
      <c r="G61" s="320">
        <f>Data!GU37+Data!GU38</f>
        <v>0</v>
      </c>
      <c r="H61" s="321">
        <f>SUM(C61:G61)</f>
        <v>2544174.5483226785</v>
      </c>
    </row>
    <row r="62" spans="2:12">
      <c r="B62" s="127" t="str">
        <f>$B$33</f>
        <v>Science</v>
      </c>
      <c r="C62" s="320">
        <f>Data!DT37+Data!DT38</f>
        <v>289250.05393553374</v>
      </c>
      <c r="D62" s="320">
        <f>Data!EN37+Data!EN38</f>
        <v>429009.2475156514</v>
      </c>
      <c r="E62" s="320">
        <f>Data!FH37+Data!FH38</f>
        <v>144986.49398398655</v>
      </c>
      <c r="F62" s="320">
        <f>Data!GB37+Data!GB38</f>
        <v>0</v>
      </c>
      <c r="G62" s="320">
        <f>Data!GV37+Data!GV38</f>
        <v>0</v>
      </c>
      <c r="H62" s="141">
        <f t="shared" ref="H62:H81" si="1">SUM(C62:G62)</f>
        <v>863245.79543517169</v>
      </c>
    </row>
    <row r="63" spans="2:12">
      <c r="B63" s="127" t="str">
        <f>$B$34</f>
        <v>Fine Arts</v>
      </c>
      <c r="C63" s="320">
        <f>Data!DU37+Data!DU38</f>
        <v>373257.52391760953</v>
      </c>
      <c r="D63" s="320">
        <f>Data!EO37+Data!EO38</f>
        <v>168312.81922642121</v>
      </c>
      <c r="E63" s="320">
        <f>Data!FI37+Data!FI38</f>
        <v>37203.763754507672</v>
      </c>
      <c r="F63" s="320">
        <f>Data!GC37+Data!GC38</f>
        <v>0</v>
      </c>
      <c r="G63" s="320">
        <f>Data!GW37+Data!GW38</f>
        <v>0</v>
      </c>
      <c r="H63" s="141">
        <f t="shared" si="1"/>
        <v>578774.10689853842</v>
      </c>
    </row>
    <row r="64" spans="2:12">
      <c r="B64" s="127" t="str">
        <f>$B$35</f>
        <v>Teacher Education</v>
      </c>
      <c r="C64" s="320">
        <f>Data!DV37+Data!DV38</f>
        <v>25461.392040624411</v>
      </c>
      <c r="D64" s="320">
        <f>Data!EP37+Data!EP38</f>
        <v>368861.05898161069</v>
      </c>
      <c r="E64" s="320">
        <f>Data!FJ37+Data!FJ38</f>
        <v>744735.68891950964</v>
      </c>
      <c r="F64" s="320">
        <f>Data!GD37+Data!GD38</f>
        <v>0</v>
      </c>
      <c r="G64" s="320">
        <f>Data!GX37+Data!GX38</f>
        <v>0</v>
      </c>
      <c r="H64" s="141">
        <f t="shared" si="1"/>
        <v>1139058.1399417447</v>
      </c>
    </row>
    <row r="65" spans="2:8">
      <c r="B65" s="127" t="str">
        <f>$B$36</f>
        <v>Agriculture</v>
      </c>
      <c r="C65" s="320">
        <f>Data!DW37+Data!DW38</f>
        <v>123383.78875729739</v>
      </c>
      <c r="D65" s="320">
        <f>Data!EQ37+Data!EQ38</f>
        <v>212442.25546176668</v>
      </c>
      <c r="E65" s="320">
        <f>Data!FK37+Data!FK38</f>
        <v>273809.47318222153</v>
      </c>
      <c r="F65" s="320">
        <f>Data!GE37+Data!GE38</f>
        <v>0</v>
      </c>
      <c r="G65" s="320">
        <f>Data!GY37+Data!GY38</f>
        <v>0</v>
      </c>
      <c r="H65" s="141">
        <f t="shared" si="1"/>
        <v>609635.51740128559</v>
      </c>
    </row>
    <row r="66" spans="2:8">
      <c r="B66" s="127" t="str">
        <f>$B$37</f>
        <v>Engineering</v>
      </c>
      <c r="C66" s="320">
        <f>Data!DX37+Data!DX38</f>
        <v>28076.607572115387</v>
      </c>
      <c r="D66" s="320">
        <f>Data!ER37+Data!ER38</f>
        <v>58823.392427884624</v>
      </c>
      <c r="E66" s="320">
        <f>Data!FL37+Data!FL38</f>
        <v>0</v>
      </c>
      <c r="F66" s="320">
        <f>Data!GF37+Data!GF38</f>
        <v>0</v>
      </c>
      <c r="G66" s="320">
        <f>Data!GZ37+Data!GZ38</f>
        <v>0</v>
      </c>
      <c r="H66" s="141">
        <f t="shared" si="1"/>
        <v>86900.000000000015</v>
      </c>
    </row>
    <row r="67" spans="2:8">
      <c r="B67" s="127" t="str">
        <f>$B$38</f>
        <v>Home Economics</v>
      </c>
      <c r="C67" s="320">
        <f>Data!DY37+Data!DY38</f>
        <v>11122.388156379879</v>
      </c>
      <c r="D67" s="320">
        <f>Data!ES37+Data!ES38</f>
        <v>6779.4021884173999</v>
      </c>
      <c r="E67" s="320">
        <f>Data!FM37+Data!FM38</f>
        <v>12059.285714285714</v>
      </c>
      <c r="F67" s="320">
        <f>Data!GG37+Data!GG38</f>
        <v>0</v>
      </c>
      <c r="G67" s="320">
        <f>Data!HA37+Data!HA38</f>
        <v>0</v>
      </c>
      <c r="H67" s="141">
        <f t="shared" si="1"/>
        <v>29961.076059082992</v>
      </c>
    </row>
    <row r="68" spans="2:8">
      <c r="B68" s="127" t="str">
        <f>$B$39</f>
        <v>Law</v>
      </c>
      <c r="C68" s="320">
        <f>Data!DZ37+Data!DZ38</f>
        <v>0</v>
      </c>
      <c r="D68" s="320">
        <f>Data!ET37+Data!ET38</f>
        <v>0</v>
      </c>
      <c r="E68" s="320">
        <f>Data!FN37+Data!FN38</f>
        <v>0</v>
      </c>
      <c r="F68" s="320">
        <f>Data!GH37+Data!GH38</f>
        <v>0</v>
      </c>
      <c r="G68" s="320">
        <f>Data!HB37+Data!HB38</f>
        <v>0</v>
      </c>
      <c r="H68" s="141">
        <f t="shared" si="1"/>
        <v>0</v>
      </c>
    </row>
    <row r="69" spans="2:8">
      <c r="B69" s="127" t="str">
        <f>$B$40</f>
        <v>Social Service</v>
      </c>
      <c r="C69" s="320">
        <f>Data!EA37+Data!EA38</f>
        <v>0</v>
      </c>
      <c r="D69" s="320">
        <f>Data!EU37+Data!EU38</f>
        <v>0</v>
      </c>
      <c r="E69" s="320">
        <f>Data!FO37+Data!FO38</f>
        <v>0</v>
      </c>
      <c r="F69" s="320">
        <f>Data!GI37+Data!GI38</f>
        <v>0</v>
      </c>
      <c r="G69" s="320">
        <f>Data!HC37+Data!HC38</f>
        <v>0</v>
      </c>
      <c r="H69" s="141">
        <f t="shared" si="1"/>
        <v>0</v>
      </c>
    </row>
    <row r="70" spans="2:8">
      <c r="B70" s="127" t="str">
        <f>$B$41</f>
        <v>Library Science</v>
      </c>
      <c r="C70" s="320">
        <f>Data!EB37+Data!EB38</f>
        <v>0</v>
      </c>
      <c r="D70" s="320">
        <f>Data!EV37+Data!EV38</f>
        <v>0</v>
      </c>
      <c r="E70" s="320">
        <f>Data!FP37+Data!FP38</f>
        <v>0</v>
      </c>
      <c r="F70" s="320">
        <f>Data!GJ37+Data!GJ38</f>
        <v>0</v>
      </c>
      <c r="G70" s="320">
        <f>Data!HD37+Data!HD38</f>
        <v>0</v>
      </c>
      <c r="H70" s="141">
        <f t="shared" si="1"/>
        <v>0</v>
      </c>
    </row>
    <row r="71" spans="2:8">
      <c r="B71" s="127" t="str">
        <f>$B$42</f>
        <v>Veterinary Science</v>
      </c>
      <c r="C71" s="320">
        <f>Data!EC37+Data!EC38</f>
        <v>0</v>
      </c>
      <c r="D71" s="320">
        <f>Data!EW37+Data!EW38</f>
        <v>0</v>
      </c>
      <c r="E71" s="320">
        <f>Data!FQ37+Data!FQ38</f>
        <v>0</v>
      </c>
      <c r="F71" s="320">
        <f>Data!GK37+Data!GK38</f>
        <v>0</v>
      </c>
      <c r="G71" s="320">
        <f>Data!HE37+Data!HE38</f>
        <v>0</v>
      </c>
      <c r="H71" s="141">
        <f t="shared" si="1"/>
        <v>0</v>
      </c>
    </row>
    <row r="72" spans="2:8">
      <c r="B72" s="127" t="str">
        <f>$B$43</f>
        <v>Vocational Training</v>
      </c>
      <c r="C72" s="320">
        <f>Data!ED37+Data!ED38</f>
        <v>24796.159119870848</v>
      </c>
      <c r="D72" s="320">
        <f>Data!EX37+Data!EX38</f>
        <v>0</v>
      </c>
      <c r="E72" s="320">
        <f>Data!FR37+Data!FR38</f>
        <v>0</v>
      </c>
      <c r="F72" s="320">
        <f>Data!GL37+Data!GL38</f>
        <v>0</v>
      </c>
      <c r="G72" s="320">
        <f>Data!HF37+Data!HF38</f>
        <v>0</v>
      </c>
      <c r="H72" s="141">
        <f t="shared" si="1"/>
        <v>24796.159119870848</v>
      </c>
    </row>
    <row r="73" spans="2:8">
      <c r="B73" s="127" t="str">
        <f>$B$44</f>
        <v>Physical Training</v>
      </c>
      <c r="C73" s="320">
        <f>Data!EE37+Data!EE38</f>
        <v>763.77870187526128</v>
      </c>
      <c r="D73" s="320">
        <f>Data!EY37+Data!EY38</f>
        <v>11294.268753813703</v>
      </c>
      <c r="E73" s="320">
        <f>Data!FS37+Data!FS38</f>
        <v>0</v>
      </c>
      <c r="F73" s="320">
        <f>Data!GM37+Data!GM38</f>
        <v>0</v>
      </c>
      <c r="G73" s="320">
        <f>Data!HG37+Data!HG38</f>
        <v>0</v>
      </c>
      <c r="H73" s="141">
        <f t="shared" si="1"/>
        <v>12058.047455688964</v>
      </c>
    </row>
    <row r="74" spans="2:8">
      <c r="B74" s="127" t="str">
        <f>$B$45</f>
        <v>Health Services</v>
      </c>
      <c r="C74" s="320">
        <f>Data!EF37+Data!EF38</f>
        <v>27357.628327797342</v>
      </c>
      <c r="D74" s="320">
        <f>Data!EZ37+Data!EZ38</f>
        <v>41736.379390899056</v>
      </c>
      <c r="E74" s="320">
        <f>Data!FT37+Data!FT38</f>
        <v>43816.87142857143</v>
      </c>
      <c r="F74" s="320">
        <f>Data!GN37+Data!GN38</f>
        <v>0</v>
      </c>
      <c r="G74" s="320">
        <f>Data!HH37+Data!HH38</f>
        <v>0</v>
      </c>
      <c r="H74" s="141">
        <f t="shared" si="1"/>
        <v>112910.87914726784</v>
      </c>
    </row>
    <row r="75" spans="2:8">
      <c r="B75" s="127" t="str">
        <f>$B$46</f>
        <v>Pharmacy</v>
      </c>
      <c r="C75" s="320">
        <f>Data!EG37+Data!EG38</f>
        <v>0</v>
      </c>
      <c r="D75" s="320">
        <f>Data!FA37+Data!FA38</f>
        <v>0</v>
      </c>
      <c r="E75" s="320">
        <f>Data!FU37+Data!FU38</f>
        <v>0</v>
      </c>
      <c r="F75" s="320">
        <f>Data!GO37+Data!GO38</f>
        <v>0</v>
      </c>
      <c r="G75" s="320">
        <f>Data!HI37+Data!HI38</f>
        <v>0</v>
      </c>
      <c r="H75" s="141">
        <f t="shared" si="1"/>
        <v>0</v>
      </c>
    </row>
    <row r="76" spans="2:8">
      <c r="B76" s="127" t="str">
        <f>$B$47</f>
        <v>Business Administration</v>
      </c>
      <c r="C76" s="320">
        <f>Data!EH37+Data!EH38</f>
        <v>61230.885188880144</v>
      </c>
      <c r="D76" s="320">
        <f>Data!FB37+Data!FB38</f>
        <v>481435.62817750173</v>
      </c>
      <c r="E76" s="320">
        <f>Data!FV37+Data!FV38</f>
        <v>239878.17586872587</v>
      </c>
      <c r="F76" s="320">
        <f>Data!GP37+Data!GP38</f>
        <v>0</v>
      </c>
      <c r="G76" s="320">
        <f>Data!HJ37+Data!HJ38</f>
        <v>0</v>
      </c>
      <c r="H76" s="141">
        <f t="shared" si="1"/>
        <v>782544.68923510774</v>
      </c>
    </row>
    <row r="77" spans="2:8">
      <c r="B77" s="127" t="str">
        <f>$B$48</f>
        <v>Optometry</v>
      </c>
      <c r="C77" s="320">
        <f>Data!EI37+Data!EI38</f>
        <v>0</v>
      </c>
      <c r="D77" s="320">
        <f>Data!FC37+Data!FC38</f>
        <v>0</v>
      </c>
      <c r="E77" s="320">
        <f>Data!FW37+Data!FW38</f>
        <v>0</v>
      </c>
      <c r="F77" s="320">
        <f>Data!GQ37+Data!GQ38</f>
        <v>0</v>
      </c>
      <c r="G77" s="320">
        <f>Data!HK37+Data!HK38</f>
        <v>0</v>
      </c>
      <c r="H77" s="141">
        <f t="shared" si="1"/>
        <v>0</v>
      </c>
    </row>
    <row r="78" spans="2:8">
      <c r="B78" s="127" t="str">
        <f>$B$49</f>
        <v>Teacher Ed-Practice Teaching</v>
      </c>
      <c r="C78" s="320">
        <f>Data!EJ37+Data!EJ38</f>
        <v>0</v>
      </c>
      <c r="D78" s="320">
        <f>Data!FD37+Data!FD38</f>
        <v>108573.34652622242</v>
      </c>
      <c r="E78" s="320">
        <f>Data!FX37+Data!FX38</f>
        <v>0</v>
      </c>
      <c r="F78" s="320">
        <f>Data!GR37+Data!GR38</f>
        <v>0</v>
      </c>
      <c r="G78" s="320">
        <f>Data!HL37+Data!HL38</f>
        <v>0</v>
      </c>
      <c r="H78" s="141">
        <f t="shared" si="1"/>
        <v>108573.34652622242</v>
      </c>
    </row>
    <row r="79" spans="2:8">
      <c r="B79" s="127" t="str">
        <f>$B$50</f>
        <v>Technology</v>
      </c>
      <c r="C79" s="320">
        <f>Data!EK37+Data!EK38</f>
        <v>49752.686564506963</v>
      </c>
      <c r="D79" s="320">
        <f>Data!FE37+Data!FE38</f>
        <v>37525.508437205528</v>
      </c>
      <c r="E79" s="320">
        <f>Data!FY37+Data!FY38</f>
        <v>42563.076923076922</v>
      </c>
      <c r="F79" s="320">
        <f>Data!GS37+Data!GS38</f>
        <v>0</v>
      </c>
      <c r="G79" s="320">
        <f>Data!HM37+Data!HM38</f>
        <v>0</v>
      </c>
      <c r="H79" s="141">
        <f t="shared" si="1"/>
        <v>129841.27192478941</v>
      </c>
    </row>
    <row r="80" spans="2:8">
      <c r="B80" s="127" t="str">
        <f>$B$51</f>
        <v>Nursing</v>
      </c>
      <c r="C80" s="320">
        <f>Data!EL37+Data!EL38</f>
        <v>3502.2435897435894</v>
      </c>
      <c r="D80" s="320">
        <f>Data!FF37+Data!FF38</f>
        <v>193497.75641025638</v>
      </c>
      <c r="E80" s="320">
        <f>Data!FZ37+Data!FZ38</f>
        <v>0</v>
      </c>
      <c r="F80" s="320">
        <f>Data!GT37+Data!GT38</f>
        <v>0</v>
      </c>
      <c r="G80" s="320">
        <f>Data!HN37+Data!HN38</f>
        <v>0</v>
      </c>
      <c r="H80" s="141">
        <f t="shared" si="1"/>
        <v>196999.99999999997</v>
      </c>
    </row>
    <row r="81" spans="2:8">
      <c r="B81" s="130" t="str">
        <f>$B$52</f>
        <v>Totals</v>
      </c>
      <c r="C81" s="321">
        <f>SUM(C61:C80)</f>
        <v>2202223.4150918252</v>
      </c>
      <c r="D81" s="321">
        <f>SUM(D61:D80)</f>
        <v>3111065.1951300669</v>
      </c>
      <c r="E81" s="321">
        <f>SUM(E61:E80)</f>
        <v>1906184.9672455573</v>
      </c>
      <c r="F81" s="321">
        <f>SUM(F61:F80)</f>
        <v>0</v>
      </c>
      <c r="G81" s="321">
        <f>SUM(G61:G80)</f>
        <v>0</v>
      </c>
      <c r="H81" s="321">
        <f t="shared" si="1"/>
        <v>7219473.5774674499</v>
      </c>
    </row>
    <row r="82" spans="2:8">
      <c r="B82" s="143"/>
      <c r="C82" s="322"/>
      <c r="D82" s="322"/>
      <c r="E82" s="322"/>
      <c r="F82" s="322"/>
      <c r="G82" s="322"/>
      <c r="H82" s="323"/>
    </row>
    <row r="83" spans="2:8" ht="13.5" customHeight="1">
      <c r="B83" s="306"/>
      <c r="D83" s="480" t="s">
        <v>22</v>
      </c>
      <c r="E83" s="480"/>
      <c r="F83" s="480"/>
      <c r="G83" s="307" t="s">
        <v>23</v>
      </c>
      <c r="H83" s="307" t="s">
        <v>24</v>
      </c>
    </row>
    <row r="84" spans="2:8">
      <c r="B84" s="492" t="s">
        <v>38</v>
      </c>
      <c r="C84" s="493"/>
      <c r="D84" s="491" t="str">
        <f>Data!T37</f>
        <v>Pipes, Pamela</v>
      </c>
      <c r="E84" s="491"/>
      <c r="F84" s="491"/>
      <c r="G84" s="308" t="str">
        <f>Data!U37</f>
        <v>(432) 837-8049</v>
      </c>
      <c r="H84" s="309" t="str">
        <f>Data!V37</f>
        <v>ppipes@sulross.edu</v>
      </c>
    </row>
    <row r="85" spans="2:8" ht="13.5" customHeight="1">
      <c r="B85" s="306"/>
      <c r="C85" s="306"/>
      <c r="D85" s="306"/>
      <c r="E85" s="306"/>
      <c r="F85" s="306"/>
      <c r="G85" s="306"/>
      <c r="H85" s="296"/>
    </row>
    <row r="86" spans="2:8">
      <c r="B86" s="120" t="s">
        <v>32</v>
      </c>
      <c r="C86" s="324"/>
      <c r="D86" s="324"/>
      <c r="E86" s="324"/>
      <c r="F86" s="324"/>
      <c r="G86" s="324"/>
      <c r="H86" s="122">
        <f>H13+H14</f>
        <v>16892191</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Data!HR37</f>
        <v>8130.7122114276299</v>
      </c>
      <c r="D91" s="327">
        <f>Data!IL37</f>
        <v>4980.0806586530543</v>
      </c>
      <c r="E91" s="327">
        <f>Data!JF37</f>
        <v>1048.3971299193149</v>
      </c>
      <c r="F91" s="327">
        <f>Data!JZ37</f>
        <v>0</v>
      </c>
      <c r="G91" s="327">
        <f>Data!KT37</f>
        <v>0</v>
      </c>
      <c r="H91" s="133">
        <f t="shared" ref="H91:H111" si="2">SUM(C91:G91)</f>
        <v>14159.189999999999</v>
      </c>
    </row>
    <row r="92" spans="2:8">
      <c r="B92" s="127" t="str">
        <f>$B$33</f>
        <v>Science</v>
      </c>
      <c r="C92" s="327">
        <f>Data!HS37</f>
        <v>56631.034371768932</v>
      </c>
      <c r="D92" s="327">
        <f>Data!IM37</f>
        <v>39534.432973701951</v>
      </c>
      <c r="E92" s="327">
        <f>Data!JG37</f>
        <v>7603.6726545291067</v>
      </c>
      <c r="F92" s="327">
        <f>Data!KA37</f>
        <v>0</v>
      </c>
      <c r="G92" s="327">
        <f>Data!KU37</f>
        <v>0</v>
      </c>
      <c r="H92" s="136">
        <f t="shared" si="2"/>
        <v>103769.13999999998</v>
      </c>
    </row>
    <row r="93" spans="2:8">
      <c r="B93" s="127" t="str">
        <f>$B$34</f>
        <v>Fine Arts</v>
      </c>
      <c r="C93" s="327">
        <f>Data!HT37</f>
        <v>15071.210801393727</v>
      </c>
      <c r="D93" s="327">
        <f>Data!IN37</f>
        <v>3753.9198606271775</v>
      </c>
      <c r="E93" s="327">
        <f>Data!JH37</f>
        <v>299.86933797909404</v>
      </c>
      <c r="F93" s="327">
        <f>Data!KB37</f>
        <v>0</v>
      </c>
      <c r="G93" s="327">
        <f>Data!KV37</f>
        <v>0</v>
      </c>
      <c r="H93" s="136">
        <f t="shared" si="2"/>
        <v>19124.999999999996</v>
      </c>
    </row>
    <row r="94" spans="2:8">
      <c r="B94" s="127" t="str">
        <f>$B$35</f>
        <v>Teacher Education</v>
      </c>
      <c r="C94" s="327">
        <f>Data!HU37</f>
        <v>346.97070375120228</v>
      </c>
      <c r="D94" s="327">
        <f>Data!IO37</f>
        <v>4182.1535492144912</v>
      </c>
      <c r="E94" s="327">
        <f>Data!JI37</f>
        <v>5090.445747034305</v>
      </c>
      <c r="F94" s="327">
        <f>Data!KC37</f>
        <v>0</v>
      </c>
      <c r="G94" s="327">
        <f>Data!KW37</f>
        <v>0</v>
      </c>
      <c r="H94" s="136">
        <f t="shared" si="2"/>
        <v>9619.57</v>
      </c>
    </row>
    <row r="95" spans="2:8">
      <c r="B95" s="127" t="str">
        <f>$B$36</f>
        <v>Agriculture</v>
      </c>
      <c r="C95" s="327">
        <f>Data!HV37</f>
        <v>0</v>
      </c>
      <c r="D95" s="327">
        <f>Data!IP37</f>
        <v>0</v>
      </c>
      <c r="E95" s="327">
        <f>Data!JJ37</f>
        <v>0</v>
      </c>
      <c r="F95" s="327">
        <f>Data!KD37</f>
        <v>0</v>
      </c>
      <c r="G95" s="327">
        <f>Data!KX37</f>
        <v>0</v>
      </c>
      <c r="H95" s="136">
        <f t="shared" si="2"/>
        <v>0</v>
      </c>
    </row>
    <row r="96" spans="2:8">
      <c r="B96" s="127" t="str">
        <f>$B$37</f>
        <v>Engineering</v>
      </c>
      <c r="C96" s="327">
        <f>Data!HW37</f>
        <v>0</v>
      </c>
      <c r="D96" s="327">
        <f>Data!IQ37</f>
        <v>0</v>
      </c>
      <c r="E96" s="327">
        <f>Data!JK37</f>
        <v>0</v>
      </c>
      <c r="F96" s="327">
        <f>Data!KE37</f>
        <v>0</v>
      </c>
      <c r="G96" s="327">
        <f>Data!KY37</f>
        <v>0</v>
      </c>
      <c r="H96" s="136">
        <f t="shared" si="2"/>
        <v>0</v>
      </c>
    </row>
    <row r="97" spans="2:8">
      <c r="B97" s="127" t="str">
        <f>$B$38</f>
        <v>Home Economics</v>
      </c>
      <c r="C97" s="327">
        <f>Data!HX37</f>
        <v>0</v>
      </c>
      <c r="D97" s="327">
        <f>Data!IR37</f>
        <v>0</v>
      </c>
      <c r="E97" s="327">
        <f>Data!JL37</f>
        <v>0</v>
      </c>
      <c r="F97" s="327">
        <f>Data!KF37</f>
        <v>0</v>
      </c>
      <c r="G97" s="327">
        <f>Data!KZ37</f>
        <v>0</v>
      </c>
      <c r="H97" s="136">
        <f t="shared" si="2"/>
        <v>0</v>
      </c>
    </row>
    <row r="98" spans="2:8">
      <c r="B98" s="127" t="str">
        <f>$B$39</f>
        <v>Law</v>
      </c>
      <c r="C98" s="327">
        <f>Data!HY37</f>
        <v>0</v>
      </c>
      <c r="D98" s="327">
        <f>Data!IS37</f>
        <v>0</v>
      </c>
      <c r="E98" s="327">
        <f>Data!JM37</f>
        <v>0</v>
      </c>
      <c r="F98" s="327">
        <f>Data!KG37</f>
        <v>0</v>
      </c>
      <c r="G98" s="327">
        <f>Data!LA37</f>
        <v>0</v>
      </c>
      <c r="H98" s="136">
        <f t="shared" si="2"/>
        <v>0</v>
      </c>
    </row>
    <row r="99" spans="2:8">
      <c r="B99" s="127" t="str">
        <f>$B$40</f>
        <v>Social Service</v>
      </c>
      <c r="C99" s="327">
        <f>Data!HZ37</f>
        <v>0</v>
      </c>
      <c r="D99" s="327">
        <f>Data!IT37</f>
        <v>0</v>
      </c>
      <c r="E99" s="327">
        <f>Data!JN37</f>
        <v>0</v>
      </c>
      <c r="F99" s="327">
        <f>Data!KH37</f>
        <v>0</v>
      </c>
      <c r="G99" s="327">
        <f>Data!LB37</f>
        <v>0</v>
      </c>
      <c r="H99" s="136">
        <f t="shared" si="2"/>
        <v>0</v>
      </c>
    </row>
    <row r="100" spans="2:8">
      <c r="B100" s="127" t="str">
        <f>$B$41</f>
        <v>Library Science</v>
      </c>
      <c r="C100" s="327">
        <f>Data!IA37</f>
        <v>0</v>
      </c>
      <c r="D100" s="327">
        <f>Data!IU37</f>
        <v>0</v>
      </c>
      <c r="E100" s="327">
        <f>Data!JO37</f>
        <v>0</v>
      </c>
      <c r="F100" s="327">
        <f>Data!KI37</f>
        <v>0</v>
      </c>
      <c r="G100" s="327">
        <f>Data!LC37</f>
        <v>0</v>
      </c>
      <c r="H100" s="136">
        <f t="shared" si="2"/>
        <v>0</v>
      </c>
    </row>
    <row r="101" spans="2:8">
      <c r="B101" s="127" t="str">
        <f>$B$42</f>
        <v>Veterinary Science</v>
      </c>
      <c r="C101" s="327">
        <f>Data!IB37</f>
        <v>0</v>
      </c>
      <c r="D101" s="327">
        <f>Data!IV37</f>
        <v>0</v>
      </c>
      <c r="E101" s="327">
        <f>Data!JP37</f>
        <v>0</v>
      </c>
      <c r="F101" s="327">
        <f>Data!KJ37</f>
        <v>0</v>
      </c>
      <c r="G101" s="327">
        <f>Data!LD37</f>
        <v>0</v>
      </c>
      <c r="H101" s="136">
        <f t="shared" si="2"/>
        <v>0</v>
      </c>
    </row>
    <row r="102" spans="2:8">
      <c r="B102" s="127" t="str">
        <f>$B$43</f>
        <v>Vocational Training</v>
      </c>
      <c r="C102" s="327">
        <f>Data!IC37</f>
        <v>0</v>
      </c>
      <c r="D102" s="327">
        <f>Data!IW37</f>
        <v>0</v>
      </c>
      <c r="E102" s="327">
        <f>Data!JQ37</f>
        <v>0</v>
      </c>
      <c r="F102" s="327">
        <f>Data!KK37</f>
        <v>0</v>
      </c>
      <c r="G102" s="327">
        <f>Data!LE37</f>
        <v>0</v>
      </c>
      <c r="H102" s="136">
        <f t="shared" si="2"/>
        <v>0</v>
      </c>
    </row>
    <row r="103" spans="2:8">
      <c r="B103" s="127" t="str">
        <f>$B$44</f>
        <v>Physical Training</v>
      </c>
      <c r="C103" s="327">
        <f>Data!ID37</f>
        <v>4073.6184615384618</v>
      </c>
      <c r="D103" s="327">
        <f>Data!IX37</f>
        <v>48883.421538461545</v>
      </c>
      <c r="E103" s="327">
        <f>Data!JR37</f>
        <v>0</v>
      </c>
      <c r="F103" s="327">
        <f>Data!KL37</f>
        <v>0</v>
      </c>
      <c r="G103" s="327">
        <f>Data!LF37</f>
        <v>0</v>
      </c>
      <c r="H103" s="136">
        <f t="shared" si="2"/>
        <v>52957.040000000008</v>
      </c>
    </row>
    <row r="104" spans="2:8">
      <c r="B104" s="127" t="str">
        <f>$B$45</f>
        <v>Health Services</v>
      </c>
      <c r="C104" s="327">
        <f>Data!IE37</f>
        <v>0</v>
      </c>
      <c r="D104" s="327">
        <f>Data!IY37</f>
        <v>0</v>
      </c>
      <c r="E104" s="327">
        <f>Data!JS37</f>
        <v>0</v>
      </c>
      <c r="F104" s="327">
        <f>Data!KM37</f>
        <v>0</v>
      </c>
      <c r="G104" s="327">
        <f>Data!LG37</f>
        <v>0</v>
      </c>
      <c r="H104" s="136">
        <f t="shared" si="2"/>
        <v>0</v>
      </c>
    </row>
    <row r="105" spans="2:8">
      <c r="B105" s="127" t="str">
        <f>$B$46</f>
        <v>Pharmacy</v>
      </c>
      <c r="C105" s="327">
        <f>Data!IF37</f>
        <v>0</v>
      </c>
      <c r="D105" s="327">
        <f>Data!IZ37</f>
        <v>0</v>
      </c>
      <c r="E105" s="327">
        <f>Data!JT37</f>
        <v>0</v>
      </c>
      <c r="F105" s="327">
        <f>Data!KN37</f>
        <v>0</v>
      </c>
      <c r="G105" s="327">
        <f>Data!LH37</f>
        <v>0</v>
      </c>
      <c r="H105" s="136">
        <f t="shared" si="2"/>
        <v>0</v>
      </c>
    </row>
    <row r="106" spans="2:8">
      <c r="B106" s="127" t="str">
        <f>$B$47</f>
        <v>Business Administration</v>
      </c>
      <c r="C106" s="327">
        <f>Data!IG37</f>
        <v>2084.1412555485099</v>
      </c>
      <c r="D106" s="327">
        <f>Data!JA37</f>
        <v>15081.860031705768</v>
      </c>
      <c r="E106" s="327">
        <f>Data!JU37</f>
        <v>5041.3687127457197</v>
      </c>
      <c r="F106" s="327">
        <f>Data!KO37</f>
        <v>0</v>
      </c>
      <c r="G106" s="327">
        <f>Data!LI37</f>
        <v>0</v>
      </c>
      <c r="H106" s="136">
        <f t="shared" si="2"/>
        <v>22207.37</v>
      </c>
    </row>
    <row r="107" spans="2:8">
      <c r="B107" s="127" t="str">
        <f>$B$48</f>
        <v>Optometry</v>
      </c>
      <c r="C107" s="327">
        <f>Data!IH37</f>
        <v>0</v>
      </c>
      <c r="D107" s="327">
        <f>Data!JB37</f>
        <v>0</v>
      </c>
      <c r="E107" s="327">
        <f>Data!JV37</f>
        <v>0</v>
      </c>
      <c r="F107" s="327">
        <f>Data!KP37</f>
        <v>0</v>
      </c>
      <c r="G107" s="327">
        <f>Data!LJ37</f>
        <v>0</v>
      </c>
      <c r="H107" s="136">
        <f t="shared" si="2"/>
        <v>0</v>
      </c>
    </row>
    <row r="108" spans="2:8">
      <c r="B108" s="127" t="str">
        <f>$B$49</f>
        <v>Teacher Ed-Practice Teaching</v>
      </c>
      <c r="C108" s="327">
        <f>Data!II37</f>
        <v>0</v>
      </c>
      <c r="D108" s="327">
        <f>Data!JC37</f>
        <v>0</v>
      </c>
      <c r="E108" s="327">
        <f>Data!JW37</f>
        <v>0</v>
      </c>
      <c r="F108" s="327">
        <f>Data!KQ37</f>
        <v>0</v>
      </c>
      <c r="G108" s="327">
        <f>Data!LK37</f>
        <v>0</v>
      </c>
      <c r="H108" s="136">
        <f t="shared" si="2"/>
        <v>0</v>
      </c>
    </row>
    <row r="109" spans="2:8">
      <c r="B109" s="127" t="str">
        <f>$B$50</f>
        <v>Technology</v>
      </c>
      <c r="C109" s="327">
        <f>Data!IJ37</f>
        <v>0</v>
      </c>
      <c r="D109" s="327">
        <f>Data!JD37</f>
        <v>0</v>
      </c>
      <c r="E109" s="327">
        <f>Data!JX37</f>
        <v>0</v>
      </c>
      <c r="F109" s="327">
        <f>Data!KR37</f>
        <v>0</v>
      </c>
      <c r="G109" s="327">
        <f>Data!LL37</f>
        <v>0</v>
      </c>
      <c r="H109" s="136">
        <f t="shared" si="2"/>
        <v>0</v>
      </c>
    </row>
    <row r="110" spans="2:8">
      <c r="B110" s="127" t="str">
        <f>$B$51</f>
        <v>Nursing</v>
      </c>
      <c r="C110" s="327">
        <f>Data!IK37</f>
        <v>0</v>
      </c>
      <c r="D110" s="327">
        <f>Data!JE37</f>
        <v>0</v>
      </c>
      <c r="E110" s="327">
        <f>Data!JY37</f>
        <v>0</v>
      </c>
      <c r="F110" s="327">
        <f>Data!KS37</f>
        <v>0</v>
      </c>
      <c r="G110" s="327">
        <f>Data!HPM37</f>
        <v>0</v>
      </c>
      <c r="H110" s="136">
        <f t="shared" si="2"/>
        <v>0</v>
      </c>
    </row>
    <row r="111" spans="2:8">
      <c r="B111" s="130" t="str">
        <f>$B$52</f>
        <v>Totals</v>
      </c>
      <c r="C111" s="133">
        <f>SUM(C91:C110)</f>
        <v>86337.687805428461</v>
      </c>
      <c r="D111" s="133">
        <f>SUM(D91:D110)</f>
        <v>116415.86861236398</v>
      </c>
      <c r="E111" s="133">
        <f>SUM(E91:E110)</f>
        <v>19083.753582207541</v>
      </c>
      <c r="F111" s="133">
        <f>SUM(F91:F110)</f>
        <v>0</v>
      </c>
      <c r="G111" s="133">
        <f>SUM(G91:G110)</f>
        <v>0</v>
      </c>
      <c r="H111" s="133">
        <f t="shared" si="2"/>
        <v>221837.31</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1192398.9914310179</v>
      </c>
      <c r="D116" s="321">
        <f t="shared" si="3"/>
        <v>997754.21229106933</v>
      </c>
      <c r="E116" s="321">
        <f t="shared" si="3"/>
        <v>368180.53460059123</v>
      </c>
      <c r="F116" s="321">
        <f t="shared" si="3"/>
        <v>0</v>
      </c>
      <c r="G116" s="321">
        <f t="shared" si="3"/>
        <v>0</v>
      </c>
      <c r="H116" s="133">
        <f t="shared" ref="H116:H136" si="4">SUM(C116:G116)</f>
        <v>2558333.7383226785</v>
      </c>
    </row>
    <row r="117" spans="2:8">
      <c r="B117" s="127" t="str">
        <f>$B$33</f>
        <v>Science</v>
      </c>
      <c r="C117" s="141">
        <f t="shared" si="3"/>
        <v>345881.08830730268</v>
      </c>
      <c r="D117" s="141">
        <f t="shared" si="3"/>
        <v>468543.68048935337</v>
      </c>
      <c r="E117" s="141">
        <f t="shared" si="3"/>
        <v>152590.16663851566</v>
      </c>
      <c r="F117" s="141">
        <f t="shared" si="3"/>
        <v>0</v>
      </c>
      <c r="G117" s="141">
        <f t="shared" si="3"/>
        <v>0</v>
      </c>
      <c r="H117" s="136">
        <f t="shared" si="4"/>
        <v>967014.9354351717</v>
      </c>
    </row>
    <row r="118" spans="2:8">
      <c r="B118" s="127" t="str">
        <f>$B$34</f>
        <v>Fine Arts</v>
      </c>
      <c r="C118" s="141">
        <f t="shared" si="3"/>
        <v>388328.73471900326</v>
      </c>
      <c r="D118" s="141">
        <f t="shared" si="3"/>
        <v>172066.73908704839</v>
      </c>
      <c r="E118" s="141">
        <f t="shared" si="3"/>
        <v>37503.633092486765</v>
      </c>
      <c r="F118" s="141">
        <f t="shared" si="3"/>
        <v>0</v>
      </c>
      <c r="G118" s="141">
        <f t="shared" si="3"/>
        <v>0</v>
      </c>
      <c r="H118" s="136">
        <f t="shared" si="4"/>
        <v>597899.10689853842</v>
      </c>
    </row>
    <row r="119" spans="2:8">
      <c r="B119" s="127" t="str">
        <f>$B$35</f>
        <v>Teacher Education</v>
      </c>
      <c r="C119" s="141">
        <f t="shared" si="3"/>
        <v>25808.362744375612</v>
      </c>
      <c r="D119" s="141">
        <f t="shared" si="3"/>
        <v>373043.21253082517</v>
      </c>
      <c r="E119" s="141">
        <f t="shared" si="3"/>
        <v>749826.13466654392</v>
      </c>
      <c r="F119" s="141">
        <f t="shared" si="3"/>
        <v>0</v>
      </c>
      <c r="G119" s="141">
        <f t="shared" si="3"/>
        <v>0</v>
      </c>
      <c r="H119" s="136">
        <f t="shared" si="4"/>
        <v>1148677.7099417448</v>
      </c>
    </row>
    <row r="120" spans="2:8">
      <c r="B120" s="127" t="str">
        <f>$B$36</f>
        <v>Agriculture</v>
      </c>
      <c r="C120" s="141">
        <f t="shared" si="3"/>
        <v>123383.78875729739</v>
      </c>
      <c r="D120" s="141">
        <f t="shared" si="3"/>
        <v>212442.25546176668</v>
      </c>
      <c r="E120" s="141">
        <f t="shared" si="3"/>
        <v>273809.47318222153</v>
      </c>
      <c r="F120" s="141">
        <f t="shared" si="3"/>
        <v>0</v>
      </c>
      <c r="G120" s="141">
        <f t="shared" si="3"/>
        <v>0</v>
      </c>
      <c r="H120" s="136">
        <f t="shared" si="4"/>
        <v>609635.51740128559</v>
      </c>
    </row>
    <row r="121" spans="2:8">
      <c r="B121" s="127" t="str">
        <f>$B$37</f>
        <v>Engineering</v>
      </c>
      <c r="C121" s="141">
        <f t="shared" si="3"/>
        <v>28076.607572115387</v>
      </c>
      <c r="D121" s="141">
        <f t="shared" si="3"/>
        <v>58823.392427884624</v>
      </c>
      <c r="E121" s="141">
        <f t="shared" si="3"/>
        <v>0</v>
      </c>
      <c r="F121" s="141">
        <f t="shared" si="3"/>
        <v>0</v>
      </c>
      <c r="G121" s="141">
        <f t="shared" si="3"/>
        <v>0</v>
      </c>
      <c r="H121" s="136">
        <f t="shared" si="4"/>
        <v>86900.000000000015</v>
      </c>
    </row>
    <row r="122" spans="2:8">
      <c r="B122" s="127" t="str">
        <f>$B$38</f>
        <v>Home Economics</v>
      </c>
      <c r="C122" s="141">
        <f t="shared" si="3"/>
        <v>11122.388156379879</v>
      </c>
      <c r="D122" s="141">
        <f t="shared" si="3"/>
        <v>6779.4021884173999</v>
      </c>
      <c r="E122" s="141">
        <f t="shared" si="3"/>
        <v>12059.285714285714</v>
      </c>
      <c r="F122" s="141">
        <f t="shared" si="3"/>
        <v>0</v>
      </c>
      <c r="G122" s="141">
        <f t="shared" si="3"/>
        <v>0</v>
      </c>
      <c r="H122" s="136">
        <f t="shared" si="4"/>
        <v>29961.076059082992</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0</v>
      </c>
      <c r="D125" s="141">
        <f t="shared" si="3"/>
        <v>0</v>
      </c>
      <c r="E125" s="141">
        <f t="shared" si="3"/>
        <v>0</v>
      </c>
      <c r="F125" s="141">
        <f t="shared" si="3"/>
        <v>0</v>
      </c>
      <c r="G125" s="141">
        <f t="shared" si="3"/>
        <v>0</v>
      </c>
      <c r="H125" s="136">
        <f t="shared" si="4"/>
        <v>0</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24796.159119870848</v>
      </c>
      <c r="D127" s="141">
        <f t="shared" si="3"/>
        <v>0</v>
      </c>
      <c r="E127" s="141">
        <f t="shared" si="3"/>
        <v>0</v>
      </c>
      <c r="F127" s="141">
        <f t="shared" si="3"/>
        <v>0</v>
      </c>
      <c r="G127" s="141">
        <f t="shared" si="3"/>
        <v>0</v>
      </c>
      <c r="H127" s="136">
        <f t="shared" si="4"/>
        <v>24796.159119870848</v>
      </c>
    </row>
    <row r="128" spans="2:8">
      <c r="B128" s="127" t="str">
        <f>$B$44</f>
        <v>Physical Training</v>
      </c>
      <c r="C128" s="141">
        <f t="shared" si="3"/>
        <v>4837.3971634137233</v>
      </c>
      <c r="D128" s="141">
        <f t="shared" si="3"/>
        <v>60177.690292275249</v>
      </c>
      <c r="E128" s="141">
        <f t="shared" si="3"/>
        <v>0</v>
      </c>
      <c r="F128" s="141">
        <f t="shared" si="3"/>
        <v>0</v>
      </c>
      <c r="G128" s="141">
        <f t="shared" si="3"/>
        <v>0</v>
      </c>
      <c r="H128" s="136">
        <f t="shared" si="4"/>
        <v>65015.087455688976</v>
      </c>
    </row>
    <row r="129" spans="2:9">
      <c r="B129" s="127" t="str">
        <f>$B$45</f>
        <v>Health Services</v>
      </c>
      <c r="C129" s="141">
        <f t="shared" si="3"/>
        <v>27357.628327797342</v>
      </c>
      <c r="D129" s="141">
        <f t="shared" si="3"/>
        <v>41736.379390899056</v>
      </c>
      <c r="E129" s="141">
        <f t="shared" si="3"/>
        <v>43816.87142857143</v>
      </c>
      <c r="F129" s="141">
        <f t="shared" si="3"/>
        <v>0</v>
      </c>
      <c r="G129" s="141">
        <f t="shared" si="3"/>
        <v>0</v>
      </c>
      <c r="H129" s="136">
        <f t="shared" si="4"/>
        <v>112910.87914726784</v>
      </c>
    </row>
    <row r="130" spans="2:9">
      <c r="B130" s="127" t="str">
        <f>$B$46</f>
        <v>Pharmacy</v>
      </c>
      <c r="C130" s="141">
        <f t="shared" si="3"/>
        <v>0</v>
      </c>
      <c r="D130" s="141">
        <f t="shared" si="3"/>
        <v>0</v>
      </c>
      <c r="E130" s="141">
        <f t="shared" si="3"/>
        <v>0</v>
      </c>
      <c r="F130" s="141">
        <f t="shared" si="3"/>
        <v>0</v>
      </c>
      <c r="G130" s="141">
        <f t="shared" si="3"/>
        <v>0</v>
      </c>
      <c r="H130" s="136">
        <f t="shared" si="4"/>
        <v>0</v>
      </c>
    </row>
    <row r="131" spans="2:9">
      <c r="B131" s="127" t="str">
        <f>$B$47</f>
        <v>Business Administration</v>
      </c>
      <c r="C131" s="141">
        <f t="shared" si="3"/>
        <v>63315.026444428651</v>
      </c>
      <c r="D131" s="141">
        <f t="shared" si="3"/>
        <v>496517.48820920748</v>
      </c>
      <c r="E131" s="141">
        <f t="shared" si="3"/>
        <v>244919.54458147159</v>
      </c>
      <c r="F131" s="141">
        <f t="shared" si="3"/>
        <v>0</v>
      </c>
      <c r="G131" s="141">
        <f t="shared" si="3"/>
        <v>0</v>
      </c>
      <c r="H131" s="136">
        <f t="shared" si="4"/>
        <v>804752.05923510774</v>
      </c>
    </row>
    <row r="132" spans="2:9">
      <c r="B132" s="127" t="str">
        <f>$B$48</f>
        <v>Optometry</v>
      </c>
      <c r="C132" s="141">
        <f t="shared" ref="C132:G135" si="5">C107+C77</f>
        <v>0</v>
      </c>
      <c r="D132" s="141">
        <f t="shared" si="5"/>
        <v>0</v>
      </c>
      <c r="E132" s="141">
        <f t="shared" si="5"/>
        <v>0</v>
      </c>
      <c r="F132" s="141">
        <f t="shared" si="5"/>
        <v>0</v>
      </c>
      <c r="G132" s="141">
        <f t="shared" si="5"/>
        <v>0</v>
      </c>
      <c r="H132" s="136">
        <f t="shared" si="4"/>
        <v>0</v>
      </c>
    </row>
    <row r="133" spans="2:9">
      <c r="B133" s="127" t="str">
        <f>$B$49</f>
        <v>Teacher Ed-Practice Teaching</v>
      </c>
      <c r="C133" s="141">
        <f t="shared" si="5"/>
        <v>0</v>
      </c>
      <c r="D133" s="141">
        <f t="shared" si="5"/>
        <v>108573.34652622242</v>
      </c>
      <c r="E133" s="141">
        <f t="shared" si="5"/>
        <v>0</v>
      </c>
      <c r="F133" s="141">
        <f t="shared" si="5"/>
        <v>0</v>
      </c>
      <c r="G133" s="141">
        <f t="shared" si="5"/>
        <v>0</v>
      </c>
      <c r="H133" s="136">
        <f t="shared" si="4"/>
        <v>108573.34652622242</v>
      </c>
    </row>
    <row r="134" spans="2:9">
      <c r="B134" s="127" t="str">
        <f>$B$50</f>
        <v>Technology</v>
      </c>
      <c r="C134" s="141">
        <f t="shared" si="5"/>
        <v>49752.686564506963</v>
      </c>
      <c r="D134" s="141">
        <f t="shared" si="5"/>
        <v>37525.508437205528</v>
      </c>
      <c r="E134" s="141">
        <f t="shared" si="5"/>
        <v>42563.076923076922</v>
      </c>
      <c r="F134" s="141">
        <f t="shared" si="5"/>
        <v>0</v>
      </c>
      <c r="G134" s="141">
        <f t="shared" si="5"/>
        <v>0</v>
      </c>
      <c r="H134" s="136">
        <f t="shared" si="4"/>
        <v>129841.27192478941</v>
      </c>
    </row>
    <row r="135" spans="2:9">
      <c r="B135" s="127" t="str">
        <f>$B$51</f>
        <v>Nursing</v>
      </c>
      <c r="C135" s="141">
        <f t="shared" si="5"/>
        <v>3502.2435897435894</v>
      </c>
      <c r="D135" s="141">
        <f t="shared" si="5"/>
        <v>193497.75641025638</v>
      </c>
      <c r="E135" s="141">
        <f t="shared" si="5"/>
        <v>0</v>
      </c>
      <c r="F135" s="141">
        <f t="shared" si="5"/>
        <v>0</v>
      </c>
      <c r="G135" s="141">
        <f t="shared" si="5"/>
        <v>0</v>
      </c>
      <c r="H135" s="136">
        <f t="shared" si="4"/>
        <v>196999.99999999997</v>
      </c>
    </row>
    <row r="136" spans="2:9">
      <c r="B136" s="130" t="str">
        <f>$B$52</f>
        <v>Totals</v>
      </c>
      <c r="C136" s="133">
        <f>SUM(C116:C135)</f>
        <v>2288561.1028972534</v>
      </c>
      <c r="D136" s="133">
        <f>SUM(D116:D135)</f>
        <v>3227481.0637424313</v>
      </c>
      <c r="E136" s="133">
        <f>SUM(E116:E135)</f>
        <v>1925268.7208277648</v>
      </c>
      <c r="F136" s="133">
        <f>SUM(F116:F135)</f>
        <v>0</v>
      </c>
      <c r="G136" s="133">
        <f>SUM(G116:G135)</f>
        <v>0</v>
      </c>
      <c r="H136" s="133">
        <f t="shared" si="4"/>
        <v>7441310.8874674495</v>
      </c>
    </row>
    <row r="137" spans="2:9">
      <c r="B137" s="328"/>
      <c r="C137" s="331"/>
      <c r="D137" s="331"/>
      <c r="E137" s="331"/>
      <c r="F137" s="331"/>
      <c r="G137" s="331"/>
      <c r="H137" s="332"/>
    </row>
    <row r="138" spans="2:9">
      <c r="B138" s="120" t="s">
        <v>4</v>
      </c>
      <c r="C138" s="325"/>
      <c r="D138" s="325"/>
      <c r="E138" s="325"/>
      <c r="F138" s="325"/>
      <c r="G138" s="325"/>
      <c r="H138" s="122">
        <f>H86-H81-H111</f>
        <v>9450880.1125325505</v>
      </c>
    </row>
    <row r="139" spans="2:9" ht="152.25" customHeight="1" thickBot="1">
      <c r="B139" s="471" t="s">
        <v>874</v>
      </c>
      <c r="C139" s="471"/>
      <c r="D139" s="471"/>
      <c r="E139" s="471"/>
      <c r="F139" s="471"/>
      <c r="G139" s="471"/>
      <c r="H139" s="319"/>
    </row>
    <row r="140" spans="2:9" ht="36.75" customHeight="1" thickTop="1">
      <c r="B140" s="519"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Data!LN37</f>
        <v>0</v>
      </c>
      <c r="D143" s="327">
        <f>Data!MH37</f>
        <v>0</v>
      </c>
      <c r="E143" s="327">
        <f>Data!NB37</f>
        <v>0</v>
      </c>
      <c r="F143" s="327">
        <f>Data!NV37</f>
        <v>0</v>
      </c>
      <c r="G143" s="327">
        <f>Data!OP37</f>
        <v>0</v>
      </c>
      <c r="H143" s="341">
        <f>Data!PJ37</f>
        <v>3249226.5847352426</v>
      </c>
      <c r="I143" s="342">
        <f t="shared" ref="I143:I162" si="6">SUM(C143:H143)</f>
        <v>3249226.5847352426</v>
      </c>
    </row>
    <row r="144" spans="2:9">
      <c r="B144" s="127" t="str">
        <f>$B$33</f>
        <v>Science</v>
      </c>
      <c r="C144" s="327">
        <f>Data!LO37</f>
        <v>0</v>
      </c>
      <c r="D144" s="327">
        <f>Data!MI37</f>
        <v>0</v>
      </c>
      <c r="E144" s="327">
        <f>Data!NC37</f>
        <v>0</v>
      </c>
      <c r="F144" s="327">
        <f>Data!NW37</f>
        <v>0</v>
      </c>
      <c r="G144" s="327">
        <f>Data!OQ37</f>
        <v>0</v>
      </c>
      <c r="H144" s="341">
        <f>Data!PK37</f>
        <v>1228162.9206485071</v>
      </c>
      <c r="I144" s="342">
        <f t="shared" si="6"/>
        <v>1228162.9206485071</v>
      </c>
    </row>
    <row r="145" spans="2:9">
      <c r="B145" s="127" t="str">
        <f>$B$34</f>
        <v>Fine Arts</v>
      </c>
      <c r="C145" s="327">
        <f>Data!LP37</f>
        <v>0</v>
      </c>
      <c r="D145" s="327">
        <f>Data!MJ37</f>
        <v>0</v>
      </c>
      <c r="E145" s="327">
        <f>Data!ND37</f>
        <v>0</v>
      </c>
      <c r="F145" s="327">
        <f>Data!NX37</f>
        <v>0</v>
      </c>
      <c r="G145" s="327">
        <f>Data!OR37</f>
        <v>0</v>
      </c>
      <c r="H145" s="341">
        <f>Data!PL37</f>
        <v>759365.22433460515</v>
      </c>
      <c r="I145" s="342">
        <f t="shared" si="6"/>
        <v>759365.22433460515</v>
      </c>
    </row>
    <row r="146" spans="2:9">
      <c r="B146" s="127" t="str">
        <f>$B$35</f>
        <v>Teacher Education</v>
      </c>
      <c r="C146" s="327">
        <f>Data!LQ37</f>
        <v>0</v>
      </c>
      <c r="D146" s="327">
        <f>Data!MK37</f>
        <v>0</v>
      </c>
      <c r="E146" s="327">
        <f>Data!NE37</f>
        <v>0</v>
      </c>
      <c r="F146" s="327">
        <f>Data!NY37</f>
        <v>0</v>
      </c>
      <c r="G146" s="327">
        <f>Data!OS37</f>
        <v>0</v>
      </c>
      <c r="H146" s="341">
        <f>Data!PN37</f>
        <v>1458884.7797795662</v>
      </c>
      <c r="I146" s="342">
        <f t="shared" si="6"/>
        <v>1458884.7797795662</v>
      </c>
    </row>
    <row r="147" spans="2:9">
      <c r="B147" s="127" t="str">
        <f>$B$36</f>
        <v>Agriculture</v>
      </c>
      <c r="C147" s="327">
        <f>Data!LR37</f>
        <v>0</v>
      </c>
      <c r="D147" s="327">
        <f>Data!ML37</f>
        <v>0</v>
      </c>
      <c r="E147" s="327">
        <f>Data!NF37</f>
        <v>0</v>
      </c>
      <c r="F147" s="327">
        <f>Data!NZ37</f>
        <v>0</v>
      </c>
      <c r="G147" s="327">
        <f>Data!OT37</f>
        <v>0</v>
      </c>
      <c r="H147" s="341">
        <f>Data!PM37</f>
        <v>774271.12048242125</v>
      </c>
      <c r="I147" s="342">
        <f t="shared" si="6"/>
        <v>774271.12048242125</v>
      </c>
    </row>
    <row r="148" spans="2:9">
      <c r="B148" s="127" t="str">
        <f>$B$37</f>
        <v>Engineering</v>
      </c>
      <c r="C148" s="327">
        <f>Data!LS37</f>
        <v>0</v>
      </c>
      <c r="D148" s="327">
        <f>Data!MM37</f>
        <v>0</v>
      </c>
      <c r="E148" s="327">
        <f>Data!NG37</f>
        <v>0</v>
      </c>
      <c r="F148" s="327">
        <f>Data!OA37</f>
        <v>0</v>
      </c>
      <c r="G148" s="327">
        <f>Data!OU37</f>
        <v>0</v>
      </c>
      <c r="H148" s="341">
        <f>Data!PO37</f>
        <v>110367.84841004168</v>
      </c>
      <c r="I148" s="342">
        <f t="shared" si="6"/>
        <v>110367.84841004168</v>
      </c>
    </row>
    <row r="149" spans="2:9">
      <c r="B149" s="127" t="str">
        <f>$B$38</f>
        <v>Home Economics</v>
      </c>
      <c r="C149" s="327">
        <f>Data!LT37</f>
        <v>0</v>
      </c>
      <c r="D149" s="327">
        <f>Data!MN37</f>
        <v>0</v>
      </c>
      <c r="E149" s="327">
        <f>Data!NH37</f>
        <v>0</v>
      </c>
      <c r="F149" s="327">
        <f>Data!OB37</f>
        <v>0</v>
      </c>
      <c r="G149" s="327">
        <f>Data!OV37</f>
        <v>0</v>
      </c>
      <c r="H149" s="341">
        <f>Data!PP37</f>
        <v>38052.238212780212</v>
      </c>
      <c r="I149" s="342">
        <f t="shared" si="6"/>
        <v>38052.238212780212</v>
      </c>
    </row>
    <row r="150" spans="2:9">
      <c r="B150" s="127" t="str">
        <f>$B$39</f>
        <v>Law</v>
      </c>
      <c r="C150" s="327">
        <f>Data!LU37</f>
        <v>0</v>
      </c>
      <c r="D150" s="327">
        <f>Data!MO37</f>
        <v>0</v>
      </c>
      <c r="E150" s="327">
        <f>Data!NI37</f>
        <v>0</v>
      </c>
      <c r="F150" s="327">
        <f>Data!OC37</f>
        <v>0</v>
      </c>
      <c r="G150" s="327">
        <f>Data!OW37</f>
        <v>0</v>
      </c>
      <c r="H150" s="341">
        <f>Data!PQ37</f>
        <v>0</v>
      </c>
      <c r="I150" s="342">
        <f t="shared" si="6"/>
        <v>0</v>
      </c>
    </row>
    <row r="151" spans="2:9">
      <c r="B151" s="127" t="str">
        <f>$B$40</f>
        <v>Social Service</v>
      </c>
      <c r="C151" s="327">
        <f>Data!LV37</f>
        <v>0</v>
      </c>
      <c r="D151" s="327">
        <f>Data!MP37</f>
        <v>0</v>
      </c>
      <c r="E151" s="327">
        <f>Data!NJ37</f>
        <v>0</v>
      </c>
      <c r="F151" s="327">
        <f>Data!OD37</f>
        <v>0</v>
      </c>
      <c r="G151" s="327">
        <f>Data!OX37</f>
        <v>0</v>
      </c>
      <c r="H151" s="341">
        <f>Data!PR37</f>
        <v>0</v>
      </c>
      <c r="I151" s="342">
        <f t="shared" si="6"/>
        <v>0</v>
      </c>
    </row>
    <row r="152" spans="2:9">
      <c r="B152" s="127" t="str">
        <f>$B$41</f>
        <v>Library Science</v>
      </c>
      <c r="C152" s="327">
        <f>Data!LW37</f>
        <v>0</v>
      </c>
      <c r="D152" s="327">
        <f>Data!MQ37</f>
        <v>0</v>
      </c>
      <c r="E152" s="327">
        <f>Data!NK37</f>
        <v>0</v>
      </c>
      <c r="F152" s="327">
        <f>Data!OE37</f>
        <v>0</v>
      </c>
      <c r="G152" s="327">
        <f>Data!OY37</f>
        <v>0</v>
      </c>
      <c r="H152" s="341">
        <f>Data!PS37</f>
        <v>0</v>
      </c>
      <c r="I152" s="342">
        <f t="shared" si="6"/>
        <v>0</v>
      </c>
    </row>
    <row r="153" spans="2:9">
      <c r="B153" s="127" t="str">
        <f>$B$42</f>
        <v>Veterinary Science</v>
      </c>
      <c r="C153" s="327">
        <f>Data!LX37</f>
        <v>0</v>
      </c>
      <c r="D153" s="327">
        <f>Data!MR37</f>
        <v>0</v>
      </c>
      <c r="E153" s="327">
        <f>Data!NL37</f>
        <v>0</v>
      </c>
      <c r="F153" s="327">
        <f>Data!OF37</f>
        <v>0</v>
      </c>
      <c r="G153" s="327">
        <f>Data!OZ37</f>
        <v>0</v>
      </c>
      <c r="H153" s="341">
        <f>Data!PT37</f>
        <v>0</v>
      </c>
      <c r="I153" s="342">
        <f t="shared" si="6"/>
        <v>0</v>
      </c>
    </row>
    <row r="154" spans="2:9">
      <c r="B154" s="127" t="str">
        <f>$B$43</f>
        <v>Vocational Training</v>
      </c>
      <c r="C154" s="327">
        <f>Data!LY37</f>
        <v>0</v>
      </c>
      <c r="D154" s="327">
        <f>Data!MS37</f>
        <v>0</v>
      </c>
      <c r="E154" s="327">
        <f>Data!NM37</f>
        <v>0</v>
      </c>
      <c r="F154" s="327">
        <f>Data!OG37</f>
        <v>0</v>
      </c>
      <c r="G154" s="327">
        <f>Data!PA37</f>
        <v>0</v>
      </c>
      <c r="H154" s="341">
        <f>Data!PU37</f>
        <v>31492.50553386856</v>
      </c>
      <c r="I154" s="342">
        <f t="shared" si="6"/>
        <v>31492.50553386856</v>
      </c>
    </row>
    <row r="155" spans="2:9">
      <c r="B155" s="127" t="str">
        <f>$B$44</f>
        <v>Physical Training</v>
      </c>
      <c r="C155" s="327">
        <f>Data!LZ37</f>
        <v>0</v>
      </c>
      <c r="D155" s="327">
        <f>Data!MT37</f>
        <v>0</v>
      </c>
      <c r="E155" s="327">
        <f>Data!NN37</f>
        <v>0</v>
      </c>
      <c r="F155" s="327">
        <f>Data!OH37</f>
        <v>0</v>
      </c>
      <c r="G155" s="327">
        <f>Data!PB37</f>
        <v>0</v>
      </c>
      <c r="H155" s="341">
        <f>Data!PV37</f>
        <v>82572.788454258698</v>
      </c>
      <c r="I155" s="342">
        <f t="shared" si="6"/>
        <v>82572.788454258698</v>
      </c>
    </row>
    <row r="156" spans="2:9">
      <c r="B156" s="127" t="str">
        <f>$B$45</f>
        <v>Health Services</v>
      </c>
      <c r="C156" s="327">
        <f>Data!MA37</f>
        <v>0</v>
      </c>
      <c r="D156" s="327">
        <f>Data!MU37</f>
        <v>0</v>
      </c>
      <c r="E156" s="327">
        <f>Data!NO37</f>
        <v>0</v>
      </c>
      <c r="F156" s="327">
        <f>Data!OI37</f>
        <v>0</v>
      </c>
      <c r="G156" s="327">
        <f>Data!PC37</f>
        <v>0</v>
      </c>
      <c r="H156" s="341">
        <f>Data!PW37</f>
        <v>143403.1161515557</v>
      </c>
      <c r="I156" s="342">
        <f t="shared" si="6"/>
        <v>143403.1161515557</v>
      </c>
    </row>
    <row r="157" spans="2:9">
      <c r="B157" s="127" t="str">
        <f>$B$46</f>
        <v>Pharmacy</v>
      </c>
      <c r="C157" s="327">
        <f>Data!MB37</f>
        <v>0</v>
      </c>
      <c r="D157" s="327">
        <f>Data!MV37</f>
        <v>0</v>
      </c>
      <c r="E157" s="327">
        <f>Data!NP37</f>
        <v>0</v>
      </c>
      <c r="F157" s="327">
        <f>Data!OJ37</f>
        <v>0</v>
      </c>
      <c r="G157" s="327">
        <f>Data!PD37</f>
        <v>0</v>
      </c>
      <c r="H157" s="341">
        <f>Data!PX37</f>
        <v>0</v>
      </c>
      <c r="I157" s="342">
        <f t="shared" si="6"/>
        <v>0</v>
      </c>
    </row>
    <row r="158" spans="2:9">
      <c r="B158" s="127" t="str">
        <f>$B$47</f>
        <v>Business Administration</v>
      </c>
      <c r="C158" s="327">
        <f>Data!MC37</f>
        <v>0</v>
      </c>
      <c r="D158" s="327">
        <f>Data!MW37</f>
        <v>0</v>
      </c>
      <c r="E158" s="327">
        <f>Data!NQ37</f>
        <v>0</v>
      </c>
      <c r="F158" s="327">
        <f>Data!OK37</f>
        <v>0</v>
      </c>
      <c r="G158" s="327">
        <f>Data!PE37</f>
        <v>0</v>
      </c>
      <c r="H158" s="341">
        <f>Data!PY37</f>
        <v>1022080.0147448704</v>
      </c>
      <c r="I158" s="342">
        <f t="shared" si="6"/>
        <v>1022080.0147448704</v>
      </c>
    </row>
    <row r="159" spans="2:9">
      <c r="B159" s="127" t="str">
        <f>$B$48</f>
        <v>Optometry</v>
      </c>
      <c r="C159" s="327">
        <f>Data!MD37</f>
        <v>0</v>
      </c>
      <c r="D159" s="327">
        <f>Data!MX37</f>
        <v>0</v>
      </c>
      <c r="E159" s="327">
        <f>Data!NR37</f>
        <v>0</v>
      </c>
      <c r="F159" s="327">
        <f>Data!OL37</f>
        <v>0</v>
      </c>
      <c r="G159" s="327">
        <f>Data!PF37</f>
        <v>0</v>
      </c>
      <c r="H159" s="341">
        <f>Data!PZ37</f>
        <v>0</v>
      </c>
      <c r="I159" s="342">
        <f t="shared" si="6"/>
        <v>0</v>
      </c>
    </row>
    <row r="160" spans="2:9">
      <c r="B160" s="127" t="str">
        <f>$B$49</f>
        <v>Teacher Ed-Practice Teaching</v>
      </c>
      <c r="C160" s="327">
        <f>Data!ME37</f>
        <v>0</v>
      </c>
      <c r="D160" s="327">
        <f>Data!MY37</f>
        <v>0</v>
      </c>
      <c r="E160" s="327">
        <f>Data!NS37</f>
        <v>0</v>
      </c>
      <c r="F160" s="327">
        <f>Data!OM37</f>
        <v>0</v>
      </c>
      <c r="G160" s="327">
        <f>Data!PG37</f>
        <v>0</v>
      </c>
      <c r="H160" s="341">
        <f>Data!QA37</f>
        <v>137894.20771895329</v>
      </c>
      <c r="I160" s="342">
        <f t="shared" si="6"/>
        <v>137894.20771895329</v>
      </c>
    </row>
    <row r="161" spans="2:9">
      <c r="B161" s="127" t="str">
        <f>$B$50</f>
        <v>Technology</v>
      </c>
      <c r="C161" s="327">
        <f>Data!MF37</f>
        <v>0</v>
      </c>
      <c r="D161" s="327">
        <f>Data!MZ37</f>
        <v>0</v>
      </c>
      <c r="E161" s="327">
        <f>Data!NT37</f>
        <v>0</v>
      </c>
      <c r="F161" s="327">
        <f>Data!ON37</f>
        <v>0</v>
      </c>
      <c r="G161" s="327">
        <f>Data!PH37</f>
        <v>0</v>
      </c>
      <c r="H161" s="341">
        <f>Data!QB37</f>
        <v>164905.65957608924</v>
      </c>
      <c r="I161" s="342">
        <f t="shared" si="6"/>
        <v>164905.65957608924</v>
      </c>
    </row>
    <row r="162" spans="2:9">
      <c r="B162" s="127" t="str">
        <f>$B$51</f>
        <v>Nursing</v>
      </c>
      <c r="C162" s="327">
        <f>Data!MG37</f>
        <v>0</v>
      </c>
      <c r="D162" s="327">
        <f>Data!NA37</f>
        <v>0</v>
      </c>
      <c r="E162" s="327">
        <f>Data!NU37</f>
        <v>0</v>
      </c>
      <c r="F162" s="327">
        <f>Data!OO37</f>
        <v>0</v>
      </c>
      <c r="G162" s="327">
        <f>Data!PI37</f>
        <v>0</v>
      </c>
      <c r="H162" s="341">
        <f>Data!QC37</f>
        <v>250200.99121724057</v>
      </c>
      <c r="I162" s="342">
        <f t="shared" si="6"/>
        <v>250200.99121724057</v>
      </c>
    </row>
    <row r="163" spans="2:9" ht="14.4" thickBot="1">
      <c r="B163" s="130" t="str">
        <f>$B$52</f>
        <v>Totals</v>
      </c>
      <c r="C163" s="133">
        <f t="shared" ref="C163:H163" si="7">SUM(C143:C162)</f>
        <v>0</v>
      </c>
      <c r="D163" s="133">
        <f t="shared" si="7"/>
        <v>0</v>
      </c>
      <c r="E163" s="133">
        <f t="shared" si="7"/>
        <v>0</v>
      </c>
      <c r="F163" s="133">
        <f t="shared" si="7"/>
        <v>0</v>
      </c>
      <c r="G163" s="134">
        <f t="shared" si="7"/>
        <v>0</v>
      </c>
      <c r="H163" s="343">
        <f t="shared" si="7"/>
        <v>9450880.0000000019</v>
      </c>
      <c r="I163" s="342">
        <f>SUM(I143:I162)</f>
        <v>9450880.0000000019</v>
      </c>
    </row>
    <row r="164" spans="2:9" ht="14.4" thickTop="1">
      <c r="B164" s="143"/>
      <c r="C164" s="329"/>
      <c r="D164" s="329"/>
      <c r="E164" s="329"/>
      <c r="F164" s="329"/>
      <c r="G164" s="329"/>
      <c r="H164" s="344"/>
      <c r="I164" s="345"/>
    </row>
    <row r="165" spans="2:9">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C143+$H$140*IF($H116=0,0,$H143*C116/$H116)+IF($H32=0,0,$H$141*$H143*C32/$H32)</f>
        <v>1514413.246611567</v>
      </c>
      <c r="D168" s="321">
        <f t="shared" ref="C168:G183" si="8">D143+$H$140*IF($H116=0,0,$H143*D116/$H116)+IF($H32=0,0,$H$141*$H143*D32/$H32)</f>
        <v>1267203.5172913841</v>
      </c>
      <c r="E168" s="321">
        <f t="shared" si="8"/>
        <v>467609.82083229179</v>
      </c>
      <c r="F168" s="321">
        <f t="shared" si="8"/>
        <v>0</v>
      </c>
      <c r="G168" s="321">
        <f t="shared" si="8"/>
        <v>0</v>
      </c>
      <c r="H168" s="133">
        <f t="shared" ref="H168:H188" si="9">SUM(C168:G168)</f>
        <v>3249226.5847352426</v>
      </c>
      <c r="I168" s="347"/>
    </row>
    <row r="169" spans="2:9">
      <c r="B169" s="127" t="str">
        <f>$B$33</f>
        <v>Science</v>
      </c>
      <c r="C169" s="141">
        <f t="shared" si="8"/>
        <v>439288.2798872338</v>
      </c>
      <c r="D169" s="141">
        <f t="shared" si="8"/>
        <v>595076.61567010311</v>
      </c>
      <c r="E169" s="141">
        <f t="shared" si="8"/>
        <v>193798.02509117025</v>
      </c>
      <c r="F169" s="141">
        <f t="shared" si="8"/>
        <v>0</v>
      </c>
      <c r="G169" s="141">
        <f t="shared" si="8"/>
        <v>0</v>
      </c>
      <c r="H169" s="136">
        <f t="shared" si="9"/>
        <v>1228162.9206485073</v>
      </c>
      <c r="I169" s="347"/>
    </row>
    <row r="170" spans="2:9">
      <c r="B170" s="127" t="str">
        <f>$B$34</f>
        <v>Fine Arts</v>
      </c>
      <c r="C170" s="141">
        <f t="shared" si="8"/>
        <v>493199.1591108198</v>
      </c>
      <c r="D170" s="141">
        <f t="shared" si="8"/>
        <v>218534.35875684174</v>
      </c>
      <c r="E170" s="141">
        <f t="shared" si="8"/>
        <v>47631.706466943637</v>
      </c>
      <c r="F170" s="141">
        <f t="shared" si="8"/>
        <v>0</v>
      </c>
      <c r="G170" s="141">
        <f t="shared" si="8"/>
        <v>0</v>
      </c>
      <c r="H170" s="136">
        <f t="shared" si="9"/>
        <v>759365.22433460515</v>
      </c>
      <c r="I170" s="347"/>
    </row>
    <row r="171" spans="2:9">
      <c r="B171" s="127" t="str">
        <f>$B$35</f>
        <v>Teacher Education</v>
      </c>
      <c r="C171" s="141">
        <f t="shared" si="8"/>
        <v>32778.060610847118</v>
      </c>
      <c r="D171" s="141">
        <f t="shared" si="8"/>
        <v>473785.69310698583</v>
      </c>
      <c r="E171" s="141">
        <f t="shared" si="8"/>
        <v>952321.02606173314</v>
      </c>
      <c r="F171" s="141">
        <f t="shared" si="8"/>
        <v>0</v>
      </c>
      <c r="G171" s="141">
        <f t="shared" si="8"/>
        <v>0</v>
      </c>
      <c r="H171" s="136">
        <f t="shared" si="9"/>
        <v>1458884.779779566</v>
      </c>
      <c r="I171" s="347"/>
    </row>
    <row r="172" spans="2:9">
      <c r="B172" s="127" t="str">
        <f>$B$36</f>
        <v>Agriculture</v>
      </c>
      <c r="C172" s="141">
        <f t="shared" si="8"/>
        <v>156704.29567113926</v>
      </c>
      <c r="D172" s="141">
        <f t="shared" si="8"/>
        <v>269813.51722314855</v>
      </c>
      <c r="E172" s="141">
        <f t="shared" si="8"/>
        <v>347753.30758813338</v>
      </c>
      <c r="F172" s="141">
        <f t="shared" si="8"/>
        <v>0</v>
      </c>
      <c r="G172" s="141">
        <f t="shared" si="8"/>
        <v>0</v>
      </c>
      <c r="H172" s="136">
        <f t="shared" si="9"/>
        <v>774271.12048242125</v>
      </c>
      <c r="I172" s="347"/>
    </row>
    <row r="173" spans="2:9">
      <c r="B173" s="127" t="str">
        <f>$B$37</f>
        <v>Engineering</v>
      </c>
      <c r="C173" s="141">
        <f t="shared" si="8"/>
        <v>35658.858094217016</v>
      </c>
      <c r="D173" s="141">
        <f t="shared" si="8"/>
        <v>74708.99031582466</v>
      </c>
      <c r="E173" s="141">
        <f t="shared" si="8"/>
        <v>0</v>
      </c>
      <c r="F173" s="141">
        <f t="shared" si="8"/>
        <v>0</v>
      </c>
      <c r="G173" s="141">
        <f t="shared" si="8"/>
        <v>0</v>
      </c>
      <c r="H173" s="136">
        <f t="shared" si="9"/>
        <v>110367.84841004168</v>
      </c>
      <c r="I173" s="347"/>
    </row>
    <row r="174" spans="2:9">
      <c r="B174" s="127" t="str">
        <f>$B$38</f>
        <v>Home Economics</v>
      </c>
      <c r="C174" s="141">
        <f t="shared" si="8"/>
        <v>14126.053509792606</v>
      </c>
      <c r="D174" s="141">
        <f t="shared" si="8"/>
        <v>8610.2190223470225</v>
      </c>
      <c r="E174" s="141">
        <f t="shared" si="8"/>
        <v>15315.965680640584</v>
      </c>
      <c r="F174" s="141">
        <f t="shared" si="8"/>
        <v>0</v>
      </c>
      <c r="G174" s="141">
        <f t="shared" si="8"/>
        <v>0</v>
      </c>
      <c r="H174" s="136">
        <f t="shared" si="9"/>
        <v>38052.238212780212</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0</v>
      </c>
      <c r="D176" s="141">
        <f t="shared" si="8"/>
        <v>0</v>
      </c>
      <c r="E176" s="141">
        <f t="shared" si="8"/>
        <v>0</v>
      </c>
      <c r="F176" s="141">
        <f t="shared" si="8"/>
        <v>0</v>
      </c>
      <c r="G176" s="141">
        <f t="shared" si="8"/>
        <v>0</v>
      </c>
      <c r="H176" s="136">
        <f t="shared" si="9"/>
        <v>0</v>
      </c>
      <c r="I176" s="347"/>
    </row>
    <row r="177" spans="2:9">
      <c r="B177" s="127" t="str">
        <f>$B$41</f>
        <v>Library Science</v>
      </c>
      <c r="C177" s="141">
        <f t="shared" si="8"/>
        <v>0</v>
      </c>
      <c r="D177" s="141">
        <f t="shared" si="8"/>
        <v>0</v>
      </c>
      <c r="E177" s="141">
        <f t="shared" si="8"/>
        <v>0</v>
      </c>
      <c r="F177" s="141">
        <f t="shared" si="8"/>
        <v>0</v>
      </c>
      <c r="G177" s="141">
        <f t="shared" si="8"/>
        <v>0</v>
      </c>
      <c r="H177" s="136">
        <f t="shared" si="9"/>
        <v>0</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31492.50553386856</v>
      </c>
      <c r="D179" s="141">
        <f t="shared" si="8"/>
        <v>0</v>
      </c>
      <c r="E179" s="141">
        <f t="shared" si="8"/>
        <v>0</v>
      </c>
      <c r="F179" s="141">
        <f t="shared" si="8"/>
        <v>0</v>
      </c>
      <c r="G179" s="141">
        <f t="shared" si="8"/>
        <v>0</v>
      </c>
      <c r="H179" s="136">
        <f t="shared" si="9"/>
        <v>31492.50553386856</v>
      </c>
      <c r="I179" s="347"/>
    </row>
    <row r="180" spans="2:9">
      <c r="B180" s="127" t="str">
        <f>$B$44</f>
        <v>Physical Training</v>
      </c>
      <c r="C180" s="141">
        <f t="shared" si="8"/>
        <v>6143.7642903430524</v>
      </c>
      <c r="D180" s="141">
        <f t="shared" si="8"/>
        <v>76429.02416391563</v>
      </c>
      <c r="E180" s="141">
        <f t="shared" si="8"/>
        <v>0</v>
      </c>
      <c r="F180" s="141">
        <f t="shared" si="8"/>
        <v>0</v>
      </c>
      <c r="G180" s="141">
        <f t="shared" si="8"/>
        <v>0</v>
      </c>
      <c r="H180" s="136">
        <f t="shared" si="9"/>
        <v>82572.788454258683</v>
      </c>
      <c r="I180" s="347"/>
    </row>
    <row r="181" spans="2:9">
      <c r="B181" s="127" t="str">
        <f>$B$45</f>
        <v>Health Services</v>
      </c>
      <c r="C181" s="141">
        <f t="shared" si="8"/>
        <v>34745.71433993784</v>
      </c>
      <c r="D181" s="141">
        <f t="shared" si="8"/>
        <v>53007.530423460688</v>
      </c>
      <c r="E181" s="141">
        <f t="shared" si="8"/>
        <v>55649.871388157153</v>
      </c>
      <c r="F181" s="141">
        <f t="shared" si="8"/>
        <v>0</v>
      </c>
      <c r="G181" s="141">
        <f t="shared" si="8"/>
        <v>0</v>
      </c>
      <c r="H181" s="136">
        <f t="shared" si="9"/>
        <v>143403.11615155567</v>
      </c>
      <c r="I181" s="347"/>
    </row>
    <row r="182" spans="2:9">
      <c r="B182" s="127" t="str">
        <f>$B$46</f>
        <v>Pharmacy</v>
      </c>
      <c r="C182" s="141">
        <f t="shared" si="8"/>
        <v>0</v>
      </c>
      <c r="D182" s="141">
        <f t="shared" si="8"/>
        <v>0</v>
      </c>
      <c r="E182" s="141">
        <f t="shared" si="8"/>
        <v>0</v>
      </c>
      <c r="F182" s="141">
        <f t="shared" si="8"/>
        <v>0</v>
      </c>
      <c r="G182" s="141">
        <f t="shared" si="8"/>
        <v>0</v>
      </c>
      <c r="H182" s="136">
        <f t="shared" si="9"/>
        <v>0</v>
      </c>
      <c r="I182" s="347"/>
    </row>
    <row r="183" spans="2:9">
      <c r="B183" s="127" t="str">
        <f>$B$47</f>
        <v>Business Administration</v>
      </c>
      <c r="C183" s="141">
        <f t="shared" si="8"/>
        <v>80413.616118486534</v>
      </c>
      <c r="D183" s="141">
        <f t="shared" si="8"/>
        <v>630604.91221643786</v>
      </c>
      <c r="E183" s="141">
        <f t="shared" si="8"/>
        <v>311061.48640994588</v>
      </c>
      <c r="F183" s="141">
        <f t="shared" si="8"/>
        <v>0</v>
      </c>
      <c r="G183" s="141">
        <f t="shared" si="8"/>
        <v>0</v>
      </c>
      <c r="H183" s="136">
        <f t="shared" si="9"/>
        <v>1022080.0147448702</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0</v>
      </c>
      <c r="D185" s="141">
        <f t="shared" si="10"/>
        <v>137894.20771895329</v>
      </c>
      <c r="E185" s="141">
        <f t="shared" si="10"/>
        <v>0</v>
      </c>
      <c r="F185" s="141">
        <f t="shared" si="10"/>
        <v>0</v>
      </c>
      <c r="G185" s="141">
        <f t="shared" si="10"/>
        <v>0</v>
      </c>
      <c r="H185" s="136">
        <f t="shared" si="9"/>
        <v>137894.20771895329</v>
      </c>
      <c r="I185" s="347"/>
    </row>
    <row r="186" spans="2:9">
      <c r="B186" s="127" t="str">
        <f>$B$50</f>
        <v>Technology</v>
      </c>
      <c r="C186" s="141">
        <f t="shared" si="10"/>
        <v>63188.687787615883</v>
      </c>
      <c r="D186" s="141">
        <f t="shared" si="10"/>
        <v>47659.489375227138</v>
      </c>
      <c r="E186" s="141">
        <f t="shared" si="10"/>
        <v>54057.482413246216</v>
      </c>
      <c r="F186" s="141">
        <f t="shared" si="10"/>
        <v>0</v>
      </c>
      <c r="G186" s="141">
        <f t="shared" si="10"/>
        <v>0</v>
      </c>
      <c r="H186" s="136">
        <f t="shared" si="9"/>
        <v>164905.65957608924</v>
      </c>
      <c r="I186" s="347"/>
    </row>
    <row r="187" spans="2:9">
      <c r="B187" s="127" t="str">
        <f>$B$51</f>
        <v>Nursing</v>
      </c>
      <c r="C187" s="141">
        <f t="shared" si="10"/>
        <v>4448.044759584127</v>
      </c>
      <c r="D187" s="141">
        <f t="shared" si="10"/>
        <v>245752.94645765642</v>
      </c>
      <c r="E187" s="141">
        <f t="shared" si="10"/>
        <v>0</v>
      </c>
      <c r="F187" s="141">
        <f t="shared" si="10"/>
        <v>0</v>
      </c>
      <c r="G187" s="141">
        <f t="shared" si="10"/>
        <v>0</v>
      </c>
      <c r="H187" s="136">
        <f t="shared" si="9"/>
        <v>250200.99121724055</v>
      </c>
      <c r="I187" s="347"/>
    </row>
    <row r="188" spans="2:9">
      <c r="B188" s="130" t="str">
        <f>$B$52</f>
        <v>Totals</v>
      </c>
      <c r="C188" s="133">
        <f>SUM(C168:C187)</f>
        <v>2906600.2863254524</v>
      </c>
      <c r="D188" s="133">
        <f>SUM(D168:D187)</f>
        <v>4099081.0217422866</v>
      </c>
      <c r="E188" s="133">
        <f>SUM(E168:E187)</f>
        <v>2445198.6919322619</v>
      </c>
      <c r="F188" s="133">
        <f>SUM(F168:F187)</f>
        <v>0</v>
      </c>
      <c r="G188" s="133">
        <f>SUM(G168:G187)</f>
        <v>0</v>
      </c>
      <c r="H188" s="133">
        <f t="shared" si="9"/>
        <v>9450880</v>
      </c>
      <c r="I188" s="347"/>
    </row>
    <row r="189" spans="2:9">
      <c r="B189" s="328"/>
      <c r="C189" s="329"/>
      <c r="D189" s="329"/>
      <c r="E189" s="329"/>
      <c r="F189" s="329"/>
      <c r="G189" s="329"/>
      <c r="H189" s="344"/>
    </row>
    <row r="190" spans="2:9">
      <c r="B190" s="489" t="s">
        <v>34</v>
      </c>
      <c r="C190" s="489"/>
      <c r="D190" s="489"/>
      <c r="E190" s="489"/>
      <c r="F190" s="489"/>
      <c r="G190" s="489"/>
      <c r="H190" s="122">
        <f>H15</f>
        <v>4333273</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694365.60747615492</v>
      </c>
      <c r="D193" s="135">
        <f t="shared" si="11"/>
        <v>581018.78205879102</v>
      </c>
      <c r="E193" s="135">
        <f t="shared" si="11"/>
        <v>214401.3056083039</v>
      </c>
      <c r="F193" s="135">
        <f t="shared" si="11"/>
        <v>0</v>
      </c>
      <c r="G193" s="135">
        <f t="shared" si="11"/>
        <v>0</v>
      </c>
      <c r="H193" s="135">
        <f>SUM(C193:G193)</f>
        <v>1489785.6951432501</v>
      </c>
    </row>
    <row r="194" spans="2:8">
      <c r="B194" s="127" t="str">
        <f>$B$33</f>
        <v>Science</v>
      </c>
      <c r="C194" s="138">
        <f t="shared" si="11"/>
        <v>201415.74567149227</v>
      </c>
      <c r="D194" s="138">
        <f t="shared" si="11"/>
        <v>272845.43149575847</v>
      </c>
      <c r="E194" s="138">
        <f t="shared" si="11"/>
        <v>88857.3074233183</v>
      </c>
      <c r="F194" s="138">
        <f t="shared" si="11"/>
        <v>0</v>
      </c>
      <c r="G194" s="138">
        <f t="shared" si="11"/>
        <v>0</v>
      </c>
      <c r="H194" s="138">
        <f t="shared" ref="H194:H213" si="12">SUM(C194:G194)</f>
        <v>563118.48459056905</v>
      </c>
    </row>
    <row r="195" spans="2:8">
      <c r="B195" s="127" t="str">
        <f>$B$34</f>
        <v>Fine Arts</v>
      </c>
      <c r="C195" s="138">
        <f t="shared" si="11"/>
        <v>226134.13775199972</v>
      </c>
      <c r="D195" s="138">
        <f t="shared" si="11"/>
        <v>100199.03293379409</v>
      </c>
      <c r="E195" s="138">
        <f t="shared" si="11"/>
        <v>21839.36179246083</v>
      </c>
      <c r="F195" s="138">
        <f t="shared" si="11"/>
        <v>0</v>
      </c>
      <c r="G195" s="138">
        <f t="shared" si="11"/>
        <v>0</v>
      </c>
      <c r="H195" s="138">
        <f t="shared" si="12"/>
        <v>348172.53247825464</v>
      </c>
    </row>
    <row r="196" spans="2:8">
      <c r="B196" s="127" t="str">
        <f>$B$35</f>
        <v>Teacher Education</v>
      </c>
      <c r="C196" s="138">
        <f t="shared" si="11"/>
        <v>15028.895196780331</v>
      </c>
      <c r="D196" s="138">
        <f t="shared" si="11"/>
        <v>217232.9721387625</v>
      </c>
      <c r="E196" s="138">
        <f t="shared" si="11"/>
        <v>436643.67652172112</v>
      </c>
      <c r="F196" s="138">
        <f t="shared" si="11"/>
        <v>0</v>
      </c>
      <c r="G196" s="138">
        <f t="shared" si="11"/>
        <v>0</v>
      </c>
      <c r="H196" s="138">
        <f t="shared" si="12"/>
        <v>668905.54385726398</v>
      </c>
    </row>
    <row r="197" spans="2:8">
      <c r="B197" s="127" t="str">
        <f>$B$36</f>
        <v>Agriculture</v>
      </c>
      <c r="C197" s="138">
        <f t="shared" si="11"/>
        <v>71849.657747825026</v>
      </c>
      <c r="D197" s="138">
        <f t="shared" si="11"/>
        <v>123710.76864991456</v>
      </c>
      <c r="E197" s="138">
        <f t="shared" si="11"/>
        <v>159446.52968108299</v>
      </c>
      <c r="F197" s="138">
        <f t="shared" si="11"/>
        <v>0</v>
      </c>
      <c r="G197" s="138">
        <f t="shared" si="11"/>
        <v>0</v>
      </c>
      <c r="H197" s="138">
        <f t="shared" si="12"/>
        <v>355006.95607882261</v>
      </c>
    </row>
    <row r="198" spans="2:8">
      <c r="B198" s="127" t="str">
        <f>$B$37</f>
        <v>Engineering</v>
      </c>
      <c r="C198" s="138">
        <f t="shared" si="11"/>
        <v>16349.754413398758</v>
      </c>
      <c r="D198" s="138">
        <f t="shared" si="11"/>
        <v>34254.423989387702</v>
      </c>
      <c r="E198" s="138">
        <f t="shared" si="11"/>
        <v>0</v>
      </c>
      <c r="F198" s="138">
        <f t="shared" si="11"/>
        <v>0</v>
      </c>
      <c r="G198" s="138">
        <f t="shared" si="11"/>
        <v>0</v>
      </c>
      <c r="H198" s="138">
        <f t="shared" si="12"/>
        <v>50604.178402786463</v>
      </c>
    </row>
    <row r="199" spans="2:8">
      <c r="B199" s="127" t="str">
        <f>$B$38</f>
        <v>Home Economics</v>
      </c>
      <c r="C199" s="138">
        <f t="shared" si="11"/>
        <v>6476.8620774509382</v>
      </c>
      <c r="D199" s="138">
        <f t="shared" si="11"/>
        <v>3947.8259816676068</v>
      </c>
      <c r="E199" s="138">
        <f t="shared" si="11"/>
        <v>7022.4424130712123</v>
      </c>
      <c r="F199" s="138">
        <f t="shared" si="11"/>
        <v>0</v>
      </c>
      <c r="G199" s="138">
        <f t="shared" si="11"/>
        <v>0</v>
      </c>
      <c r="H199" s="138">
        <f t="shared" si="12"/>
        <v>17447.130472189758</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0</v>
      </c>
      <c r="D202" s="138">
        <f t="shared" si="11"/>
        <v>0</v>
      </c>
      <c r="E202" s="138">
        <f t="shared" si="11"/>
        <v>0</v>
      </c>
      <c r="F202" s="138">
        <f t="shared" si="11"/>
        <v>0</v>
      </c>
      <c r="G202" s="138">
        <f t="shared" si="11"/>
        <v>0</v>
      </c>
      <c r="H202" s="138">
        <f t="shared" si="12"/>
        <v>0</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14439.462138156787</v>
      </c>
      <c r="D204" s="138">
        <f t="shared" si="11"/>
        <v>0</v>
      </c>
      <c r="E204" s="138">
        <f t="shared" si="11"/>
        <v>0</v>
      </c>
      <c r="F204" s="138">
        <f t="shared" si="11"/>
        <v>0</v>
      </c>
      <c r="G204" s="138">
        <f t="shared" si="11"/>
        <v>0</v>
      </c>
      <c r="H204" s="138">
        <f t="shared" si="12"/>
        <v>14439.462138156787</v>
      </c>
    </row>
    <row r="205" spans="2:8">
      <c r="B205" s="127" t="str">
        <f>$B$44</f>
        <v>Physical Training</v>
      </c>
      <c r="C205" s="138">
        <f t="shared" si="11"/>
        <v>2816.944868383443</v>
      </c>
      <c r="D205" s="138">
        <f t="shared" si="11"/>
        <v>35043.067611253478</v>
      </c>
      <c r="E205" s="138">
        <f t="shared" si="11"/>
        <v>0</v>
      </c>
      <c r="F205" s="138">
        <f t="shared" si="11"/>
        <v>0</v>
      </c>
      <c r="G205" s="138">
        <f t="shared" si="11"/>
        <v>0</v>
      </c>
      <c r="H205" s="138">
        <f t="shared" si="12"/>
        <v>37860.01247963692</v>
      </c>
    </row>
    <row r="206" spans="2:8">
      <c r="B206" s="127" t="str">
        <f>$B$45</f>
        <v>Health Services</v>
      </c>
      <c r="C206" s="138">
        <f t="shared" si="11"/>
        <v>15931.073700540634</v>
      </c>
      <c r="D206" s="138">
        <f t="shared" si="11"/>
        <v>24304.202400269685</v>
      </c>
      <c r="E206" s="138">
        <f t="shared" si="11"/>
        <v>25515.72817978579</v>
      </c>
      <c r="F206" s="138">
        <f t="shared" si="11"/>
        <v>0</v>
      </c>
      <c r="G206" s="138">
        <f t="shared" si="11"/>
        <v>0</v>
      </c>
      <c r="H206" s="138">
        <f t="shared" si="12"/>
        <v>65751.004280596113</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36870.021792531748</v>
      </c>
      <c r="D208" s="138">
        <f t="shared" si="11"/>
        <v>289135.32282442064</v>
      </c>
      <c r="E208" s="138">
        <f t="shared" si="11"/>
        <v>142623.15682773301</v>
      </c>
      <c r="F208" s="138">
        <f t="shared" si="11"/>
        <v>0</v>
      </c>
      <c r="G208" s="138">
        <f t="shared" si="11"/>
        <v>0</v>
      </c>
      <c r="H208" s="138">
        <f t="shared" si="12"/>
        <v>468628.50144468539</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63225.143813584742</v>
      </c>
      <c r="E210" s="138">
        <f t="shared" si="13"/>
        <v>0</v>
      </c>
      <c r="F210" s="138">
        <f t="shared" si="13"/>
        <v>0</v>
      </c>
      <c r="G210" s="138">
        <f t="shared" si="13"/>
        <v>0</v>
      </c>
      <c r="H210" s="138">
        <f t="shared" si="12"/>
        <v>63225.143813584742</v>
      </c>
    </row>
    <row r="211" spans="2:8">
      <c r="B211" s="127" t="str">
        <f>$B$50</f>
        <v>Technology</v>
      </c>
      <c r="C211" s="138">
        <f t="shared" si="13"/>
        <v>28972.311011832302</v>
      </c>
      <c r="D211" s="138">
        <f t="shared" si="13"/>
        <v>21852.100386785001</v>
      </c>
      <c r="E211" s="138">
        <f t="shared" si="13"/>
        <v>24785.610333566256</v>
      </c>
      <c r="F211" s="138">
        <f t="shared" si="13"/>
        <v>0</v>
      </c>
      <c r="G211" s="138">
        <f t="shared" si="13"/>
        <v>0</v>
      </c>
      <c r="H211" s="138">
        <f t="shared" si="12"/>
        <v>75610.021732183552</v>
      </c>
    </row>
    <row r="212" spans="2:8">
      <c r="B212" s="127" t="str">
        <f>$B$51</f>
        <v>Nursing</v>
      </c>
      <c r="C212" s="138">
        <f t="shared" si="13"/>
        <v>2039.4494755512064</v>
      </c>
      <c r="D212" s="138">
        <f t="shared" si="13"/>
        <v>112678.88361246869</v>
      </c>
      <c r="E212" s="138">
        <f t="shared" si="13"/>
        <v>0</v>
      </c>
      <c r="F212" s="138">
        <f t="shared" si="13"/>
        <v>0</v>
      </c>
      <c r="G212" s="138">
        <f t="shared" si="13"/>
        <v>0</v>
      </c>
      <c r="H212" s="138">
        <f t="shared" si="12"/>
        <v>114718.33308801991</v>
      </c>
    </row>
    <row r="213" spans="2:8">
      <c r="B213" s="130" t="str">
        <f>$B$52</f>
        <v>Totals</v>
      </c>
      <c r="C213" s="135">
        <f>SUM(C193:C212)</f>
        <v>1332689.9233220981</v>
      </c>
      <c r="D213" s="135">
        <f>SUM(D193:D212)</f>
        <v>1879447.9578968582</v>
      </c>
      <c r="E213" s="135">
        <f>SUM(E193:E212)</f>
        <v>1121135.1187810434</v>
      </c>
      <c r="F213" s="135">
        <f>SUM(F193:F212)</f>
        <v>0</v>
      </c>
      <c r="G213" s="135">
        <f>SUM(G193:G212)</f>
        <v>0</v>
      </c>
      <c r="H213" s="135">
        <f t="shared" si="12"/>
        <v>4333273</v>
      </c>
    </row>
    <row r="214" spans="2:8">
      <c r="B214" s="143"/>
      <c r="C214" s="144"/>
      <c r="D214" s="144"/>
      <c r="E214" s="144"/>
      <c r="F214" s="144"/>
      <c r="G214" s="144"/>
      <c r="H214" s="144"/>
    </row>
    <row r="215" spans="2:8">
      <c r="B215" s="489" t="s">
        <v>35</v>
      </c>
      <c r="C215" s="489"/>
      <c r="D215" s="489"/>
      <c r="E215" s="489"/>
      <c r="F215" s="489"/>
      <c r="G215" s="489"/>
      <c r="H215" s="122">
        <f>H17</f>
        <v>9579086</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1657644.0166397155</v>
      </c>
      <c r="D218" s="135">
        <f t="shared" si="14"/>
        <v>1898332.1137925235</v>
      </c>
      <c r="E218" s="135">
        <f t="shared" si="14"/>
        <v>348268.08048764453</v>
      </c>
      <c r="F218" s="135">
        <f t="shared" si="14"/>
        <v>0</v>
      </c>
      <c r="G218" s="135">
        <f t="shared" si="14"/>
        <v>0</v>
      </c>
      <c r="H218" s="135">
        <f>SUM(C218:G218)</f>
        <v>3904244.2109198831</v>
      </c>
    </row>
    <row r="219" spans="2:8">
      <c r="B219" s="127" t="str">
        <f>$B$33</f>
        <v>Science</v>
      </c>
      <c r="C219" s="138">
        <f t="shared" si="14"/>
        <v>384702.70238971798</v>
      </c>
      <c r="D219" s="138">
        <f t="shared" si="14"/>
        <v>502133.72860148683</v>
      </c>
      <c r="E219" s="138">
        <f t="shared" si="14"/>
        <v>84162.634721254362</v>
      </c>
      <c r="F219" s="138">
        <f t="shared" si="14"/>
        <v>0</v>
      </c>
      <c r="G219" s="138">
        <f t="shared" si="14"/>
        <v>0</v>
      </c>
      <c r="H219" s="138">
        <f t="shared" ref="H219:H238" si="15">SUM(C219:G219)</f>
        <v>970999.06571245915</v>
      </c>
    </row>
    <row r="220" spans="2:8">
      <c r="B220" s="127" t="str">
        <f>$B$34</f>
        <v>Fine Arts</v>
      </c>
      <c r="C220" s="138">
        <f t="shared" si="14"/>
        <v>215008.88267827316</v>
      </c>
      <c r="D220" s="138">
        <f t="shared" si="14"/>
        <v>100130.50163262687</v>
      </c>
      <c r="E220" s="138">
        <f t="shared" si="14"/>
        <v>6970.5249615762805</v>
      </c>
      <c r="F220" s="138">
        <f t="shared" si="14"/>
        <v>0</v>
      </c>
      <c r="G220" s="138">
        <f t="shared" si="14"/>
        <v>0</v>
      </c>
      <c r="H220" s="138">
        <f t="shared" si="15"/>
        <v>322109.90927247627</v>
      </c>
    </row>
    <row r="221" spans="2:8">
      <c r="B221" s="127" t="str">
        <f>$B$35</f>
        <v>Teacher Education</v>
      </c>
      <c r="C221" s="138">
        <f t="shared" si="14"/>
        <v>35649.962124253107</v>
      </c>
      <c r="D221" s="138">
        <f t="shared" si="14"/>
        <v>803413.96576237876</v>
      </c>
      <c r="E221" s="138">
        <f t="shared" si="14"/>
        <v>852211.21845049271</v>
      </c>
      <c r="F221" s="138">
        <f t="shared" si="14"/>
        <v>0</v>
      </c>
      <c r="G221" s="138">
        <f t="shared" si="14"/>
        <v>0</v>
      </c>
      <c r="H221" s="138">
        <f t="shared" si="15"/>
        <v>1691275.1463371245</v>
      </c>
    </row>
    <row r="222" spans="2:8">
      <c r="B222" s="127" t="str">
        <f>$B$36</f>
        <v>Agriculture</v>
      </c>
      <c r="C222" s="138">
        <f t="shared" si="14"/>
        <v>95225.009940782737</v>
      </c>
      <c r="D222" s="138">
        <f t="shared" si="14"/>
        <v>334755.81906765787</v>
      </c>
      <c r="E222" s="138">
        <f t="shared" si="14"/>
        <v>142508.5103255595</v>
      </c>
      <c r="F222" s="138">
        <f t="shared" si="14"/>
        <v>0</v>
      </c>
      <c r="G222" s="138">
        <f t="shared" si="14"/>
        <v>0</v>
      </c>
      <c r="H222" s="138">
        <f t="shared" si="15"/>
        <v>572489.33933400013</v>
      </c>
    </row>
    <row r="223" spans="2:8">
      <c r="B223" s="127" t="str">
        <f>$B$37</f>
        <v>Engineering</v>
      </c>
      <c r="C223" s="138">
        <f t="shared" si="14"/>
        <v>6179.3267682038713</v>
      </c>
      <c r="D223" s="138">
        <f t="shared" si="14"/>
        <v>17774.645260229619</v>
      </c>
      <c r="E223" s="138">
        <f t="shared" si="14"/>
        <v>0</v>
      </c>
      <c r="F223" s="138">
        <f t="shared" si="14"/>
        <v>0</v>
      </c>
      <c r="G223" s="138">
        <f t="shared" si="14"/>
        <v>0</v>
      </c>
      <c r="H223" s="138">
        <f t="shared" si="15"/>
        <v>23953.972028433491</v>
      </c>
    </row>
    <row r="224" spans="2:8">
      <c r="B224" s="127" t="str">
        <f>$B$38</f>
        <v>Home Economics</v>
      </c>
      <c r="C224" s="138">
        <f t="shared" si="14"/>
        <v>19963.978789581739</v>
      </c>
      <c r="D224" s="138">
        <f t="shared" si="14"/>
        <v>7998.5903671033302</v>
      </c>
      <c r="E224" s="138">
        <f t="shared" si="14"/>
        <v>17813.563790694938</v>
      </c>
      <c r="F224" s="138">
        <f t="shared" si="14"/>
        <v>0</v>
      </c>
      <c r="G224" s="138">
        <f t="shared" si="14"/>
        <v>0</v>
      </c>
      <c r="H224" s="138">
        <f t="shared" si="15"/>
        <v>45776.132947380007</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0</v>
      </c>
      <c r="D226" s="138">
        <f t="shared" si="14"/>
        <v>0</v>
      </c>
      <c r="E226" s="138">
        <f t="shared" si="14"/>
        <v>0</v>
      </c>
      <c r="F226" s="138">
        <f t="shared" si="14"/>
        <v>0</v>
      </c>
      <c r="G226" s="138">
        <f t="shared" si="14"/>
        <v>0</v>
      </c>
      <c r="H226" s="138">
        <f t="shared" si="15"/>
        <v>0</v>
      </c>
    </row>
    <row r="227" spans="2:8">
      <c r="B227" s="127" t="str">
        <f>$B$41</f>
        <v>Library Science</v>
      </c>
      <c r="C227" s="138">
        <f t="shared" si="14"/>
        <v>0</v>
      </c>
      <c r="D227" s="138">
        <f t="shared" si="14"/>
        <v>0</v>
      </c>
      <c r="E227" s="138">
        <f t="shared" si="14"/>
        <v>0</v>
      </c>
      <c r="F227" s="138">
        <f t="shared" si="14"/>
        <v>0</v>
      </c>
      <c r="G227" s="138">
        <f t="shared" si="14"/>
        <v>0</v>
      </c>
      <c r="H227" s="138">
        <f t="shared" si="15"/>
        <v>0</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17111.981819641489</v>
      </c>
      <c r="D229" s="138">
        <f t="shared" si="14"/>
        <v>0</v>
      </c>
      <c r="E229" s="138">
        <f t="shared" si="14"/>
        <v>0</v>
      </c>
      <c r="F229" s="138">
        <f t="shared" si="14"/>
        <v>0</v>
      </c>
      <c r="G229" s="138">
        <f t="shared" si="14"/>
        <v>0</v>
      </c>
      <c r="H229" s="138">
        <f t="shared" si="15"/>
        <v>17111.981819641489</v>
      </c>
    </row>
    <row r="230" spans="2:8">
      <c r="B230" s="127" t="str">
        <f>$B$44</f>
        <v>Physical Training</v>
      </c>
      <c r="C230" s="138">
        <f t="shared" si="14"/>
        <v>950.66565664674943</v>
      </c>
      <c r="D230" s="138">
        <f t="shared" si="14"/>
        <v>21329.574312275545</v>
      </c>
      <c r="E230" s="138">
        <f t="shared" si="14"/>
        <v>0</v>
      </c>
      <c r="F230" s="138">
        <f t="shared" si="14"/>
        <v>0</v>
      </c>
      <c r="G230" s="138">
        <f t="shared" si="14"/>
        <v>0</v>
      </c>
      <c r="H230" s="138">
        <f t="shared" si="15"/>
        <v>22280.239968922295</v>
      </c>
    </row>
    <row r="231" spans="2:8">
      <c r="B231" s="127" t="str">
        <f>$B$45</f>
        <v>Health Services</v>
      </c>
      <c r="C231" s="138">
        <f t="shared" si="14"/>
        <v>52761.943943894599</v>
      </c>
      <c r="D231" s="138">
        <f t="shared" si="14"/>
        <v>132421.10718871068</v>
      </c>
      <c r="E231" s="138">
        <f t="shared" si="14"/>
        <v>104557.87442364421</v>
      </c>
      <c r="F231" s="138">
        <f t="shared" si="14"/>
        <v>0</v>
      </c>
      <c r="G231" s="138">
        <f t="shared" si="14"/>
        <v>0</v>
      </c>
      <c r="H231" s="138">
        <f t="shared" si="15"/>
        <v>289740.92555624951</v>
      </c>
    </row>
    <row r="232" spans="2:8">
      <c r="B232" s="127" t="str">
        <f>$B$46</f>
        <v>Pharmacy</v>
      </c>
      <c r="C232" s="138">
        <f t="shared" si="14"/>
        <v>0</v>
      </c>
      <c r="D232" s="138">
        <f t="shared" si="14"/>
        <v>0</v>
      </c>
      <c r="E232" s="138">
        <f t="shared" si="14"/>
        <v>0</v>
      </c>
      <c r="F232" s="138">
        <f t="shared" si="14"/>
        <v>0</v>
      </c>
      <c r="G232" s="138">
        <f t="shared" si="14"/>
        <v>0</v>
      </c>
      <c r="H232" s="138">
        <f t="shared" si="15"/>
        <v>0</v>
      </c>
    </row>
    <row r="233" spans="2:8">
      <c r="B233" s="127" t="str">
        <f>$B$47</f>
        <v>Business Administration</v>
      </c>
      <c r="C233" s="138">
        <f t="shared" si="14"/>
        <v>70349.25859185947</v>
      </c>
      <c r="D233" s="138">
        <f t="shared" si="14"/>
        <v>951832.25368529616</v>
      </c>
      <c r="E233" s="138">
        <f t="shared" si="14"/>
        <v>277271.9929160343</v>
      </c>
      <c r="F233" s="138">
        <f t="shared" si="14"/>
        <v>0</v>
      </c>
      <c r="G233" s="138">
        <f t="shared" si="14"/>
        <v>0</v>
      </c>
      <c r="H233" s="138">
        <f t="shared" si="15"/>
        <v>1299453.50519319</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0</v>
      </c>
      <c r="D235" s="138">
        <f t="shared" si="16"/>
        <v>91539.423090182536</v>
      </c>
      <c r="E235" s="138">
        <f t="shared" si="16"/>
        <v>0</v>
      </c>
      <c r="F235" s="138">
        <f t="shared" si="16"/>
        <v>0</v>
      </c>
      <c r="G235" s="138">
        <f t="shared" si="16"/>
        <v>0</v>
      </c>
      <c r="H235" s="138">
        <f t="shared" si="15"/>
        <v>91539.423090182536</v>
      </c>
    </row>
    <row r="236" spans="2:8">
      <c r="B236" s="127" t="str">
        <f>$B$50</f>
        <v>Technology</v>
      </c>
      <c r="C236" s="138">
        <f t="shared" si="16"/>
        <v>65120.597480302342</v>
      </c>
      <c r="D236" s="138">
        <f t="shared" si="16"/>
        <v>94205.619879216989</v>
      </c>
      <c r="E236" s="138">
        <f t="shared" si="16"/>
        <v>39499.641448932256</v>
      </c>
      <c r="F236" s="138">
        <f t="shared" si="16"/>
        <v>0</v>
      </c>
      <c r="G236" s="138">
        <f t="shared" si="16"/>
        <v>0</v>
      </c>
      <c r="H236" s="138">
        <f t="shared" si="15"/>
        <v>198825.85880845159</v>
      </c>
    </row>
    <row r="237" spans="2:8">
      <c r="B237" s="127" t="str">
        <f>$B$51</f>
        <v>Nursing</v>
      </c>
      <c r="C237" s="138">
        <f t="shared" si="16"/>
        <v>1901.3313132934989</v>
      </c>
      <c r="D237" s="138">
        <f t="shared" si="16"/>
        <v>127384.95769831228</v>
      </c>
      <c r="E237" s="138">
        <f t="shared" si="16"/>
        <v>0</v>
      </c>
      <c r="F237" s="138">
        <f t="shared" si="16"/>
        <v>0</v>
      </c>
      <c r="G237" s="138">
        <f t="shared" si="16"/>
        <v>0</v>
      </c>
      <c r="H237" s="138">
        <f t="shared" si="15"/>
        <v>129286.28901160578</v>
      </c>
    </row>
    <row r="238" spans="2:8">
      <c r="B238" s="130" t="str">
        <f>$B$52</f>
        <v>Totals</v>
      </c>
      <c r="C238" s="135">
        <f>SUM(C218:C237)</f>
        <v>2622569.6581361657</v>
      </c>
      <c r="D238" s="135">
        <f>SUM(D218:D237)</f>
        <v>5083252.300338001</v>
      </c>
      <c r="E238" s="135">
        <f>SUM(E218:E237)</f>
        <v>1873264.0415258331</v>
      </c>
      <c r="F238" s="135">
        <f>SUM(F218:F237)</f>
        <v>0</v>
      </c>
      <c r="G238" s="135">
        <f>SUM(G218:G237)</f>
        <v>0</v>
      </c>
      <c r="H238" s="135">
        <f t="shared" si="15"/>
        <v>9579086</v>
      </c>
    </row>
    <row r="239" spans="2:8">
      <c r="B239" s="328"/>
      <c r="C239" s="348"/>
      <c r="D239" s="348"/>
      <c r="E239" s="348"/>
      <c r="F239" s="348"/>
      <c r="G239" s="348"/>
      <c r="H239" s="348"/>
    </row>
    <row r="240" spans="2:8">
      <c r="B240" s="120" t="s">
        <v>11</v>
      </c>
      <c r="C240" s="121"/>
      <c r="D240" s="121"/>
      <c r="E240" s="121"/>
      <c r="F240" s="121"/>
      <c r="G240" s="121"/>
      <c r="H240" s="122">
        <f>H16</f>
        <v>5206184</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900921.00197507569</v>
      </c>
      <c r="D243" s="135">
        <f t="shared" si="17"/>
        <v>1031733.7455277899</v>
      </c>
      <c r="E243" s="135">
        <f t="shared" si="17"/>
        <v>189281.9114835682</v>
      </c>
      <c r="F243" s="135">
        <f t="shared" si="17"/>
        <v>0</v>
      </c>
      <c r="G243" s="135">
        <f t="shared" si="17"/>
        <v>0</v>
      </c>
      <c r="H243" s="135">
        <f>SUM(C243:G243)</f>
        <v>2121936.6589864339</v>
      </c>
    </row>
    <row r="244" spans="2:8">
      <c r="B244" s="127" t="str">
        <f>$B$33</f>
        <v>Science</v>
      </c>
      <c r="C244" s="138">
        <f t="shared" si="17"/>
        <v>209083.94119628024</v>
      </c>
      <c r="D244" s="138">
        <f t="shared" si="17"/>
        <v>272907.10029176093</v>
      </c>
      <c r="E244" s="138">
        <f t="shared" si="17"/>
        <v>45741.959335539832</v>
      </c>
      <c r="F244" s="138">
        <f t="shared" si="17"/>
        <v>0</v>
      </c>
      <c r="G244" s="138">
        <f t="shared" si="17"/>
        <v>0</v>
      </c>
      <c r="H244" s="138">
        <f t="shared" ref="H244:H263" si="18">SUM(C244:G244)</f>
        <v>527733.00082358101</v>
      </c>
    </row>
    <row r="245" spans="2:8">
      <c r="B245" s="127" t="str">
        <f>$B$34</f>
        <v>Fine Arts</v>
      </c>
      <c r="C245" s="138">
        <f t="shared" si="17"/>
        <v>116856.22248902483</v>
      </c>
      <c r="D245" s="138">
        <f t="shared" si="17"/>
        <v>54420.41291953699</v>
      </c>
      <c r="E245" s="138">
        <f t="shared" si="17"/>
        <v>3788.4444848453231</v>
      </c>
      <c r="F245" s="138">
        <f t="shared" si="17"/>
        <v>0</v>
      </c>
      <c r="G245" s="138">
        <f t="shared" si="17"/>
        <v>0</v>
      </c>
      <c r="H245" s="138">
        <f t="shared" si="18"/>
        <v>175065.07989340715</v>
      </c>
    </row>
    <row r="246" spans="2:8">
      <c r="B246" s="127" t="str">
        <f>$B$35</f>
        <v>Teacher Education</v>
      </c>
      <c r="C246" s="138">
        <f t="shared" si="17"/>
        <v>19375.571156986432</v>
      </c>
      <c r="D246" s="138">
        <f t="shared" si="17"/>
        <v>436651.36046681745</v>
      </c>
      <c r="E246" s="138">
        <f t="shared" si="17"/>
        <v>463172.41646201524</v>
      </c>
      <c r="F246" s="138">
        <f t="shared" si="17"/>
        <v>0</v>
      </c>
      <c r="G246" s="138">
        <f t="shared" si="17"/>
        <v>0</v>
      </c>
      <c r="H246" s="138">
        <f t="shared" si="18"/>
        <v>919199.34808581905</v>
      </c>
    </row>
    <row r="247" spans="2:8">
      <c r="B247" s="127" t="str">
        <f>$B$36</f>
        <v>Agriculture</v>
      </c>
      <c r="C247" s="138">
        <f t="shared" si="17"/>
        <v>51754.303401550424</v>
      </c>
      <c r="D247" s="138">
        <f t="shared" si="17"/>
        <v>181938.06686117395</v>
      </c>
      <c r="E247" s="138">
        <f t="shared" si="17"/>
        <v>77452.642801282156</v>
      </c>
      <c r="F247" s="138">
        <f t="shared" si="17"/>
        <v>0</v>
      </c>
      <c r="G247" s="138">
        <f t="shared" si="17"/>
        <v>0</v>
      </c>
      <c r="H247" s="138">
        <f t="shared" si="18"/>
        <v>311145.01306400652</v>
      </c>
    </row>
    <row r="248" spans="2:8">
      <c r="B248" s="127" t="str">
        <f>$B$37</f>
        <v>Engineering</v>
      </c>
      <c r="C248" s="138">
        <f t="shared" si="17"/>
        <v>3358.432333877648</v>
      </c>
      <c r="D248" s="138">
        <f t="shared" si="17"/>
        <v>9660.4283289118903</v>
      </c>
      <c r="E248" s="138">
        <f t="shared" si="17"/>
        <v>0</v>
      </c>
      <c r="F248" s="138">
        <f t="shared" si="17"/>
        <v>0</v>
      </c>
      <c r="G248" s="138">
        <f t="shared" si="17"/>
        <v>0</v>
      </c>
      <c r="H248" s="138">
        <f t="shared" si="18"/>
        <v>13018.860662789539</v>
      </c>
    </row>
    <row r="249" spans="2:8">
      <c r="B249" s="127" t="str">
        <f>$B$38</f>
        <v>Home Economics</v>
      </c>
      <c r="C249" s="138">
        <f t="shared" si="17"/>
        <v>10850.319847912402</v>
      </c>
      <c r="D249" s="138">
        <f t="shared" si="17"/>
        <v>4347.1927480103514</v>
      </c>
      <c r="E249" s="138">
        <f t="shared" si="17"/>
        <v>9681.5803501602695</v>
      </c>
      <c r="F249" s="138">
        <f t="shared" si="17"/>
        <v>0</v>
      </c>
      <c r="G249" s="138">
        <f t="shared" si="17"/>
        <v>0</v>
      </c>
      <c r="H249" s="138">
        <f t="shared" si="18"/>
        <v>24879.092946083023</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0</v>
      </c>
      <c r="D252" s="138">
        <f t="shared" si="17"/>
        <v>0</v>
      </c>
      <c r="E252" s="138">
        <f t="shared" si="17"/>
        <v>0</v>
      </c>
      <c r="F252" s="138">
        <f t="shared" si="17"/>
        <v>0</v>
      </c>
      <c r="G252" s="138">
        <f t="shared" si="17"/>
        <v>0</v>
      </c>
      <c r="H252" s="138">
        <f t="shared" si="18"/>
        <v>0</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9300.274155353487</v>
      </c>
      <c r="D254" s="138">
        <f t="shared" si="17"/>
        <v>0</v>
      </c>
      <c r="E254" s="138">
        <f t="shared" si="17"/>
        <v>0</v>
      </c>
      <c r="F254" s="138">
        <f t="shared" si="17"/>
        <v>0</v>
      </c>
      <c r="G254" s="138">
        <f t="shared" si="17"/>
        <v>0</v>
      </c>
      <c r="H254" s="138">
        <f t="shared" si="18"/>
        <v>9300.274155353487</v>
      </c>
    </row>
    <row r="255" spans="2:8">
      <c r="B255" s="127" t="str">
        <f>$B$44</f>
        <v>Physical Training</v>
      </c>
      <c r="C255" s="138">
        <f t="shared" si="17"/>
        <v>516.68189751963814</v>
      </c>
      <c r="D255" s="138">
        <f t="shared" si="17"/>
        <v>11592.513994694269</v>
      </c>
      <c r="E255" s="138">
        <f t="shared" si="17"/>
        <v>0</v>
      </c>
      <c r="F255" s="138">
        <f t="shared" si="17"/>
        <v>0</v>
      </c>
      <c r="G255" s="138">
        <f t="shared" si="17"/>
        <v>0</v>
      </c>
      <c r="H255" s="138">
        <f t="shared" si="18"/>
        <v>12109.195892213907</v>
      </c>
    </row>
    <row r="256" spans="2:8">
      <c r="B256" s="127" t="str">
        <f>$B$45</f>
        <v>Health Services</v>
      </c>
      <c r="C256" s="138">
        <f t="shared" si="17"/>
        <v>28675.845312339916</v>
      </c>
      <c r="D256" s="138">
        <f t="shared" si="17"/>
        <v>71970.19105039358</v>
      </c>
      <c r="E256" s="138">
        <f t="shared" si="17"/>
        <v>56826.667272679842</v>
      </c>
      <c r="F256" s="138">
        <f t="shared" si="17"/>
        <v>0</v>
      </c>
      <c r="G256" s="138">
        <f t="shared" si="17"/>
        <v>0</v>
      </c>
      <c r="H256" s="138">
        <f t="shared" si="18"/>
        <v>157472.70363541332</v>
      </c>
    </row>
    <row r="257" spans="2:9">
      <c r="B257" s="127" t="str">
        <f>$B$46</f>
        <v>Pharmacy</v>
      </c>
      <c r="C257" s="138">
        <f t="shared" si="17"/>
        <v>0</v>
      </c>
      <c r="D257" s="138">
        <f t="shared" si="17"/>
        <v>0</v>
      </c>
      <c r="E257" s="138">
        <f t="shared" si="17"/>
        <v>0</v>
      </c>
      <c r="F257" s="138">
        <f t="shared" si="17"/>
        <v>0</v>
      </c>
      <c r="G257" s="138">
        <f t="shared" si="17"/>
        <v>0</v>
      </c>
      <c r="H257" s="138">
        <f t="shared" si="18"/>
        <v>0</v>
      </c>
    </row>
    <row r="258" spans="2:9">
      <c r="B258" s="127" t="str">
        <f>$B$47</f>
        <v>Business Administration</v>
      </c>
      <c r="C258" s="138">
        <f t="shared" si="17"/>
        <v>38234.460416453228</v>
      </c>
      <c r="D258" s="138">
        <f t="shared" si="17"/>
        <v>517315.93701323174</v>
      </c>
      <c r="E258" s="138">
        <f t="shared" si="17"/>
        <v>150695.90284162507</v>
      </c>
      <c r="F258" s="138">
        <f t="shared" si="17"/>
        <v>0</v>
      </c>
      <c r="G258" s="138">
        <f t="shared" si="17"/>
        <v>0</v>
      </c>
      <c r="H258" s="138">
        <f t="shared" si="18"/>
        <v>706246.30027131003</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0</v>
      </c>
      <c r="D260" s="138">
        <f t="shared" si="19"/>
        <v>49751.205893896236</v>
      </c>
      <c r="E260" s="138">
        <f t="shared" si="19"/>
        <v>0</v>
      </c>
      <c r="F260" s="138">
        <f t="shared" si="19"/>
        <v>0</v>
      </c>
      <c r="G260" s="138">
        <f t="shared" si="19"/>
        <v>0</v>
      </c>
      <c r="H260" s="138">
        <f t="shared" si="18"/>
        <v>49751.205893896236</v>
      </c>
    </row>
    <row r="261" spans="2:9">
      <c r="B261" s="127" t="str">
        <f>$B$50</f>
        <v>Technology</v>
      </c>
      <c r="C261" s="138">
        <f t="shared" si="19"/>
        <v>35392.709980095213</v>
      </c>
      <c r="D261" s="138">
        <f t="shared" si="19"/>
        <v>51200.270143233021</v>
      </c>
      <c r="E261" s="138">
        <f t="shared" si="19"/>
        <v>21467.852080790162</v>
      </c>
      <c r="F261" s="138">
        <f t="shared" si="19"/>
        <v>0</v>
      </c>
      <c r="G261" s="138">
        <f t="shared" si="19"/>
        <v>0</v>
      </c>
      <c r="H261" s="138">
        <f t="shared" si="18"/>
        <v>108060.8322041184</v>
      </c>
    </row>
    <row r="262" spans="2:9">
      <c r="B262" s="127" t="str">
        <f>$B$51</f>
        <v>Nursing</v>
      </c>
      <c r="C262" s="138">
        <f t="shared" si="19"/>
        <v>1033.3637950392763</v>
      </c>
      <c r="D262" s="138">
        <f t="shared" si="19"/>
        <v>69233.069690535223</v>
      </c>
      <c r="E262" s="138">
        <f t="shared" si="19"/>
        <v>0</v>
      </c>
      <c r="F262" s="138">
        <f t="shared" si="19"/>
        <v>0</v>
      </c>
      <c r="G262" s="138">
        <f t="shared" si="19"/>
        <v>0</v>
      </c>
      <c r="H262" s="138">
        <f t="shared" si="18"/>
        <v>70266.433485574496</v>
      </c>
    </row>
    <row r="263" spans="2:9">
      <c r="B263" s="130" t="str">
        <f>$B$52</f>
        <v>Totals</v>
      </c>
      <c r="C263" s="135">
        <f>SUM(C243:C262)</f>
        <v>1425353.1279575082</v>
      </c>
      <c r="D263" s="135">
        <f>SUM(D243:D262)</f>
        <v>2762721.4949299856</v>
      </c>
      <c r="E263" s="135">
        <f>SUM(E243:E262)</f>
        <v>1018109.3771125061</v>
      </c>
      <c r="F263" s="135">
        <f>SUM(F243:F262)</f>
        <v>0</v>
      </c>
      <c r="G263" s="135">
        <f>SUM(G243:G262)</f>
        <v>0</v>
      </c>
      <c r="H263" s="135">
        <f t="shared" si="18"/>
        <v>5206184</v>
      </c>
      <c r="I263" s="349"/>
    </row>
    <row r="264" spans="2:9">
      <c r="B264" s="481"/>
      <c r="C264" s="481"/>
      <c r="D264" s="481"/>
      <c r="E264" s="481"/>
      <c r="F264" s="481"/>
      <c r="G264" s="481"/>
      <c r="H264" s="482"/>
      <c r="I264" s="350"/>
    </row>
    <row r="265" spans="2:9">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5959742.8641335312</v>
      </c>
      <c r="D268" s="135">
        <f t="shared" si="20"/>
        <v>5776042.3709615581</v>
      </c>
      <c r="E268" s="135">
        <f t="shared" si="20"/>
        <v>1587741.6530123996</v>
      </c>
      <c r="F268" s="135">
        <f t="shared" si="20"/>
        <v>0</v>
      </c>
      <c r="G268" s="135">
        <f t="shared" si="20"/>
        <v>0</v>
      </c>
      <c r="H268" s="135">
        <f>SUM(C268:G268)</f>
        <v>13323526.88810749</v>
      </c>
    </row>
    <row r="269" spans="2:9">
      <c r="B269" s="127" t="str">
        <f>$B$33</f>
        <v>Science</v>
      </c>
      <c r="C269" s="138">
        <f t="shared" si="20"/>
        <v>1580371.7574520269</v>
      </c>
      <c r="D269" s="138">
        <f t="shared" si="20"/>
        <v>2111506.5565484627</v>
      </c>
      <c r="E269" s="138">
        <f t="shared" si="20"/>
        <v>565150.09320979845</v>
      </c>
      <c r="F269" s="138">
        <f t="shared" si="20"/>
        <v>0</v>
      </c>
      <c r="G269" s="138">
        <f t="shared" si="20"/>
        <v>0</v>
      </c>
      <c r="H269" s="138">
        <f t="shared" ref="H269:H288" si="21">SUM(C269:G269)</f>
        <v>4257028.4072102886</v>
      </c>
    </row>
    <row r="270" spans="2:9">
      <c r="B270" s="127" t="str">
        <f>$B$34</f>
        <v>Fine Arts</v>
      </c>
      <c r="C270" s="138">
        <f t="shared" si="20"/>
        <v>1439527.1367491207</v>
      </c>
      <c r="D270" s="138">
        <f t="shared" si="20"/>
        <v>645351.04532984807</v>
      </c>
      <c r="E270" s="138">
        <f t="shared" si="20"/>
        <v>117733.67079831284</v>
      </c>
      <c r="F270" s="138">
        <f t="shared" si="20"/>
        <v>0</v>
      </c>
      <c r="G270" s="138">
        <f t="shared" si="20"/>
        <v>0</v>
      </c>
      <c r="H270" s="138">
        <f t="shared" si="21"/>
        <v>2202611.8528772816</v>
      </c>
    </row>
    <row r="271" spans="2:9">
      <c r="B271" s="127" t="str">
        <f>$B$35</f>
        <v>Teacher Education</v>
      </c>
      <c r="C271" s="138">
        <f t="shared" si="20"/>
        <v>128640.85183324259</v>
      </c>
      <c r="D271" s="138">
        <f t="shared" si="20"/>
        <v>2304127.2040057699</v>
      </c>
      <c r="E271" s="138">
        <f t="shared" si="20"/>
        <v>3454174.4721625061</v>
      </c>
      <c r="F271" s="138">
        <f t="shared" si="20"/>
        <v>0</v>
      </c>
      <c r="G271" s="138">
        <f t="shared" si="20"/>
        <v>0</v>
      </c>
      <c r="H271" s="138">
        <f t="shared" si="21"/>
        <v>5886942.5280015189</v>
      </c>
    </row>
    <row r="272" spans="2:9">
      <c r="B272" s="127" t="str">
        <f>$B$36</f>
        <v>Agriculture</v>
      </c>
      <c r="C272" s="138">
        <f t="shared" si="20"/>
        <v>498917.05551859486</v>
      </c>
      <c r="D272" s="138">
        <f t="shared" si="20"/>
        <v>1122660.4272636615</v>
      </c>
      <c r="E272" s="138">
        <f t="shared" si="20"/>
        <v>1000970.4635782795</v>
      </c>
      <c r="F272" s="138">
        <f t="shared" si="20"/>
        <v>0</v>
      </c>
      <c r="G272" s="138">
        <f t="shared" si="20"/>
        <v>0</v>
      </c>
      <c r="H272" s="138">
        <f t="shared" si="21"/>
        <v>2622547.9463605359</v>
      </c>
    </row>
    <row r="273" spans="2:9">
      <c r="B273" s="127" t="str">
        <f>$B$37</f>
        <v>Engineering</v>
      </c>
      <c r="C273" s="138">
        <f t="shared" si="20"/>
        <v>89622.979181812683</v>
      </c>
      <c r="D273" s="138">
        <f t="shared" si="20"/>
        <v>195221.88032223849</v>
      </c>
      <c r="E273" s="138">
        <f t="shared" si="20"/>
        <v>0</v>
      </c>
      <c r="F273" s="138">
        <f t="shared" si="20"/>
        <v>0</v>
      </c>
      <c r="G273" s="138">
        <f t="shared" si="20"/>
        <v>0</v>
      </c>
      <c r="H273" s="138">
        <f t="shared" si="21"/>
        <v>284844.85950405116</v>
      </c>
    </row>
    <row r="274" spans="2:9">
      <c r="B274" s="127" t="str">
        <f>$B$38</f>
        <v>Home Economics</v>
      </c>
      <c r="C274" s="138">
        <f t="shared" si="20"/>
        <v>62539.602381117562</v>
      </c>
      <c r="D274" s="138">
        <f t="shared" si="20"/>
        <v>31683.230307545709</v>
      </c>
      <c r="E274" s="138">
        <f t="shared" si="20"/>
        <v>61892.837948852713</v>
      </c>
      <c r="F274" s="138">
        <f t="shared" si="20"/>
        <v>0</v>
      </c>
      <c r="G274" s="138">
        <f t="shared" si="20"/>
        <v>0</v>
      </c>
      <c r="H274" s="138">
        <f t="shared" si="21"/>
        <v>156115.67063751598</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0</v>
      </c>
      <c r="D276" s="138">
        <f t="shared" si="20"/>
        <v>0</v>
      </c>
      <c r="E276" s="138">
        <f t="shared" si="20"/>
        <v>0</v>
      </c>
      <c r="F276" s="138">
        <f t="shared" si="20"/>
        <v>0</v>
      </c>
      <c r="G276" s="138">
        <f t="shared" si="20"/>
        <v>0</v>
      </c>
      <c r="H276" s="138">
        <f t="shared" si="21"/>
        <v>0</v>
      </c>
    </row>
    <row r="277" spans="2:9">
      <c r="B277" s="127" t="str">
        <f>$B$41</f>
        <v>Library Science</v>
      </c>
      <c r="C277" s="138">
        <f t="shared" si="20"/>
        <v>0</v>
      </c>
      <c r="D277" s="138">
        <f t="shared" si="20"/>
        <v>0</v>
      </c>
      <c r="E277" s="138">
        <f t="shared" si="20"/>
        <v>0</v>
      </c>
      <c r="F277" s="138">
        <f t="shared" si="20"/>
        <v>0</v>
      </c>
      <c r="G277" s="138">
        <f t="shared" si="20"/>
        <v>0</v>
      </c>
      <c r="H277" s="138">
        <f t="shared" si="21"/>
        <v>0</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97140.382766891169</v>
      </c>
      <c r="D279" s="138">
        <f t="shared" si="20"/>
        <v>0</v>
      </c>
      <c r="E279" s="138">
        <f t="shared" si="20"/>
        <v>0</v>
      </c>
      <c r="F279" s="138">
        <f t="shared" si="20"/>
        <v>0</v>
      </c>
      <c r="G279" s="138">
        <f t="shared" si="20"/>
        <v>0</v>
      </c>
      <c r="H279" s="138">
        <f t="shared" si="21"/>
        <v>97140.382766891169</v>
      </c>
    </row>
    <row r="280" spans="2:9">
      <c r="B280" s="127" t="str">
        <f>$B$44</f>
        <v>Physical Training</v>
      </c>
      <c r="C280" s="138">
        <f t="shared" si="20"/>
        <v>15265.453876306605</v>
      </c>
      <c r="D280" s="138">
        <f t="shared" si="20"/>
        <v>204571.87037441417</v>
      </c>
      <c r="E280" s="138">
        <f t="shared" si="20"/>
        <v>0</v>
      </c>
      <c r="F280" s="138">
        <f t="shared" si="20"/>
        <v>0</v>
      </c>
      <c r="G280" s="138">
        <f t="shared" si="20"/>
        <v>0</v>
      </c>
      <c r="H280" s="138">
        <f t="shared" si="21"/>
        <v>219837.32425072076</v>
      </c>
    </row>
    <row r="281" spans="2:9">
      <c r="B281" s="127" t="str">
        <f>$B$45</f>
        <v>Health Services</v>
      </c>
      <c r="C281" s="138">
        <f t="shared" si="20"/>
        <v>159472.20562451033</v>
      </c>
      <c r="D281" s="138">
        <f t="shared" si="20"/>
        <v>323439.4104537337</v>
      </c>
      <c r="E281" s="138">
        <f t="shared" si="20"/>
        <v>286367.01269283844</v>
      </c>
      <c r="F281" s="138">
        <f t="shared" si="20"/>
        <v>0</v>
      </c>
      <c r="G281" s="138">
        <f t="shared" si="20"/>
        <v>0</v>
      </c>
      <c r="H281" s="138">
        <f t="shared" si="21"/>
        <v>769278.6287710825</v>
      </c>
    </row>
    <row r="282" spans="2:9">
      <c r="B282" s="127" t="str">
        <f>$B$46</f>
        <v>Pharmacy</v>
      </c>
      <c r="C282" s="138">
        <f t="shared" si="20"/>
        <v>0</v>
      </c>
      <c r="D282" s="138">
        <f t="shared" si="20"/>
        <v>0</v>
      </c>
      <c r="E282" s="138">
        <f t="shared" si="20"/>
        <v>0</v>
      </c>
      <c r="F282" s="138">
        <f t="shared" si="20"/>
        <v>0</v>
      </c>
      <c r="G282" s="138">
        <f t="shared" si="20"/>
        <v>0</v>
      </c>
      <c r="H282" s="138">
        <f t="shared" si="21"/>
        <v>0</v>
      </c>
    </row>
    <row r="283" spans="2:9">
      <c r="B283" s="127" t="str">
        <f>$B$47</f>
        <v>Business Administration</v>
      </c>
      <c r="C283" s="138">
        <f t="shared" si="20"/>
        <v>289182.38336375961</v>
      </c>
      <c r="D283" s="138">
        <f t="shared" si="20"/>
        <v>2885405.9139485941</v>
      </c>
      <c r="E283" s="138">
        <f t="shared" si="20"/>
        <v>1126572.0835768098</v>
      </c>
      <c r="F283" s="138">
        <f t="shared" si="20"/>
        <v>0</v>
      </c>
      <c r="G283" s="138">
        <f t="shared" si="20"/>
        <v>0</v>
      </c>
      <c r="H283" s="138">
        <f t="shared" si="21"/>
        <v>4301160.3808891634</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0</v>
      </c>
      <c r="D285" s="138">
        <f t="shared" si="22"/>
        <v>450983.32704283926</v>
      </c>
      <c r="E285" s="138">
        <f t="shared" si="22"/>
        <v>0</v>
      </c>
      <c r="F285" s="138">
        <f t="shared" si="22"/>
        <v>0</v>
      </c>
      <c r="G285" s="138">
        <f t="shared" si="22"/>
        <v>0</v>
      </c>
      <c r="H285" s="138">
        <f t="shared" si="21"/>
        <v>450983.32704283926</v>
      </c>
    </row>
    <row r="286" spans="2:9">
      <c r="B286" s="127" t="str">
        <f>$B$50</f>
        <v>Technology</v>
      </c>
      <c r="C286" s="138">
        <f t="shared" si="22"/>
        <v>242426.9928243527</v>
      </c>
      <c r="D286" s="138">
        <f t="shared" si="22"/>
        <v>252442.98822166765</v>
      </c>
      <c r="E286" s="138">
        <f t="shared" si="22"/>
        <v>182373.66319961182</v>
      </c>
      <c r="F286" s="138">
        <f t="shared" si="22"/>
        <v>0</v>
      </c>
      <c r="G286" s="138">
        <f t="shared" si="22"/>
        <v>0</v>
      </c>
      <c r="H286" s="138">
        <f t="shared" si="21"/>
        <v>677243.64424563223</v>
      </c>
    </row>
    <row r="287" spans="2:9">
      <c r="B287" s="127" t="str">
        <f>$B$51</f>
        <v>Nursing</v>
      </c>
      <c r="C287" s="138">
        <f t="shared" si="22"/>
        <v>12924.432933211698</v>
      </c>
      <c r="D287" s="138">
        <f t="shared" si="22"/>
        <v>748547.61386922898</v>
      </c>
      <c r="E287" s="138">
        <f t="shared" si="22"/>
        <v>0</v>
      </c>
      <c r="F287" s="138">
        <f t="shared" si="22"/>
        <v>0</v>
      </c>
      <c r="G287" s="138">
        <f t="shared" si="22"/>
        <v>0</v>
      </c>
      <c r="H287" s="138">
        <f t="shared" si="21"/>
        <v>761472.04680244066</v>
      </c>
    </row>
    <row r="288" spans="2:9">
      <c r="B288" s="130" t="str">
        <f>$B$52</f>
        <v>Totals</v>
      </c>
      <c r="C288" s="135">
        <f>SUM(C268:C287)</f>
        <v>10575774.098638481</v>
      </c>
      <c r="D288" s="135">
        <f>SUM(D268:D287)</f>
        <v>17051983.838649563</v>
      </c>
      <c r="E288" s="135">
        <f>SUM(E268:E287)</f>
        <v>8382975.9501794083</v>
      </c>
      <c r="F288" s="135">
        <f>SUM(F268:F287)</f>
        <v>0</v>
      </c>
      <c r="G288" s="135">
        <f>SUM(G268:G287)</f>
        <v>0</v>
      </c>
      <c r="H288" s="135">
        <f t="shared" si="21"/>
        <v>36010733.887467451</v>
      </c>
      <c r="I288" s="351"/>
    </row>
    <row r="289" spans="2:8">
      <c r="H289" s="139"/>
    </row>
    <row r="290" spans="2:8">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 t="shared" ref="C293:H308" si="23">IF(C32=0,0,C268/C32)</f>
        <v>569.65617129932434</v>
      </c>
      <c r="D293" s="133">
        <f t="shared" si="23"/>
        <v>901.37989559325183</v>
      </c>
      <c r="E293" s="133">
        <f t="shared" si="23"/>
        <v>1176.9767627964416</v>
      </c>
      <c r="F293" s="133">
        <f t="shared" si="23"/>
        <v>0</v>
      </c>
      <c r="G293" s="134">
        <f t="shared" si="23"/>
        <v>0</v>
      </c>
      <c r="H293" s="135">
        <f t="shared" si="23"/>
        <v>731.29847346767053</v>
      </c>
    </row>
    <row r="294" spans="2:8">
      <c r="B294" s="127" t="str">
        <f>$B$33</f>
        <v>Science</v>
      </c>
      <c r="C294" s="136">
        <f t="shared" si="23"/>
        <v>650.89446353048891</v>
      </c>
      <c r="D294" s="136">
        <f t="shared" si="23"/>
        <v>1245.7265820344912</v>
      </c>
      <c r="E294" s="136">
        <f t="shared" si="23"/>
        <v>1733.5892429748419</v>
      </c>
      <c r="F294" s="136">
        <f t="shared" si="23"/>
        <v>0</v>
      </c>
      <c r="G294" s="137">
        <f t="shared" si="23"/>
        <v>0</v>
      </c>
      <c r="H294" s="138">
        <f t="shared" si="23"/>
        <v>956.85061973708446</v>
      </c>
    </row>
    <row r="295" spans="2:8">
      <c r="B295" s="127" t="str">
        <f>$B$34</f>
        <v>Fine Arts</v>
      </c>
      <c r="C295" s="136">
        <f t="shared" si="23"/>
        <v>1060.8158708541789</v>
      </c>
      <c r="D295" s="136">
        <f t="shared" si="23"/>
        <v>1909.3226193190771</v>
      </c>
      <c r="E295" s="136">
        <f t="shared" si="23"/>
        <v>4360.5063258634391</v>
      </c>
      <c r="F295" s="136">
        <f t="shared" si="23"/>
        <v>0</v>
      </c>
      <c r="G295" s="137">
        <f t="shared" si="23"/>
        <v>0</v>
      </c>
      <c r="H295" s="138">
        <f t="shared" si="23"/>
        <v>1279.1009598590485</v>
      </c>
    </row>
    <row r="296" spans="2:8">
      <c r="B296" s="127" t="str">
        <f>$B$35</f>
        <v>Teacher Education</v>
      </c>
      <c r="C296" s="136">
        <f t="shared" si="23"/>
        <v>571.73711925885596</v>
      </c>
      <c r="D296" s="136">
        <f t="shared" si="23"/>
        <v>849.60442625581481</v>
      </c>
      <c r="E296" s="136">
        <f t="shared" si="23"/>
        <v>1046.4024453688294</v>
      </c>
      <c r="F296" s="136">
        <f t="shared" si="23"/>
        <v>0</v>
      </c>
      <c r="G296" s="137">
        <f t="shared" si="23"/>
        <v>0</v>
      </c>
      <c r="H296" s="138">
        <f t="shared" si="23"/>
        <v>943.72275216439868</v>
      </c>
    </row>
    <row r="297" spans="2:8">
      <c r="B297" s="127" t="str">
        <f>$B$36</f>
        <v>Agriculture</v>
      </c>
      <c r="C297" s="136">
        <f t="shared" si="23"/>
        <v>830.14485111247063</v>
      </c>
      <c r="D297" s="136">
        <f t="shared" si="23"/>
        <v>993.50480288819608</v>
      </c>
      <c r="E297" s="136">
        <f t="shared" si="23"/>
        <v>1813.352289091086</v>
      </c>
      <c r="F297" s="136">
        <f t="shared" si="23"/>
        <v>0</v>
      </c>
      <c r="G297" s="137">
        <f t="shared" si="23"/>
        <v>0</v>
      </c>
      <c r="H297" s="138">
        <f t="shared" si="23"/>
        <v>1148.7288420326483</v>
      </c>
    </row>
    <row r="298" spans="2:8">
      <c r="B298" s="127" t="str">
        <f>$B$37</f>
        <v>Engineering</v>
      </c>
      <c r="C298" s="136">
        <f t="shared" si="23"/>
        <v>2298.0251072259662</v>
      </c>
      <c r="D298" s="136">
        <f t="shared" si="23"/>
        <v>3253.6980053706416</v>
      </c>
      <c r="E298" s="136">
        <f t="shared" si="23"/>
        <v>0</v>
      </c>
      <c r="F298" s="136">
        <f t="shared" si="23"/>
        <v>0</v>
      </c>
      <c r="G298" s="137">
        <f t="shared" si="23"/>
        <v>0</v>
      </c>
      <c r="H298" s="138">
        <f t="shared" si="23"/>
        <v>2877.2208030712236</v>
      </c>
    </row>
    <row r="299" spans="2:8">
      <c r="B299" s="127" t="str">
        <f>$B$38</f>
        <v>Home Economics</v>
      </c>
      <c r="C299" s="136">
        <f t="shared" si="23"/>
        <v>496.34605064379019</v>
      </c>
      <c r="D299" s="136">
        <f t="shared" si="23"/>
        <v>1173.4529743535447</v>
      </c>
      <c r="E299" s="136">
        <f t="shared" si="23"/>
        <v>896.99765143264801</v>
      </c>
      <c r="F299" s="136">
        <f t="shared" si="23"/>
        <v>0</v>
      </c>
      <c r="G299" s="137">
        <f t="shared" si="23"/>
        <v>0</v>
      </c>
      <c r="H299" s="138">
        <f t="shared" si="23"/>
        <v>703.2237416104324</v>
      </c>
    </row>
    <row r="300" spans="2:8">
      <c r="B300" s="127" t="str">
        <f>$B$39</f>
        <v>Law</v>
      </c>
      <c r="C300" s="136">
        <f t="shared" si="23"/>
        <v>0</v>
      </c>
      <c r="D300" s="136">
        <f t="shared" si="23"/>
        <v>0</v>
      </c>
      <c r="E300" s="136">
        <f t="shared" si="23"/>
        <v>0</v>
      </c>
      <c r="F300" s="136">
        <f t="shared" si="23"/>
        <v>0</v>
      </c>
      <c r="G300" s="137">
        <f t="shared" si="23"/>
        <v>0</v>
      </c>
      <c r="H300" s="138">
        <f t="shared" si="23"/>
        <v>0</v>
      </c>
    </row>
    <row r="301" spans="2:8">
      <c r="B301" s="127" t="str">
        <f>$B$40</f>
        <v>Social Service</v>
      </c>
      <c r="C301" s="136">
        <f t="shared" si="23"/>
        <v>0</v>
      </c>
      <c r="D301" s="136">
        <f t="shared" si="23"/>
        <v>0</v>
      </c>
      <c r="E301" s="136">
        <f t="shared" si="23"/>
        <v>0</v>
      </c>
      <c r="F301" s="136">
        <f t="shared" si="23"/>
        <v>0</v>
      </c>
      <c r="G301" s="137">
        <f t="shared" si="23"/>
        <v>0</v>
      </c>
      <c r="H301" s="138">
        <f t="shared" si="23"/>
        <v>0</v>
      </c>
    </row>
    <row r="302" spans="2:8">
      <c r="B302" s="127" t="str">
        <f>$B$41</f>
        <v>Library Science</v>
      </c>
      <c r="C302" s="136">
        <f t="shared" si="23"/>
        <v>0</v>
      </c>
      <c r="D302" s="136">
        <f t="shared" si="23"/>
        <v>0</v>
      </c>
      <c r="E302" s="136">
        <f t="shared" si="23"/>
        <v>0</v>
      </c>
      <c r="F302" s="136">
        <f t="shared" si="23"/>
        <v>0</v>
      </c>
      <c r="G302" s="137">
        <f t="shared" si="23"/>
        <v>0</v>
      </c>
      <c r="H302" s="138">
        <f t="shared" si="23"/>
        <v>0</v>
      </c>
    </row>
    <row r="303" spans="2:8">
      <c r="B303" s="127" t="str">
        <f>$B$42</f>
        <v>Veterinary Science</v>
      </c>
      <c r="C303" s="136">
        <f t="shared" si="23"/>
        <v>0</v>
      </c>
      <c r="D303" s="136">
        <f t="shared" si="23"/>
        <v>0</v>
      </c>
      <c r="E303" s="136">
        <f t="shared" si="23"/>
        <v>0</v>
      </c>
      <c r="F303" s="136">
        <f t="shared" si="23"/>
        <v>0</v>
      </c>
      <c r="G303" s="137">
        <f t="shared" si="23"/>
        <v>0</v>
      </c>
      <c r="H303" s="138">
        <f t="shared" si="23"/>
        <v>0</v>
      </c>
    </row>
    <row r="304" spans="2:8">
      <c r="B304" s="127" t="str">
        <f>$B$43</f>
        <v>Vocational Training</v>
      </c>
      <c r="C304" s="136">
        <f t="shared" si="23"/>
        <v>899.44798858232559</v>
      </c>
      <c r="D304" s="136">
        <f t="shared" si="23"/>
        <v>0</v>
      </c>
      <c r="E304" s="136">
        <f t="shared" si="23"/>
        <v>0</v>
      </c>
      <c r="F304" s="136">
        <f t="shared" si="23"/>
        <v>0</v>
      </c>
      <c r="G304" s="137">
        <f t="shared" si="23"/>
        <v>0</v>
      </c>
      <c r="H304" s="138">
        <f t="shared" si="23"/>
        <v>899.44798858232559</v>
      </c>
    </row>
    <row r="305" spans="2:9">
      <c r="B305" s="127" t="str">
        <f>$B$44</f>
        <v>Physical Training</v>
      </c>
      <c r="C305" s="136">
        <f t="shared" si="23"/>
        <v>2544.2423127177676</v>
      </c>
      <c r="D305" s="136">
        <f t="shared" si="23"/>
        <v>2841.2759774224191</v>
      </c>
      <c r="E305" s="136">
        <f t="shared" si="23"/>
        <v>0</v>
      </c>
      <c r="F305" s="136">
        <f t="shared" si="23"/>
        <v>0</v>
      </c>
      <c r="G305" s="137">
        <f t="shared" si="23"/>
        <v>0</v>
      </c>
      <c r="H305" s="138">
        <f t="shared" si="23"/>
        <v>2818.4272339835993</v>
      </c>
    </row>
    <row r="306" spans="2:9">
      <c r="B306" s="127" t="str">
        <f>$B$45</f>
        <v>Health Services</v>
      </c>
      <c r="C306" s="136">
        <f t="shared" si="23"/>
        <v>478.8955123859169</v>
      </c>
      <c r="D306" s="136">
        <f t="shared" si="23"/>
        <v>723.57809944906865</v>
      </c>
      <c r="E306" s="136">
        <f t="shared" si="23"/>
        <v>707.0790436860209</v>
      </c>
      <c r="F306" s="136">
        <f t="shared" si="23"/>
        <v>0</v>
      </c>
      <c r="G306" s="137">
        <f t="shared" si="23"/>
        <v>0</v>
      </c>
      <c r="H306" s="138">
        <f t="shared" si="23"/>
        <v>649.18027744395147</v>
      </c>
    </row>
    <row r="307" spans="2:9">
      <c r="B307" s="127" t="str">
        <f>$B$46</f>
        <v>Pharmacy</v>
      </c>
      <c r="C307" s="136">
        <f t="shared" si="23"/>
        <v>0</v>
      </c>
      <c r="D307" s="136">
        <f t="shared" si="23"/>
        <v>0</v>
      </c>
      <c r="E307" s="136">
        <f t="shared" si="23"/>
        <v>0</v>
      </c>
      <c r="F307" s="136">
        <f t="shared" si="23"/>
        <v>0</v>
      </c>
      <c r="G307" s="137">
        <f t="shared" si="23"/>
        <v>0</v>
      </c>
      <c r="H307" s="138">
        <f t="shared" si="23"/>
        <v>0</v>
      </c>
    </row>
    <row r="308" spans="2:9">
      <c r="B308" s="127" t="str">
        <f>$B$47</f>
        <v>Business Administration</v>
      </c>
      <c r="C308" s="136">
        <f t="shared" si="23"/>
        <v>651.31167424270177</v>
      </c>
      <c r="D308" s="136">
        <f t="shared" si="23"/>
        <v>898.04105631764526</v>
      </c>
      <c r="E308" s="136">
        <f t="shared" si="23"/>
        <v>1048.9497984886498</v>
      </c>
      <c r="F308" s="136">
        <f t="shared" si="23"/>
        <v>0</v>
      </c>
      <c r="G308" s="137">
        <f t="shared" si="23"/>
        <v>0</v>
      </c>
      <c r="H308" s="138">
        <f t="shared" si="23"/>
        <v>909.14402470707319</v>
      </c>
    </row>
    <row r="309" spans="2:9">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9">
      <c r="B310" s="127" t="str">
        <f>$B$49</f>
        <v>Teacher Ed-Practice Teaching</v>
      </c>
      <c r="C310" s="136">
        <f t="shared" si="24"/>
        <v>0</v>
      </c>
      <c r="D310" s="136">
        <f t="shared" si="24"/>
        <v>1459.4929677761788</v>
      </c>
      <c r="E310" s="136">
        <f t="shared" si="24"/>
        <v>0</v>
      </c>
      <c r="F310" s="136">
        <f t="shared" si="24"/>
        <v>0</v>
      </c>
      <c r="G310" s="137">
        <f t="shared" si="24"/>
        <v>0</v>
      </c>
      <c r="H310" s="138">
        <f t="shared" si="24"/>
        <v>1459.4929677761788</v>
      </c>
    </row>
    <row r="311" spans="2:9">
      <c r="B311" s="127" t="str">
        <f>$B$50</f>
        <v>Technology</v>
      </c>
      <c r="C311" s="136">
        <f t="shared" si="24"/>
        <v>589.84669786947131</v>
      </c>
      <c r="D311" s="136">
        <f t="shared" si="24"/>
        <v>793.84587491090451</v>
      </c>
      <c r="E311" s="136">
        <f t="shared" si="24"/>
        <v>1191.9847267948485</v>
      </c>
      <c r="F311" s="136">
        <f t="shared" si="24"/>
        <v>0</v>
      </c>
      <c r="G311" s="137">
        <f t="shared" si="24"/>
        <v>0</v>
      </c>
      <c r="H311" s="138">
        <f t="shared" si="24"/>
        <v>767.84993678643104</v>
      </c>
    </row>
    <row r="312" spans="2:9">
      <c r="B312" s="127" t="str">
        <f>$B$51</f>
        <v>Nursing</v>
      </c>
      <c r="C312" s="136">
        <f t="shared" si="24"/>
        <v>1077.0360777676415</v>
      </c>
      <c r="D312" s="136">
        <f t="shared" si="24"/>
        <v>1740.8084043470442</v>
      </c>
      <c r="E312" s="136">
        <f t="shared" si="24"/>
        <v>0</v>
      </c>
      <c r="F312" s="136">
        <f t="shared" si="24"/>
        <v>0</v>
      </c>
      <c r="G312" s="137">
        <f t="shared" si="24"/>
        <v>0</v>
      </c>
      <c r="H312" s="138">
        <f t="shared" si="24"/>
        <v>1722.7874362046168</v>
      </c>
    </row>
    <row r="313" spans="2:9">
      <c r="B313" s="130" t="str">
        <f>$B$52</f>
        <v>Totals</v>
      </c>
      <c r="C313" s="135">
        <f t="shared" si="24"/>
        <v>638.9423694199179</v>
      </c>
      <c r="D313" s="135">
        <f t="shared" si="24"/>
        <v>993.76326351474813</v>
      </c>
      <c r="E313" s="135">
        <f t="shared" si="24"/>
        <v>1155.3164209177796</v>
      </c>
      <c r="F313" s="135">
        <f t="shared" si="24"/>
        <v>0</v>
      </c>
      <c r="G313" s="135">
        <f t="shared" si="24"/>
        <v>0</v>
      </c>
      <c r="H313" s="135">
        <f t="shared" si="24"/>
        <v>879.01808498224057</v>
      </c>
      <c r="I313" s="349"/>
    </row>
    <row r="315" spans="2:9">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5">IF($C$293=0,"",C293/$C$293)</f>
        <v>1</v>
      </c>
      <c r="D318" s="128">
        <f t="shared" si="25"/>
        <v>1.5823227079894551</v>
      </c>
      <c r="E318" s="128">
        <f t="shared" si="25"/>
        <v>2.0661178129816173</v>
      </c>
      <c r="F318" s="128">
        <f t="shared" si="25"/>
        <v>0</v>
      </c>
      <c r="G318" s="128">
        <f t="shared" si="25"/>
        <v>0</v>
      </c>
      <c r="H318" s="128">
        <f t="shared" si="25"/>
        <v>1.2837541491030591</v>
      </c>
    </row>
    <row r="319" spans="2:9">
      <c r="B319" s="127" t="str">
        <f>$B$33</f>
        <v>Science</v>
      </c>
      <c r="C319" s="128">
        <f t="shared" ref="C319:H334" si="26">IF($C$293=0,"",C294/$C$293)</f>
        <v>1.1426093428354664</v>
      </c>
      <c r="D319" s="128">
        <f t="shared" si="26"/>
        <v>2.1868043300454785</v>
      </c>
      <c r="E319" s="128">
        <f t="shared" si="26"/>
        <v>3.043220332399299</v>
      </c>
      <c r="F319" s="128">
        <f t="shared" si="26"/>
        <v>0</v>
      </c>
      <c r="G319" s="128">
        <f t="shared" si="26"/>
        <v>0</v>
      </c>
      <c r="H319" s="128">
        <f t="shared" si="26"/>
        <v>1.679698505775179</v>
      </c>
    </row>
    <row r="320" spans="2:9">
      <c r="B320" s="127" t="str">
        <f>$B$34</f>
        <v>Fine Arts</v>
      </c>
      <c r="C320" s="128">
        <f t="shared" si="26"/>
        <v>1.8622037718551741</v>
      </c>
      <c r="D320" s="128">
        <f t="shared" si="26"/>
        <v>3.3517105852888736</v>
      </c>
      <c r="E320" s="128">
        <f t="shared" si="26"/>
        <v>7.6546284330030057</v>
      </c>
      <c r="F320" s="128">
        <f t="shared" si="26"/>
        <v>0</v>
      </c>
      <c r="G320" s="128">
        <f t="shared" si="26"/>
        <v>0</v>
      </c>
      <c r="H320" s="128">
        <f t="shared" si="26"/>
        <v>2.2453912101778113</v>
      </c>
    </row>
    <row r="321" spans="2:8">
      <c r="B321" s="127" t="str">
        <f>$B$35</f>
        <v>Teacher Education</v>
      </c>
      <c r="C321" s="128">
        <f t="shared" si="26"/>
        <v>1.003652989407251</v>
      </c>
      <c r="D321" s="128">
        <f t="shared" si="26"/>
        <v>1.4914337262737953</v>
      </c>
      <c r="E321" s="128">
        <f t="shared" si="26"/>
        <v>1.8369017981181492</v>
      </c>
      <c r="F321" s="128">
        <f t="shared" si="26"/>
        <v>0</v>
      </c>
      <c r="G321" s="128">
        <f t="shared" si="26"/>
        <v>0</v>
      </c>
      <c r="H321" s="128">
        <f t="shared" si="26"/>
        <v>1.6566532580729685</v>
      </c>
    </row>
    <row r="322" spans="2:8">
      <c r="B322" s="127" t="str">
        <f>$B$36</f>
        <v>Agriculture</v>
      </c>
      <c r="C322" s="128">
        <f t="shared" si="26"/>
        <v>1.4572735150380267</v>
      </c>
      <c r="D322" s="128">
        <f t="shared" si="26"/>
        <v>1.744042903322049</v>
      </c>
      <c r="E322" s="128">
        <f t="shared" si="26"/>
        <v>3.1832399620195897</v>
      </c>
      <c r="F322" s="128">
        <f t="shared" si="26"/>
        <v>0</v>
      </c>
      <c r="G322" s="128">
        <f t="shared" si="26"/>
        <v>0</v>
      </c>
      <c r="H322" s="128">
        <f t="shared" si="26"/>
        <v>2.0165301455657394</v>
      </c>
    </row>
    <row r="323" spans="2:8">
      <c r="B323" s="127" t="str">
        <f>$B$37</f>
        <v>Engineering</v>
      </c>
      <c r="C323" s="128">
        <f t="shared" si="26"/>
        <v>4.0340563712044384</v>
      </c>
      <c r="D323" s="128">
        <f t="shared" si="26"/>
        <v>5.7116874516593175</v>
      </c>
      <c r="E323" s="128">
        <f t="shared" si="26"/>
        <v>0</v>
      </c>
      <c r="F323" s="128">
        <f t="shared" si="26"/>
        <v>0</v>
      </c>
      <c r="G323" s="128">
        <f t="shared" si="26"/>
        <v>0</v>
      </c>
      <c r="H323" s="128">
        <f t="shared" si="26"/>
        <v>5.050802480571031</v>
      </c>
    </row>
    <row r="324" spans="2:8">
      <c r="B324" s="127" t="str">
        <f>$B$38</f>
        <v>Home Economics</v>
      </c>
      <c r="C324" s="128">
        <f t="shared" si="26"/>
        <v>0.87130812523575119</v>
      </c>
      <c r="D324" s="128">
        <f t="shared" si="26"/>
        <v>2.0599319966586598</v>
      </c>
      <c r="E324" s="128">
        <f t="shared" si="26"/>
        <v>1.5746299199861085</v>
      </c>
      <c r="F324" s="128">
        <f t="shared" si="26"/>
        <v>0</v>
      </c>
      <c r="G324" s="128">
        <f t="shared" si="26"/>
        <v>0</v>
      </c>
      <c r="H324" s="128">
        <f t="shared" si="26"/>
        <v>1.2344705052636484</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v>
      </c>
      <c r="D326" s="128">
        <f t="shared" si="26"/>
        <v>0</v>
      </c>
      <c r="E326" s="128">
        <f t="shared" si="26"/>
        <v>0</v>
      </c>
      <c r="F326" s="128">
        <f t="shared" si="26"/>
        <v>0</v>
      </c>
      <c r="G326" s="128">
        <f t="shared" si="26"/>
        <v>0</v>
      </c>
      <c r="H326" s="128">
        <f t="shared" si="26"/>
        <v>0</v>
      </c>
    </row>
    <row r="327" spans="2:8">
      <c r="B327" s="127" t="str">
        <f>$B$41</f>
        <v>Library Science</v>
      </c>
      <c r="C327" s="128">
        <f t="shared" si="26"/>
        <v>0</v>
      </c>
      <c r="D327" s="128">
        <f t="shared" si="26"/>
        <v>0</v>
      </c>
      <c r="E327" s="128">
        <f t="shared" si="26"/>
        <v>0</v>
      </c>
      <c r="F327" s="128">
        <f t="shared" si="26"/>
        <v>0</v>
      </c>
      <c r="G327" s="128">
        <f t="shared" si="26"/>
        <v>0</v>
      </c>
      <c r="H327" s="128">
        <f t="shared" si="26"/>
        <v>0</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1.5789313517499191</v>
      </c>
      <c r="D329" s="128">
        <f t="shared" si="26"/>
        <v>0</v>
      </c>
      <c r="E329" s="128">
        <f t="shared" si="26"/>
        <v>0</v>
      </c>
      <c r="F329" s="128">
        <f t="shared" si="26"/>
        <v>0</v>
      </c>
      <c r="G329" s="128">
        <f t="shared" si="26"/>
        <v>0</v>
      </c>
      <c r="H329" s="128">
        <f t="shared" si="26"/>
        <v>1.5789313517499191</v>
      </c>
    </row>
    <row r="330" spans="2:8">
      <c r="B330" s="127" t="str">
        <f>$B$44</f>
        <v>Physical Training</v>
      </c>
      <c r="C330" s="128">
        <f t="shared" si="26"/>
        <v>4.4662770999471926</v>
      </c>
      <c r="D330" s="128">
        <f t="shared" si="26"/>
        <v>4.9877033210081354</v>
      </c>
      <c r="E330" s="128">
        <f t="shared" si="26"/>
        <v>0</v>
      </c>
      <c r="F330" s="128">
        <f t="shared" si="26"/>
        <v>0</v>
      </c>
      <c r="G330" s="128">
        <f t="shared" si="26"/>
        <v>0</v>
      </c>
      <c r="H330" s="128">
        <f t="shared" si="26"/>
        <v>4.947593611695754</v>
      </c>
    </row>
    <row r="331" spans="2:8">
      <c r="B331" s="127" t="str">
        <f>$B$45</f>
        <v>Health Services</v>
      </c>
      <c r="C331" s="128">
        <f t="shared" si="26"/>
        <v>0.84067466748162811</v>
      </c>
      <c r="D331" s="128">
        <f t="shared" si="26"/>
        <v>1.270201458186023</v>
      </c>
      <c r="E331" s="128">
        <f t="shared" si="26"/>
        <v>1.2412382754903712</v>
      </c>
      <c r="F331" s="128">
        <f t="shared" si="26"/>
        <v>0</v>
      </c>
      <c r="G331" s="128">
        <f t="shared" si="26"/>
        <v>0</v>
      </c>
      <c r="H331" s="128">
        <f t="shared" si="26"/>
        <v>1.1396001836743754</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1.1433417332373141</v>
      </c>
      <c r="D333" s="128">
        <f t="shared" si="26"/>
        <v>1.5764615597322686</v>
      </c>
      <c r="E333" s="128">
        <f t="shared" si="26"/>
        <v>1.8413735360684469</v>
      </c>
      <c r="F333" s="128">
        <f t="shared" si="26"/>
        <v>0</v>
      </c>
      <c r="G333" s="128">
        <f t="shared" si="26"/>
        <v>0</v>
      </c>
      <c r="H333" s="128">
        <f t="shared" si="26"/>
        <v>1.5959522085636562</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2.562059433934039</v>
      </c>
      <c r="E335" s="128">
        <f t="shared" si="27"/>
        <v>0</v>
      </c>
      <c r="F335" s="128">
        <f t="shared" si="27"/>
        <v>0</v>
      </c>
      <c r="G335" s="128">
        <f t="shared" si="27"/>
        <v>0</v>
      </c>
      <c r="H335" s="128">
        <f t="shared" si="27"/>
        <v>2.562059433934039</v>
      </c>
    </row>
    <row r="336" spans="2:8">
      <c r="B336" s="127" t="str">
        <f>$B$50</f>
        <v>Technology</v>
      </c>
      <c r="C336" s="128">
        <f t="shared" si="27"/>
        <v>1.0354433561635865</v>
      </c>
      <c r="D336" s="128">
        <f t="shared" si="27"/>
        <v>1.3935526637062978</v>
      </c>
      <c r="E336" s="128">
        <f t="shared" si="27"/>
        <v>2.0924634662976787</v>
      </c>
      <c r="F336" s="128">
        <f t="shared" si="27"/>
        <v>0</v>
      </c>
      <c r="G336" s="128">
        <f t="shared" si="27"/>
        <v>0</v>
      </c>
      <c r="H336" s="128">
        <f t="shared" si="27"/>
        <v>1.347918227647825</v>
      </c>
    </row>
    <row r="337" spans="2:9">
      <c r="B337" s="127" t="str">
        <f>$B$51</f>
        <v>Nursing</v>
      </c>
      <c r="C337" s="128">
        <f t="shared" si="27"/>
        <v>1.8906774507700641</v>
      </c>
      <c r="D337" s="128">
        <f t="shared" si="27"/>
        <v>3.0558931721505762</v>
      </c>
      <c r="E337" s="128">
        <f t="shared" si="27"/>
        <v>0</v>
      </c>
      <c r="F337" s="128">
        <f t="shared" si="27"/>
        <v>0</v>
      </c>
      <c r="G337" s="128">
        <f t="shared" si="27"/>
        <v>0</v>
      </c>
      <c r="H337" s="128">
        <f t="shared" si="27"/>
        <v>3.0242583561854941</v>
      </c>
    </row>
    <row r="338" spans="2:9">
      <c r="B338" s="130" t="str">
        <f>$B$52</f>
        <v>Totals</v>
      </c>
      <c r="C338" s="128">
        <f t="shared" si="27"/>
        <v>1.1216281006182365</v>
      </c>
      <c r="D338" s="128">
        <f t="shared" si="27"/>
        <v>1.7444966167014064</v>
      </c>
      <c r="E338" s="128">
        <f t="shared" si="27"/>
        <v>2.0280942770840653</v>
      </c>
      <c r="F338" s="128">
        <f t="shared" si="27"/>
        <v>0</v>
      </c>
      <c r="G338" s="128">
        <f t="shared" si="27"/>
        <v>0</v>
      </c>
      <c r="H338" s="128">
        <f t="shared" si="27"/>
        <v>1.5430677824086325</v>
      </c>
      <c r="I338" s="349"/>
    </row>
    <row r="340" spans="2:9">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58" si="28">C293*30</f>
        <v>17089.68513897973</v>
      </c>
      <c r="D343" s="135">
        <f t="shared" si="28"/>
        <v>27041.396867797554</v>
      </c>
      <c r="E343" s="135">
        <f>E293*24</f>
        <v>28247.442307114597</v>
      </c>
      <c r="F343" s="135">
        <f>F293*18</f>
        <v>0</v>
      </c>
      <c r="G343" s="135">
        <f>G293*24</f>
        <v>0</v>
      </c>
      <c r="H343" s="135">
        <f>IF((C32/30+D32/30+E32/24+F32/18+G32/24)=0,0,H268/(C32/30+D32/30+E32/24+F32/18+G32/24))</f>
        <v>21540.225349584354</v>
      </c>
    </row>
    <row r="344" spans="2:9">
      <c r="B344" s="127" t="str">
        <f>$B$33</f>
        <v>Science</v>
      </c>
      <c r="C344" s="138">
        <f t="shared" si="28"/>
        <v>19526.833905914667</v>
      </c>
      <c r="D344" s="138">
        <f t="shared" si="28"/>
        <v>37371.797461034737</v>
      </c>
      <c r="E344" s="138">
        <f>E294*24</f>
        <v>41606.141831396206</v>
      </c>
      <c r="F344" s="138">
        <f>F294*18</f>
        <v>0</v>
      </c>
      <c r="G344" s="138">
        <f>G294*24</f>
        <v>0</v>
      </c>
      <c r="H344" s="138">
        <f t="shared" ref="H344:H363" si="29">IF((C33/30+D33/30+E33/24+F33/18+G33/24)=0,0,H269/(C33/30+D33/30+E33/24+F33/18+G33/24))</f>
        <v>28189.129724381117</v>
      </c>
    </row>
    <row r="345" spans="2:9">
      <c r="B345" s="127" t="str">
        <f>$B$34</f>
        <v>Fine Arts</v>
      </c>
      <c r="C345" s="138">
        <f t="shared" si="28"/>
        <v>31824.476125625366</v>
      </c>
      <c r="D345" s="138">
        <f t="shared" si="28"/>
        <v>57279.678579572312</v>
      </c>
      <c r="E345" s="138">
        <f t="shared" ref="E345:E363" si="30">E295*24</f>
        <v>104652.15182072253</v>
      </c>
      <c r="F345" s="138">
        <f t="shared" ref="F345:F363" si="31">F295*18</f>
        <v>0</v>
      </c>
      <c r="G345" s="138">
        <f t="shared" ref="G345:G363" si="32">G295*24</f>
        <v>0</v>
      </c>
      <c r="H345" s="138">
        <f t="shared" si="29"/>
        <v>38223.199182252174</v>
      </c>
    </row>
    <row r="346" spans="2:9">
      <c r="B346" s="127" t="str">
        <f>$B$35</f>
        <v>Teacher Education</v>
      </c>
      <c r="C346" s="138">
        <f t="shared" si="28"/>
        <v>17152.113577765678</v>
      </c>
      <c r="D346" s="138">
        <f t="shared" si="28"/>
        <v>25488.132787674444</v>
      </c>
      <c r="E346" s="138">
        <f t="shared" si="30"/>
        <v>25113.658688851905</v>
      </c>
      <c r="F346" s="138">
        <f t="shared" si="31"/>
        <v>0</v>
      </c>
      <c r="G346" s="138">
        <f t="shared" si="32"/>
        <v>0</v>
      </c>
      <c r="H346" s="138">
        <f t="shared" si="29"/>
        <v>25003.826261288439</v>
      </c>
    </row>
    <row r="347" spans="2:9">
      <c r="B347" s="127" t="str">
        <f>$B$36</f>
        <v>Agriculture</v>
      </c>
      <c r="C347" s="138">
        <f t="shared" si="28"/>
        <v>24904.345533374119</v>
      </c>
      <c r="D347" s="138">
        <f t="shared" si="28"/>
        <v>29805.144086645883</v>
      </c>
      <c r="E347" s="138">
        <f t="shared" si="30"/>
        <v>43520.454938186063</v>
      </c>
      <c r="F347" s="138">
        <f t="shared" si="31"/>
        <v>0</v>
      </c>
      <c r="G347" s="138">
        <f t="shared" si="32"/>
        <v>0</v>
      </c>
      <c r="H347" s="138">
        <f t="shared" si="29"/>
        <v>32497.496237429194</v>
      </c>
    </row>
    <row r="348" spans="2:9">
      <c r="B348" s="127" t="str">
        <f>$B$37</f>
        <v>Engineering</v>
      </c>
      <c r="C348" s="138">
        <f t="shared" si="28"/>
        <v>68940.75321677899</v>
      </c>
      <c r="D348" s="138">
        <f t="shared" si="28"/>
        <v>97610.940161119244</v>
      </c>
      <c r="E348" s="138">
        <f t="shared" si="30"/>
        <v>0</v>
      </c>
      <c r="F348" s="138">
        <f t="shared" si="31"/>
        <v>0</v>
      </c>
      <c r="G348" s="138">
        <f t="shared" si="32"/>
        <v>0</v>
      </c>
      <c r="H348" s="138">
        <f t="shared" si="29"/>
        <v>86316.624092136713</v>
      </c>
    </row>
    <row r="349" spans="2:9">
      <c r="B349" s="127" t="str">
        <f>$B$38</f>
        <v>Home Economics</v>
      </c>
      <c r="C349" s="138">
        <f t="shared" si="28"/>
        <v>14890.381519313705</v>
      </c>
      <c r="D349" s="138">
        <f t="shared" si="28"/>
        <v>35203.58923060634</v>
      </c>
      <c r="E349" s="138">
        <f t="shared" si="30"/>
        <v>21527.943634383551</v>
      </c>
      <c r="F349" s="138">
        <f t="shared" si="31"/>
        <v>0</v>
      </c>
      <c r="G349" s="138">
        <f t="shared" si="32"/>
        <v>0</v>
      </c>
      <c r="H349" s="138">
        <f t="shared" si="29"/>
        <v>19575.632681820185</v>
      </c>
    </row>
    <row r="350" spans="2:9">
      <c r="B350" s="127" t="str">
        <f>$B$39</f>
        <v>Law</v>
      </c>
      <c r="C350" s="138">
        <f t="shared" si="28"/>
        <v>0</v>
      </c>
      <c r="D350" s="138">
        <f t="shared" si="28"/>
        <v>0</v>
      </c>
      <c r="E350" s="138">
        <f t="shared" si="30"/>
        <v>0</v>
      </c>
      <c r="F350" s="138">
        <f t="shared" si="31"/>
        <v>0</v>
      </c>
      <c r="G350" s="138">
        <f t="shared" si="32"/>
        <v>0</v>
      </c>
      <c r="H350" s="138">
        <f t="shared" si="29"/>
        <v>0</v>
      </c>
    </row>
    <row r="351" spans="2:9">
      <c r="B351" s="127" t="str">
        <f>$B$40</f>
        <v>Social Service</v>
      </c>
      <c r="C351" s="138">
        <f t="shared" si="28"/>
        <v>0</v>
      </c>
      <c r="D351" s="138">
        <f t="shared" si="28"/>
        <v>0</v>
      </c>
      <c r="E351" s="138">
        <f t="shared" si="30"/>
        <v>0</v>
      </c>
      <c r="F351" s="138">
        <f t="shared" si="31"/>
        <v>0</v>
      </c>
      <c r="G351" s="138">
        <f t="shared" si="32"/>
        <v>0</v>
      </c>
      <c r="H351" s="138">
        <f t="shared" si="29"/>
        <v>0</v>
      </c>
    </row>
    <row r="352" spans="2:9">
      <c r="B352" s="127" t="str">
        <f>$B$41</f>
        <v>Library Science</v>
      </c>
      <c r="C352" s="138">
        <f t="shared" si="28"/>
        <v>0</v>
      </c>
      <c r="D352" s="138">
        <f t="shared" si="28"/>
        <v>0</v>
      </c>
      <c r="E352" s="138">
        <f t="shared" si="30"/>
        <v>0</v>
      </c>
      <c r="F352" s="138">
        <f t="shared" si="31"/>
        <v>0</v>
      </c>
      <c r="G352" s="138">
        <f t="shared" si="32"/>
        <v>0</v>
      </c>
      <c r="H352" s="138">
        <f t="shared" si="29"/>
        <v>0</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26983.439657469768</v>
      </c>
      <c r="D354" s="138">
        <f t="shared" si="28"/>
        <v>0</v>
      </c>
      <c r="E354" s="138">
        <f t="shared" si="30"/>
        <v>0</v>
      </c>
      <c r="F354" s="138">
        <f t="shared" si="31"/>
        <v>0</v>
      </c>
      <c r="G354" s="138">
        <f t="shared" si="32"/>
        <v>0</v>
      </c>
      <c r="H354" s="138">
        <f t="shared" si="29"/>
        <v>26983.439657469768</v>
      </c>
    </row>
    <row r="355" spans="2:9">
      <c r="B355" s="127" t="str">
        <f>$B$44</f>
        <v>Physical Training</v>
      </c>
      <c r="C355" s="138">
        <f t="shared" si="28"/>
        <v>76327.269381533028</v>
      </c>
      <c r="D355" s="138">
        <f t="shared" si="28"/>
        <v>85238.279322672577</v>
      </c>
      <c r="E355" s="138">
        <f t="shared" si="30"/>
        <v>0</v>
      </c>
      <c r="F355" s="138">
        <f t="shared" si="31"/>
        <v>0</v>
      </c>
      <c r="G355" s="138">
        <f t="shared" si="32"/>
        <v>0</v>
      </c>
      <c r="H355" s="138">
        <f t="shared" si="29"/>
        <v>84552.817019507987</v>
      </c>
    </row>
    <row r="356" spans="2:9">
      <c r="B356" s="127" t="str">
        <f>$B$45</f>
        <v>Health Services</v>
      </c>
      <c r="C356" s="138">
        <f t="shared" si="28"/>
        <v>14366.865371577507</v>
      </c>
      <c r="D356" s="138">
        <f t="shared" si="28"/>
        <v>21707.342983472059</v>
      </c>
      <c r="E356" s="138">
        <f t="shared" si="30"/>
        <v>16969.897048464503</v>
      </c>
      <c r="F356" s="138">
        <f t="shared" si="31"/>
        <v>0</v>
      </c>
      <c r="G356" s="138">
        <f t="shared" si="32"/>
        <v>0</v>
      </c>
      <c r="H356" s="138">
        <f t="shared" si="29"/>
        <v>17942.358688538367</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19539.350227281055</v>
      </c>
      <c r="D358" s="138">
        <f t="shared" si="28"/>
        <v>26941.231689529359</v>
      </c>
      <c r="E358" s="138">
        <f t="shared" si="30"/>
        <v>25174.795163727595</v>
      </c>
      <c r="F358" s="138">
        <f t="shared" si="31"/>
        <v>0</v>
      </c>
      <c r="G358" s="138">
        <f t="shared" si="32"/>
        <v>0</v>
      </c>
      <c r="H358" s="138">
        <f t="shared" si="29"/>
        <v>25809.543239658949</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43784.789033285364</v>
      </c>
      <c r="E360" s="138">
        <f t="shared" si="30"/>
        <v>0</v>
      </c>
      <c r="F360" s="138">
        <f t="shared" si="31"/>
        <v>0</v>
      </c>
      <c r="G360" s="138">
        <f t="shared" si="32"/>
        <v>0</v>
      </c>
      <c r="H360" s="138">
        <f t="shared" si="29"/>
        <v>43784.789033285364</v>
      </c>
    </row>
    <row r="361" spans="2:9">
      <c r="B361" s="127" t="str">
        <f>$B$50</f>
        <v>Technology</v>
      </c>
      <c r="C361" s="138">
        <f t="shared" si="33"/>
        <v>17695.400936084141</v>
      </c>
      <c r="D361" s="138">
        <f t="shared" si="33"/>
        <v>23815.376247327134</v>
      </c>
      <c r="E361" s="138">
        <f t="shared" si="30"/>
        <v>28607.633443076364</v>
      </c>
      <c r="F361" s="138">
        <f t="shared" si="31"/>
        <v>0</v>
      </c>
      <c r="G361" s="138">
        <f t="shared" si="32"/>
        <v>0</v>
      </c>
      <c r="H361" s="138">
        <f t="shared" si="29"/>
        <v>22078.032412245553</v>
      </c>
    </row>
    <row r="362" spans="2:9">
      <c r="B362" s="127" t="str">
        <f>$B$51</f>
        <v>Nursing</v>
      </c>
      <c r="C362" s="138">
        <f t="shared" si="33"/>
        <v>32311.082333029244</v>
      </c>
      <c r="D362" s="138">
        <f t="shared" si="33"/>
        <v>52224.252130411325</v>
      </c>
      <c r="E362" s="138">
        <f t="shared" si="30"/>
        <v>0</v>
      </c>
      <c r="F362" s="138">
        <f t="shared" si="31"/>
        <v>0</v>
      </c>
      <c r="G362" s="138">
        <f t="shared" si="32"/>
        <v>0</v>
      </c>
      <c r="H362" s="138">
        <f t="shared" si="29"/>
        <v>51683.623086138505</v>
      </c>
    </row>
    <row r="363" spans="2:9">
      <c r="B363" s="130" t="str">
        <f>$B$52</f>
        <v>Totals</v>
      </c>
      <c r="C363" s="135">
        <f t="shared" si="33"/>
        <v>19168.271082597537</v>
      </c>
      <c r="D363" s="135">
        <f t="shared" si="33"/>
        <v>29812.897905442445</v>
      </c>
      <c r="E363" s="135">
        <f t="shared" si="30"/>
        <v>27727.594102026713</v>
      </c>
      <c r="F363" s="135">
        <f t="shared" si="31"/>
        <v>0</v>
      </c>
      <c r="G363" s="135">
        <f t="shared" si="32"/>
        <v>0</v>
      </c>
      <c r="H363" s="135">
        <f t="shared" si="29"/>
        <v>25252.378780861214</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21" priority="25" stopIfTrue="1">
      <formula>#REF!&gt;5</formula>
    </cfRule>
  </conditionalFormatting>
  <conditionalFormatting sqref="C25:G25">
    <cfRule type="expression" dxfId="20" priority="19" stopIfTrue="1">
      <formula>AND(C52=0,C25&gt;0)</formula>
    </cfRule>
    <cfRule type="expression" dxfId="19" priority="20" stopIfTrue="1">
      <formula>C52=0</formula>
    </cfRule>
  </conditionalFormatting>
  <conditionalFormatting sqref="C61:G80">
    <cfRule type="expression" dxfId="18" priority="6" stopIfTrue="1">
      <formula>C32=0</formula>
    </cfRule>
  </conditionalFormatting>
  <conditionalFormatting sqref="C91:G110">
    <cfRule type="expression" dxfId="17" priority="5" stopIfTrue="1">
      <formula>C32=0</formula>
    </cfRule>
  </conditionalFormatting>
  <conditionalFormatting sqref="C116:G135">
    <cfRule type="expression" dxfId="16" priority="18" stopIfTrue="1">
      <formula>C32=0</formula>
    </cfRule>
  </conditionalFormatting>
  <conditionalFormatting sqref="C293:G312">
    <cfRule type="expression" dxfId="15" priority="14" stopIfTrue="1">
      <formula>C32=0</formula>
    </cfRule>
  </conditionalFormatting>
  <conditionalFormatting sqref="C143:H162">
    <cfRule type="expression" dxfId="14" priority="3" stopIfTrue="1">
      <formula>C32=0</formula>
    </cfRule>
  </conditionalFormatting>
  <conditionalFormatting sqref="H138">
    <cfRule type="cellIs" dxfId="13" priority="13" operator="lessThan">
      <formula>0</formula>
    </cfRule>
  </conditionalFormatting>
  <conditionalFormatting sqref="H143:H162">
    <cfRule type="expression" dxfId="12" priority="1" stopIfTrue="1">
      <formula>OR(AND(#REF!&gt;0,H143&gt;0,H61=0),AND(#REF!&gt;0,H143&gt;0,H32=0))</formula>
    </cfRule>
    <cfRule type="expression" dxfId="11" priority="2" stopIfTrue="1">
      <formula>OR(AND(#REF!&gt;0,H143&gt;0,H61=0),AND(#REF!&gt;0,H143&gt;0,H32=0))</formula>
    </cfRule>
    <cfRule type="expression" dxfId="10" priority="4" stopIfTrue="1">
      <formula>OR(AND(#REF!&gt;0,H143&gt;0,H61=0),AND(#REF!&gt;0,H143&gt;0,H32=0))</formula>
    </cfRule>
  </conditionalFormatting>
  <conditionalFormatting sqref="H188">
    <cfRule type="expression" dxfId="9" priority="16" stopIfTrue="1">
      <formula>$H$188&lt;&gt;$I$163</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C000"/>
    <pageSetUpPr fitToPage="1"/>
  </sheetPr>
  <dimension ref="B1:I305"/>
  <sheetViews>
    <sheetView showGridLines="0" showZeros="0" zoomScale="70" zoomScaleNormal="70" workbookViewId="0">
      <selection activeCell="C37" sqref="C37"/>
    </sheetView>
  </sheetViews>
  <sheetFormatPr defaultColWidth="9.109375" defaultRowHeight="13.8"/>
  <cols>
    <col min="1" max="1" width="1.88671875" style="1" customWidth="1"/>
    <col min="2" max="2" width="30.5546875" style="1" customWidth="1"/>
    <col min="3" max="4" width="19.33203125" style="1" bestFit="1" customWidth="1"/>
    <col min="5" max="5" width="17.109375" style="1" bestFit="1" customWidth="1"/>
    <col min="6" max="6" width="18.88671875" style="1" bestFit="1" customWidth="1"/>
    <col min="7" max="7" width="17.5546875" style="1" bestFit="1" customWidth="1"/>
    <col min="8" max="8" width="21.33203125" style="1" bestFit="1" customWidth="1"/>
    <col min="9" max="9" width="19.88671875" style="1" bestFit="1" customWidth="1"/>
    <col min="10" max="16384" width="9.109375" style="1"/>
  </cols>
  <sheetData>
    <row r="1" spans="2:9">
      <c r="B1" s="521" t="str">
        <f>'Relative Weights'!A1</f>
        <v>THECB Texas Public University Expenditure Study - Fiscal Year 2023</v>
      </c>
      <c r="C1" s="521"/>
      <c r="D1" s="521"/>
      <c r="E1" s="521"/>
      <c r="F1" s="521"/>
      <c r="G1" s="521"/>
      <c r="H1" s="521"/>
    </row>
    <row r="2" spans="2:9">
      <c r="B2" s="526" t="str">
        <f>'Relative Weights'!A2</f>
        <v>Institution Survey for the Year Ended August 31, 2023</v>
      </c>
      <c r="C2" s="526"/>
      <c r="D2" s="526"/>
      <c r="E2" s="526"/>
      <c r="F2" s="526"/>
      <c r="G2" s="526"/>
      <c r="H2" s="526"/>
    </row>
    <row r="3" spans="2:9">
      <c r="B3" s="5" t="s">
        <v>1</v>
      </c>
      <c r="C3" s="5"/>
      <c r="D3" s="5"/>
      <c r="E3" s="5"/>
      <c r="F3" s="5"/>
      <c r="G3" s="5"/>
      <c r="H3" s="5"/>
    </row>
    <row r="4" spans="2:9">
      <c r="B4" s="61"/>
      <c r="C4" s="5"/>
      <c r="D4" s="5"/>
      <c r="E4" s="5"/>
      <c r="F4" s="5"/>
      <c r="G4" s="5"/>
      <c r="H4" s="5"/>
    </row>
    <row r="5" spans="2:9" ht="14.4" thickBot="1">
      <c r="B5" s="521" t="s">
        <v>20</v>
      </c>
      <c r="C5" s="521"/>
      <c r="D5" s="521"/>
      <c r="E5" s="521"/>
      <c r="F5" s="521"/>
      <c r="G5" s="521"/>
      <c r="H5" s="4"/>
    </row>
    <row r="6" spans="2:9" ht="28.2" thickBot="1">
      <c r="B6" s="527" t="s">
        <v>16</v>
      </c>
      <c r="C6" s="528"/>
      <c r="D6" s="528"/>
      <c r="E6" s="528"/>
      <c r="F6" s="93" t="s">
        <v>17</v>
      </c>
      <c r="G6" s="93" t="s">
        <v>61</v>
      </c>
      <c r="H6" s="45" t="s">
        <v>19</v>
      </c>
    </row>
    <row r="7" spans="2:9">
      <c r="B7" s="529" t="s">
        <v>12</v>
      </c>
      <c r="C7" s="529"/>
      <c r="D7" s="529"/>
      <c r="E7" s="529"/>
      <c r="F7" s="23"/>
      <c r="G7" s="94"/>
      <c r="H7" s="55">
        <f>SUM(UTA:SRSU!H13)</f>
        <v>4443448613</v>
      </c>
      <c r="I7" s="65"/>
    </row>
    <row r="8" spans="2:9">
      <c r="B8" s="520" t="s">
        <v>13</v>
      </c>
      <c r="C8" s="520"/>
      <c r="D8" s="520"/>
      <c r="E8" s="520"/>
      <c r="F8" s="23"/>
      <c r="G8" s="94"/>
      <c r="H8" s="55">
        <f>SUM(UTA:SRSU!H14)</f>
        <v>2461663763</v>
      </c>
      <c r="I8" s="65"/>
    </row>
    <row r="9" spans="2:9">
      <c r="B9" s="520" t="s">
        <v>14</v>
      </c>
      <c r="C9" s="520"/>
      <c r="D9" s="520"/>
      <c r="E9" s="520"/>
      <c r="F9" s="23"/>
      <c r="G9" s="94"/>
      <c r="H9" s="55">
        <f>SUM(UTA:SRSU!H15)</f>
        <v>2127027789</v>
      </c>
      <c r="I9" s="65"/>
    </row>
    <row r="10" spans="2:9">
      <c r="B10" s="520" t="s">
        <v>18</v>
      </c>
      <c r="C10" s="520"/>
      <c r="D10" s="520"/>
      <c r="E10" s="520"/>
      <c r="F10" s="23"/>
      <c r="G10" s="24"/>
      <c r="H10" s="55">
        <f>SUM(UTA:SRSU!H16)</f>
        <v>877977086</v>
      </c>
      <c r="I10" s="65"/>
    </row>
    <row r="11" spans="2:9">
      <c r="B11" s="520" t="s">
        <v>15</v>
      </c>
      <c r="C11" s="520"/>
      <c r="D11" s="520"/>
      <c r="E11" s="520"/>
      <c r="F11" s="23"/>
      <c r="G11" s="94"/>
      <c r="H11" s="55">
        <f>SUM(UTA:SRSU!H17)</f>
        <v>1319249771</v>
      </c>
      <c r="I11" s="65"/>
    </row>
    <row r="12" spans="2:9">
      <c r="B12" s="520" t="s">
        <v>1</v>
      </c>
      <c r="C12" s="520"/>
      <c r="D12" s="520"/>
      <c r="E12" s="520"/>
      <c r="F12" s="23"/>
      <c r="G12" s="95"/>
      <c r="H12" s="56">
        <f>SUM(H7:H11)</f>
        <v>11229367022</v>
      </c>
      <c r="I12" s="65"/>
    </row>
    <row r="13" spans="2:9" ht="13.5" customHeight="1">
      <c r="B13" s="21"/>
      <c r="D13" s="21"/>
      <c r="E13" s="21"/>
      <c r="F13" s="21"/>
      <c r="G13" s="21"/>
      <c r="H13" s="4"/>
    </row>
    <row r="14" spans="2:9" ht="13.5" customHeight="1" thickBot="1">
      <c r="B14" s="3" t="s">
        <v>913</v>
      </c>
      <c r="C14" s="21"/>
      <c r="D14" s="21"/>
      <c r="E14" s="21"/>
      <c r="F14" s="21"/>
      <c r="G14" s="88"/>
      <c r="H14" s="4"/>
    </row>
    <row r="15" spans="2:9" s="25" customFormat="1">
      <c r="B15" s="44"/>
      <c r="C15" s="46" t="s">
        <v>25</v>
      </c>
      <c r="D15" s="47" t="s">
        <v>26</v>
      </c>
      <c r="E15" s="47" t="s">
        <v>27</v>
      </c>
      <c r="F15" s="47" t="s">
        <v>28</v>
      </c>
      <c r="G15" s="47" t="s">
        <v>29</v>
      </c>
      <c r="H15" s="48" t="s">
        <v>30</v>
      </c>
    </row>
    <row r="16" spans="2:9" s="25" customFormat="1" ht="14.4" thickBot="1">
      <c r="B16" s="43" t="s">
        <v>680</v>
      </c>
      <c r="C16" s="57">
        <f>SUM(UTA:SRSU!C25)</f>
        <v>220465</v>
      </c>
      <c r="D16" s="58">
        <f>SUM(UTA:SRSU!D25)</f>
        <v>313425</v>
      </c>
      <c r="E16" s="58">
        <f>SUM(UTA:SRSU!E25)</f>
        <v>102184</v>
      </c>
      <c r="F16" s="58">
        <f>SUM(UTA:SRSU!F25)</f>
        <v>23184</v>
      </c>
      <c r="G16" s="58">
        <f>SUM(UTA:SRSU!G25)</f>
        <v>7064</v>
      </c>
      <c r="H16" s="52">
        <f>SUM(C16:G16)</f>
        <v>666322</v>
      </c>
      <c r="I16" s="64"/>
    </row>
    <row r="17" spans="2:9">
      <c r="C17" s="2"/>
      <c r="D17" s="2"/>
      <c r="E17" s="2"/>
      <c r="F17" s="2"/>
      <c r="G17" s="87"/>
      <c r="H17" s="2"/>
      <c r="I17" s="2"/>
    </row>
    <row r="18" spans="2:9" ht="14.4" thickBot="1">
      <c r="B18" s="3" t="s">
        <v>914</v>
      </c>
      <c r="G18" s="88"/>
    </row>
    <row r="19" spans="2:9" ht="14.4" thickBot="1">
      <c r="B19" s="49" t="s">
        <v>31</v>
      </c>
      <c r="C19" s="50" t="s">
        <v>25</v>
      </c>
      <c r="D19" s="50" t="s">
        <v>26</v>
      </c>
      <c r="E19" s="50" t="s">
        <v>27</v>
      </c>
      <c r="F19" s="50" t="s">
        <v>28</v>
      </c>
      <c r="G19" s="50" t="s">
        <v>29</v>
      </c>
      <c r="H19" s="51" t="s">
        <v>30</v>
      </c>
    </row>
    <row r="20" spans="2:9">
      <c r="B20" s="8" t="s">
        <v>42</v>
      </c>
      <c r="C20" s="59">
        <f>SUM(UTA:SRSU!C32)</f>
        <v>3862585.2800000003</v>
      </c>
      <c r="D20" s="59">
        <f>SUM(UTA:SRSU!D32)</f>
        <v>1521798</v>
      </c>
      <c r="E20" s="59">
        <f>SUM(UTA:SRSU!E32)</f>
        <v>292642.5</v>
      </c>
      <c r="F20" s="59">
        <f>SUM(UTA:SRSU!F32)</f>
        <v>85129</v>
      </c>
      <c r="G20" s="59">
        <f>SUM(UTA:SRSU!G32)</f>
        <v>0</v>
      </c>
      <c r="H20" s="20">
        <f>SUM(C20:G20)</f>
        <v>5762154.7800000003</v>
      </c>
    </row>
    <row r="21" spans="2:9">
      <c r="B21" s="6" t="s">
        <v>43</v>
      </c>
      <c r="C21" s="59">
        <f>SUM(UTA:SRSU!C33)</f>
        <v>1527511.6999999997</v>
      </c>
      <c r="D21" s="59">
        <f>SUM(UTA:SRSU!D33)</f>
        <v>753288.22</v>
      </c>
      <c r="E21" s="59">
        <f>SUM(UTA:SRSU!E33)</f>
        <v>195888.78000000003</v>
      </c>
      <c r="F21" s="59">
        <f>SUM(UTA:SRSU!F33)</f>
        <v>84426.920000000013</v>
      </c>
      <c r="G21" s="59">
        <f>SUM(UTA:SRSU!G33)</f>
        <v>0</v>
      </c>
      <c r="H21" s="20">
        <f t="shared" ref="H21:H40" si="0">SUM(C21:G21)</f>
        <v>2561115.62</v>
      </c>
    </row>
    <row r="22" spans="2:9">
      <c r="B22" s="6" t="s">
        <v>44</v>
      </c>
      <c r="C22" s="59">
        <f>SUM(UTA:SRSU!C34)</f>
        <v>525418.33000000007</v>
      </c>
      <c r="D22" s="59">
        <f>SUM(UTA:SRSU!D34)</f>
        <v>211784.66</v>
      </c>
      <c r="E22" s="59">
        <f>SUM(UTA:SRSU!E34)</f>
        <v>30967</v>
      </c>
      <c r="F22" s="59">
        <f>SUM(UTA:SRSU!F34)</f>
        <v>10666.5</v>
      </c>
      <c r="G22" s="59">
        <f>SUM(UTA:SRSU!G34)</f>
        <v>0</v>
      </c>
      <c r="H22" s="20">
        <f t="shared" si="0"/>
        <v>778836.49000000011</v>
      </c>
    </row>
    <row r="23" spans="2:9">
      <c r="B23" s="6" t="s">
        <v>936</v>
      </c>
      <c r="C23" s="59">
        <f>SUM(UTA:SRSU!C35)</f>
        <v>80219</v>
      </c>
      <c r="D23" s="59">
        <f>SUM(UTA:SRSU!D35)</f>
        <v>275944</v>
      </c>
      <c r="E23" s="59">
        <f>SUM(UTA:SRSU!E35)</f>
        <v>253161.5</v>
      </c>
      <c r="F23" s="59">
        <f>SUM(UTA:SRSU!F35)</f>
        <v>56505.5</v>
      </c>
      <c r="G23" s="59">
        <f>SUM(UTA:SRSU!G35)</f>
        <v>0</v>
      </c>
      <c r="H23" s="20">
        <f t="shared" si="0"/>
        <v>665830</v>
      </c>
    </row>
    <row r="24" spans="2:9">
      <c r="B24" s="6" t="s">
        <v>46</v>
      </c>
      <c r="C24" s="59">
        <f>SUM(UTA:SRSU!C36)</f>
        <v>104640.8</v>
      </c>
      <c r="D24" s="59">
        <f>SUM(UTA:SRSU!D36)</f>
        <v>121193.99999999999</v>
      </c>
      <c r="E24" s="59">
        <f>SUM(UTA:SRSU!E36)</f>
        <v>18061</v>
      </c>
      <c r="F24" s="59">
        <f>SUM(UTA:SRSU!F36)</f>
        <v>9381</v>
      </c>
      <c r="G24" s="59">
        <f>SUM(UTA:SRSU!G36)</f>
        <v>0</v>
      </c>
      <c r="H24" s="20">
        <f t="shared" si="0"/>
        <v>253276.79999999999</v>
      </c>
    </row>
    <row r="25" spans="2:9">
      <c r="B25" s="6" t="s">
        <v>47</v>
      </c>
      <c r="C25" s="59">
        <f>SUM(UTA:SRSU!C37)</f>
        <v>539835</v>
      </c>
      <c r="D25" s="59">
        <f>SUM(UTA:SRSU!D37)</f>
        <v>778129</v>
      </c>
      <c r="E25" s="59">
        <f>SUM(UTA:SRSU!E37)</f>
        <v>345058</v>
      </c>
      <c r="F25" s="59">
        <f>SUM(UTA:SRSU!F37)</f>
        <v>103913</v>
      </c>
      <c r="G25" s="59">
        <f>SUM(UTA:SRSU!G37)</f>
        <v>0</v>
      </c>
      <c r="H25" s="20">
        <f t="shared" si="0"/>
        <v>1766935</v>
      </c>
    </row>
    <row r="26" spans="2:9">
      <c r="B26" s="6" t="s">
        <v>48</v>
      </c>
      <c r="C26" s="59">
        <f>SUM(UTA:SRSU!C38)</f>
        <v>90553</v>
      </c>
      <c r="D26" s="59">
        <f>SUM(UTA:SRSU!D38)</f>
        <v>64128</v>
      </c>
      <c r="E26" s="59">
        <f>SUM(UTA:SRSU!E38)</f>
        <v>11345</v>
      </c>
      <c r="F26" s="59">
        <f>SUM(UTA:SRSU!F38)</f>
        <v>1982</v>
      </c>
      <c r="G26" s="59">
        <f>SUM(UTA:SRSU!G38)</f>
        <v>0</v>
      </c>
      <c r="H26" s="20">
        <f t="shared" si="0"/>
        <v>168008</v>
      </c>
    </row>
    <row r="27" spans="2:9">
      <c r="B27" s="6" t="s">
        <v>49</v>
      </c>
      <c r="C27" s="59">
        <f>SUM(UTA:SRSU!C39)</f>
        <v>0</v>
      </c>
      <c r="D27" s="59">
        <f>SUM(UTA:SRSU!D39)</f>
        <v>0</v>
      </c>
      <c r="E27" s="59">
        <f>SUM(UTA:SRSU!E39)</f>
        <v>0</v>
      </c>
      <c r="F27" s="59">
        <f>SUM(UTA:SRSU!F39)</f>
        <v>0</v>
      </c>
      <c r="G27" s="59">
        <f>SUM(UTA:SRSU!G39)</f>
        <v>108425.49999999999</v>
      </c>
      <c r="H27" s="20">
        <f t="shared" si="0"/>
        <v>108425.49999999999</v>
      </c>
    </row>
    <row r="28" spans="2:9">
      <c r="B28" s="6" t="s">
        <v>50</v>
      </c>
      <c r="C28" s="59">
        <f>SUM(UTA:SRSU!C40)</f>
        <v>19121</v>
      </c>
      <c r="D28" s="59">
        <f>SUM(UTA:SRSU!D40)</f>
        <v>65082</v>
      </c>
      <c r="E28" s="59">
        <f>SUM(UTA:SRSU!E40)</f>
        <v>86573.000000000029</v>
      </c>
      <c r="F28" s="59">
        <f>SUM(UTA:SRSU!F40)</f>
        <v>1693</v>
      </c>
      <c r="G28" s="59">
        <f>SUM(UTA:SRSU!G40)</f>
        <v>0</v>
      </c>
      <c r="H28" s="20">
        <f t="shared" si="0"/>
        <v>172469.00000000003</v>
      </c>
    </row>
    <row r="29" spans="2:9">
      <c r="B29" s="6" t="s">
        <v>51</v>
      </c>
      <c r="C29" s="59">
        <f>SUM(UTA:SRSU!C41)</f>
        <v>1168</v>
      </c>
      <c r="D29" s="59">
        <f>SUM(UTA:SRSU!D41)</f>
        <v>973</v>
      </c>
      <c r="E29" s="59">
        <f>SUM(UTA:SRSU!E41)</f>
        <v>22197</v>
      </c>
      <c r="F29" s="59">
        <f>SUM(UTA:SRSU!F41)</f>
        <v>643</v>
      </c>
      <c r="G29" s="59">
        <f>SUM(UTA:SRSU!G41)</f>
        <v>0</v>
      </c>
      <c r="H29" s="20">
        <f t="shared" si="0"/>
        <v>24981</v>
      </c>
    </row>
    <row r="30" spans="2:9">
      <c r="B30" s="6" t="s">
        <v>937</v>
      </c>
      <c r="C30" s="59">
        <f>SUM(UTA:SRSU!C42)</f>
        <v>0</v>
      </c>
      <c r="D30" s="59">
        <f>SUM(UTA:SRSU!D42)</f>
        <v>0</v>
      </c>
      <c r="E30" s="59">
        <f>SUM(UTA:SRSU!E42)</f>
        <v>0</v>
      </c>
      <c r="F30" s="59">
        <f>SUM(UTA:SRSU!F42)</f>
        <v>0</v>
      </c>
      <c r="G30" s="59">
        <f>SUM(UTA:SRSU!G42)</f>
        <v>19344</v>
      </c>
      <c r="H30" s="20">
        <f t="shared" si="0"/>
        <v>19344</v>
      </c>
    </row>
    <row r="31" spans="2:9">
      <c r="B31" s="6" t="s">
        <v>53</v>
      </c>
      <c r="C31" s="59">
        <f>SUM(UTA:SRSU!C43)</f>
        <v>16131</v>
      </c>
      <c r="D31" s="59">
        <f>SUM(UTA:SRSU!D43)</f>
        <v>4203</v>
      </c>
      <c r="E31" s="59">
        <f>SUM(UTA:SRSU!E43)</f>
        <v>0</v>
      </c>
      <c r="F31" s="59">
        <f>SUM(UTA:SRSU!F43)</f>
        <v>0</v>
      </c>
      <c r="G31" s="59">
        <f>SUM(UTA:SRSU!G43)</f>
        <v>0</v>
      </c>
      <c r="H31" s="20">
        <f t="shared" si="0"/>
        <v>20334</v>
      </c>
    </row>
    <row r="32" spans="2:9">
      <c r="B32" s="6" t="s">
        <v>54</v>
      </c>
      <c r="C32" s="59">
        <f>SUM(UTA:SRSU!C44)</f>
        <v>55.999999999999979</v>
      </c>
      <c r="D32" s="59">
        <f>SUM(UTA:SRSU!D44)</f>
        <v>72</v>
      </c>
      <c r="E32" s="59">
        <f>SUM(UTA:SRSU!E44)</f>
        <v>0</v>
      </c>
      <c r="F32" s="59">
        <f>SUM(UTA:SRSU!F44)</f>
        <v>0</v>
      </c>
      <c r="G32" s="59">
        <f>SUM(UTA:SRSU!G44)</f>
        <v>0</v>
      </c>
      <c r="H32" s="20">
        <f t="shared" si="0"/>
        <v>127.99999999999997</v>
      </c>
    </row>
    <row r="33" spans="2:8">
      <c r="B33" s="6" t="s">
        <v>55</v>
      </c>
      <c r="C33" s="59">
        <f>SUM(UTA:SRSU!C45)</f>
        <v>167069.6</v>
      </c>
      <c r="D33" s="59">
        <f>SUM(UTA:SRSU!D45)</f>
        <v>275665</v>
      </c>
      <c r="E33" s="59">
        <f>SUM(UTA:SRSU!E45)</f>
        <v>105647</v>
      </c>
      <c r="F33" s="59">
        <f>SUM(UTA:SRSU!F45)</f>
        <v>15387</v>
      </c>
      <c r="G33" s="59">
        <f>SUM(UTA:SRSU!G45)</f>
        <v>23302</v>
      </c>
      <c r="H33" s="20">
        <f t="shared" si="0"/>
        <v>587070.6</v>
      </c>
    </row>
    <row r="34" spans="2:8">
      <c r="B34" s="6" t="s">
        <v>56</v>
      </c>
      <c r="C34" s="59">
        <f>SUM(UTA:SRSU!C46)</f>
        <v>3</v>
      </c>
      <c r="D34" s="59">
        <f>SUM(UTA:SRSU!D46)</f>
        <v>633</v>
      </c>
      <c r="E34" s="59">
        <f>SUM(UTA:SRSU!E46)</f>
        <v>1443.9599999999998</v>
      </c>
      <c r="F34" s="59">
        <f>SUM(UTA:SRSU!F46)</f>
        <v>2459</v>
      </c>
      <c r="G34" s="59">
        <f>SUM(UTA:SRSU!G46)</f>
        <v>50324.999999999978</v>
      </c>
      <c r="H34" s="20">
        <f t="shared" si="0"/>
        <v>54863.959999999977</v>
      </c>
    </row>
    <row r="35" spans="2:8">
      <c r="B35" s="6" t="s">
        <v>57</v>
      </c>
      <c r="C35" s="59">
        <f>SUM(UTA:SRSU!C47)</f>
        <v>482159.5</v>
      </c>
      <c r="D35" s="59">
        <f>SUM(UTA:SRSU!D47)</f>
        <v>1263380</v>
      </c>
      <c r="E35" s="59">
        <f>SUM(UTA:SRSU!E47)</f>
        <v>439677</v>
      </c>
      <c r="F35" s="59">
        <f>SUM(UTA:SRSU!F47)</f>
        <v>13347</v>
      </c>
      <c r="G35" s="59">
        <f>SUM(UTA:SRSU!G47)</f>
        <v>0</v>
      </c>
      <c r="H35" s="20">
        <f t="shared" si="0"/>
        <v>2198563.5</v>
      </c>
    </row>
    <row r="36" spans="2:8">
      <c r="B36" s="6" t="s">
        <v>58</v>
      </c>
      <c r="C36" s="59">
        <f>SUM(UTA:SRSU!C48)</f>
        <v>0</v>
      </c>
      <c r="D36" s="59">
        <f>SUM(UTA:SRSU!D48)</f>
        <v>0</v>
      </c>
      <c r="E36" s="59">
        <f>SUM(UTA:SRSU!E48)</f>
        <v>0</v>
      </c>
      <c r="F36" s="59">
        <f>SUM(UTA:SRSU!F48)</f>
        <v>0</v>
      </c>
      <c r="G36" s="59">
        <f>SUM(UTA:SRSU!G48)</f>
        <v>15076.999999999998</v>
      </c>
      <c r="H36" s="20">
        <f t="shared" si="0"/>
        <v>15076.999999999998</v>
      </c>
    </row>
    <row r="37" spans="2:8">
      <c r="B37" s="6" t="s">
        <v>59</v>
      </c>
      <c r="C37" s="59">
        <f>SUM(UTA:SRSU!C49)</f>
        <v>355</v>
      </c>
      <c r="D37" s="59">
        <f>SUM(UTA:SRSU!D49)</f>
        <v>35290</v>
      </c>
      <c r="E37" s="59">
        <f>SUM(UTA:SRSU!E49)</f>
        <v>0</v>
      </c>
      <c r="F37" s="59">
        <f>SUM(UTA:SRSU!F49)</f>
        <v>0</v>
      </c>
      <c r="G37" s="59">
        <f>SUM(UTA:SRSU!G49)</f>
        <v>0</v>
      </c>
      <c r="H37" s="20">
        <f t="shared" si="0"/>
        <v>35645</v>
      </c>
    </row>
    <row r="38" spans="2:8">
      <c r="B38" s="6" t="s">
        <v>60</v>
      </c>
      <c r="C38" s="59">
        <f>SUM(UTA:SRSU!C50)</f>
        <v>74563</v>
      </c>
      <c r="D38" s="59">
        <f>SUM(UTA:SRSU!D50)</f>
        <v>122804.99999999999</v>
      </c>
      <c r="E38" s="59">
        <f>SUM(UTA:SRSU!E50)</f>
        <v>25570</v>
      </c>
      <c r="F38" s="59">
        <f>SUM(UTA:SRSU!F50)</f>
        <v>453</v>
      </c>
      <c r="G38" s="59">
        <f>SUM(UTA:SRSU!G50)</f>
        <v>0</v>
      </c>
      <c r="H38" s="20">
        <f t="shared" si="0"/>
        <v>223391</v>
      </c>
    </row>
    <row r="39" spans="2:8">
      <c r="B39" s="6" t="s">
        <v>0</v>
      </c>
      <c r="C39" s="59">
        <f>SUM(UTA:SRSU!C51)</f>
        <v>26483</v>
      </c>
      <c r="D39" s="59">
        <f>SUM(UTA:SRSU!D51)</f>
        <v>291467.09999999998</v>
      </c>
      <c r="E39" s="59">
        <f>SUM(UTA:SRSU!E51)</f>
        <v>81185</v>
      </c>
      <c r="F39" s="59">
        <f>SUM(UTA:SRSU!F51)</f>
        <v>7223.9999999999991</v>
      </c>
      <c r="G39" s="59">
        <f>SUM(UTA:SRSU!G51)</f>
        <v>0</v>
      </c>
      <c r="H39" s="20">
        <f t="shared" si="0"/>
        <v>406359.1</v>
      </c>
    </row>
    <row r="40" spans="2:8">
      <c r="B40" s="7" t="s">
        <v>33</v>
      </c>
      <c r="C40" s="20">
        <f>SUM(C20:C39)</f>
        <v>7517872.21</v>
      </c>
      <c r="D40" s="20">
        <f>SUM(D20:D39)</f>
        <v>5785835.9799999995</v>
      </c>
      <c r="E40" s="20">
        <f>SUM(E20:E39)</f>
        <v>1909416.74</v>
      </c>
      <c r="F40" s="20">
        <f>SUM(F20:F39)</f>
        <v>393209.92000000004</v>
      </c>
      <c r="G40" s="20">
        <f>SUM(G20:G39)</f>
        <v>216473.49999999997</v>
      </c>
      <c r="H40" s="20">
        <f t="shared" si="0"/>
        <v>15822808.35</v>
      </c>
    </row>
    <row r="41" spans="2:8">
      <c r="B41" s="12"/>
      <c r="C41" s="16"/>
      <c r="D41" s="16"/>
      <c r="E41" s="16"/>
      <c r="F41" s="16"/>
      <c r="G41" s="16"/>
      <c r="H41" s="16"/>
    </row>
    <row r="42" spans="2:8" ht="14.4" thickBot="1">
      <c r="B42" s="3" t="s">
        <v>9</v>
      </c>
    </row>
    <row r="43" spans="2:8" ht="14.4" thickBot="1">
      <c r="B43" s="49" t="s">
        <v>31</v>
      </c>
      <c r="C43" s="50" t="s">
        <v>25</v>
      </c>
      <c r="D43" s="50" t="s">
        <v>26</v>
      </c>
      <c r="E43" s="50" t="s">
        <v>27</v>
      </c>
      <c r="F43" s="50" t="s">
        <v>28</v>
      </c>
      <c r="G43" s="50" t="s">
        <v>29</v>
      </c>
      <c r="H43" s="51" t="s">
        <v>30</v>
      </c>
    </row>
    <row r="44" spans="2:8">
      <c r="B44" s="8" t="str">
        <f>$B$20</f>
        <v>Liberal Arts</v>
      </c>
      <c r="C44" s="60">
        <f>SUM(UTA:SRSU!C61)</f>
        <v>229187125.18117797</v>
      </c>
      <c r="D44" s="60">
        <f>SUM(UTA:SRSU!D61)</f>
        <v>187296639.84368077</v>
      </c>
      <c r="E44" s="60">
        <f>SUM(UTA:SRSU!E61)</f>
        <v>111998121.17413378</v>
      </c>
      <c r="F44" s="60">
        <f>SUM(UTA:SRSU!F61)</f>
        <v>111595558.51866747</v>
      </c>
      <c r="G44" s="60">
        <f>SUM(UTA:SRSU!G61)</f>
        <v>0</v>
      </c>
      <c r="H44" s="19">
        <f>SUM(C44:G44)</f>
        <v>640077444.71765995</v>
      </c>
    </row>
    <row r="45" spans="2:8">
      <c r="B45" s="8" t="str">
        <f>$B$21</f>
        <v>Science</v>
      </c>
      <c r="C45" s="59">
        <f>SUM(UTA:SRSU!C62)</f>
        <v>93165461.37910755</v>
      </c>
      <c r="D45" s="59">
        <f>SUM(UTA:SRSU!D62)</f>
        <v>105270932.0445863</v>
      </c>
      <c r="E45" s="59">
        <f>SUM(UTA:SRSU!E62)</f>
        <v>65514038.013774522</v>
      </c>
      <c r="F45" s="59">
        <f>SUM(UTA:SRSU!F62)</f>
        <v>92360789.029995441</v>
      </c>
      <c r="G45" s="59">
        <f>SUM(UTA:SRSU!G62)</f>
        <v>0</v>
      </c>
      <c r="H45" s="20">
        <f t="shared" ref="H45:H64" si="1">SUM(C45:G45)</f>
        <v>356311220.46746379</v>
      </c>
    </row>
    <row r="46" spans="2:8">
      <c r="B46" s="8" t="str">
        <f>$B$22</f>
        <v>Fine Arts</v>
      </c>
      <c r="C46" s="59">
        <f>SUM(UTA:SRSU!C63)</f>
        <v>52615178.345833547</v>
      </c>
      <c r="D46" s="59">
        <f>SUM(UTA:SRSU!D63)</f>
        <v>45116104.852121495</v>
      </c>
      <c r="E46" s="59">
        <f>SUM(UTA:SRSU!E63)</f>
        <v>22859510.432324193</v>
      </c>
      <c r="F46" s="59">
        <f>SUM(UTA:SRSU!F63)</f>
        <v>11245154.906488391</v>
      </c>
      <c r="G46" s="59">
        <f>SUM(UTA:SRSU!G63)</f>
        <v>0</v>
      </c>
      <c r="H46" s="20">
        <f t="shared" si="1"/>
        <v>131835948.53676763</v>
      </c>
    </row>
    <row r="47" spans="2:8">
      <c r="B47" s="8" t="str">
        <f>$B$23</f>
        <v>Student Enrollment Headcount on the CBM0C1 - No data entry required</v>
      </c>
      <c r="C47" s="59">
        <f>SUM(UTA:SRSU!C64)</f>
        <v>6263888.5992028965</v>
      </c>
      <c r="D47" s="59">
        <f>SUM(UTA:SRSU!D64)</f>
        <v>32473064.360588893</v>
      </c>
      <c r="E47" s="59">
        <f>SUM(UTA:SRSU!E64)</f>
        <v>42733618.115463398</v>
      </c>
      <c r="F47" s="59">
        <f>SUM(UTA:SRSU!F64)</f>
        <v>30932549.3653064</v>
      </c>
      <c r="G47" s="59">
        <f>SUM(UTA:SRSU!G64)</f>
        <v>0</v>
      </c>
      <c r="H47" s="20">
        <f t="shared" si="1"/>
        <v>112403120.44056159</v>
      </c>
    </row>
    <row r="48" spans="2:8">
      <c r="B48" s="8" t="str">
        <f>$B$24</f>
        <v>Agriculture</v>
      </c>
      <c r="C48" s="59">
        <f>SUM(UTA:SRSU!C65)</f>
        <v>7296649.9580958085</v>
      </c>
      <c r="D48" s="59">
        <f>SUM(UTA:SRSU!D65)</f>
        <v>15900844.767835097</v>
      </c>
      <c r="E48" s="59">
        <f>SUM(UTA:SRSU!E65)</f>
        <v>11087393.712194214</v>
      </c>
      <c r="F48" s="59">
        <f>SUM(UTA:SRSU!F65)</f>
        <v>8723686.5539733153</v>
      </c>
      <c r="G48" s="59">
        <f>SUM(UTA:SRSU!G65)</f>
        <v>0</v>
      </c>
      <c r="H48" s="20">
        <f t="shared" si="1"/>
        <v>43008574.992098436</v>
      </c>
    </row>
    <row r="49" spans="2:8">
      <c r="B49" s="8" t="str">
        <f>$B$25</f>
        <v>Engineering</v>
      </c>
      <c r="C49" s="59">
        <f>SUM(UTA:SRSU!C66)</f>
        <v>49568318.37630076</v>
      </c>
      <c r="D49" s="59">
        <f>SUM(UTA:SRSU!D66)</f>
        <v>122911606.26485634</v>
      </c>
      <c r="E49" s="59">
        <f>SUM(UTA:SRSU!E66)</f>
        <v>103440611.88019566</v>
      </c>
      <c r="F49" s="59">
        <f>SUM(UTA:SRSU!F66)</f>
        <v>116297812.89209433</v>
      </c>
      <c r="G49" s="59">
        <f>SUM(UTA:SRSU!G66)</f>
        <v>0</v>
      </c>
      <c r="H49" s="20">
        <f t="shared" si="1"/>
        <v>392218349.41344708</v>
      </c>
    </row>
    <row r="50" spans="2:8">
      <c r="B50" s="8" t="str">
        <f>$B$26</f>
        <v>Home Economics</v>
      </c>
      <c r="C50" s="59">
        <f>SUM(UTA:SRSU!C67)</f>
        <v>4454870.1775053721</v>
      </c>
      <c r="D50" s="59">
        <f>SUM(UTA:SRSU!D67)</f>
        <v>6915484.0046623098</v>
      </c>
      <c r="E50" s="59">
        <f>SUM(UTA:SRSU!E67)</f>
        <v>2796549.0766514111</v>
      </c>
      <c r="F50" s="59">
        <f>SUM(UTA:SRSU!F67)</f>
        <v>2273022.9494750439</v>
      </c>
      <c r="G50" s="59">
        <f>SUM(UTA:SRSU!G67)</f>
        <v>0</v>
      </c>
      <c r="H50" s="20">
        <f t="shared" si="1"/>
        <v>16439926.208294138</v>
      </c>
    </row>
    <row r="51" spans="2:8">
      <c r="B51" s="8" t="str">
        <f>$B$27</f>
        <v>Law</v>
      </c>
      <c r="C51" s="59">
        <f>SUM(UTA:SRSU!C68)</f>
        <v>0</v>
      </c>
      <c r="D51" s="59">
        <f>SUM(UTA:SRSU!D68)</f>
        <v>0</v>
      </c>
      <c r="E51" s="59">
        <f>SUM(UTA:SRSU!E68)</f>
        <v>7081.9375</v>
      </c>
      <c r="F51" s="59">
        <f>SUM(UTA:SRSU!F68)</f>
        <v>0</v>
      </c>
      <c r="G51" s="59">
        <f>SUM(UTA:SRSU!G68)</f>
        <v>45540768.253835261</v>
      </c>
      <c r="H51" s="20">
        <f t="shared" si="1"/>
        <v>45547850.191335261</v>
      </c>
    </row>
    <row r="52" spans="2:8">
      <c r="B52" s="8" t="str">
        <f>$B$28</f>
        <v>Social Service</v>
      </c>
      <c r="C52" s="59">
        <f>SUM(UTA:SRSU!C69)</f>
        <v>2076690.6457426061</v>
      </c>
      <c r="D52" s="59">
        <f>SUM(UTA:SRSU!D69)</f>
        <v>7897824.3164422382</v>
      </c>
      <c r="E52" s="59">
        <f>SUM(UTA:SRSU!E69)</f>
        <v>13874190.197070895</v>
      </c>
      <c r="F52" s="59">
        <f>SUM(UTA:SRSU!F69)</f>
        <v>2700203.4995559985</v>
      </c>
      <c r="G52" s="59">
        <f>SUM(UTA:SRSU!G69)</f>
        <v>0</v>
      </c>
      <c r="H52" s="20">
        <f t="shared" si="1"/>
        <v>26548908.658811737</v>
      </c>
    </row>
    <row r="53" spans="2:8">
      <c r="B53" s="8" t="str">
        <f>$B$29</f>
        <v>Library Science</v>
      </c>
      <c r="C53" s="59">
        <f>SUM(UTA:SRSU!C70)</f>
        <v>170380.80928855223</v>
      </c>
      <c r="D53" s="59">
        <f>SUM(UTA:SRSU!D70)</f>
        <v>164349.18515200983</v>
      </c>
      <c r="E53" s="59">
        <f>SUM(UTA:SRSU!E70)</f>
        <v>4852821.8686537649</v>
      </c>
      <c r="F53" s="59">
        <f>SUM(UTA:SRSU!F70)</f>
        <v>988695.72010761802</v>
      </c>
      <c r="G53" s="59">
        <f>SUM(UTA:SRSU!G70)</f>
        <v>0</v>
      </c>
      <c r="H53" s="20">
        <f t="shared" si="1"/>
        <v>6176247.5832019448</v>
      </c>
    </row>
    <row r="54" spans="2:8">
      <c r="B54" s="8" t="str">
        <f>$B$30</f>
        <v>Semester Credit Hours Reported on the CBM0CS - No data entry required</v>
      </c>
      <c r="C54" s="59">
        <f>SUM(UTA:SRSU!C71)</f>
        <v>0</v>
      </c>
      <c r="D54" s="59">
        <f>SUM(UTA:SRSU!D71)</f>
        <v>0</v>
      </c>
      <c r="E54" s="59">
        <f>SUM(UTA:SRSU!E71)</f>
        <v>0</v>
      </c>
      <c r="F54" s="59">
        <f>SUM(UTA:SRSU!F71)</f>
        <v>0</v>
      </c>
      <c r="G54" s="59">
        <f>SUM(UTA:SRSU!G71)</f>
        <v>5338294.5352397962</v>
      </c>
      <c r="H54" s="20">
        <f t="shared" si="1"/>
        <v>5338294.5352397962</v>
      </c>
    </row>
    <row r="55" spans="2:8">
      <c r="B55" s="8" t="str">
        <f>$B$31</f>
        <v>Vocational Training</v>
      </c>
      <c r="C55" s="59">
        <f>SUM(UTA:SRSU!C72)</f>
        <v>1556896.4392182536</v>
      </c>
      <c r="D55" s="59">
        <f>SUM(UTA:SRSU!D72)</f>
        <v>840877.06530734326</v>
      </c>
      <c r="E55" s="59">
        <f>SUM(UTA:SRSU!E72)</f>
        <v>0</v>
      </c>
      <c r="F55" s="59">
        <f>SUM(UTA:SRSU!F72)</f>
        <v>0</v>
      </c>
      <c r="G55" s="59">
        <f>SUM(UTA:SRSU!G72)</f>
        <v>0</v>
      </c>
      <c r="H55" s="20">
        <f t="shared" si="1"/>
        <v>2397773.5045255967</v>
      </c>
    </row>
    <row r="56" spans="2:8">
      <c r="B56" s="8" t="str">
        <f>$B$32</f>
        <v>Physical Training</v>
      </c>
      <c r="C56" s="59">
        <f>SUM(UTA:SRSU!C73)</f>
        <v>763.77870187526128</v>
      </c>
      <c r="D56" s="59">
        <f>SUM(UTA:SRSU!D73)</f>
        <v>11294.268753813703</v>
      </c>
      <c r="E56" s="59">
        <f>SUM(UTA:SRSU!E73)</f>
        <v>0</v>
      </c>
      <c r="F56" s="59">
        <f>SUM(UTA:SRSU!F73)</f>
        <v>0</v>
      </c>
      <c r="G56" s="59">
        <f>SUM(UTA:SRSU!G73)</f>
        <v>0</v>
      </c>
      <c r="H56" s="20">
        <f t="shared" si="1"/>
        <v>12058.047455688964</v>
      </c>
    </row>
    <row r="57" spans="2:8">
      <c r="B57" s="8" t="str">
        <f>$B$33</f>
        <v>Health Services</v>
      </c>
      <c r="C57" s="59">
        <f>SUM(UTA:SRSU!C74)</f>
        <v>8324009.8286751593</v>
      </c>
      <c r="D57" s="59">
        <f>SUM(UTA:SRSU!D74)</f>
        <v>24544484.491532378</v>
      </c>
      <c r="E57" s="59">
        <f>SUM(UTA:SRSU!E74)</f>
        <v>21991857.146684505</v>
      </c>
      <c r="F57" s="59">
        <f>SUM(UTA:SRSU!F74)</f>
        <v>7495055.3551034005</v>
      </c>
      <c r="G57" s="59">
        <f>SUM(UTA:SRSU!G74)</f>
        <v>6896349.9445722001</v>
      </c>
      <c r="H57" s="20">
        <f t="shared" si="1"/>
        <v>69251756.766567647</v>
      </c>
    </row>
    <row r="58" spans="2:8">
      <c r="B58" s="8" t="str">
        <f>$B$34</f>
        <v>Pharmacy</v>
      </c>
      <c r="C58" s="59">
        <f>SUM(UTA:SRSU!C75)</f>
        <v>260.82051282051282</v>
      </c>
      <c r="D58" s="59">
        <f>SUM(UTA:SRSU!D75)</f>
        <v>91997.355665985568</v>
      </c>
      <c r="E58" s="59">
        <f>SUM(UTA:SRSU!E75)</f>
        <v>2680011.7230225047</v>
      </c>
      <c r="F58" s="59">
        <f>SUM(UTA:SRSU!F75)</f>
        <v>5917064.3857365809</v>
      </c>
      <c r="G58" s="59">
        <f>SUM(UTA:SRSU!G75)</f>
        <v>13307458.957423298</v>
      </c>
      <c r="H58" s="20">
        <f t="shared" si="1"/>
        <v>21996793.242361188</v>
      </c>
    </row>
    <row r="59" spans="2:8">
      <c r="B59" s="8" t="str">
        <f>$B$35</f>
        <v>Business Administration</v>
      </c>
      <c r="C59" s="59">
        <f>SUM(UTA:SRSU!C76)</f>
        <v>34042343.230331928</v>
      </c>
      <c r="D59" s="59">
        <f>SUM(UTA:SRSU!D76)</f>
        <v>158427400.40358448</v>
      </c>
      <c r="E59" s="59">
        <f>SUM(UTA:SRSU!E76)</f>
        <v>101345078.99123782</v>
      </c>
      <c r="F59" s="59">
        <f>SUM(UTA:SRSU!F76)</f>
        <v>40322732.244937055</v>
      </c>
      <c r="G59" s="59">
        <f>SUM(UTA:SRSU!G76)</f>
        <v>0</v>
      </c>
      <c r="H59" s="20">
        <f t="shared" si="1"/>
        <v>334137554.87009132</v>
      </c>
    </row>
    <row r="60" spans="2:8">
      <c r="B60" s="8" t="str">
        <f>$B$36</f>
        <v>Optometry</v>
      </c>
      <c r="C60" s="59">
        <f>SUM(UTA:SRSU!C77)</f>
        <v>0</v>
      </c>
      <c r="D60" s="59">
        <f>SUM(UTA:SRSU!D77)</f>
        <v>0</v>
      </c>
      <c r="E60" s="59">
        <f>SUM(UTA:SRSU!E77)</f>
        <v>0</v>
      </c>
      <c r="F60" s="59">
        <f>SUM(UTA:SRSU!F77)</f>
        <v>0</v>
      </c>
      <c r="G60" s="59">
        <f>SUM(UTA:SRSU!G77)</f>
        <v>3900005.4311325001</v>
      </c>
      <c r="H60" s="20">
        <f t="shared" si="1"/>
        <v>3900005.4311325001</v>
      </c>
    </row>
    <row r="61" spans="2:8">
      <c r="B61" s="8" t="str">
        <f>$B$37</f>
        <v>Teacher Ed-Practice Teaching</v>
      </c>
      <c r="C61" s="59">
        <f>SUM(UTA:SRSU!C78)</f>
        <v>39695.254301295114</v>
      </c>
      <c r="D61" s="59">
        <f>SUM(UTA:SRSU!D78)</f>
        <v>5717372.7950636409</v>
      </c>
      <c r="E61" s="59">
        <f>SUM(UTA:SRSU!E78)</f>
        <v>0</v>
      </c>
      <c r="F61" s="59">
        <f>SUM(UTA:SRSU!F78)</f>
        <v>0</v>
      </c>
      <c r="G61" s="59">
        <f>SUM(UTA:SRSU!G78)</f>
        <v>0</v>
      </c>
      <c r="H61" s="20">
        <f t="shared" si="1"/>
        <v>5757068.0493649356</v>
      </c>
    </row>
    <row r="62" spans="2:8">
      <c r="B62" s="8" t="str">
        <f>$B$38</f>
        <v>Technology</v>
      </c>
      <c r="C62" s="59">
        <f>SUM(UTA:SRSU!C79)</f>
        <v>7211409.346012284</v>
      </c>
      <c r="D62" s="59">
        <f>SUM(UTA:SRSU!D79)</f>
        <v>16302003.369782504</v>
      </c>
      <c r="E62" s="59">
        <f>SUM(UTA:SRSU!E79)</f>
        <v>6593187.6120713139</v>
      </c>
      <c r="F62" s="59">
        <f>SUM(UTA:SRSU!F79)</f>
        <v>151259.37106276711</v>
      </c>
      <c r="G62" s="59">
        <f>SUM(UTA:SRSU!G79)</f>
        <v>0</v>
      </c>
      <c r="H62" s="20">
        <f t="shared" si="1"/>
        <v>30257859.698928867</v>
      </c>
    </row>
    <row r="63" spans="2:8">
      <c r="B63" s="8" t="str">
        <f>$B$39</f>
        <v>Nursing</v>
      </c>
      <c r="C63" s="59">
        <f>SUM(UTA:SRSU!C80)</f>
        <v>2731204.9789786898</v>
      </c>
      <c r="D63" s="59">
        <f>SUM(UTA:SRSU!D80)</f>
        <v>41646741.325426161</v>
      </c>
      <c r="E63" s="59">
        <f>SUM(UTA:SRSU!E80)</f>
        <v>16154561.053294271</v>
      </c>
      <c r="F63" s="59">
        <f>SUM(UTA:SRSU!F80)</f>
        <v>6488852.248411621</v>
      </c>
      <c r="G63" s="59">
        <f>SUM(UTA:SRSU!G80)</f>
        <v>0</v>
      </c>
      <c r="H63" s="20">
        <f t="shared" si="1"/>
        <v>67021359.606110744</v>
      </c>
    </row>
    <row r="64" spans="2:8">
      <c r="B64" s="26" t="str">
        <f>$B$40</f>
        <v>Totals</v>
      </c>
      <c r="C64" s="19">
        <f>SUM(C44:C63)</f>
        <v>498705147.14898741</v>
      </c>
      <c r="D64" s="19">
        <f>SUM(D44:D63)</f>
        <v>771529020.71504164</v>
      </c>
      <c r="E64" s="19">
        <f>SUM(E44:E63)</f>
        <v>527928632.93427229</v>
      </c>
      <c r="F64" s="19">
        <f>SUM(F44:F63)</f>
        <v>437492437.04091537</v>
      </c>
      <c r="G64" s="19">
        <f>SUM(G44:G63)</f>
        <v>74982877.122203052</v>
      </c>
      <c r="H64" s="19">
        <f t="shared" si="1"/>
        <v>2310638114.9614196</v>
      </c>
    </row>
    <row r="65" spans="2:8">
      <c r="B65" s="12"/>
      <c r="C65" s="13"/>
      <c r="D65" s="13"/>
      <c r="E65" s="13"/>
      <c r="F65" s="13"/>
      <c r="G65" s="13"/>
      <c r="H65" s="14"/>
    </row>
    <row r="66" spans="2:8">
      <c r="B66" s="22" t="s">
        <v>32</v>
      </c>
      <c r="C66" s="11"/>
      <c r="D66" s="11"/>
      <c r="E66" s="11"/>
      <c r="F66" s="11"/>
      <c r="G66" s="11"/>
      <c r="H66" s="15">
        <f>H7+H8</f>
        <v>6905112376</v>
      </c>
    </row>
    <row r="67" spans="2:8" ht="14.4" thickBot="1">
      <c r="B67" s="22" t="s">
        <v>5</v>
      </c>
      <c r="C67" s="10"/>
      <c r="D67" s="10"/>
      <c r="E67" s="10"/>
      <c r="F67" s="10"/>
      <c r="G67" s="10"/>
      <c r="H67" s="15"/>
    </row>
    <row r="68" spans="2:8" ht="14.4" thickBot="1">
      <c r="B68" s="49" t="s">
        <v>31</v>
      </c>
      <c r="C68" s="50" t="s">
        <v>25</v>
      </c>
      <c r="D68" s="50" t="s">
        <v>26</v>
      </c>
      <c r="E68" s="50" t="s">
        <v>27</v>
      </c>
      <c r="F68" s="50" t="s">
        <v>28</v>
      </c>
      <c r="G68" s="50" t="s">
        <v>29</v>
      </c>
      <c r="H68" s="51" t="s">
        <v>30</v>
      </c>
    </row>
    <row r="69" spans="2:8">
      <c r="B69" s="8" t="str">
        <f>$B$20</f>
        <v>Liberal Arts</v>
      </c>
      <c r="C69" s="18">
        <f>SUM(UTA:SRSU!C91)</f>
        <v>40560491.557554342</v>
      </c>
      <c r="D69" s="18">
        <f>SUM(UTA:SRSU!D91)</f>
        <v>20431609.049542323</v>
      </c>
      <c r="E69" s="18">
        <f>SUM(UTA:SRSU!E91)</f>
        <v>6543210.1221524477</v>
      </c>
      <c r="F69" s="18">
        <f>SUM(UTA:SRSU!F91)</f>
        <v>8168809.702931189</v>
      </c>
      <c r="G69" s="18">
        <f>SUM(UTA:SRSU!G91)</f>
        <v>0</v>
      </c>
      <c r="H69" s="27">
        <f t="shared" ref="H69:H89" si="2">SUM(C69:G69)</f>
        <v>75704120.432180315</v>
      </c>
    </row>
    <row r="70" spans="2:8">
      <c r="B70" s="8" t="str">
        <f>$B$21</f>
        <v>Science</v>
      </c>
      <c r="C70" s="17">
        <f>SUM(UTA:SRSU!C92)</f>
        <v>30822827.113052286</v>
      </c>
      <c r="D70" s="17">
        <f>SUM(UTA:SRSU!D92)</f>
        <v>19972754.71940947</v>
      </c>
      <c r="E70" s="17">
        <f>SUM(UTA:SRSU!E92)</f>
        <v>6268586.4879411636</v>
      </c>
      <c r="F70" s="17">
        <f>SUM(UTA:SRSU!F92)</f>
        <v>6663616.0820144331</v>
      </c>
      <c r="G70" s="17">
        <f>SUM(UTA:SRSU!G92)</f>
        <v>0</v>
      </c>
      <c r="H70" s="53">
        <f t="shared" si="2"/>
        <v>63727784.402417354</v>
      </c>
    </row>
    <row r="71" spans="2:8">
      <c r="B71" s="8" t="str">
        <f>$B$22</f>
        <v>Fine Arts</v>
      </c>
      <c r="C71" s="17">
        <f>SUM(UTA:SRSU!C93)</f>
        <v>9126744.9062671997</v>
      </c>
      <c r="D71" s="17">
        <f>SUM(UTA:SRSU!D93)</f>
        <v>3833685.3654964161</v>
      </c>
      <c r="E71" s="17">
        <f>SUM(UTA:SRSU!E93)</f>
        <v>1053445.2223124106</v>
      </c>
      <c r="F71" s="17">
        <f>SUM(UTA:SRSU!F93)</f>
        <v>584694.96696123504</v>
      </c>
      <c r="G71" s="17">
        <f>SUM(UTA:SRSU!G93)</f>
        <v>0</v>
      </c>
      <c r="H71" s="53">
        <f t="shared" si="2"/>
        <v>14598570.461037261</v>
      </c>
    </row>
    <row r="72" spans="2:8">
      <c r="B72" s="8" t="str">
        <f>$B$23</f>
        <v>Student Enrollment Headcount on the CBM0C1 - No data entry required</v>
      </c>
      <c r="C72" s="17">
        <f>SUM(UTA:SRSU!C94)</f>
        <v>843297.15364967182</v>
      </c>
      <c r="D72" s="17">
        <f>SUM(UTA:SRSU!D94)</f>
        <v>4163965.5817189347</v>
      </c>
      <c r="E72" s="17">
        <f>SUM(UTA:SRSU!E94)</f>
        <v>3019217.596910446</v>
      </c>
      <c r="F72" s="17">
        <f>SUM(UTA:SRSU!F94)</f>
        <v>2982456.3221831028</v>
      </c>
      <c r="G72" s="17">
        <f>SUM(UTA:SRSU!G94)</f>
        <v>0</v>
      </c>
      <c r="H72" s="53">
        <f t="shared" si="2"/>
        <v>11008936.654462155</v>
      </c>
    </row>
    <row r="73" spans="2:8">
      <c r="B73" s="8" t="str">
        <f>$B$24</f>
        <v>Agriculture</v>
      </c>
      <c r="C73" s="17">
        <f>SUM(UTA:SRSU!C95)</f>
        <v>579742.45415111992</v>
      </c>
      <c r="D73" s="17">
        <f>SUM(UTA:SRSU!D95)</f>
        <v>1848697.0120867607</v>
      </c>
      <c r="E73" s="17">
        <f>SUM(UTA:SRSU!E95)</f>
        <v>1226968.8005976998</v>
      </c>
      <c r="F73" s="17">
        <f>SUM(UTA:SRSU!F95)</f>
        <v>1483874.9339852806</v>
      </c>
      <c r="G73" s="17">
        <f>SUM(UTA:SRSU!G95)</f>
        <v>0</v>
      </c>
      <c r="H73" s="53">
        <f t="shared" si="2"/>
        <v>5139283.2008208614</v>
      </c>
    </row>
    <row r="74" spans="2:8">
      <c r="B74" s="8" t="str">
        <f>$B$25</f>
        <v>Engineering</v>
      </c>
      <c r="C74" s="17">
        <f>SUM(UTA:SRSU!C96)</f>
        <v>11293022.332367107</v>
      </c>
      <c r="D74" s="17">
        <f>SUM(UTA:SRSU!D96)</f>
        <v>19322744.40081099</v>
      </c>
      <c r="E74" s="17">
        <f>SUM(UTA:SRSU!E96)</f>
        <v>15440510.858999949</v>
      </c>
      <c r="F74" s="17">
        <f>SUM(UTA:SRSU!F96)</f>
        <v>5924712.812135444</v>
      </c>
      <c r="G74" s="17">
        <f>SUM(UTA:SRSU!G96)</f>
        <v>0</v>
      </c>
      <c r="H74" s="53">
        <f t="shared" si="2"/>
        <v>51980990.40431349</v>
      </c>
    </row>
    <row r="75" spans="2:8">
      <c r="B75" s="8" t="str">
        <f>$B$26</f>
        <v>Home Economics</v>
      </c>
      <c r="C75" s="17">
        <f>SUM(UTA:SRSU!C97)</f>
        <v>520567.55105831707</v>
      </c>
      <c r="D75" s="17">
        <f>SUM(UTA:SRSU!D97)</f>
        <v>626451.62370254099</v>
      </c>
      <c r="E75" s="17">
        <f>SUM(UTA:SRSU!E97)</f>
        <v>75223.255454786355</v>
      </c>
      <c r="F75" s="17">
        <f>SUM(UTA:SRSU!F97)</f>
        <v>314804.96028947853</v>
      </c>
      <c r="G75" s="17">
        <f>SUM(UTA:SRSU!G97)</f>
        <v>0</v>
      </c>
      <c r="H75" s="53">
        <f t="shared" si="2"/>
        <v>1537047.390505123</v>
      </c>
    </row>
    <row r="76" spans="2:8">
      <c r="B76" s="8" t="str">
        <f>$B$27</f>
        <v>Law</v>
      </c>
      <c r="C76" s="17">
        <f>SUM(UTA:SRSU!C98)</f>
        <v>0</v>
      </c>
      <c r="D76" s="17">
        <f>SUM(UTA:SRSU!D98)</f>
        <v>0</v>
      </c>
      <c r="E76" s="17">
        <f>SUM(UTA:SRSU!E98)</f>
        <v>0</v>
      </c>
      <c r="F76" s="17">
        <f>SUM(UTA:SRSU!F98)</f>
        <v>0</v>
      </c>
      <c r="G76" s="17">
        <f>SUM(UTA:SRSU!G98)</f>
        <v>8130704.7234802498</v>
      </c>
      <c r="H76" s="53">
        <f t="shared" si="2"/>
        <v>8130704.7234802498</v>
      </c>
    </row>
    <row r="77" spans="2:8">
      <c r="B77" s="8" t="str">
        <f>$B$28</f>
        <v>Social Service</v>
      </c>
      <c r="C77" s="17">
        <f>SUM(UTA:SRSU!C99)</f>
        <v>227533.26134817651</v>
      </c>
      <c r="D77" s="17">
        <f>SUM(UTA:SRSU!D99)</f>
        <v>438685.98590218293</v>
      </c>
      <c r="E77" s="17">
        <f>SUM(UTA:SRSU!E99)</f>
        <v>1691698.6013216441</v>
      </c>
      <c r="F77" s="17">
        <f>SUM(UTA:SRSU!F99)</f>
        <v>323156.52857757092</v>
      </c>
      <c r="G77" s="17">
        <f>SUM(UTA:SRSU!G99)</f>
        <v>0</v>
      </c>
      <c r="H77" s="53">
        <f t="shared" si="2"/>
        <v>2681074.3771495745</v>
      </c>
    </row>
    <row r="78" spans="2:8">
      <c r="B78" s="8" t="str">
        <f>$B$29</f>
        <v>Library Science</v>
      </c>
      <c r="C78" s="17">
        <f>SUM(UTA:SRSU!C100)</f>
        <v>12697.743146462262</v>
      </c>
      <c r="D78" s="17">
        <f>SUM(UTA:SRSU!D100)</f>
        <v>11074.495342286515</v>
      </c>
      <c r="E78" s="17">
        <f>SUM(UTA:SRSU!E100)</f>
        <v>822299.96046758769</v>
      </c>
      <c r="F78" s="17">
        <f>SUM(UTA:SRSU!F100)</f>
        <v>121008.04694653359</v>
      </c>
      <c r="G78" s="17">
        <f>SUM(UTA:SRSU!G100)</f>
        <v>0</v>
      </c>
      <c r="H78" s="53">
        <f t="shared" si="2"/>
        <v>967080.24590287008</v>
      </c>
    </row>
    <row r="79" spans="2:8">
      <c r="B79" s="8" t="str">
        <f>$B$30</f>
        <v>Semester Credit Hours Reported on the CBM0CS - No data entry required</v>
      </c>
      <c r="C79" s="17">
        <f>SUM(UTA:SRSU!C101)</f>
        <v>0</v>
      </c>
      <c r="D79" s="17">
        <f>SUM(UTA:SRSU!D101)</f>
        <v>0</v>
      </c>
      <c r="E79" s="17">
        <f>SUM(UTA:SRSU!E101)</f>
        <v>0</v>
      </c>
      <c r="F79" s="17">
        <f>SUM(UTA:SRSU!F101)</f>
        <v>0</v>
      </c>
      <c r="G79" s="17">
        <f>SUM(UTA:SRSU!G101)</f>
        <v>20916382.457605574</v>
      </c>
      <c r="H79" s="53">
        <f t="shared" si="2"/>
        <v>20916382.457605574</v>
      </c>
    </row>
    <row r="80" spans="2:8">
      <c r="B80" s="8" t="str">
        <f>$B$31</f>
        <v>Vocational Training</v>
      </c>
      <c r="C80" s="17">
        <f>SUM(UTA:SRSU!C102)</f>
        <v>220379.7099369576</v>
      </c>
      <c r="D80" s="17">
        <f>SUM(UTA:SRSU!D102)</f>
        <v>143917.55299672732</v>
      </c>
      <c r="E80" s="17">
        <f>SUM(UTA:SRSU!E102)</f>
        <v>0</v>
      </c>
      <c r="F80" s="17">
        <f>SUM(UTA:SRSU!F102)</f>
        <v>0</v>
      </c>
      <c r="G80" s="17">
        <f>SUM(UTA:SRSU!G102)</f>
        <v>0</v>
      </c>
      <c r="H80" s="53">
        <f t="shared" si="2"/>
        <v>364297.26293368492</v>
      </c>
    </row>
    <row r="81" spans="2:8">
      <c r="B81" s="8" t="str">
        <f>$B$32</f>
        <v>Physical Training</v>
      </c>
      <c r="C81" s="17">
        <f>SUM(UTA:SRSU!C103)</f>
        <v>4073.6184615384618</v>
      </c>
      <c r="D81" s="17">
        <f>SUM(UTA:SRSU!D103)</f>
        <v>48883.421538461545</v>
      </c>
      <c r="E81" s="17">
        <f>SUM(UTA:SRSU!E103)</f>
        <v>0</v>
      </c>
      <c r="F81" s="17">
        <f>SUM(UTA:SRSU!F103)</f>
        <v>0</v>
      </c>
      <c r="G81" s="17">
        <f>SUM(UTA:SRSU!G103)</f>
        <v>0</v>
      </c>
      <c r="H81" s="53">
        <f t="shared" si="2"/>
        <v>52957.040000000008</v>
      </c>
    </row>
    <row r="82" spans="2:8">
      <c r="B82" s="8" t="str">
        <f>$B$33</f>
        <v>Health Services</v>
      </c>
      <c r="C82" s="17">
        <f>SUM(UTA:SRSU!C104)</f>
        <v>1382110.9251086472</v>
      </c>
      <c r="D82" s="17">
        <f>SUM(UTA:SRSU!D104)</f>
        <v>2484329.0944279572</v>
      </c>
      <c r="E82" s="17">
        <f>SUM(UTA:SRSU!E104)</f>
        <v>1357592.5556049729</v>
      </c>
      <c r="F82" s="17">
        <f>SUM(UTA:SRSU!F104)</f>
        <v>436721.6197523264</v>
      </c>
      <c r="G82" s="17">
        <f>SUM(UTA:SRSU!G104)</f>
        <v>267687.51874579472</v>
      </c>
      <c r="H82" s="53">
        <f t="shared" si="2"/>
        <v>5928441.713639698</v>
      </c>
    </row>
    <row r="83" spans="2:8">
      <c r="B83" s="8" t="str">
        <f>$B$34</f>
        <v>Pharmacy</v>
      </c>
      <c r="C83" s="17">
        <f>SUM(UTA:SRSU!C105)</f>
        <v>40</v>
      </c>
      <c r="D83" s="17">
        <f>SUM(UTA:SRSU!D105)</f>
        <v>3811</v>
      </c>
      <c r="E83" s="17">
        <f>SUM(UTA:SRSU!E105)</f>
        <v>1344648.68</v>
      </c>
      <c r="F83" s="17">
        <f>SUM(UTA:SRSU!F105)</f>
        <v>1889188.45</v>
      </c>
      <c r="G83" s="17">
        <f>SUM(UTA:SRSU!G105)</f>
        <v>2264706.5699999998</v>
      </c>
      <c r="H83" s="53">
        <f t="shared" si="2"/>
        <v>5502394.6999999993</v>
      </c>
    </row>
    <row r="84" spans="2:8">
      <c r="B84" s="8" t="str">
        <f>$B$35</f>
        <v>Business Administration</v>
      </c>
      <c r="C84" s="17">
        <f>SUM(UTA:SRSU!C106)</f>
        <v>7109424.807507298</v>
      </c>
      <c r="D84" s="17">
        <f>SUM(UTA:SRSU!D106)</f>
        <v>24855066.29659668</v>
      </c>
      <c r="E84" s="17">
        <f>SUM(UTA:SRSU!E106)</f>
        <v>14695024.838806702</v>
      </c>
      <c r="F84" s="17">
        <f>SUM(UTA:SRSU!F106)</f>
        <v>5692489.4571600854</v>
      </c>
      <c r="G84" s="17">
        <f>SUM(UTA:SRSU!G106)</f>
        <v>0</v>
      </c>
      <c r="H84" s="53">
        <f t="shared" si="2"/>
        <v>52352005.400070764</v>
      </c>
    </row>
    <row r="85" spans="2:8">
      <c r="B85" s="8" t="str">
        <f>$B$36</f>
        <v>Optometry</v>
      </c>
      <c r="C85" s="17">
        <f>SUM(UTA:SRSU!C107)</f>
        <v>0</v>
      </c>
      <c r="D85" s="17">
        <f>SUM(UTA:SRSU!D107)</f>
        <v>0</v>
      </c>
      <c r="E85" s="17">
        <f>SUM(UTA:SRSU!E107)</f>
        <v>0</v>
      </c>
      <c r="F85" s="17">
        <f>SUM(UTA:SRSU!F107)</f>
        <v>0</v>
      </c>
      <c r="G85" s="17">
        <f>SUM(UTA:SRSU!G107)</f>
        <v>3951474.03</v>
      </c>
      <c r="H85" s="53">
        <f t="shared" si="2"/>
        <v>3951474.03</v>
      </c>
    </row>
    <row r="86" spans="2:8">
      <c r="B86" s="8" t="str">
        <f>$B$37</f>
        <v>Teacher Ed-Practice Teaching</v>
      </c>
      <c r="C86" s="17">
        <f>SUM(UTA:SRSU!C108)</f>
        <v>443.75</v>
      </c>
      <c r="D86" s="17">
        <f>SUM(UTA:SRSU!D108)</f>
        <v>236272.42192182341</v>
      </c>
      <c r="E86" s="17">
        <f>SUM(UTA:SRSU!E108)</f>
        <v>0</v>
      </c>
      <c r="F86" s="17">
        <f>SUM(UTA:SRSU!F108)</f>
        <v>0</v>
      </c>
      <c r="G86" s="17">
        <f>SUM(UTA:SRSU!G108)</f>
        <v>0</v>
      </c>
      <c r="H86" s="53">
        <f t="shared" si="2"/>
        <v>236716.17192182341</v>
      </c>
    </row>
    <row r="87" spans="2:8">
      <c r="B87" s="8" t="str">
        <f>$B$38</f>
        <v>Technology</v>
      </c>
      <c r="C87" s="17">
        <f>SUM(UTA:SRSU!C109)</f>
        <v>843610.29844176164</v>
      </c>
      <c r="D87" s="17">
        <f>SUM(UTA:SRSU!D109)</f>
        <v>1688056.2652439829</v>
      </c>
      <c r="E87" s="17">
        <f>SUM(UTA:SRSU!E109)</f>
        <v>630358.40372427658</v>
      </c>
      <c r="F87" s="17">
        <f>SUM(UTA:SRSU!F109)</f>
        <v>14307.119070577923</v>
      </c>
      <c r="G87" s="17">
        <f>SUM(UTA:SRSU!G109)</f>
        <v>0</v>
      </c>
      <c r="H87" s="53">
        <f t="shared" si="2"/>
        <v>3176332.0864805989</v>
      </c>
    </row>
    <row r="88" spans="2:8">
      <c r="B88" s="8" t="str">
        <f>$B$39</f>
        <v>Nursing</v>
      </c>
      <c r="C88" s="17">
        <f>SUM(UTA:SRSU!C110)</f>
        <v>211926.52868850398</v>
      </c>
      <c r="D88" s="17">
        <f>SUM(UTA:SRSU!D110)</f>
        <v>1794836.7907996315</v>
      </c>
      <c r="E88" s="17">
        <f>SUM(UTA:SRSU!E110)</f>
        <v>826695.61561765755</v>
      </c>
      <c r="F88" s="17">
        <f>SUM(UTA:SRSU!F110)</f>
        <v>528886.21589248651</v>
      </c>
      <c r="G88" s="17">
        <f>SUM(UTA:SRSU!G110)</f>
        <v>0</v>
      </c>
      <c r="H88" s="53">
        <f t="shared" si="2"/>
        <v>3362345.1509982795</v>
      </c>
    </row>
    <row r="89" spans="2:8">
      <c r="B89" s="26" t="str">
        <f>$B$40</f>
        <v>Totals</v>
      </c>
      <c r="C89" s="27">
        <f>SUM(C69:C88)</f>
        <v>103758933.71073939</v>
      </c>
      <c r="D89" s="27">
        <f>SUM(D69:D88)</f>
        <v>101904841.07753716</v>
      </c>
      <c r="E89" s="27">
        <f>SUM(E69:E88)</f>
        <v>54995480.99991174</v>
      </c>
      <c r="F89" s="27">
        <f>SUM(F69:F88)</f>
        <v>35128727.217899732</v>
      </c>
      <c r="G89" s="27">
        <f>SUM(G69:G88)</f>
        <v>35530955.299831621</v>
      </c>
      <c r="H89" s="27">
        <f t="shared" si="2"/>
        <v>331318938.30591965</v>
      </c>
    </row>
    <row r="90" spans="2:8">
      <c r="B90" s="31"/>
      <c r="C90" s="33"/>
      <c r="D90" s="33"/>
      <c r="E90" s="33"/>
      <c r="F90" s="33"/>
      <c r="G90" s="33"/>
      <c r="H90" s="35"/>
    </row>
    <row r="91" spans="2:8" ht="14.4" thickBot="1">
      <c r="B91" s="524" t="s">
        <v>62</v>
      </c>
      <c r="C91" s="524"/>
      <c r="D91" s="524"/>
      <c r="E91" s="524"/>
      <c r="F91" s="524"/>
      <c r="G91" s="524"/>
      <c r="H91" s="524"/>
    </row>
    <row r="92" spans="2:8" ht="14.4" thickBot="1">
      <c r="B92" s="49" t="s">
        <v>31</v>
      </c>
      <c r="C92" s="50" t="s">
        <v>25</v>
      </c>
      <c r="D92" s="50" t="s">
        <v>26</v>
      </c>
      <c r="E92" s="50" t="s">
        <v>27</v>
      </c>
      <c r="F92" s="50" t="s">
        <v>28</v>
      </c>
      <c r="G92" s="50" t="s">
        <v>29</v>
      </c>
      <c r="H92" s="51" t="s">
        <v>30</v>
      </c>
    </row>
    <row r="93" spans="2:8">
      <c r="B93" s="8" t="str">
        <f>$B$20</f>
        <v>Liberal Arts</v>
      </c>
      <c r="C93" s="19">
        <f t="shared" ref="C93:G102" si="3">C69+C44</f>
        <v>269747616.73873234</v>
      </c>
      <c r="D93" s="19">
        <f t="shared" si="3"/>
        <v>207728248.89322311</v>
      </c>
      <c r="E93" s="19">
        <f t="shared" si="3"/>
        <v>118541331.29628623</v>
      </c>
      <c r="F93" s="19">
        <f t="shared" si="3"/>
        <v>119764368.22159867</v>
      </c>
      <c r="G93" s="19">
        <f t="shared" si="3"/>
        <v>0</v>
      </c>
      <c r="H93" s="27">
        <f t="shared" ref="H93:H113" si="4">SUM(C93:G93)</f>
        <v>715781565.14984035</v>
      </c>
    </row>
    <row r="94" spans="2:8">
      <c r="B94" s="8" t="str">
        <f>$B$21</f>
        <v>Science</v>
      </c>
      <c r="C94" s="20">
        <f t="shared" si="3"/>
        <v>123988288.49215984</v>
      </c>
      <c r="D94" s="20">
        <f t="shared" si="3"/>
        <v>125243686.76399577</v>
      </c>
      <c r="E94" s="20">
        <f t="shared" si="3"/>
        <v>71782624.50171569</v>
      </c>
      <c r="F94" s="20">
        <f t="shared" si="3"/>
        <v>99024405.112009868</v>
      </c>
      <c r="G94" s="20">
        <f t="shared" si="3"/>
        <v>0</v>
      </c>
      <c r="H94" s="53">
        <f t="shared" si="4"/>
        <v>420039004.86988115</v>
      </c>
    </row>
    <row r="95" spans="2:8">
      <c r="B95" s="8" t="str">
        <f>$B$22</f>
        <v>Fine Arts</v>
      </c>
      <c r="C95" s="20">
        <f t="shared" si="3"/>
        <v>61741923.252100751</v>
      </c>
      <c r="D95" s="20">
        <f t="shared" si="3"/>
        <v>48949790.217617914</v>
      </c>
      <c r="E95" s="20">
        <f t="shared" si="3"/>
        <v>23912955.654636603</v>
      </c>
      <c r="F95" s="20">
        <f t="shared" si="3"/>
        <v>11829849.873449625</v>
      </c>
      <c r="G95" s="20">
        <f t="shared" si="3"/>
        <v>0</v>
      </c>
      <c r="H95" s="53">
        <f t="shared" si="4"/>
        <v>146434518.99780488</v>
      </c>
    </row>
    <row r="96" spans="2:8">
      <c r="B96" s="8" t="str">
        <f>$B$23</f>
        <v>Student Enrollment Headcount on the CBM0C1 - No data entry required</v>
      </c>
      <c r="C96" s="20">
        <f t="shared" si="3"/>
        <v>7107185.7528525684</v>
      </c>
      <c r="D96" s="20">
        <f t="shared" si="3"/>
        <v>36637029.94230783</v>
      </c>
      <c r="E96" s="20">
        <f t="shared" si="3"/>
        <v>45752835.712373845</v>
      </c>
      <c r="F96" s="20">
        <f t="shared" si="3"/>
        <v>33915005.687489502</v>
      </c>
      <c r="G96" s="20">
        <f t="shared" si="3"/>
        <v>0</v>
      </c>
      <c r="H96" s="53">
        <f t="shared" si="4"/>
        <v>123412057.09502375</v>
      </c>
    </row>
    <row r="97" spans="2:8">
      <c r="B97" s="8" t="str">
        <f>$B$24</f>
        <v>Agriculture</v>
      </c>
      <c r="C97" s="20">
        <f t="shared" si="3"/>
        <v>7876392.4122469286</v>
      </c>
      <c r="D97" s="20">
        <f t="shared" si="3"/>
        <v>17749541.77992186</v>
      </c>
      <c r="E97" s="20">
        <f t="shared" si="3"/>
        <v>12314362.512791913</v>
      </c>
      <c r="F97" s="20">
        <f t="shared" si="3"/>
        <v>10207561.487958595</v>
      </c>
      <c r="G97" s="20">
        <f t="shared" si="3"/>
        <v>0</v>
      </c>
      <c r="H97" s="53">
        <f t="shared" si="4"/>
        <v>48147858.192919299</v>
      </c>
    </row>
    <row r="98" spans="2:8">
      <c r="B98" s="8" t="str">
        <f>$B$25</f>
        <v>Engineering</v>
      </c>
      <c r="C98" s="20">
        <f t="shared" si="3"/>
        <v>60861340.708667867</v>
      </c>
      <c r="D98" s="20">
        <f t="shared" si="3"/>
        <v>142234350.66566733</v>
      </c>
      <c r="E98" s="20">
        <f t="shared" si="3"/>
        <v>118881122.73919562</v>
      </c>
      <c r="F98" s="20">
        <f t="shared" si="3"/>
        <v>122222525.70422977</v>
      </c>
      <c r="G98" s="20">
        <f t="shared" si="3"/>
        <v>0</v>
      </c>
      <c r="H98" s="53">
        <f t="shared" si="4"/>
        <v>444199339.81776059</v>
      </c>
    </row>
    <row r="99" spans="2:8">
      <c r="B99" s="8" t="str">
        <f>$B$26</f>
        <v>Home Economics</v>
      </c>
      <c r="C99" s="20">
        <f t="shared" si="3"/>
        <v>4975437.7285636887</v>
      </c>
      <c r="D99" s="20">
        <f t="shared" si="3"/>
        <v>7541935.6283648508</v>
      </c>
      <c r="E99" s="20">
        <f t="shared" si="3"/>
        <v>2871772.3321061973</v>
      </c>
      <c r="F99" s="20">
        <f t="shared" si="3"/>
        <v>2587827.9097645227</v>
      </c>
      <c r="G99" s="20">
        <f t="shared" si="3"/>
        <v>0</v>
      </c>
      <c r="H99" s="53">
        <f t="shared" si="4"/>
        <v>17976973.598799258</v>
      </c>
    </row>
    <row r="100" spans="2:8">
      <c r="B100" s="8" t="str">
        <f>$B$27</f>
        <v>Law</v>
      </c>
      <c r="C100" s="20">
        <f t="shared" si="3"/>
        <v>0</v>
      </c>
      <c r="D100" s="20">
        <f t="shared" si="3"/>
        <v>0</v>
      </c>
      <c r="E100" s="20">
        <f t="shared" si="3"/>
        <v>7081.9375</v>
      </c>
      <c r="F100" s="20">
        <f t="shared" si="3"/>
        <v>0</v>
      </c>
      <c r="G100" s="20">
        <f t="shared" si="3"/>
        <v>53671472.977315508</v>
      </c>
      <c r="H100" s="53">
        <f t="shared" si="4"/>
        <v>53678554.914815508</v>
      </c>
    </row>
    <row r="101" spans="2:8">
      <c r="B101" s="8" t="str">
        <f>$B$28</f>
        <v>Social Service</v>
      </c>
      <c r="C101" s="20">
        <f t="shared" si="3"/>
        <v>2304223.9070907827</v>
      </c>
      <c r="D101" s="20">
        <f t="shared" si="3"/>
        <v>8336510.3023444209</v>
      </c>
      <c r="E101" s="20">
        <f t="shared" si="3"/>
        <v>15565888.798392538</v>
      </c>
      <c r="F101" s="20">
        <f t="shared" si="3"/>
        <v>3023360.0281335693</v>
      </c>
      <c r="G101" s="20">
        <f t="shared" si="3"/>
        <v>0</v>
      </c>
      <c r="H101" s="53">
        <f t="shared" si="4"/>
        <v>29229983.035961315</v>
      </c>
    </row>
    <row r="102" spans="2:8">
      <c r="B102" s="8" t="str">
        <f>$B$29</f>
        <v>Library Science</v>
      </c>
      <c r="C102" s="20">
        <f t="shared" si="3"/>
        <v>183078.55243501448</v>
      </c>
      <c r="D102" s="20">
        <f t="shared" si="3"/>
        <v>175423.68049429634</v>
      </c>
      <c r="E102" s="20">
        <f t="shared" si="3"/>
        <v>5675121.8291213531</v>
      </c>
      <c r="F102" s="20">
        <f t="shared" si="3"/>
        <v>1109703.7670541515</v>
      </c>
      <c r="G102" s="20">
        <f t="shared" si="3"/>
        <v>0</v>
      </c>
      <c r="H102" s="53">
        <f t="shared" si="4"/>
        <v>7143327.8291048156</v>
      </c>
    </row>
    <row r="103" spans="2:8">
      <c r="B103" s="8" t="str">
        <f>$B$30</f>
        <v>Semester Credit Hours Reported on the CBM0CS - No data entry required</v>
      </c>
      <c r="C103" s="20">
        <f t="shared" ref="C103:G112" si="5">C79+C54</f>
        <v>0</v>
      </c>
      <c r="D103" s="20">
        <f t="shared" si="5"/>
        <v>0</v>
      </c>
      <c r="E103" s="20">
        <f t="shared" si="5"/>
        <v>0</v>
      </c>
      <c r="F103" s="20">
        <f t="shared" si="5"/>
        <v>0</v>
      </c>
      <c r="G103" s="20">
        <f t="shared" si="5"/>
        <v>26254676.992845371</v>
      </c>
      <c r="H103" s="53">
        <f t="shared" si="4"/>
        <v>26254676.992845371</v>
      </c>
    </row>
    <row r="104" spans="2:8">
      <c r="B104" s="8" t="str">
        <f>$B$31</f>
        <v>Vocational Training</v>
      </c>
      <c r="C104" s="20">
        <f t="shared" si="5"/>
        <v>1777276.1491552112</v>
      </c>
      <c r="D104" s="20">
        <f t="shared" si="5"/>
        <v>984794.61830407055</v>
      </c>
      <c r="E104" s="20">
        <f t="shared" si="5"/>
        <v>0</v>
      </c>
      <c r="F104" s="20">
        <f t="shared" si="5"/>
        <v>0</v>
      </c>
      <c r="G104" s="20">
        <f t="shared" si="5"/>
        <v>0</v>
      </c>
      <c r="H104" s="53">
        <f t="shared" si="4"/>
        <v>2762070.7674592817</v>
      </c>
    </row>
    <row r="105" spans="2:8">
      <c r="B105" s="8" t="str">
        <f>$B$32</f>
        <v>Physical Training</v>
      </c>
      <c r="C105" s="20">
        <f t="shared" si="5"/>
        <v>4837.3971634137233</v>
      </c>
      <c r="D105" s="20">
        <f t="shared" si="5"/>
        <v>60177.690292275249</v>
      </c>
      <c r="E105" s="20">
        <f t="shared" si="5"/>
        <v>0</v>
      </c>
      <c r="F105" s="20">
        <f t="shared" si="5"/>
        <v>0</v>
      </c>
      <c r="G105" s="20">
        <f t="shared" si="5"/>
        <v>0</v>
      </c>
      <c r="H105" s="53">
        <f t="shared" si="4"/>
        <v>65015.087455688976</v>
      </c>
    </row>
    <row r="106" spans="2:8">
      <c r="B106" s="8" t="str">
        <f>$B$33</f>
        <v>Health Services</v>
      </c>
      <c r="C106" s="20">
        <f t="shared" si="5"/>
        <v>9706120.7537838072</v>
      </c>
      <c r="D106" s="20">
        <f t="shared" si="5"/>
        <v>27028813.585960336</v>
      </c>
      <c r="E106" s="20">
        <f t="shared" si="5"/>
        <v>23349449.702289477</v>
      </c>
      <c r="F106" s="20">
        <f t="shared" si="5"/>
        <v>7931776.9748557266</v>
      </c>
      <c r="G106" s="20">
        <f t="shared" si="5"/>
        <v>7164037.463317995</v>
      </c>
      <c r="H106" s="53">
        <f t="shared" si="4"/>
        <v>75180198.480207339</v>
      </c>
    </row>
    <row r="107" spans="2:8">
      <c r="B107" s="8" t="str">
        <f>$B$34</f>
        <v>Pharmacy</v>
      </c>
      <c r="C107" s="20">
        <f t="shared" si="5"/>
        <v>300.82051282051282</v>
      </c>
      <c r="D107" s="20">
        <f t="shared" si="5"/>
        <v>95808.355665985568</v>
      </c>
      <c r="E107" s="20">
        <f t="shared" si="5"/>
        <v>4024660.4030225044</v>
      </c>
      <c r="F107" s="20">
        <f t="shared" si="5"/>
        <v>7806252.8357365811</v>
      </c>
      <c r="G107" s="20">
        <f t="shared" si="5"/>
        <v>15572165.527423298</v>
      </c>
      <c r="H107" s="53">
        <f t="shared" si="4"/>
        <v>27499187.942361191</v>
      </c>
    </row>
    <row r="108" spans="2:8">
      <c r="B108" s="8" t="str">
        <f>$B$35</f>
        <v>Business Administration</v>
      </c>
      <c r="C108" s="20">
        <f t="shared" si="5"/>
        <v>41151768.037839226</v>
      </c>
      <c r="D108" s="20">
        <f t="shared" si="5"/>
        <v>183282466.70018116</v>
      </c>
      <c r="E108" s="20">
        <f t="shared" si="5"/>
        <v>116040103.83004452</v>
      </c>
      <c r="F108" s="20">
        <f t="shared" si="5"/>
        <v>46015221.70209714</v>
      </c>
      <c r="G108" s="20">
        <f t="shared" si="5"/>
        <v>0</v>
      </c>
      <c r="H108" s="53">
        <f t="shared" si="4"/>
        <v>386489560.27016205</v>
      </c>
    </row>
    <row r="109" spans="2:8">
      <c r="B109" s="8" t="str">
        <f>$B$36</f>
        <v>Optometry</v>
      </c>
      <c r="C109" s="20">
        <f t="shared" si="5"/>
        <v>0</v>
      </c>
      <c r="D109" s="20">
        <f t="shared" si="5"/>
        <v>0</v>
      </c>
      <c r="E109" s="20">
        <f t="shared" si="5"/>
        <v>0</v>
      </c>
      <c r="F109" s="20">
        <f t="shared" si="5"/>
        <v>0</v>
      </c>
      <c r="G109" s="20">
        <f t="shared" si="5"/>
        <v>7851479.4611325003</v>
      </c>
      <c r="H109" s="53">
        <f t="shared" si="4"/>
        <v>7851479.4611325003</v>
      </c>
    </row>
    <row r="110" spans="2:8">
      <c r="B110" s="8" t="str">
        <f>$B$37</f>
        <v>Teacher Ed-Practice Teaching</v>
      </c>
      <c r="C110" s="20">
        <f t="shared" si="5"/>
        <v>40139.004301295114</v>
      </c>
      <c r="D110" s="20">
        <f t="shared" si="5"/>
        <v>5953645.2169854641</v>
      </c>
      <c r="E110" s="20">
        <f t="shared" si="5"/>
        <v>0</v>
      </c>
      <c r="F110" s="20">
        <f t="shared" si="5"/>
        <v>0</v>
      </c>
      <c r="G110" s="20">
        <f t="shared" si="5"/>
        <v>0</v>
      </c>
      <c r="H110" s="53">
        <f t="shared" si="4"/>
        <v>5993784.2212867588</v>
      </c>
    </row>
    <row r="111" spans="2:8">
      <c r="B111" s="8" t="str">
        <f>$B$38</f>
        <v>Technology</v>
      </c>
      <c r="C111" s="20">
        <f t="shared" si="5"/>
        <v>8055019.6444540452</v>
      </c>
      <c r="D111" s="20">
        <f t="shared" si="5"/>
        <v>17990059.635026485</v>
      </c>
      <c r="E111" s="20">
        <f t="shared" si="5"/>
        <v>7223546.0157955904</v>
      </c>
      <c r="F111" s="20">
        <f t="shared" si="5"/>
        <v>165566.49013334504</v>
      </c>
      <c r="G111" s="20">
        <f t="shared" si="5"/>
        <v>0</v>
      </c>
      <c r="H111" s="53">
        <f t="shared" si="4"/>
        <v>33434191.785409465</v>
      </c>
    </row>
    <row r="112" spans="2:8">
      <c r="B112" s="8" t="str">
        <f>$B$39</f>
        <v>Nursing</v>
      </c>
      <c r="C112" s="20">
        <f t="shared" si="5"/>
        <v>2943131.5076671937</v>
      </c>
      <c r="D112" s="20">
        <f t="shared" si="5"/>
        <v>43441578.116225794</v>
      </c>
      <c r="E112" s="20">
        <f t="shared" si="5"/>
        <v>16981256.66891193</v>
      </c>
      <c r="F112" s="20">
        <f t="shared" si="5"/>
        <v>7017738.4643041072</v>
      </c>
      <c r="G112" s="20">
        <f t="shared" si="5"/>
        <v>0</v>
      </c>
      <c r="H112" s="53">
        <f t="shared" si="4"/>
        <v>70383704.757109016</v>
      </c>
    </row>
    <row r="113" spans="2:9">
      <c r="B113" s="26" t="str">
        <f>$B$40</f>
        <v>Totals</v>
      </c>
      <c r="C113" s="27">
        <f>SUM(C93:C112)</f>
        <v>602464080.85972667</v>
      </c>
      <c r="D113" s="27">
        <f>SUM(D93:D112)</f>
        <v>873433861.79257894</v>
      </c>
      <c r="E113" s="27">
        <f>SUM(E93:E112)</f>
        <v>582924113.93418407</v>
      </c>
      <c r="F113" s="27">
        <f>SUM(F93:F112)</f>
        <v>472621164.25881511</v>
      </c>
      <c r="G113" s="27">
        <f>SUM(G93:G112)</f>
        <v>110513832.42203465</v>
      </c>
      <c r="H113" s="27">
        <f t="shared" si="4"/>
        <v>2641957053.2673397</v>
      </c>
    </row>
    <row r="114" spans="2:9">
      <c r="B114" s="31"/>
      <c r="C114" s="36"/>
      <c r="D114" s="36"/>
      <c r="E114" s="36"/>
      <c r="F114" s="36"/>
      <c r="G114" s="36"/>
      <c r="H114" s="37"/>
    </row>
    <row r="115" spans="2:9" ht="14.4" thickBot="1">
      <c r="B115" s="525" t="s">
        <v>63</v>
      </c>
      <c r="C115" s="525"/>
      <c r="D115" s="525"/>
      <c r="E115" s="525"/>
      <c r="F115" s="525"/>
      <c r="G115" s="525"/>
      <c r="H115" s="54"/>
      <c r="I115" s="54"/>
    </row>
    <row r="116" spans="2:9" ht="14.4" thickBot="1">
      <c r="B116" s="49" t="s">
        <v>31</v>
      </c>
      <c r="C116" s="50" t="s">
        <v>25</v>
      </c>
      <c r="D116" s="50" t="s">
        <v>26</v>
      </c>
      <c r="E116" s="50" t="s">
        <v>27</v>
      </c>
      <c r="F116" s="50" t="s">
        <v>28</v>
      </c>
      <c r="G116" s="50" t="s">
        <v>29</v>
      </c>
      <c r="H116" s="51" t="s">
        <v>1</v>
      </c>
    </row>
    <row r="117" spans="2:9">
      <c r="B117" s="8" t="str">
        <f>$B$20</f>
        <v>Liberal Arts</v>
      </c>
      <c r="C117" s="19">
        <f>SUM(UTA:SRSU!C168)</f>
        <v>324655563.14997768</v>
      </c>
      <c r="D117" s="19">
        <f>SUM(UTA:SRSU!D168)</f>
        <v>235520540.69893801</v>
      </c>
      <c r="E117" s="19">
        <f>SUM(UTA:SRSU!E168)</f>
        <v>142599663.96329352</v>
      </c>
      <c r="F117" s="19">
        <f>SUM(UTA:SRSU!F168)</f>
        <v>139035351.66933233</v>
      </c>
      <c r="G117" s="19">
        <f>SUM(UTA:SRSU!G168)</f>
        <v>0</v>
      </c>
      <c r="H117" s="27">
        <f t="shared" ref="H117:H137" si="6">SUM(C117:G117)</f>
        <v>841811119.48154163</v>
      </c>
      <c r="I117" s="40"/>
    </row>
    <row r="118" spans="2:9">
      <c r="B118" s="8" t="str">
        <f>$B$21</f>
        <v>Science</v>
      </c>
      <c r="C118" s="20">
        <f>SUM(UTA:SRSU!C169)</f>
        <v>263991677.52199489</v>
      </c>
      <c r="D118" s="20">
        <f>SUM(UTA:SRSU!D169)</f>
        <v>262935433.88352227</v>
      </c>
      <c r="E118" s="20">
        <f>SUM(UTA:SRSU!E169)</f>
        <v>140041792.37570375</v>
      </c>
      <c r="F118" s="20">
        <f>SUM(UTA:SRSU!F169)</f>
        <v>367051964.64671689</v>
      </c>
      <c r="G118" s="20">
        <f>SUM(UTA:SRSU!G169)</f>
        <v>0</v>
      </c>
      <c r="H118" s="53">
        <f t="shared" si="6"/>
        <v>1034020868.4279377</v>
      </c>
      <c r="I118" s="40"/>
    </row>
    <row r="119" spans="2:9">
      <c r="B119" s="8" t="str">
        <f>$B$22</f>
        <v>Fine Arts</v>
      </c>
      <c r="C119" s="20">
        <f>SUM(UTA:SRSU!C170)</f>
        <v>60301325.608810097</v>
      </c>
      <c r="D119" s="20">
        <f>SUM(UTA:SRSU!D170)</f>
        <v>46500867.973345071</v>
      </c>
      <c r="E119" s="20">
        <f>SUM(UTA:SRSU!E170)</f>
        <v>23582375.943452012</v>
      </c>
      <c r="F119" s="20">
        <f>SUM(UTA:SRSU!F170)</f>
        <v>15546777.887023451</v>
      </c>
      <c r="G119" s="20">
        <f>SUM(UTA:SRSU!G170)</f>
        <v>0</v>
      </c>
      <c r="H119" s="53">
        <f t="shared" si="6"/>
        <v>145931347.41263065</v>
      </c>
      <c r="I119" s="40"/>
    </row>
    <row r="120" spans="2:9">
      <c r="B120" s="8" t="str">
        <f>$B$23</f>
        <v>Student Enrollment Headcount on the CBM0C1 - No data entry required</v>
      </c>
      <c r="C120" s="20">
        <f>SUM(UTA:SRSU!C171)</f>
        <v>9529551.918620903</v>
      </c>
      <c r="D120" s="20">
        <f>SUM(UTA:SRSU!D171)</f>
        <v>49751287.184108838</v>
      </c>
      <c r="E120" s="20">
        <f>SUM(UTA:SRSU!E171)</f>
        <v>60093183.386257812</v>
      </c>
      <c r="F120" s="20">
        <f>SUM(UTA:SRSU!F171)</f>
        <v>59097394.140726916</v>
      </c>
      <c r="G120" s="20">
        <f>SUM(UTA:SRSU!G171)</f>
        <v>0</v>
      </c>
      <c r="H120" s="53">
        <f t="shared" si="6"/>
        <v>178471416.62971446</v>
      </c>
      <c r="I120" s="40"/>
    </row>
    <row r="121" spans="2:9">
      <c r="B121" s="8" t="str">
        <f>$B$24</f>
        <v>Agriculture</v>
      </c>
      <c r="C121" s="20">
        <f>SUM(UTA:SRSU!C172)</f>
        <v>19957650.607173793</v>
      </c>
      <c r="D121" s="20">
        <f>SUM(UTA:SRSU!D172)</f>
        <v>30012076.951580338</v>
      </c>
      <c r="E121" s="20">
        <f>SUM(UTA:SRSU!E172)</f>
        <v>24698286.856409717</v>
      </c>
      <c r="F121" s="20">
        <f>SUM(UTA:SRSU!F172)</f>
        <v>21230438.330152437</v>
      </c>
      <c r="G121" s="20">
        <f>SUM(UTA:SRSU!G172)</f>
        <v>0</v>
      </c>
      <c r="H121" s="53">
        <f t="shared" si="6"/>
        <v>95898452.745316282</v>
      </c>
      <c r="I121" s="40"/>
    </row>
    <row r="122" spans="2:9">
      <c r="B122" s="8" t="str">
        <f>$B$25</f>
        <v>Engineering</v>
      </c>
      <c r="C122" s="20">
        <f>SUM(UTA:SRSU!C173)</f>
        <v>125431178.71481387</v>
      </c>
      <c r="D122" s="20">
        <f>SUM(UTA:SRSU!D173)</f>
        <v>277541882.07442802</v>
      </c>
      <c r="E122" s="20">
        <f>SUM(UTA:SRSU!E173)</f>
        <v>257913474.53484744</v>
      </c>
      <c r="F122" s="20">
        <f>SUM(UTA:SRSU!F173)</f>
        <v>365572423.893161</v>
      </c>
      <c r="G122" s="20">
        <f>SUM(UTA:SRSU!G173)</f>
        <v>0</v>
      </c>
      <c r="H122" s="53">
        <f t="shared" si="6"/>
        <v>1026458959.2172503</v>
      </c>
      <c r="I122" s="40"/>
    </row>
    <row r="123" spans="2:9">
      <c r="B123" s="8" t="str">
        <f>$B$26</f>
        <v>Home Economics</v>
      </c>
      <c r="C123" s="20">
        <f>SUM(UTA:SRSU!C174)</f>
        <v>5758579.9836608386</v>
      </c>
      <c r="D123" s="20">
        <f>SUM(UTA:SRSU!D174)</f>
        <v>9075795.7216564603</v>
      </c>
      <c r="E123" s="20">
        <f>SUM(UTA:SRSU!E174)</f>
        <v>3331212.7103996775</v>
      </c>
      <c r="F123" s="20">
        <f>SUM(UTA:SRSU!F174)</f>
        <v>3546920.4402606506</v>
      </c>
      <c r="G123" s="20">
        <f>SUM(UTA:SRSU!G174)</f>
        <v>0</v>
      </c>
      <c r="H123" s="53">
        <f t="shared" si="6"/>
        <v>21712508.855977625</v>
      </c>
      <c r="I123" s="40"/>
    </row>
    <row r="124" spans="2:9">
      <c r="B124" s="8" t="str">
        <f>$B$27</f>
        <v>Law</v>
      </c>
      <c r="C124" s="20">
        <f>SUM(UTA:SRSU!C175)</f>
        <v>0</v>
      </c>
      <c r="D124" s="20">
        <f>SUM(UTA:SRSU!D175)</f>
        <v>0</v>
      </c>
      <c r="E124" s="20">
        <f>SUM(UTA:SRSU!E175)</f>
        <v>12288.700738494686</v>
      </c>
      <c r="F124" s="20">
        <f>SUM(UTA:SRSU!F175)</f>
        <v>0</v>
      </c>
      <c r="G124" s="20">
        <f>SUM(UTA:SRSU!G175)</f>
        <v>47930029.411648817</v>
      </c>
      <c r="H124" s="53">
        <f t="shared" si="6"/>
        <v>47942318.112387314</v>
      </c>
      <c r="I124" s="40"/>
    </row>
    <row r="125" spans="2:9">
      <c r="B125" s="8" t="str">
        <f>$B$28</f>
        <v>Social Service</v>
      </c>
      <c r="C125" s="20">
        <f>SUM(UTA:SRSU!C176)</f>
        <v>3248308.477015934</v>
      </c>
      <c r="D125" s="20">
        <f>SUM(UTA:SRSU!D176)</f>
        <v>10648328.983328111</v>
      </c>
      <c r="E125" s="20">
        <f>SUM(UTA:SRSU!E176)</f>
        <v>27495752.90037559</v>
      </c>
      <c r="F125" s="20">
        <f>SUM(UTA:SRSU!F176)</f>
        <v>7326491.5218746094</v>
      </c>
      <c r="G125" s="20">
        <f>SUM(UTA:SRSU!G176)</f>
        <v>0</v>
      </c>
      <c r="H125" s="53">
        <f t="shared" si="6"/>
        <v>48718881.882594243</v>
      </c>
      <c r="I125" s="40"/>
    </row>
    <row r="126" spans="2:9">
      <c r="B126" s="8" t="str">
        <f>$B$29</f>
        <v>Library Science</v>
      </c>
      <c r="C126" s="20">
        <f>SUM(UTA:SRSU!C177)</f>
        <v>227382.02727300327</v>
      </c>
      <c r="D126" s="20">
        <f>SUM(UTA:SRSU!D177)</f>
        <v>131112.96531202269</v>
      </c>
      <c r="E126" s="20">
        <f>SUM(UTA:SRSU!E177)</f>
        <v>7760244.0023132032</v>
      </c>
      <c r="F126" s="20">
        <f>SUM(UTA:SRSU!F177)</f>
        <v>2031649.188228993</v>
      </c>
      <c r="G126" s="20">
        <f>SUM(UTA:SRSU!G177)</f>
        <v>0</v>
      </c>
      <c r="H126" s="53">
        <f t="shared" si="6"/>
        <v>10150388.183127223</v>
      </c>
      <c r="I126" s="40"/>
    </row>
    <row r="127" spans="2:9">
      <c r="B127" s="8" t="str">
        <f>$B$30</f>
        <v>Semester Credit Hours Reported on the CBM0CS - No data entry required</v>
      </c>
      <c r="C127" s="20">
        <f>SUM(UTA:SRSU!C178)</f>
        <v>0</v>
      </c>
      <c r="D127" s="20">
        <f>SUM(UTA:SRSU!D178)</f>
        <v>0</v>
      </c>
      <c r="E127" s="20">
        <f>SUM(UTA:SRSU!E178)</f>
        <v>0</v>
      </c>
      <c r="F127" s="20">
        <f>SUM(UTA:SRSU!F178)</f>
        <v>0</v>
      </c>
      <c r="G127" s="20">
        <f>SUM(UTA:SRSU!G178)</f>
        <v>63289581.147675313</v>
      </c>
      <c r="H127" s="53">
        <f t="shared" si="6"/>
        <v>63289581.147675313</v>
      </c>
      <c r="I127" s="40"/>
    </row>
    <row r="128" spans="2:9">
      <c r="B128" s="8" t="str">
        <f>$B$31</f>
        <v>Vocational Training</v>
      </c>
      <c r="C128" s="20">
        <f>SUM(UTA:SRSU!C179)</f>
        <v>1713720.074464944</v>
      </c>
      <c r="D128" s="20">
        <f>SUM(UTA:SRSU!D179)</f>
        <v>1090163.938156795</v>
      </c>
      <c r="E128" s="20">
        <f>SUM(UTA:SRSU!E179)</f>
        <v>0</v>
      </c>
      <c r="F128" s="20">
        <f>SUM(UTA:SRSU!F179)</f>
        <v>0</v>
      </c>
      <c r="G128" s="20">
        <f>SUM(UTA:SRSU!G179)</f>
        <v>0</v>
      </c>
      <c r="H128" s="53">
        <f t="shared" si="6"/>
        <v>2803884.0126217389</v>
      </c>
      <c r="I128" s="40"/>
    </row>
    <row r="129" spans="2:9">
      <c r="B129" s="8" t="str">
        <f>$B$32</f>
        <v>Physical Training</v>
      </c>
      <c r="C129" s="20">
        <f>SUM(UTA:SRSU!C180)</f>
        <v>6143.7642903430524</v>
      </c>
      <c r="D129" s="20">
        <f>SUM(UTA:SRSU!D180)</f>
        <v>76429.02416391563</v>
      </c>
      <c r="E129" s="20">
        <f>SUM(UTA:SRSU!E180)</f>
        <v>0</v>
      </c>
      <c r="F129" s="20">
        <f>SUM(UTA:SRSU!F180)</f>
        <v>0</v>
      </c>
      <c r="G129" s="20">
        <f>SUM(UTA:SRSU!G180)</f>
        <v>0</v>
      </c>
      <c r="H129" s="53">
        <f t="shared" si="6"/>
        <v>82572.788454258683</v>
      </c>
      <c r="I129" s="40"/>
    </row>
    <row r="130" spans="2:9">
      <c r="B130" s="8" t="str">
        <f>$B$33</f>
        <v>Health Services</v>
      </c>
      <c r="C130" s="20">
        <f>SUM(UTA:SRSU!C181)</f>
        <v>15957959.753926652</v>
      </c>
      <c r="D130" s="20">
        <f>SUM(UTA:SRSU!D181)</f>
        <v>35329512.52260907</v>
      </c>
      <c r="E130" s="20">
        <f>SUM(UTA:SRSU!E181)</f>
        <v>29528525.095677733</v>
      </c>
      <c r="F130" s="20">
        <f>SUM(UTA:SRSU!F181)</f>
        <v>19548537.821244054</v>
      </c>
      <c r="G130" s="20">
        <f>SUM(UTA:SRSU!G181)</f>
        <v>10141008.761356838</v>
      </c>
      <c r="H130" s="53">
        <f t="shared" si="6"/>
        <v>110505543.95481434</v>
      </c>
      <c r="I130" s="40"/>
    </row>
    <row r="131" spans="2:9">
      <c r="B131" s="8" t="str">
        <f>$B$34</f>
        <v>Pharmacy</v>
      </c>
      <c r="C131" s="20">
        <f>SUM(UTA:SRSU!C182)</f>
        <v>935.31030439827362</v>
      </c>
      <c r="D131" s="20">
        <f>SUM(UTA:SRSU!D182)</f>
        <v>222446.18165959744</v>
      </c>
      <c r="E131" s="20">
        <f>SUM(UTA:SRSU!E182)</f>
        <v>9220795.4908072576</v>
      </c>
      <c r="F131" s="20">
        <f>SUM(UTA:SRSU!F182)</f>
        <v>18348209.962428004</v>
      </c>
      <c r="G131" s="20">
        <f>SUM(UTA:SRSU!G182)</f>
        <v>37903982.182202645</v>
      </c>
      <c r="H131" s="53">
        <f t="shared" si="6"/>
        <v>65696369.127401903</v>
      </c>
      <c r="I131" s="40"/>
    </row>
    <row r="132" spans="2:9">
      <c r="B132" s="8" t="str">
        <f>$B$35</f>
        <v>Business Administration</v>
      </c>
      <c r="C132" s="20">
        <f>SUM(UTA:SRSU!C183)</f>
        <v>41246047.690236822</v>
      </c>
      <c r="D132" s="20">
        <f>SUM(UTA:SRSU!D183)</f>
        <v>177232280.40378839</v>
      </c>
      <c r="E132" s="20">
        <f>SUM(UTA:SRSU!E183)</f>
        <v>119915151.35555039</v>
      </c>
      <c r="F132" s="20">
        <f>SUM(UTA:SRSU!F183)</f>
        <v>67334637.431676969</v>
      </c>
      <c r="G132" s="20">
        <f>SUM(UTA:SRSU!G183)</f>
        <v>0</v>
      </c>
      <c r="H132" s="53">
        <f t="shared" si="6"/>
        <v>405728116.88125259</v>
      </c>
      <c r="I132" s="40"/>
    </row>
    <row r="133" spans="2:9">
      <c r="B133" s="8" t="str">
        <f>$B$36</f>
        <v>Optometry</v>
      </c>
      <c r="C133" s="20">
        <f>SUM(UTA:SRSU!C184)</f>
        <v>0</v>
      </c>
      <c r="D133" s="20">
        <f>SUM(UTA:SRSU!D184)</f>
        <v>0</v>
      </c>
      <c r="E133" s="20">
        <f>SUM(UTA:SRSU!E184)</f>
        <v>0</v>
      </c>
      <c r="F133" s="20">
        <f>SUM(UTA:SRSU!F184)</f>
        <v>0</v>
      </c>
      <c r="G133" s="20">
        <f>SUM(UTA:SRSU!G184)</f>
        <v>9802858.8599999994</v>
      </c>
      <c r="H133" s="53">
        <f t="shared" si="6"/>
        <v>9802858.8599999994</v>
      </c>
      <c r="I133" s="40"/>
    </row>
    <row r="134" spans="2:9">
      <c r="B134" s="8" t="str">
        <f>$B$37</f>
        <v>Teacher Ed-Practice Teaching</v>
      </c>
      <c r="C134" s="20">
        <f>SUM(UTA:SRSU!C185)</f>
        <v>62490.695200048067</v>
      </c>
      <c r="D134" s="20">
        <f>SUM(UTA:SRSU!D185)</f>
        <v>7418594.6100469772</v>
      </c>
      <c r="E134" s="20">
        <f>SUM(UTA:SRSU!E185)</f>
        <v>0</v>
      </c>
      <c r="F134" s="20">
        <f>SUM(UTA:SRSU!F185)</f>
        <v>0</v>
      </c>
      <c r="G134" s="20">
        <f>SUM(UTA:SRSU!G185)</f>
        <v>0</v>
      </c>
      <c r="H134" s="53">
        <f t="shared" si="6"/>
        <v>7481085.3052470256</v>
      </c>
      <c r="I134" s="40"/>
    </row>
    <row r="135" spans="2:9">
      <c r="B135" s="8" t="str">
        <f>$B$38</f>
        <v>Technology</v>
      </c>
      <c r="C135" s="20">
        <f>SUM(UTA:SRSU!C186)</f>
        <v>11942856.700587302</v>
      </c>
      <c r="D135" s="20">
        <f>SUM(UTA:SRSU!D186)</f>
        <v>27926923.007420015</v>
      </c>
      <c r="E135" s="20">
        <f>SUM(UTA:SRSU!E186)</f>
        <v>12996855.189035133</v>
      </c>
      <c r="F135" s="20">
        <f>SUM(UTA:SRSU!F186)</f>
        <v>367321.55425550602</v>
      </c>
      <c r="G135" s="20">
        <f>SUM(UTA:SRSU!G186)</f>
        <v>0</v>
      </c>
      <c r="H135" s="53">
        <f t="shared" si="6"/>
        <v>53233956.451297961</v>
      </c>
      <c r="I135" s="40"/>
    </row>
    <row r="136" spans="2:9">
      <c r="B136" s="8" t="str">
        <f>$B$39</f>
        <v>Nursing</v>
      </c>
      <c r="C136" s="20">
        <f>SUM(UTA:SRSU!C187)</f>
        <v>4698808.0224011596</v>
      </c>
      <c r="D136" s="20">
        <f>SUM(UTA:SRSU!D187)</f>
        <v>54883126.609969303</v>
      </c>
      <c r="E136" s="20">
        <f>SUM(UTA:SRSU!E187)</f>
        <v>24100286.781181104</v>
      </c>
      <c r="F136" s="20">
        <f>SUM(UTA:SRSU!F187)</f>
        <v>9732872.0680154115</v>
      </c>
      <c r="G136" s="20">
        <f>SUM(UTA:SRSU!G187)</f>
        <v>0</v>
      </c>
      <c r="H136" s="53">
        <f t="shared" si="6"/>
        <v>93415093.48156698</v>
      </c>
      <c r="I136" s="40"/>
    </row>
    <row r="137" spans="2:9">
      <c r="B137" s="26" t="str">
        <f>$B$40</f>
        <v>Totals</v>
      </c>
      <c r="C137" s="27">
        <f>SUM(C117:C136)</f>
        <v>888730180.02075267</v>
      </c>
      <c r="D137" s="27">
        <f>SUM(D117:D136)</f>
        <v>1226296802.7340333</v>
      </c>
      <c r="E137" s="27">
        <f>SUM(E117:E136)</f>
        <v>883289889.28604293</v>
      </c>
      <c r="F137" s="27">
        <f>SUM(F117:F136)</f>
        <v>1095770990.5550969</v>
      </c>
      <c r="G137" s="27">
        <f>SUM(G117:G136)</f>
        <v>169067460.36288363</v>
      </c>
      <c r="H137" s="27">
        <f t="shared" si="6"/>
        <v>4263155322.9588089</v>
      </c>
      <c r="I137" s="40"/>
    </row>
    <row r="138" spans="2:9">
      <c r="B138" s="31"/>
      <c r="C138" s="33"/>
      <c r="D138" s="33"/>
      <c r="E138" s="33"/>
      <c r="F138" s="33"/>
      <c r="G138" s="33"/>
      <c r="H138" s="34"/>
    </row>
    <row r="139" spans="2:9" ht="14.4" thickBot="1">
      <c r="B139" s="521" t="s">
        <v>34</v>
      </c>
      <c r="C139" s="521"/>
      <c r="D139" s="521"/>
      <c r="E139" s="521"/>
      <c r="F139" s="521"/>
      <c r="G139" s="521"/>
      <c r="H139" s="15">
        <f>H9</f>
        <v>2127027789</v>
      </c>
    </row>
    <row r="140" spans="2:9" ht="14.4" thickBot="1">
      <c r="B140" s="49" t="s">
        <v>31</v>
      </c>
      <c r="C140" s="50" t="s">
        <v>25</v>
      </c>
      <c r="D140" s="50" t="s">
        <v>26</v>
      </c>
      <c r="E140" s="50" t="s">
        <v>27</v>
      </c>
      <c r="F140" s="50" t="s">
        <v>28</v>
      </c>
      <c r="G140" s="50" t="s">
        <v>29</v>
      </c>
      <c r="H140" s="51" t="s">
        <v>1</v>
      </c>
    </row>
    <row r="141" spans="2:9">
      <c r="B141" s="8" t="str">
        <f>$B$20</f>
        <v>Liberal Arts</v>
      </c>
      <c r="C141" s="29">
        <f t="shared" ref="C141:G150" si="7">$H$139*IF($H$113=0,0,C93/$H$113)</f>
        <v>217172597.90814108</v>
      </c>
      <c r="D141" s="29">
        <f t="shared" si="7"/>
        <v>167241082.67004591</v>
      </c>
      <c r="E141" s="29">
        <f t="shared" si="7"/>
        <v>95437094.823487297</v>
      </c>
      <c r="F141" s="29">
        <f t="shared" si="7"/>
        <v>96421756.373490736</v>
      </c>
      <c r="G141" s="29">
        <f t="shared" si="7"/>
        <v>0</v>
      </c>
      <c r="H141" s="29">
        <f>SUM(C141:G141)</f>
        <v>576272531.77516496</v>
      </c>
    </row>
    <row r="142" spans="2:9">
      <c r="B142" s="8" t="str">
        <f>$B$21</f>
        <v>Science</v>
      </c>
      <c r="C142" s="30">
        <f t="shared" si="7"/>
        <v>99822415.662366331</v>
      </c>
      <c r="D142" s="30">
        <f t="shared" si="7"/>
        <v>100833131.18749391</v>
      </c>
      <c r="E142" s="30">
        <f t="shared" si="7"/>
        <v>57791869.437724546</v>
      </c>
      <c r="F142" s="30">
        <f t="shared" si="7"/>
        <v>79724104.978145987</v>
      </c>
      <c r="G142" s="30">
        <f t="shared" si="7"/>
        <v>0</v>
      </c>
      <c r="H142" s="30">
        <f t="shared" ref="H142:H161" si="8">SUM(C142:G142)</f>
        <v>338171521.26573074</v>
      </c>
    </row>
    <row r="143" spans="2:9">
      <c r="B143" s="8" t="str">
        <f>$B$22</f>
        <v>Fine Arts</v>
      </c>
      <c r="C143" s="30">
        <f t="shared" si="7"/>
        <v>49708145.838748641</v>
      </c>
      <c r="D143" s="30">
        <f t="shared" si="7"/>
        <v>39409256.834750675</v>
      </c>
      <c r="E143" s="30">
        <f t="shared" si="7"/>
        <v>19252213.480015967</v>
      </c>
      <c r="F143" s="30">
        <f t="shared" si="7"/>
        <v>9524159.1415753048</v>
      </c>
      <c r="G143" s="30">
        <f t="shared" si="7"/>
        <v>0</v>
      </c>
      <c r="H143" s="30">
        <f t="shared" si="8"/>
        <v>117893775.29509059</v>
      </c>
    </row>
    <row r="144" spans="2:9">
      <c r="B144" s="8" t="str">
        <f>$B$23</f>
        <v>Student Enrollment Headcount on the CBM0C1 - No data entry required</v>
      </c>
      <c r="C144" s="30">
        <f t="shared" si="7"/>
        <v>5721963.4131473489</v>
      </c>
      <c r="D144" s="30">
        <f t="shared" si="7"/>
        <v>29496308.691823494</v>
      </c>
      <c r="E144" s="30">
        <f t="shared" si="7"/>
        <v>36835403.083262466</v>
      </c>
      <c r="F144" s="30">
        <f t="shared" si="7"/>
        <v>27304819.157513972</v>
      </c>
      <c r="G144" s="30">
        <f t="shared" si="7"/>
        <v>0</v>
      </c>
      <c r="H144" s="30">
        <f t="shared" si="8"/>
        <v>99358494.345747292</v>
      </c>
    </row>
    <row r="145" spans="2:8">
      <c r="B145" s="8" t="str">
        <f>$B$24</f>
        <v>Agriculture</v>
      </c>
      <c r="C145" s="30">
        <f t="shared" si="7"/>
        <v>6341248.2489823019</v>
      </c>
      <c r="D145" s="30">
        <f t="shared" si="7"/>
        <v>14290076.578353073</v>
      </c>
      <c r="E145" s="30">
        <f t="shared" si="7"/>
        <v>9914238.0971466154</v>
      </c>
      <c r="F145" s="30">
        <f t="shared" si="7"/>
        <v>8218062.02941979</v>
      </c>
      <c r="G145" s="30">
        <f t="shared" si="7"/>
        <v>0</v>
      </c>
      <c r="H145" s="30">
        <f t="shared" si="8"/>
        <v>38763624.953901783</v>
      </c>
    </row>
    <row r="146" spans="2:8">
      <c r="B146" s="8" t="str">
        <f>$B$25</f>
        <v>Engineering</v>
      </c>
      <c r="C146" s="30">
        <f t="shared" si="7"/>
        <v>48999192.777579978</v>
      </c>
      <c r="D146" s="30">
        <f t="shared" si="7"/>
        <v>114512238.58544357</v>
      </c>
      <c r="E146" s="30">
        <f t="shared" si="7"/>
        <v>95710659.392085746</v>
      </c>
      <c r="F146" s="30">
        <f t="shared" si="7"/>
        <v>98400807.951497406</v>
      </c>
      <c r="G146" s="30">
        <f t="shared" si="7"/>
        <v>0</v>
      </c>
      <c r="H146" s="30">
        <f t="shared" si="8"/>
        <v>357622898.70660675</v>
      </c>
    </row>
    <row r="147" spans="2:8">
      <c r="B147" s="8" t="str">
        <f>$B$26</f>
        <v>Home Economics</v>
      </c>
      <c r="C147" s="30">
        <f t="shared" si="7"/>
        <v>4005702.6279083584</v>
      </c>
      <c r="D147" s="30">
        <f t="shared" si="7"/>
        <v>6071978.5904702712</v>
      </c>
      <c r="E147" s="30">
        <f t="shared" si="7"/>
        <v>2312051.0405409359</v>
      </c>
      <c r="F147" s="30">
        <f t="shared" si="7"/>
        <v>2083448.6580361289</v>
      </c>
      <c r="G147" s="30">
        <f t="shared" si="7"/>
        <v>0</v>
      </c>
      <c r="H147" s="30">
        <f t="shared" si="8"/>
        <v>14473180.916955695</v>
      </c>
    </row>
    <row r="148" spans="2:8">
      <c r="B148" s="8" t="str">
        <f>$B$27</f>
        <v>Law</v>
      </c>
      <c r="C148" s="30">
        <f t="shared" si="7"/>
        <v>0</v>
      </c>
      <c r="D148" s="30">
        <f t="shared" si="7"/>
        <v>0</v>
      </c>
      <c r="E148" s="30">
        <f t="shared" si="7"/>
        <v>5701.636157874711</v>
      </c>
      <c r="F148" s="30">
        <f t="shared" si="7"/>
        <v>0</v>
      </c>
      <c r="G148" s="30">
        <f t="shared" si="7"/>
        <v>43210662.473914452</v>
      </c>
      <c r="H148" s="30">
        <f t="shared" si="8"/>
        <v>43216364.11007233</v>
      </c>
    </row>
    <row r="149" spans="2:8">
      <c r="B149" s="8" t="str">
        <f>$B$28</f>
        <v>Social Service</v>
      </c>
      <c r="C149" s="30">
        <f t="shared" si="7"/>
        <v>1855120.3458810735</v>
      </c>
      <c r="D149" s="30">
        <f t="shared" si="7"/>
        <v>6711687.1012123432</v>
      </c>
      <c r="E149" s="30">
        <f t="shared" si="7"/>
        <v>12532027.34454686</v>
      </c>
      <c r="F149" s="30">
        <f t="shared" si="7"/>
        <v>2434093.6155789937</v>
      </c>
      <c r="G149" s="30">
        <f t="shared" si="7"/>
        <v>0</v>
      </c>
      <c r="H149" s="30">
        <f t="shared" si="8"/>
        <v>23532928.407219268</v>
      </c>
    </row>
    <row r="150" spans="2:8">
      <c r="B150" s="8" t="str">
        <f>$B$29</f>
        <v>Library Science</v>
      </c>
      <c r="C150" s="30">
        <f t="shared" si="7"/>
        <v>147395.72246928752</v>
      </c>
      <c r="D150" s="30">
        <f t="shared" si="7"/>
        <v>141232.81935963719</v>
      </c>
      <c r="E150" s="30">
        <f t="shared" si="7"/>
        <v>4569015.1630485822</v>
      </c>
      <c r="F150" s="30">
        <f t="shared" si="7"/>
        <v>893417.53196293034</v>
      </c>
      <c r="G150" s="30">
        <f t="shared" si="7"/>
        <v>0</v>
      </c>
      <c r="H150" s="30">
        <f t="shared" si="8"/>
        <v>5751061.2368404372</v>
      </c>
    </row>
    <row r="151" spans="2:8">
      <c r="B151" s="8" t="str">
        <f>$B$30</f>
        <v>Semester Credit Hours Reported on the CBM0CS - No data entry required</v>
      </c>
      <c r="C151" s="30">
        <f t="shared" ref="C151:G160" si="9">$H$139*IF($H$113=0,0,C103/$H$113)</f>
        <v>0</v>
      </c>
      <c r="D151" s="30">
        <f t="shared" si="9"/>
        <v>0</v>
      </c>
      <c r="E151" s="30">
        <f t="shared" si="9"/>
        <v>0</v>
      </c>
      <c r="F151" s="30">
        <f t="shared" si="9"/>
        <v>0</v>
      </c>
      <c r="G151" s="30">
        <f t="shared" si="9"/>
        <v>21137522.839721259</v>
      </c>
      <c r="H151" s="30">
        <f t="shared" si="8"/>
        <v>21137522.839721259</v>
      </c>
    </row>
    <row r="152" spans="2:8">
      <c r="B152" s="8" t="str">
        <f>$B$31</f>
        <v>Vocational Training</v>
      </c>
      <c r="C152" s="30">
        <f t="shared" si="9"/>
        <v>1430877.0664174431</v>
      </c>
      <c r="D152" s="30">
        <f t="shared" si="9"/>
        <v>792853.73583188409</v>
      </c>
      <c r="E152" s="30">
        <f t="shared" si="9"/>
        <v>0</v>
      </c>
      <c r="F152" s="30">
        <f t="shared" si="9"/>
        <v>0</v>
      </c>
      <c r="G152" s="30">
        <f t="shared" si="9"/>
        <v>0</v>
      </c>
      <c r="H152" s="30">
        <f t="shared" si="8"/>
        <v>2223730.8022493273</v>
      </c>
    </row>
    <row r="153" spans="2:8">
      <c r="B153" s="8" t="str">
        <f>$B$32</f>
        <v>Physical Training</v>
      </c>
      <c r="C153" s="30">
        <f t="shared" si="9"/>
        <v>3894.566787255641</v>
      </c>
      <c r="D153" s="30">
        <f t="shared" si="9"/>
        <v>48448.788889738513</v>
      </c>
      <c r="E153" s="30">
        <f t="shared" si="9"/>
        <v>0</v>
      </c>
      <c r="F153" s="30">
        <f t="shared" si="9"/>
        <v>0</v>
      </c>
      <c r="G153" s="30">
        <f t="shared" si="9"/>
        <v>0</v>
      </c>
      <c r="H153" s="30">
        <f t="shared" si="8"/>
        <v>52343.355676994157</v>
      </c>
    </row>
    <row r="154" spans="2:8">
      <c r="B154" s="8" t="str">
        <f>$B$33</f>
        <v>Health Services</v>
      </c>
      <c r="C154" s="30">
        <f t="shared" si="9"/>
        <v>7814354.3405278428</v>
      </c>
      <c r="D154" s="30">
        <f t="shared" si="9"/>
        <v>21760776.743111141</v>
      </c>
      <c r="E154" s="30">
        <f t="shared" si="9"/>
        <v>18798537.361993182</v>
      </c>
      <c r="F154" s="30">
        <f t="shared" si="9"/>
        <v>6385838.1122447783</v>
      </c>
      <c r="G154" s="30">
        <f t="shared" si="9"/>
        <v>5767734.4705771413</v>
      </c>
      <c r="H154" s="30">
        <f t="shared" si="8"/>
        <v>60527241.028454088</v>
      </c>
    </row>
    <row r="155" spans="2:8">
      <c r="B155" s="8" t="str">
        <f>$B$34</f>
        <v>Pharmacy</v>
      </c>
      <c r="C155" s="30">
        <f t="shared" si="9"/>
        <v>242.189247353263</v>
      </c>
      <c r="D155" s="30">
        <f t="shared" si="9"/>
        <v>77134.877975370968</v>
      </c>
      <c r="E155" s="30">
        <f t="shared" si="9"/>
        <v>3240236.0621001977</v>
      </c>
      <c r="F155" s="30">
        <f t="shared" si="9"/>
        <v>6284779.190122433</v>
      </c>
      <c r="G155" s="30">
        <f t="shared" si="9"/>
        <v>12537080.710973062</v>
      </c>
      <c r="H155" s="30">
        <f t="shared" si="8"/>
        <v>22139473.030418418</v>
      </c>
    </row>
    <row r="156" spans="2:8">
      <c r="B156" s="8" t="str">
        <f>$B$35</f>
        <v>Business Administration</v>
      </c>
      <c r="C156" s="30">
        <f t="shared" si="9"/>
        <v>33131104.108870909</v>
      </c>
      <c r="D156" s="30">
        <f t="shared" si="9"/>
        <v>147559892.93074396</v>
      </c>
      <c r="E156" s="30">
        <f t="shared" si="9"/>
        <v>93423367.794606715</v>
      </c>
      <c r="F156" s="30">
        <f t="shared" si="9"/>
        <v>37046648.868236713</v>
      </c>
      <c r="G156" s="30">
        <f t="shared" si="9"/>
        <v>0</v>
      </c>
      <c r="H156" s="30">
        <f t="shared" si="8"/>
        <v>311161013.70245832</v>
      </c>
    </row>
    <row r="157" spans="2:8">
      <c r="B157" s="8" t="str">
        <f>$B$36</f>
        <v>Optometry</v>
      </c>
      <c r="C157" s="30">
        <f t="shared" si="9"/>
        <v>0</v>
      </c>
      <c r="D157" s="30">
        <f t="shared" si="9"/>
        <v>0</v>
      </c>
      <c r="E157" s="30">
        <f t="shared" si="9"/>
        <v>0</v>
      </c>
      <c r="F157" s="30">
        <f t="shared" si="9"/>
        <v>0</v>
      </c>
      <c r="G157" s="30">
        <f t="shared" si="9"/>
        <v>6321190.9436370647</v>
      </c>
      <c r="H157" s="30">
        <f t="shared" si="8"/>
        <v>6321190.9436370647</v>
      </c>
    </row>
    <row r="158" spans="2:8">
      <c r="B158" s="8" t="str">
        <f>$B$37</f>
        <v>Teacher Ed-Practice Teaching</v>
      </c>
      <c r="C158" s="30">
        <f t="shared" si="9"/>
        <v>32315.732561230983</v>
      </c>
      <c r="D158" s="30">
        <f t="shared" si="9"/>
        <v>4793253.0949789025</v>
      </c>
      <c r="E158" s="30">
        <f t="shared" si="9"/>
        <v>0</v>
      </c>
      <c r="F158" s="30">
        <f t="shared" si="9"/>
        <v>0</v>
      </c>
      <c r="G158" s="30">
        <f t="shared" si="9"/>
        <v>0</v>
      </c>
      <c r="H158" s="30">
        <f t="shared" si="8"/>
        <v>4825568.8275401331</v>
      </c>
    </row>
    <row r="159" spans="2:8">
      <c r="B159" s="8" t="str">
        <f>$B$38</f>
        <v>Technology</v>
      </c>
      <c r="C159" s="30">
        <f t="shared" si="9"/>
        <v>6485060.2334756954</v>
      </c>
      <c r="D159" s="30">
        <f t="shared" si="9"/>
        <v>14483716.426103637</v>
      </c>
      <c r="E159" s="30">
        <f t="shared" si="9"/>
        <v>5815644.5396096678</v>
      </c>
      <c r="F159" s="30">
        <f t="shared" si="9"/>
        <v>133296.8395550916</v>
      </c>
      <c r="G159" s="30">
        <f t="shared" si="9"/>
        <v>0</v>
      </c>
      <c r="H159" s="30">
        <f t="shared" si="8"/>
        <v>26917718.038744092</v>
      </c>
    </row>
    <row r="160" spans="2:8">
      <c r="B160" s="8" t="str">
        <f>$B$39</f>
        <v>Nursing</v>
      </c>
      <c r="C160" s="30">
        <f t="shared" si="9"/>
        <v>2369501.9931333177</v>
      </c>
      <c r="D160" s="30">
        <f t="shared" si="9"/>
        <v>34974619.945828632</v>
      </c>
      <c r="E160" s="30">
        <f t="shared" si="9"/>
        <v>13671533.676994372</v>
      </c>
      <c r="F160" s="30">
        <f t="shared" si="9"/>
        <v>5649949.801814043</v>
      </c>
      <c r="G160" s="30">
        <f t="shared" si="9"/>
        <v>0</v>
      </c>
      <c r="H160" s="30">
        <f t="shared" si="8"/>
        <v>56665605.417770363</v>
      </c>
    </row>
    <row r="161" spans="2:8">
      <c r="B161" s="26" t="str">
        <f>$B$40</f>
        <v>Totals</v>
      </c>
      <c r="C161" s="29">
        <f>SUM(C141:C160)</f>
        <v>485041132.77624536</v>
      </c>
      <c r="D161" s="29">
        <f>SUM(D141:D160)</f>
        <v>703197689.60241604</v>
      </c>
      <c r="E161" s="29">
        <f>SUM(E141:E160)</f>
        <v>469309592.93332094</v>
      </c>
      <c r="F161" s="29">
        <f>SUM(F141:F160)</f>
        <v>380505182.24919426</v>
      </c>
      <c r="G161" s="29">
        <f>SUM(G141:G160)</f>
        <v>88974191.43882297</v>
      </c>
      <c r="H161" s="29">
        <f t="shared" si="8"/>
        <v>2127027788.9999998</v>
      </c>
    </row>
    <row r="162" spans="2:8">
      <c r="B162" s="12"/>
      <c r="C162" s="16"/>
      <c r="D162" s="16"/>
      <c r="E162" s="16"/>
      <c r="F162" s="16"/>
      <c r="G162" s="16"/>
      <c r="H162" s="16"/>
    </row>
    <row r="163" spans="2:8" ht="14.4" thickBot="1">
      <c r="B163" s="521" t="s">
        <v>35</v>
      </c>
      <c r="C163" s="521"/>
      <c r="D163" s="521"/>
      <c r="E163" s="521"/>
      <c r="F163" s="521"/>
      <c r="G163" s="521"/>
      <c r="H163" s="15">
        <f>H11</f>
        <v>1319249771</v>
      </c>
    </row>
    <row r="164" spans="2:8" ht="14.4" thickBot="1">
      <c r="B164" s="49" t="s">
        <v>31</v>
      </c>
      <c r="C164" s="50" t="s">
        <v>25</v>
      </c>
      <c r="D164" s="50" t="s">
        <v>26</v>
      </c>
      <c r="E164" s="50" t="s">
        <v>27</v>
      </c>
      <c r="F164" s="50" t="s">
        <v>28</v>
      </c>
      <c r="G164" s="50" t="s">
        <v>29</v>
      </c>
      <c r="H164" s="51" t="s">
        <v>1</v>
      </c>
    </row>
    <row r="165" spans="2:8">
      <c r="B165" s="8" t="str">
        <f>$B$20</f>
        <v>Liberal Arts</v>
      </c>
      <c r="C165" s="29">
        <f t="shared" ref="C165:G174" si="10">$H$163*IF($H$16=0,0,C$16/$H$16)*IF(C$40=0,0,C20/C$40)</f>
        <v>224267152.75986797</v>
      </c>
      <c r="D165" s="29">
        <f t="shared" si="10"/>
        <v>163217755.18384686</v>
      </c>
      <c r="E165" s="29">
        <f t="shared" si="10"/>
        <v>31007192.574571624</v>
      </c>
      <c r="F165" s="29">
        <f t="shared" si="10"/>
        <v>9937664.0034689102</v>
      </c>
      <c r="G165" s="29">
        <f t="shared" si="10"/>
        <v>0</v>
      </c>
      <c r="H165" s="29">
        <f>SUM(C165:G165)</f>
        <v>428429764.5217554</v>
      </c>
    </row>
    <row r="166" spans="2:8">
      <c r="B166" s="8" t="str">
        <f>$B$21</f>
        <v>Science</v>
      </c>
      <c r="C166" s="30">
        <f t="shared" si="10"/>
        <v>88689485.133228049</v>
      </c>
      <c r="D166" s="30">
        <f t="shared" si="10"/>
        <v>80792596.832717448</v>
      </c>
      <c r="E166" s="30">
        <f t="shared" si="10"/>
        <v>20755567.371991064</v>
      </c>
      <c r="F166" s="30">
        <f t="shared" si="10"/>
        <v>9855705.6209722813</v>
      </c>
      <c r="G166" s="30">
        <f t="shared" si="10"/>
        <v>0</v>
      </c>
      <c r="H166" s="30">
        <f t="shared" ref="H166:H185" si="11">SUM(C166:G166)</f>
        <v>200093354.95890883</v>
      </c>
    </row>
    <row r="167" spans="2:8">
      <c r="B167" s="8" t="str">
        <f>$B$22</f>
        <v>Fine Arts</v>
      </c>
      <c r="C167" s="30">
        <f t="shared" si="10"/>
        <v>30506529.781251777</v>
      </c>
      <c r="D167" s="30">
        <f t="shared" si="10"/>
        <v>22714589.44457427</v>
      </c>
      <c r="E167" s="30">
        <f t="shared" si="10"/>
        <v>3281135.6260856143</v>
      </c>
      <c r="F167" s="30">
        <f t="shared" si="10"/>
        <v>1245170.1898648066</v>
      </c>
      <c r="G167" s="30">
        <f t="shared" si="10"/>
        <v>0</v>
      </c>
      <c r="H167" s="30">
        <f t="shared" si="11"/>
        <v>57747425.041776471</v>
      </c>
    </row>
    <row r="168" spans="2:8">
      <c r="B168" s="8" t="str">
        <f>$B$23</f>
        <v>Student Enrollment Headcount on the CBM0C1 - No data entry required</v>
      </c>
      <c r="C168" s="30">
        <f t="shared" si="10"/>
        <v>4657628.3559087785</v>
      </c>
      <c r="D168" s="30">
        <f t="shared" si="10"/>
        <v>29595886.074532513</v>
      </c>
      <c r="E168" s="30">
        <f t="shared" si="10"/>
        <v>26823948.616374634</v>
      </c>
      <c r="F168" s="30">
        <f t="shared" si="10"/>
        <v>6596255.9568186207</v>
      </c>
      <c r="G168" s="30">
        <f t="shared" si="10"/>
        <v>0</v>
      </c>
      <c r="H168" s="30">
        <f t="shared" si="11"/>
        <v>67673719.003634542</v>
      </c>
    </row>
    <row r="169" spans="2:8">
      <c r="B169" s="8" t="str">
        <f>$B$24</f>
        <v>Agriculture</v>
      </c>
      <c r="C169" s="30">
        <f t="shared" si="10"/>
        <v>6075592.5312579228</v>
      </c>
      <c r="D169" s="30">
        <f t="shared" si="10"/>
        <v>12998448.297179475</v>
      </c>
      <c r="E169" s="30">
        <f t="shared" si="10"/>
        <v>1913669.0845975485</v>
      </c>
      <c r="F169" s="30">
        <f t="shared" si="10"/>
        <v>1095105.381439249</v>
      </c>
      <c r="G169" s="30">
        <f t="shared" si="10"/>
        <v>0</v>
      </c>
      <c r="H169" s="30">
        <f t="shared" si="11"/>
        <v>22082815.294474196</v>
      </c>
    </row>
    <row r="170" spans="2:8">
      <c r="B170" s="8" t="str">
        <f>$B$25</f>
        <v>Engineering</v>
      </c>
      <c r="C170" s="30">
        <f t="shared" si="10"/>
        <v>31343581.988207474</v>
      </c>
      <c r="D170" s="30">
        <f t="shared" si="10"/>
        <v>83456850.793240339</v>
      </c>
      <c r="E170" s="30">
        <f t="shared" si="10"/>
        <v>36560922.816735558</v>
      </c>
      <c r="F170" s="30">
        <f t="shared" si="10"/>
        <v>12130442.969992187</v>
      </c>
      <c r="G170" s="30">
        <f t="shared" si="10"/>
        <v>0</v>
      </c>
      <c r="H170" s="30">
        <f t="shared" si="11"/>
        <v>163491798.56817555</v>
      </c>
    </row>
    <row r="171" spans="2:8">
      <c r="B171" s="8" t="str">
        <f>$B$26</f>
        <v>Home Economics</v>
      </c>
      <c r="C171" s="30">
        <f t="shared" si="10"/>
        <v>5257634.9806480706</v>
      </c>
      <c r="D171" s="30">
        <f t="shared" si="10"/>
        <v>6877935.3136419747</v>
      </c>
      <c r="E171" s="30">
        <f t="shared" si="10"/>
        <v>1202069.4183466688</v>
      </c>
      <c r="F171" s="30">
        <f t="shared" si="10"/>
        <v>231371.80108864637</v>
      </c>
      <c r="G171" s="30">
        <f t="shared" si="10"/>
        <v>0</v>
      </c>
      <c r="H171" s="30">
        <f t="shared" si="11"/>
        <v>13569011.513725361</v>
      </c>
    </row>
    <row r="172" spans="2:8">
      <c r="B172" s="8" t="str">
        <f>$B$27</f>
        <v>Law</v>
      </c>
      <c r="C172" s="30">
        <f t="shared" si="10"/>
        <v>0</v>
      </c>
      <c r="D172" s="30">
        <f t="shared" si="10"/>
        <v>0</v>
      </c>
      <c r="E172" s="30">
        <f t="shared" si="10"/>
        <v>0</v>
      </c>
      <c r="F172" s="30">
        <f t="shared" si="10"/>
        <v>0</v>
      </c>
      <c r="G172" s="30">
        <f t="shared" si="10"/>
        <v>7005195.4991206415</v>
      </c>
      <c r="H172" s="30">
        <f t="shared" si="11"/>
        <v>7005195.4991206415</v>
      </c>
    </row>
    <row r="173" spans="2:8">
      <c r="B173" s="8" t="str">
        <f>$B$28</f>
        <v>Social Service</v>
      </c>
      <c r="C173" s="30">
        <f t="shared" si="10"/>
        <v>1110192.2461428309</v>
      </c>
      <c r="D173" s="30">
        <f t="shared" si="10"/>
        <v>6980254.8977427483</v>
      </c>
      <c r="E173" s="30">
        <f t="shared" si="10"/>
        <v>9172918.092069298</v>
      </c>
      <c r="F173" s="30">
        <f t="shared" si="10"/>
        <v>197634.94411860663</v>
      </c>
      <c r="G173" s="30">
        <f t="shared" si="10"/>
        <v>0</v>
      </c>
      <c r="H173" s="30">
        <f t="shared" si="11"/>
        <v>17461000.180073485</v>
      </c>
    </row>
    <row r="174" spans="2:8">
      <c r="B174" s="8" t="str">
        <f>$B$29</f>
        <v>Library Science</v>
      </c>
      <c r="C174" s="30">
        <f t="shared" si="10"/>
        <v>67815.72843966457</v>
      </c>
      <c r="D174" s="30">
        <f t="shared" si="10"/>
        <v>104357.39552416481</v>
      </c>
      <c r="E174" s="30">
        <f t="shared" si="10"/>
        <v>2351902.589602557</v>
      </c>
      <c r="F174" s="30">
        <f t="shared" si="10"/>
        <v>75061.58834510576</v>
      </c>
      <c r="G174" s="30">
        <f t="shared" si="10"/>
        <v>0</v>
      </c>
      <c r="H174" s="30">
        <f t="shared" si="11"/>
        <v>2599137.3019114919</v>
      </c>
    </row>
    <row r="175" spans="2:8">
      <c r="B175" s="8" t="str">
        <f>$B$30</f>
        <v>Semester Credit Hours Reported on the CBM0CS - No data entry required</v>
      </c>
      <c r="C175" s="30">
        <f t="shared" ref="C175:G184" si="12">$H$163*IF($H$16=0,0,C$16/$H$16)*IF(C$40=0,0,C30/C$40)</f>
        <v>0</v>
      </c>
      <c r="D175" s="30">
        <f t="shared" si="12"/>
        <v>0</v>
      </c>
      <c r="E175" s="30">
        <f t="shared" si="12"/>
        <v>0</v>
      </c>
      <c r="F175" s="30">
        <f t="shared" si="12"/>
        <v>0</v>
      </c>
      <c r="G175" s="30">
        <f t="shared" si="12"/>
        <v>1249784.4301846863</v>
      </c>
      <c r="H175" s="30">
        <f t="shared" si="11"/>
        <v>1249784.4301846863</v>
      </c>
    </row>
    <row r="176" spans="2:8">
      <c r="B176" s="8" t="str">
        <f>$B$31</f>
        <v>Vocational Training</v>
      </c>
      <c r="C176" s="30">
        <f t="shared" si="12"/>
        <v>936588.62625019636</v>
      </c>
      <c r="D176" s="30">
        <f t="shared" si="12"/>
        <v>450785.33750058041</v>
      </c>
      <c r="E176" s="30">
        <f t="shared" si="12"/>
        <v>0</v>
      </c>
      <c r="F176" s="30">
        <f t="shared" si="12"/>
        <v>0</v>
      </c>
      <c r="G176" s="30">
        <f t="shared" si="12"/>
        <v>0</v>
      </c>
      <c r="H176" s="30">
        <f t="shared" si="11"/>
        <v>1387373.9637507768</v>
      </c>
    </row>
    <row r="177" spans="2:8">
      <c r="B177" s="8" t="str">
        <f>$B$32</f>
        <v>Physical Training</v>
      </c>
      <c r="C177" s="30">
        <f t="shared" si="12"/>
        <v>3251.4390347784379</v>
      </c>
      <c r="D177" s="30">
        <f t="shared" si="12"/>
        <v>7722.2327623225765</v>
      </c>
      <c r="E177" s="30">
        <f t="shared" si="12"/>
        <v>0</v>
      </c>
      <c r="F177" s="30">
        <f t="shared" si="12"/>
        <v>0</v>
      </c>
      <c r="G177" s="30">
        <f t="shared" si="12"/>
        <v>0</v>
      </c>
      <c r="H177" s="30">
        <f t="shared" si="11"/>
        <v>10973.671797101015</v>
      </c>
    </row>
    <row r="178" spans="2:8">
      <c r="B178" s="8" t="str">
        <f>$B$33</f>
        <v>Health Services</v>
      </c>
      <c r="C178" s="30">
        <f t="shared" si="12"/>
        <v>9700296.7672289275</v>
      </c>
      <c r="D178" s="30">
        <f t="shared" si="12"/>
        <v>29565962.422578514</v>
      </c>
      <c r="E178" s="30">
        <f t="shared" si="12"/>
        <v>11193920.479512606</v>
      </c>
      <c r="F178" s="30">
        <f t="shared" si="12"/>
        <v>1796224.9764636741</v>
      </c>
      <c r="G178" s="30">
        <f t="shared" si="12"/>
        <v>1505504.3833831456</v>
      </c>
      <c r="H178" s="30">
        <f t="shared" si="11"/>
        <v>53761909.02916687</v>
      </c>
    </row>
    <row r="179" spans="2:8">
      <c r="B179" s="8" t="str">
        <f>$B$34</f>
        <v>Pharmacy</v>
      </c>
      <c r="C179" s="30">
        <f t="shared" si="12"/>
        <v>174.1842340059878</v>
      </c>
      <c r="D179" s="30">
        <f t="shared" si="12"/>
        <v>67891.29636875265</v>
      </c>
      <c r="E179" s="30">
        <f t="shared" si="12"/>
        <v>152996.04736146811</v>
      </c>
      <c r="F179" s="30">
        <f t="shared" si="12"/>
        <v>287055.12556860817</v>
      </c>
      <c r="G179" s="30">
        <f t="shared" si="12"/>
        <v>3251416.5347934407</v>
      </c>
      <c r="H179" s="30">
        <f t="shared" si="11"/>
        <v>3759533.1883262754</v>
      </c>
    </row>
    <row r="180" spans="2:8">
      <c r="B180" s="8" t="str">
        <f>$B$35</f>
        <v>Business Administration</v>
      </c>
      <c r="C180" s="30">
        <f t="shared" si="12"/>
        <v>27994861.058736693</v>
      </c>
      <c r="D180" s="30">
        <f t="shared" si="12"/>
        <v>135501589.26754299</v>
      </c>
      <c r="E180" s="30">
        <f t="shared" si="12"/>
        <v>46586361.890736736</v>
      </c>
      <c r="F180" s="30">
        <f t="shared" si="12"/>
        <v>1558082.4566751581</v>
      </c>
      <c r="G180" s="30">
        <f t="shared" si="12"/>
        <v>0</v>
      </c>
      <c r="H180" s="30">
        <f t="shared" si="11"/>
        <v>211640894.67369157</v>
      </c>
    </row>
    <row r="181" spans="2:8">
      <c r="B181" s="8" t="str">
        <f>$B$36</f>
        <v>Optometry</v>
      </c>
      <c r="C181" s="30">
        <f t="shared" si="12"/>
        <v>0</v>
      </c>
      <c r="D181" s="30">
        <f t="shared" si="12"/>
        <v>0</v>
      </c>
      <c r="E181" s="30">
        <f t="shared" si="12"/>
        <v>0</v>
      </c>
      <c r="F181" s="30">
        <f t="shared" si="12"/>
        <v>0</v>
      </c>
      <c r="G181" s="30">
        <f t="shared" si="12"/>
        <v>974100.48872490251</v>
      </c>
      <c r="H181" s="30">
        <f t="shared" si="11"/>
        <v>974100.48872490251</v>
      </c>
    </row>
    <row r="182" spans="2:8">
      <c r="B182" s="8" t="str">
        <f>$B$37</f>
        <v>Teacher Ed-Practice Teaching</v>
      </c>
      <c r="C182" s="30">
        <f t="shared" si="12"/>
        <v>20611.801024041888</v>
      </c>
      <c r="D182" s="30">
        <f t="shared" si="12"/>
        <v>3784966.5858661626</v>
      </c>
      <c r="E182" s="30">
        <f t="shared" si="12"/>
        <v>0</v>
      </c>
      <c r="F182" s="30">
        <f t="shared" si="12"/>
        <v>0</v>
      </c>
      <c r="G182" s="30">
        <f t="shared" si="12"/>
        <v>0</v>
      </c>
      <c r="H182" s="30">
        <f t="shared" si="11"/>
        <v>3805578.3868902046</v>
      </c>
    </row>
    <row r="183" spans="2:8">
      <c r="B183" s="8" t="str">
        <f>$B$38</f>
        <v>Technology</v>
      </c>
      <c r="C183" s="30">
        <f t="shared" si="12"/>
        <v>4329233.013396156</v>
      </c>
      <c r="D183" s="30">
        <f t="shared" si="12"/>
        <v>13171233.255236443</v>
      </c>
      <c r="E183" s="30">
        <f t="shared" si="12"/>
        <v>2709291.7608747748</v>
      </c>
      <c r="F183" s="30">
        <f t="shared" si="12"/>
        <v>52881.647776567508</v>
      </c>
      <c r="G183" s="30">
        <f t="shared" si="12"/>
        <v>0</v>
      </c>
      <c r="H183" s="30">
        <f t="shared" si="11"/>
        <v>20262639.677283939</v>
      </c>
    </row>
    <row r="184" spans="2:8">
      <c r="B184" s="8" t="str">
        <f>$B$39</f>
        <v>Nursing</v>
      </c>
      <c r="C184" s="30">
        <f t="shared" si="12"/>
        <v>1537640.3563935249</v>
      </c>
      <c r="D184" s="30">
        <f t="shared" si="12"/>
        <v>31260788.73276598</v>
      </c>
      <c r="E184" s="30">
        <f t="shared" si="12"/>
        <v>8602027.8297465239</v>
      </c>
      <c r="F184" s="30">
        <f t="shared" si="12"/>
        <v>843304.68772168574</v>
      </c>
      <c r="G184" s="30">
        <f t="shared" si="12"/>
        <v>0</v>
      </c>
      <c r="H184" s="30">
        <f t="shared" si="11"/>
        <v>42243761.60662771</v>
      </c>
    </row>
    <row r="185" spans="2:8">
      <c r="B185" s="26" t="str">
        <f>$B$40</f>
        <v>Totals</v>
      </c>
      <c r="C185" s="29">
        <f>SUM(C165:C184)</f>
        <v>436498270.75125074</v>
      </c>
      <c r="D185" s="29">
        <f>SUM(D165:D184)</f>
        <v>620549613.36362159</v>
      </c>
      <c r="E185" s="29">
        <f>SUM(E165:E184)</f>
        <v>202313924.19860667</v>
      </c>
      <c r="F185" s="29">
        <f>SUM(F165:F184)</f>
        <v>45901961.350314103</v>
      </c>
      <c r="G185" s="29">
        <f>SUM(G165:G184)</f>
        <v>13986001.336206816</v>
      </c>
      <c r="H185" s="29">
        <f t="shared" si="11"/>
        <v>1319249771</v>
      </c>
    </row>
    <row r="186" spans="2:8">
      <c r="B186" s="31"/>
      <c r="C186" s="32"/>
      <c r="D186" s="32"/>
      <c r="E186" s="32"/>
      <c r="F186" s="32"/>
      <c r="G186" s="32"/>
      <c r="H186" s="32"/>
    </row>
    <row r="187" spans="2:8" ht="14.4" thickBot="1">
      <c r="B187" s="22" t="s">
        <v>11</v>
      </c>
      <c r="C187" s="9"/>
      <c r="D187" s="9"/>
      <c r="E187" s="9"/>
      <c r="F187" s="9"/>
      <c r="G187" s="9"/>
      <c r="H187" s="15">
        <f>H10</f>
        <v>877977086</v>
      </c>
    </row>
    <row r="188" spans="2:8" ht="14.4" thickBot="1">
      <c r="B188" s="49" t="s">
        <v>31</v>
      </c>
      <c r="C188" s="50" t="s">
        <v>25</v>
      </c>
      <c r="D188" s="50" t="s">
        <v>26</v>
      </c>
      <c r="E188" s="50" t="s">
        <v>27</v>
      </c>
      <c r="F188" s="50" t="s">
        <v>28</v>
      </c>
      <c r="G188" s="50" t="s">
        <v>29</v>
      </c>
      <c r="H188" s="51" t="s">
        <v>1</v>
      </c>
    </row>
    <row r="189" spans="2:8">
      <c r="B189" s="8" t="str">
        <f>$B$20</f>
        <v>Liberal Arts</v>
      </c>
      <c r="C189" s="29">
        <f t="shared" ref="C189:G198" si="13">$H$187*IF($H$16=0,0,C$16/$H$16)*IF(C$40=0,0,C20/C$40)</f>
        <v>149252571.87376517</v>
      </c>
      <c r="D189" s="29">
        <f t="shared" si="13"/>
        <v>108623440.55678843</v>
      </c>
      <c r="E189" s="29">
        <f t="shared" si="13"/>
        <v>20635671.258087512</v>
      </c>
      <c r="F189" s="29">
        <f t="shared" si="13"/>
        <v>6613638.6567640556</v>
      </c>
      <c r="G189" s="29">
        <f t="shared" si="13"/>
        <v>0</v>
      </c>
      <c r="H189" s="29">
        <f>SUM(C189:G189)</f>
        <v>285125322.34540516</v>
      </c>
    </row>
    <row r="190" spans="2:8">
      <c r="B190" s="8" t="str">
        <f>$B$21</f>
        <v>Science</v>
      </c>
      <c r="C190" s="30">
        <f t="shared" si="13"/>
        <v>59023952.421904109</v>
      </c>
      <c r="D190" s="30">
        <f t="shared" si="13"/>
        <v>53768475.308351673</v>
      </c>
      <c r="E190" s="30">
        <f t="shared" si="13"/>
        <v>13813087.529076701</v>
      </c>
      <c r="F190" s="30">
        <f t="shared" si="13"/>
        <v>6559094.3366364744</v>
      </c>
      <c r="G190" s="30">
        <f t="shared" si="13"/>
        <v>0</v>
      </c>
      <c r="H190" s="30">
        <f t="shared" ref="H190:H209" si="14">SUM(C190:G190)</f>
        <v>133164609.59596895</v>
      </c>
    </row>
    <row r="191" spans="2:8">
      <c r="B191" s="8" t="str">
        <f>$B$22</f>
        <v>Fine Arts</v>
      </c>
      <c r="C191" s="30">
        <f t="shared" si="13"/>
        <v>20302473.959129952</v>
      </c>
      <c r="D191" s="30">
        <f t="shared" si="13"/>
        <v>15116841.017237272</v>
      </c>
      <c r="E191" s="30">
        <f t="shared" si="13"/>
        <v>2183636.4569370337</v>
      </c>
      <c r="F191" s="30">
        <f t="shared" si="13"/>
        <v>828676.2059036732</v>
      </c>
      <c r="G191" s="30">
        <f t="shared" si="13"/>
        <v>0</v>
      </c>
      <c r="H191" s="30">
        <f t="shared" si="14"/>
        <v>38431627.639207922</v>
      </c>
    </row>
    <row r="192" spans="2:8">
      <c r="B192" s="8" t="str">
        <f>$B$23</f>
        <v>Student Enrollment Headcount on the CBM0C1 - No data entry required</v>
      </c>
      <c r="C192" s="30">
        <f t="shared" si="13"/>
        <v>3099709.4420505762</v>
      </c>
      <c r="D192" s="30">
        <f t="shared" si="13"/>
        <v>19696429.277080417</v>
      </c>
      <c r="E192" s="30">
        <f t="shared" si="13"/>
        <v>17851670.516771562</v>
      </c>
      <c r="F192" s="30">
        <f t="shared" si="13"/>
        <v>4389890.1563483803</v>
      </c>
      <c r="G192" s="30">
        <f t="shared" si="13"/>
        <v>0</v>
      </c>
      <c r="H192" s="30">
        <f t="shared" si="14"/>
        <v>45037699.392250933</v>
      </c>
    </row>
    <row r="193" spans="2:8">
      <c r="B193" s="8" t="str">
        <f>$B$24</f>
        <v>Agriculture</v>
      </c>
      <c r="C193" s="30">
        <f t="shared" si="13"/>
        <v>4043382.1885554036</v>
      </c>
      <c r="D193" s="30">
        <f t="shared" si="13"/>
        <v>8650628.5688635502</v>
      </c>
      <c r="E193" s="30">
        <f t="shared" si="13"/>
        <v>1273570.5121174078</v>
      </c>
      <c r="F193" s="30">
        <f t="shared" si="13"/>
        <v>728806.21455794852</v>
      </c>
      <c r="G193" s="30">
        <f t="shared" si="13"/>
        <v>0</v>
      </c>
      <c r="H193" s="30">
        <f t="shared" si="14"/>
        <v>14696387.484094311</v>
      </c>
    </row>
    <row r="194" spans="2:8">
      <c r="B194" s="8" t="str">
        <f>$B$25</f>
        <v>Engineering</v>
      </c>
      <c r="C194" s="30">
        <f t="shared" si="13"/>
        <v>20859542.585289929</v>
      </c>
      <c r="D194" s="30">
        <f t="shared" si="13"/>
        <v>55541569.365325242</v>
      </c>
      <c r="E194" s="30">
        <f t="shared" si="13"/>
        <v>24331747.620298352</v>
      </c>
      <c r="F194" s="30">
        <f t="shared" si="13"/>
        <v>8072960.2572604325</v>
      </c>
      <c r="G194" s="30">
        <f t="shared" si="13"/>
        <v>0</v>
      </c>
      <c r="H194" s="30">
        <f t="shared" si="14"/>
        <v>108805819.82817395</v>
      </c>
    </row>
    <row r="195" spans="2:8">
      <c r="B195" s="8" t="str">
        <f>$B$26</f>
        <v>Home Economics</v>
      </c>
      <c r="C195" s="30">
        <f t="shared" si="13"/>
        <v>3499021.2930353885</v>
      </c>
      <c r="D195" s="30">
        <f t="shared" si="13"/>
        <v>4577351.2621423658</v>
      </c>
      <c r="E195" s="30">
        <f t="shared" si="13"/>
        <v>799992.10785515711</v>
      </c>
      <c r="F195" s="30">
        <f t="shared" si="13"/>
        <v>153980.80345953032</v>
      </c>
      <c r="G195" s="30">
        <f t="shared" si="13"/>
        <v>0</v>
      </c>
      <c r="H195" s="30">
        <f t="shared" si="14"/>
        <v>9030345.4664924424</v>
      </c>
    </row>
    <row r="196" spans="2:8">
      <c r="B196" s="8" t="str">
        <f>$B$27</f>
        <v>Law</v>
      </c>
      <c r="C196" s="30">
        <f t="shared" si="13"/>
        <v>0</v>
      </c>
      <c r="D196" s="30">
        <f t="shared" si="13"/>
        <v>0</v>
      </c>
      <c r="E196" s="30">
        <f t="shared" si="13"/>
        <v>0</v>
      </c>
      <c r="F196" s="30">
        <f t="shared" si="13"/>
        <v>0</v>
      </c>
      <c r="G196" s="30">
        <f t="shared" si="13"/>
        <v>4662044.4940583259</v>
      </c>
      <c r="H196" s="30">
        <f t="shared" si="14"/>
        <v>4662044.4940583259</v>
      </c>
    </row>
    <row r="197" spans="2:8">
      <c r="B197" s="8" t="str">
        <f>$B$28</f>
        <v>Social Service</v>
      </c>
      <c r="C197" s="30">
        <f t="shared" si="13"/>
        <v>738846.71014908014</v>
      </c>
      <c r="D197" s="30">
        <f t="shared" si="13"/>
        <v>4645446.2144889813</v>
      </c>
      <c r="E197" s="30">
        <f t="shared" si="13"/>
        <v>6104690.7671524491</v>
      </c>
      <c r="F197" s="30">
        <f t="shared" si="13"/>
        <v>131528.50668869063</v>
      </c>
      <c r="G197" s="30">
        <f t="shared" si="13"/>
        <v>0</v>
      </c>
      <c r="H197" s="30">
        <f t="shared" si="14"/>
        <v>11620512.1984792</v>
      </c>
    </row>
    <row r="198" spans="2:8">
      <c r="B198" s="8" t="str">
        <f>$B$29</f>
        <v>Library Science</v>
      </c>
      <c r="C198" s="30">
        <f t="shared" si="13"/>
        <v>45132.208433352105</v>
      </c>
      <c r="D198" s="30">
        <f t="shared" si="13"/>
        <v>69451.141125008129</v>
      </c>
      <c r="E198" s="30">
        <f t="shared" si="13"/>
        <v>1565220.3453557445</v>
      </c>
      <c r="F198" s="30">
        <f t="shared" si="13"/>
        <v>49954.418074913221</v>
      </c>
      <c r="G198" s="30">
        <f t="shared" si="13"/>
        <v>0</v>
      </c>
      <c r="H198" s="30">
        <f t="shared" si="14"/>
        <v>1729758.112989018</v>
      </c>
    </row>
    <row r="199" spans="2:8">
      <c r="B199" s="8" t="str">
        <f>$B$30</f>
        <v>Semester Credit Hours Reported on the CBM0CS - No data entry required</v>
      </c>
      <c r="C199" s="30">
        <f t="shared" ref="C199:G208" si="15">$H$187*IF($H$16=0,0,C$16/$H$16)*IF(C$40=0,0,C30/C$40)</f>
        <v>0</v>
      </c>
      <c r="D199" s="30">
        <f t="shared" si="15"/>
        <v>0</v>
      </c>
      <c r="E199" s="30">
        <f t="shared" si="15"/>
        <v>0</v>
      </c>
      <c r="F199" s="30">
        <f t="shared" si="15"/>
        <v>0</v>
      </c>
      <c r="G199" s="30">
        <f t="shared" si="15"/>
        <v>831747.04006958019</v>
      </c>
      <c r="H199" s="30">
        <f t="shared" si="14"/>
        <v>831747.04006958019</v>
      </c>
    </row>
    <row r="200" spans="2:8">
      <c r="B200" s="8" t="str">
        <f>$B$31</f>
        <v>Vocational Training</v>
      </c>
      <c r="C200" s="30">
        <f t="shared" si="15"/>
        <v>623311.34780685185</v>
      </c>
      <c r="D200" s="30">
        <f t="shared" si="15"/>
        <v>300003.23345160246</v>
      </c>
      <c r="E200" s="30">
        <f t="shared" si="15"/>
        <v>0</v>
      </c>
      <c r="F200" s="30">
        <f t="shared" si="15"/>
        <v>0</v>
      </c>
      <c r="G200" s="30">
        <f t="shared" si="15"/>
        <v>0</v>
      </c>
      <c r="H200" s="30">
        <f t="shared" si="14"/>
        <v>923314.58125845436</v>
      </c>
    </row>
    <row r="201" spans="2:8">
      <c r="B201" s="8" t="str">
        <f>$B$32</f>
        <v>Physical Training</v>
      </c>
      <c r="C201" s="30">
        <f t="shared" si="15"/>
        <v>2163.873007078525</v>
      </c>
      <c r="D201" s="30">
        <f t="shared" si="15"/>
        <v>5139.2416865370869</v>
      </c>
      <c r="E201" s="30">
        <f t="shared" si="15"/>
        <v>0</v>
      </c>
      <c r="F201" s="30">
        <f t="shared" si="15"/>
        <v>0</v>
      </c>
      <c r="G201" s="30">
        <f t="shared" si="15"/>
        <v>0</v>
      </c>
      <c r="H201" s="30">
        <f t="shared" si="14"/>
        <v>7303.1146936156119</v>
      </c>
    </row>
    <row r="202" spans="2:8">
      <c r="B202" s="8" t="str">
        <f>$B$33</f>
        <v>Health Services</v>
      </c>
      <c r="C202" s="30">
        <f t="shared" si="15"/>
        <v>6455667.8168465449</v>
      </c>
      <c r="D202" s="30">
        <f t="shared" si="15"/>
        <v>19676514.715545084</v>
      </c>
      <c r="E202" s="30">
        <f t="shared" si="15"/>
        <v>7449692.9236292448</v>
      </c>
      <c r="F202" s="30">
        <f t="shared" si="15"/>
        <v>1195410.0014287555</v>
      </c>
      <c r="G202" s="30">
        <f t="shared" si="15"/>
        <v>1001931.8407620637</v>
      </c>
      <c r="H202" s="30">
        <f t="shared" si="14"/>
        <v>35779217.298211694</v>
      </c>
    </row>
    <row r="203" spans="2:8">
      <c r="B203" s="8" t="str">
        <f>$B$34</f>
        <v>Pharmacy</v>
      </c>
      <c r="C203" s="30">
        <f t="shared" si="15"/>
        <v>115.92176823634961</v>
      </c>
      <c r="D203" s="30">
        <f t="shared" si="15"/>
        <v>45182.499827471889</v>
      </c>
      <c r="E203" s="30">
        <f t="shared" si="15"/>
        <v>101820.76721538408</v>
      </c>
      <c r="F203" s="30">
        <f t="shared" si="15"/>
        <v>191038.74657264634</v>
      </c>
      <c r="G203" s="30">
        <f t="shared" si="15"/>
        <v>2163858.0330594298</v>
      </c>
      <c r="H203" s="30">
        <f t="shared" si="14"/>
        <v>2502015.9684431683</v>
      </c>
    </row>
    <row r="204" spans="2:8">
      <c r="B204" s="8" t="str">
        <f>$B$35</f>
        <v>Business Administration</v>
      </c>
      <c r="C204" s="30">
        <f t="shared" si="15"/>
        <v>18630927.2706514</v>
      </c>
      <c r="D204" s="30">
        <f t="shared" si="15"/>
        <v>90177988.360239238</v>
      </c>
      <c r="E204" s="30">
        <f t="shared" si="15"/>
        <v>31003801.675225377</v>
      </c>
      <c r="F204" s="30">
        <f t="shared" si="15"/>
        <v>1036923.2006934164</v>
      </c>
      <c r="G204" s="30">
        <f t="shared" si="15"/>
        <v>0</v>
      </c>
      <c r="H204" s="30">
        <f t="shared" si="14"/>
        <v>140849640.50680944</v>
      </c>
    </row>
    <row r="205" spans="2:8">
      <c r="B205" s="8" t="str">
        <f>$B$36</f>
        <v>Optometry</v>
      </c>
      <c r="C205" s="30">
        <f t="shared" si="15"/>
        <v>0</v>
      </c>
      <c r="D205" s="30">
        <f t="shared" si="15"/>
        <v>0</v>
      </c>
      <c r="E205" s="30">
        <f t="shared" si="15"/>
        <v>0</v>
      </c>
      <c r="F205" s="30">
        <f t="shared" si="15"/>
        <v>0</v>
      </c>
      <c r="G205" s="30">
        <f t="shared" si="15"/>
        <v>648275.95756457094</v>
      </c>
      <c r="H205" s="30">
        <f t="shared" si="14"/>
        <v>648275.95756457094</v>
      </c>
    </row>
    <row r="206" spans="2:8">
      <c r="B206" s="8" t="str">
        <f>$B$37</f>
        <v>Teacher Ed-Practice Teaching</v>
      </c>
      <c r="C206" s="30">
        <f t="shared" si="15"/>
        <v>13717.409241301368</v>
      </c>
      <c r="D206" s="30">
        <f t="shared" si="15"/>
        <v>2518942.2099707471</v>
      </c>
      <c r="E206" s="30">
        <f t="shared" si="15"/>
        <v>0</v>
      </c>
      <c r="F206" s="30">
        <f t="shared" si="15"/>
        <v>0</v>
      </c>
      <c r="G206" s="30">
        <f t="shared" si="15"/>
        <v>0</v>
      </c>
      <c r="H206" s="30">
        <f t="shared" si="14"/>
        <v>2532659.6192120486</v>
      </c>
    </row>
    <row r="207" spans="2:8">
      <c r="B207" s="8" t="str">
        <f>$B$38</f>
        <v>Technology</v>
      </c>
      <c r="C207" s="30">
        <f t="shared" si="15"/>
        <v>2881158.2683356451</v>
      </c>
      <c r="D207" s="30">
        <f t="shared" si="15"/>
        <v>8765619.1015998181</v>
      </c>
      <c r="E207" s="30">
        <f t="shared" si="15"/>
        <v>1803067.2717370088</v>
      </c>
      <c r="F207" s="30">
        <f t="shared" si="15"/>
        <v>35193.392516229687</v>
      </c>
      <c r="G207" s="30">
        <f t="shared" si="15"/>
        <v>0</v>
      </c>
      <c r="H207" s="30">
        <f t="shared" si="14"/>
        <v>13485038.034188703</v>
      </c>
    </row>
    <row r="208" spans="2:8">
      <c r="B208" s="8" t="str">
        <f>$B$39</f>
        <v>Nursing</v>
      </c>
      <c r="C208" s="30">
        <f t="shared" si="15"/>
        <v>1023318.7294010821</v>
      </c>
      <c r="D208" s="30">
        <f t="shared" si="15"/>
        <v>20804442.646862134</v>
      </c>
      <c r="E208" s="30">
        <f t="shared" si="15"/>
        <v>5724756.2165025054</v>
      </c>
      <c r="F208" s="30">
        <f t="shared" si="15"/>
        <v>561229.72966278857</v>
      </c>
      <c r="G208" s="30">
        <f t="shared" si="15"/>
        <v>0</v>
      </c>
      <c r="H208" s="30">
        <f t="shared" si="14"/>
        <v>28113747.32242851</v>
      </c>
    </row>
    <row r="209" spans="2:9">
      <c r="B209" s="26" t="str">
        <f>$B$40</f>
        <v>Totals</v>
      </c>
      <c r="C209" s="29">
        <f>SUM(C189:C208)</f>
        <v>290495013.31937116</v>
      </c>
      <c r="D209" s="29">
        <f>SUM(D189:D208)</f>
        <v>412983464.72058553</v>
      </c>
      <c r="E209" s="29">
        <f>SUM(E189:E208)</f>
        <v>134642425.96796143</v>
      </c>
      <c r="F209" s="29">
        <f>SUM(F189:F208)</f>
        <v>30548324.626567937</v>
      </c>
      <c r="G209" s="29">
        <f>SUM(G189:G208)</f>
        <v>9307857.3655139692</v>
      </c>
      <c r="H209" s="29">
        <f t="shared" si="14"/>
        <v>877977086</v>
      </c>
      <c r="I209" s="39"/>
    </row>
    <row r="210" spans="2:9">
      <c r="B210" s="522"/>
      <c r="C210" s="522"/>
      <c r="D210" s="522"/>
      <c r="E210" s="522"/>
      <c r="F210" s="522"/>
      <c r="G210" s="522"/>
      <c r="H210" s="523"/>
      <c r="I210" s="38"/>
    </row>
    <row r="211" spans="2:9" ht="14.4" thickBot="1">
      <c r="B211" s="22" t="s">
        <v>232</v>
      </c>
      <c r="C211" s="9"/>
      <c r="D211" s="9"/>
      <c r="E211" s="9"/>
      <c r="F211" s="9"/>
      <c r="G211" s="9"/>
      <c r="H211" s="15"/>
    </row>
    <row r="212" spans="2:9" ht="14.4" thickBot="1">
      <c r="B212" s="49" t="s">
        <v>31</v>
      </c>
      <c r="C212" s="50" t="s">
        <v>25</v>
      </c>
      <c r="D212" s="50" t="s">
        <v>26</v>
      </c>
      <c r="E212" s="50" t="s">
        <v>27</v>
      </c>
      <c r="F212" s="50" t="s">
        <v>28</v>
      </c>
      <c r="G212" s="50" t="s">
        <v>29</v>
      </c>
      <c r="H212" s="51" t="s">
        <v>1</v>
      </c>
    </row>
    <row r="213" spans="2:9">
      <c r="B213" s="8" t="str">
        <f>$B$20</f>
        <v>Liberal Arts</v>
      </c>
      <c r="C213" s="29">
        <f>SUM(UTA:SRSU!C268)</f>
        <v>1190087364.1670597</v>
      </c>
      <c r="D213" s="29">
        <f>SUM(UTA:SRSU!D268)</f>
        <v>888512546.11602771</v>
      </c>
      <c r="E213" s="29">
        <f>SUM(UTA:SRSU!E268)</f>
        <v>407386754.52369112</v>
      </c>
      <c r="F213" s="29">
        <f>SUM(UTA:SRSU!F268)</f>
        <v>386475730.2066763</v>
      </c>
      <c r="G213" s="29">
        <f>SUM(UTA:SRSU!G268)</f>
        <v>0</v>
      </c>
      <c r="H213" s="29">
        <f>SUM(C213:G213)</f>
        <v>2872462395.0134549</v>
      </c>
    </row>
    <row r="214" spans="2:9">
      <c r="B214" s="8" t="str">
        <f>$B$21</f>
        <v>Science</v>
      </c>
      <c r="C214" s="30">
        <f>SUM(UTA:SRSU!C269)</f>
        <v>633271098.29478824</v>
      </c>
      <c r="D214" s="30">
        <f>SUM(UTA:SRSU!D269)</f>
        <v>622038964.12217999</v>
      </c>
      <c r="E214" s="30">
        <f>SUM(UTA:SRSU!E269)</f>
        <v>297530575.48379362</v>
      </c>
      <c r="F214" s="30">
        <f>SUM(UTA:SRSU!F269)</f>
        <v>566068284.03533769</v>
      </c>
      <c r="G214" s="30">
        <f>SUM(UTA:SRSU!G269)</f>
        <v>0</v>
      </c>
      <c r="H214" s="30">
        <f t="shared" ref="H214:H233" si="16">SUM(C214:G214)</f>
        <v>2118908921.9360998</v>
      </c>
    </row>
    <row r="215" spans="2:9">
      <c r="B215" s="8" t="str">
        <f>$B$22</f>
        <v>Fine Arts</v>
      </c>
      <c r="C215" s="30">
        <f>SUM(UTA:SRSU!C270)</f>
        <v>218395753.64910385</v>
      </c>
      <c r="D215" s="30">
        <f>SUM(UTA:SRSU!D270)</f>
        <v>167788803.03778312</v>
      </c>
      <c r="E215" s="30">
        <f>SUM(UTA:SRSU!E270)</f>
        <v>71705005.315047234</v>
      </c>
      <c r="F215" s="30">
        <f>SUM(UTA:SRSU!F270)</f>
        <v>39221193.961919636</v>
      </c>
      <c r="G215" s="30">
        <f>SUM(UTA:SRSU!G270)</f>
        <v>0</v>
      </c>
      <c r="H215" s="30">
        <f t="shared" si="16"/>
        <v>497110755.96385384</v>
      </c>
    </row>
    <row r="216" spans="2:9">
      <c r="B216" s="8" t="str">
        <f>$B$23</f>
        <v>Student Enrollment Headcount on the CBM0C1 - No data entry required</v>
      </c>
      <c r="C216" s="30">
        <f>SUM(UTA:SRSU!C271)</f>
        <v>30509493.517258808</v>
      </c>
      <c r="D216" s="30">
        <f>SUM(UTA:SRSU!D271)</f>
        <v>165112942.84663802</v>
      </c>
      <c r="E216" s="30">
        <f>SUM(UTA:SRSU!E271)</f>
        <v>182509645.71125343</v>
      </c>
      <c r="F216" s="30">
        <f>SUM(UTA:SRSU!F271)</f>
        <v>133640456.06793359</v>
      </c>
      <c r="G216" s="30">
        <f>SUM(UTA:SRSU!G271)</f>
        <v>0</v>
      </c>
      <c r="H216" s="30">
        <f t="shared" si="16"/>
        <v>511772538.14308381</v>
      </c>
    </row>
    <row r="217" spans="2:9">
      <c r="B217" s="8" t="str">
        <f>$B$24</f>
        <v>Agriculture</v>
      </c>
      <c r="C217" s="30">
        <f>SUM(UTA:SRSU!C272)</f>
        <v>43937154.439597026</v>
      </c>
      <c r="D217" s="30">
        <f>SUM(UTA:SRSU!D272)</f>
        <v>81798923.581620976</v>
      </c>
      <c r="E217" s="30">
        <f>SUM(UTA:SRSU!E272)</f>
        <v>49799570.88126345</v>
      </c>
      <c r="F217" s="30">
        <f>SUM(UTA:SRSU!F272)</f>
        <v>41437951.144395232</v>
      </c>
      <c r="G217" s="30">
        <f>SUM(UTA:SRSU!G272)</f>
        <v>0</v>
      </c>
      <c r="H217" s="30">
        <f t="shared" si="16"/>
        <v>216973600.04687667</v>
      </c>
    </row>
    <row r="218" spans="2:9">
      <c r="B218" s="8" t="str">
        <f>$B$25</f>
        <v>Engineering</v>
      </c>
      <c r="C218" s="30">
        <f>SUM(UTA:SRSU!C273)</f>
        <v>285985632.09232342</v>
      </c>
      <c r="D218" s="30">
        <f>SUM(UTA:SRSU!D273)</f>
        <v>667287327.1043781</v>
      </c>
      <c r="E218" s="30">
        <f>SUM(UTA:SRSU!E273)</f>
        <v>532249399.21465474</v>
      </c>
      <c r="F218" s="30">
        <f>SUM(UTA:SRSU!F273)</f>
        <v>613995094.08848989</v>
      </c>
      <c r="G218" s="30">
        <f>SUM(UTA:SRSU!G273)</f>
        <v>0</v>
      </c>
      <c r="H218" s="30">
        <f t="shared" si="16"/>
        <v>2099517452.499846</v>
      </c>
    </row>
    <row r="219" spans="2:9">
      <c r="B219" s="8" t="str">
        <f>$B$26</f>
        <v>Home Economics</v>
      </c>
      <c r="C219" s="30">
        <f>SUM(UTA:SRSU!C274)</f>
        <v>24246503.934934705</v>
      </c>
      <c r="D219" s="30">
        <f>SUM(UTA:SRSU!D274)</f>
        <v>34871605.416542538</v>
      </c>
      <c r="E219" s="30">
        <f>SUM(UTA:SRSU!E274)</f>
        <v>10352491.118608795</v>
      </c>
      <c r="F219" s="30">
        <f>SUM(UTA:SRSU!F274)</f>
        <v>9170498.7083856706</v>
      </c>
      <c r="G219" s="30">
        <f>SUM(UTA:SRSU!G274)</f>
        <v>0</v>
      </c>
      <c r="H219" s="30">
        <f t="shared" si="16"/>
        <v>78641099.178471714</v>
      </c>
    </row>
    <row r="220" spans="2:9">
      <c r="B220" s="8" t="str">
        <f>$B$27</f>
        <v>Law</v>
      </c>
      <c r="C220" s="30">
        <f>SUM(UTA:SRSU!C275)</f>
        <v>0</v>
      </c>
      <c r="D220" s="30">
        <f>SUM(UTA:SRSU!D275)</f>
        <v>0</v>
      </c>
      <c r="E220" s="30">
        <f>SUM(UTA:SRSU!E275)</f>
        <v>25188.892931628408</v>
      </c>
      <c r="F220" s="30">
        <f>SUM(UTA:SRSU!F275)</f>
        <v>0</v>
      </c>
      <c r="G220" s="30">
        <f>SUM(UTA:SRSU!G275)</f>
        <v>167478784.05112699</v>
      </c>
      <c r="H220" s="30">
        <f t="shared" si="16"/>
        <v>167503972.94405863</v>
      </c>
    </row>
    <row r="221" spans="2:9">
      <c r="B221" s="8" t="str">
        <f>$B$28</f>
        <v>Social Service</v>
      </c>
      <c r="C221" s="30">
        <f>SUM(UTA:SRSU!C276)</f>
        <v>9362022.1298283823</v>
      </c>
      <c r="D221" s="30">
        <f>SUM(UTA:SRSU!D276)</f>
        <v>37670105.986132294</v>
      </c>
      <c r="E221" s="30">
        <f>SUM(UTA:SRSU!E276)</f>
        <v>71107478.716497794</v>
      </c>
      <c r="F221" s="30">
        <f>SUM(UTA:SRSU!F276)</f>
        <v>13524355.422170501</v>
      </c>
      <c r="G221" s="30">
        <f>SUM(UTA:SRSU!G276)</f>
        <v>0</v>
      </c>
      <c r="H221" s="30">
        <f t="shared" si="16"/>
        <v>131663962.25462897</v>
      </c>
    </row>
    <row r="222" spans="2:9">
      <c r="B222" s="8" t="str">
        <f>$B$29</f>
        <v>Library Science</v>
      </c>
      <c r="C222" s="30">
        <f>SUM(UTA:SRSU!C277)</f>
        <v>648837.68573930126</v>
      </c>
      <c r="D222" s="30">
        <f>SUM(UTA:SRSU!D277)</f>
        <v>607423.40614012838</v>
      </c>
      <c r="E222" s="30">
        <f>SUM(UTA:SRSU!E277)</f>
        <v>22675015.491371121</v>
      </c>
      <c r="F222" s="30">
        <f>SUM(UTA:SRSU!F277)</f>
        <v>4548248.5573760336</v>
      </c>
      <c r="G222" s="30">
        <f>SUM(UTA:SRSU!G277)</f>
        <v>0</v>
      </c>
      <c r="H222" s="30">
        <f t="shared" si="16"/>
        <v>28479525.140626587</v>
      </c>
    </row>
    <row r="223" spans="2:9">
      <c r="B223" s="8" t="str">
        <f>$B$30</f>
        <v>Semester Credit Hours Reported on the CBM0CS - No data entry required</v>
      </c>
      <c r="C223" s="30">
        <f>SUM(UTA:SRSU!C278)</f>
        <v>0</v>
      </c>
      <c r="D223" s="30">
        <f>SUM(UTA:SRSU!D278)</f>
        <v>0</v>
      </c>
      <c r="E223" s="30">
        <f>SUM(UTA:SRSU!E278)</f>
        <v>0</v>
      </c>
      <c r="F223" s="30">
        <f>SUM(UTA:SRSU!F278)</f>
        <v>0</v>
      </c>
      <c r="G223" s="30">
        <f>SUM(UTA:SRSU!G278)</f>
        <v>114464404.67823018</v>
      </c>
      <c r="H223" s="30">
        <f t="shared" si="16"/>
        <v>114464404.67823018</v>
      </c>
    </row>
    <row r="224" spans="2:9">
      <c r="B224" s="8" t="str">
        <f>$B$31</f>
        <v>Vocational Training</v>
      </c>
      <c r="C224" s="30">
        <f>SUM(UTA:SRSU!C279)</f>
        <v>6213424.7863476751</v>
      </c>
      <c r="D224" s="30">
        <f>SUM(UTA:SRSU!D279)</f>
        <v>3637820.4174274523</v>
      </c>
      <c r="E224" s="30">
        <f>SUM(UTA:SRSU!E279)</f>
        <v>0</v>
      </c>
      <c r="F224" s="30">
        <f>SUM(UTA:SRSU!F279)</f>
        <v>0</v>
      </c>
      <c r="G224" s="30">
        <f>SUM(UTA:SRSU!G279)</f>
        <v>0</v>
      </c>
      <c r="H224" s="30">
        <f t="shared" si="16"/>
        <v>9851245.2037751265</v>
      </c>
    </row>
    <row r="225" spans="2:9">
      <c r="B225" s="8" t="str">
        <f>$B$32</f>
        <v>Physical Training</v>
      </c>
      <c r="C225" s="30">
        <f>SUM(UTA:SRSU!C280)</f>
        <v>18954.95554520619</v>
      </c>
      <c r="D225" s="30">
        <f>SUM(UTA:SRSU!D280)</f>
        <v>204571.87037441417</v>
      </c>
      <c r="E225" s="30">
        <f>SUM(UTA:SRSU!E280)</f>
        <v>0</v>
      </c>
      <c r="F225" s="30">
        <f>SUM(UTA:SRSU!F280)</f>
        <v>0</v>
      </c>
      <c r="G225" s="30">
        <f>SUM(UTA:SRSU!G280)</f>
        <v>0</v>
      </c>
      <c r="H225" s="30">
        <f t="shared" si="16"/>
        <v>223526.82591962034</v>
      </c>
    </row>
    <row r="226" spans="2:9">
      <c r="B226" s="8" t="str">
        <f>$B$33</f>
        <v>Health Services</v>
      </c>
      <c r="C226" s="30">
        <f>SUM(UTA:SRSU!C281)</f>
        <v>48684370.321015351</v>
      </c>
      <c r="D226" s="30">
        <f>SUM(UTA:SRSU!D281)</f>
        <v>130850838.06560329</v>
      </c>
      <c r="E226" s="30">
        <f>SUM(UTA:SRSU!E281)</f>
        <v>85545793.601899549</v>
      </c>
      <c r="F226" s="30">
        <f>SUM(UTA:SRSU!F281)</f>
        <v>36118382.271511137</v>
      </c>
      <c r="G226" s="30">
        <f>SUM(UTA:SRSU!G281)</f>
        <v>24185734.595299184</v>
      </c>
      <c r="H226" s="30">
        <f t="shared" si="16"/>
        <v>325385118.8553285</v>
      </c>
    </row>
    <row r="227" spans="2:9">
      <c r="B227" s="8" t="str">
        <f>$B$34</f>
        <v>Pharmacy</v>
      </c>
      <c r="C227" s="30">
        <f>SUM(UTA:SRSU!C282)</f>
        <v>2016.5118051532904</v>
      </c>
      <c r="D227" s="30">
        <f>SUM(UTA:SRSU!D282)</f>
        <v>592881.73290040833</v>
      </c>
      <c r="E227" s="30">
        <f>SUM(UTA:SRSU!E282)</f>
        <v>17160325.162206493</v>
      </c>
      <c r="F227" s="30">
        <f>SUM(UTA:SRSU!F282)</f>
        <v>34089975.369945213</v>
      </c>
      <c r="G227" s="30">
        <f>SUM(UTA:SRSU!G282)</f>
        <v>73221580.754115477</v>
      </c>
      <c r="H227" s="30">
        <f t="shared" si="16"/>
        <v>125066779.53097275</v>
      </c>
    </row>
    <row r="228" spans="2:9">
      <c r="B228" s="8" t="str">
        <f>$B$35</f>
        <v>Business Administration</v>
      </c>
      <c r="C228" s="30">
        <f>SUM(UTA:SRSU!C283)</f>
        <v>161555226.93937445</v>
      </c>
      <c r="D228" s="30">
        <f>SUM(UTA:SRSU!D283)</f>
        <v>727099088.8720299</v>
      </c>
      <c r="E228" s="30">
        <f>SUM(UTA:SRSU!E283)</f>
        <v>404141184.16143495</v>
      </c>
      <c r="F228" s="30">
        <f>SUM(UTA:SRSU!F283)</f>
        <v>153608051.6625087</v>
      </c>
      <c r="G228" s="30">
        <f>SUM(UTA:SRSU!G283)</f>
        <v>0</v>
      </c>
      <c r="H228" s="30">
        <f t="shared" si="16"/>
        <v>1446403551.6353481</v>
      </c>
    </row>
    <row r="229" spans="2:9">
      <c r="B229" s="8" t="str">
        <f>$B$36</f>
        <v>Optometry</v>
      </c>
      <c r="C229" s="30">
        <f>SUM(UTA:SRSU!C284)</f>
        <v>0</v>
      </c>
      <c r="D229" s="30">
        <f>SUM(UTA:SRSU!D284)</f>
        <v>0</v>
      </c>
      <c r="E229" s="30">
        <f>SUM(UTA:SRSU!E284)</f>
        <v>0</v>
      </c>
      <c r="F229" s="30">
        <f>SUM(UTA:SRSU!F284)</f>
        <v>0</v>
      </c>
      <c r="G229" s="30">
        <f>SUM(UTA:SRSU!G284)</f>
        <v>25560009.423391055</v>
      </c>
      <c r="H229" s="30">
        <f t="shared" si="16"/>
        <v>25560009.423391055</v>
      </c>
    </row>
    <row r="230" spans="2:9">
      <c r="B230" s="8" t="str">
        <f>$B$37</f>
        <v>Teacher Ed-Practice Teaching</v>
      </c>
      <c r="C230" s="30">
        <f>SUM(UTA:SRSU!C285)</f>
        <v>162392.65604949175</v>
      </c>
      <c r="D230" s="30">
        <f>SUM(UTA:SRSU!D285)</f>
        <v>23428360.285118729</v>
      </c>
      <c r="E230" s="30">
        <f>SUM(UTA:SRSU!E285)</f>
        <v>0</v>
      </c>
      <c r="F230" s="30">
        <f>SUM(UTA:SRSU!F285)</f>
        <v>0</v>
      </c>
      <c r="G230" s="30">
        <f>SUM(UTA:SRSU!G285)</f>
        <v>0</v>
      </c>
      <c r="H230" s="30">
        <f t="shared" si="16"/>
        <v>23590752.941168219</v>
      </c>
    </row>
    <row r="231" spans="2:9">
      <c r="B231" s="8" t="str">
        <f>$B$38</f>
        <v>Technology</v>
      </c>
      <c r="C231" s="30">
        <f>SUM(UTA:SRSU!C286)</f>
        <v>33063362.916405268</v>
      </c>
      <c r="D231" s="30">
        <f>SUM(UTA:SRSU!D286)</f>
        <v>80565212.342671037</v>
      </c>
      <c r="E231" s="30">
        <f>SUM(UTA:SRSU!E286)</f>
        <v>29871031.392039038</v>
      </c>
      <c r="F231" s="30">
        <f>SUM(UTA:SRSU!F286)</f>
        <v>766552.55213193095</v>
      </c>
      <c r="G231" s="30">
        <f>SUM(UTA:SRSU!G286)</f>
        <v>0</v>
      </c>
      <c r="H231" s="30">
        <f t="shared" si="16"/>
        <v>144266159.20324725</v>
      </c>
    </row>
    <row r="232" spans="2:9">
      <c r="B232" s="8" t="str">
        <f>$B$39</f>
        <v>Nursing</v>
      </c>
      <c r="C232" s="30">
        <f>SUM(UTA:SRSU!C287)</f>
        <v>12762790.442770682</v>
      </c>
      <c r="D232" s="30">
        <f>SUM(UTA:SRSU!D287)</f>
        <v>185192613.01534769</v>
      </c>
      <c r="E232" s="30">
        <f>SUM(UTA:SRSU!E287)</f>
        <v>69297037.480711162</v>
      </c>
      <c r="F232" s="30">
        <f>SUM(UTA:SRSU!F287)</f>
        <v>24268809.868937254</v>
      </c>
      <c r="G232" s="30">
        <f>SUM(UTA:SRSU!G287)</f>
        <v>0</v>
      </c>
      <c r="H232" s="30">
        <f t="shared" si="16"/>
        <v>291521250.8077668</v>
      </c>
    </row>
    <row r="233" spans="2:9">
      <c r="B233" s="26" t="str">
        <f>$B$40</f>
        <v>Totals</v>
      </c>
      <c r="C233" s="29">
        <f>SUM(C213:C232)</f>
        <v>2698906399.4399471</v>
      </c>
      <c r="D233" s="29">
        <f>SUM(D213:D232)</f>
        <v>3817260028.2189155</v>
      </c>
      <c r="E233" s="29">
        <f>SUM(E213:E232)</f>
        <v>2251356497.1474037</v>
      </c>
      <c r="F233" s="29">
        <f>SUM(F213:F232)</f>
        <v>2056933583.9177191</v>
      </c>
      <c r="G233" s="29">
        <f>SUM(G213:G232)</f>
        <v>404910513.50216287</v>
      </c>
      <c r="H233" s="29">
        <f t="shared" si="16"/>
        <v>11229367022.226149</v>
      </c>
      <c r="I233" s="62"/>
    </row>
    <row r="234" spans="2:9">
      <c r="H234" s="41">
        <f>H233-H12</f>
        <v>0.22614860534667969</v>
      </c>
    </row>
    <row r="235" spans="2:9" ht="14.4" thickBot="1">
      <c r="B235" s="22" t="s">
        <v>222</v>
      </c>
      <c r="C235" s="9"/>
      <c r="D235" s="9"/>
      <c r="E235" s="9"/>
      <c r="F235" s="9"/>
      <c r="G235" s="9"/>
      <c r="H235" s="15"/>
    </row>
    <row r="236" spans="2:9" ht="14.4" thickBot="1">
      <c r="B236" s="49" t="s">
        <v>31</v>
      </c>
      <c r="C236" s="50" t="s">
        <v>25</v>
      </c>
      <c r="D236" s="50" t="s">
        <v>26</v>
      </c>
      <c r="E236" s="50" t="s">
        <v>27</v>
      </c>
      <c r="F236" s="50" t="s">
        <v>28</v>
      </c>
      <c r="G236" s="50" t="s">
        <v>29</v>
      </c>
      <c r="H236" s="51" t="s">
        <v>1</v>
      </c>
    </row>
    <row r="237" spans="2:9">
      <c r="B237" s="8" t="str">
        <f>$B$20</f>
        <v>Liberal Arts</v>
      </c>
      <c r="C237" s="27">
        <f t="shared" ref="C237:H246" si="17">IF(C20=0,0,C213/C20)</f>
        <v>308.10643077039316</v>
      </c>
      <c r="D237" s="27">
        <f t="shared" si="17"/>
        <v>583.85708623353935</v>
      </c>
      <c r="E237" s="27">
        <f t="shared" si="17"/>
        <v>1392.0970280246072</v>
      </c>
      <c r="F237" s="27">
        <f t="shared" si="17"/>
        <v>4539.8833559266095</v>
      </c>
      <c r="G237" s="28">
        <f t="shared" si="17"/>
        <v>0</v>
      </c>
      <c r="H237" s="29">
        <f t="shared" si="17"/>
        <v>498.50490045556444</v>
      </c>
    </row>
    <row r="238" spans="2:9">
      <c r="B238" s="8" t="str">
        <f>$B$21</f>
        <v>Science</v>
      </c>
      <c r="C238" s="53">
        <f t="shared" si="17"/>
        <v>414.57692160052744</v>
      </c>
      <c r="D238" s="53">
        <f t="shared" si="17"/>
        <v>825.764889994138</v>
      </c>
      <c r="E238" s="53">
        <f t="shared" si="17"/>
        <v>1518.8750243061065</v>
      </c>
      <c r="F238" s="53">
        <f t="shared" si="17"/>
        <v>6704.831634688765</v>
      </c>
      <c r="G238" s="63">
        <f t="shared" si="17"/>
        <v>0</v>
      </c>
      <c r="H238" s="30">
        <f t="shared" si="17"/>
        <v>827.33825266978761</v>
      </c>
    </row>
    <row r="239" spans="2:9">
      <c r="B239" s="8" t="str">
        <f>$B$22</f>
        <v>Fine Arts</v>
      </c>
      <c r="C239" s="53">
        <f t="shared" si="17"/>
        <v>415.66070534521288</v>
      </c>
      <c r="D239" s="53">
        <f t="shared" si="17"/>
        <v>792.26136131759074</v>
      </c>
      <c r="E239" s="53">
        <f t="shared" si="17"/>
        <v>2315.5296061952154</v>
      </c>
      <c r="F239" s="53">
        <f t="shared" si="17"/>
        <v>3677.0443877485245</v>
      </c>
      <c r="G239" s="63">
        <f t="shared" si="17"/>
        <v>0</v>
      </c>
      <c r="H239" s="30">
        <f t="shared" si="17"/>
        <v>638.27358161384268</v>
      </c>
    </row>
    <row r="240" spans="2:9">
      <c r="B240" s="8" t="str">
        <f>$B$23</f>
        <v>Student Enrollment Headcount on the CBM0C1 - No data entry required</v>
      </c>
      <c r="C240" s="53">
        <f t="shared" si="17"/>
        <v>380.32752237323837</v>
      </c>
      <c r="D240" s="53">
        <f t="shared" si="17"/>
        <v>598.3567058774172</v>
      </c>
      <c r="E240" s="53">
        <f t="shared" si="17"/>
        <v>720.92180569025481</v>
      </c>
      <c r="F240" s="53">
        <f t="shared" si="17"/>
        <v>2365.0875767479906</v>
      </c>
      <c r="G240" s="63">
        <f t="shared" si="17"/>
        <v>0</v>
      </c>
      <c r="H240" s="30">
        <f t="shared" si="17"/>
        <v>768.62342961879733</v>
      </c>
    </row>
    <row r="241" spans="2:8">
      <c r="B241" s="8" t="str">
        <f>$B$24</f>
        <v>Agriculture</v>
      </c>
      <c r="C241" s="53">
        <f t="shared" si="17"/>
        <v>419.88549819570403</v>
      </c>
      <c r="D241" s="53">
        <f t="shared" si="17"/>
        <v>674.94202338086859</v>
      </c>
      <c r="E241" s="53">
        <f t="shared" si="17"/>
        <v>2757.2986479853525</v>
      </c>
      <c r="F241" s="53">
        <f t="shared" si="17"/>
        <v>4417.2211005644631</v>
      </c>
      <c r="G241" s="63">
        <f t="shared" si="17"/>
        <v>0</v>
      </c>
      <c r="H241" s="30">
        <f t="shared" si="17"/>
        <v>856.66590878784268</v>
      </c>
    </row>
    <row r="242" spans="2:8">
      <c r="B242" s="8" t="str">
        <f>$B$25</f>
        <v>Engineering</v>
      </c>
      <c r="C242" s="53">
        <f t="shared" si="17"/>
        <v>529.76489499999707</v>
      </c>
      <c r="D242" s="53">
        <f t="shared" si="17"/>
        <v>857.55360242887502</v>
      </c>
      <c r="E242" s="53">
        <f t="shared" si="17"/>
        <v>1542.4925641911063</v>
      </c>
      <c r="F242" s="53">
        <f t="shared" si="17"/>
        <v>5908.7418714548694</v>
      </c>
      <c r="G242" s="63">
        <f t="shared" si="17"/>
        <v>0</v>
      </c>
      <c r="H242" s="30">
        <f t="shared" si="17"/>
        <v>1188.2256294090309</v>
      </c>
    </row>
    <row r="243" spans="2:8">
      <c r="B243" s="8" t="str">
        <f>$B$26</f>
        <v>Home Economics</v>
      </c>
      <c r="C243" s="53">
        <f t="shared" si="17"/>
        <v>267.76036061681782</v>
      </c>
      <c r="D243" s="53">
        <f t="shared" si="17"/>
        <v>543.78127208929857</v>
      </c>
      <c r="E243" s="53">
        <f t="shared" si="17"/>
        <v>912.51574425815738</v>
      </c>
      <c r="F243" s="53">
        <f t="shared" si="17"/>
        <v>4626.8913765820744</v>
      </c>
      <c r="G243" s="63">
        <f t="shared" si="17"/>
        <v>0</v>
      </c>
      <c r="H243" s="30">
        <f t="shared" si="17"/>
        <v>468.0794913246495</v>
      </c>
    </row>
    <row r="244" spans="2:8">
      <c r="B244" s="8" t="str">
        <f>$B$27</f>
        <v>Law</v>
      </c>
      <c r="C244" s="53">
        <f t="shared" si="17"/>
        <v>0</v>
      </c>
      <c r="D244" s="53">
        <f t="shared" si="17"/>
        <v>0</v>
      </c>
      <c r="E244" s="53">
        <f t="shared" si="17"/>
        <v>0</v>
      </c>
      <c r="F244" s="53">
        <f t="shared" si="17"/>
        <v>0</v>
      </c>
      <c r="G244" s="63">
        <f t="shared" si="17"/>
        <v>1544.643871147719</v>
      </c>
      <c r="H244" s="30">
        <f t="shared" si="17"/>
        <v>1544.8761863589161</v>
      </c>
    </row>
    <row r="245" spans="2:8">
      <c r="B245" s="8" t="str">
        <f>$B$28</f>
        <v>Social Service</v>
      </c>
      <c r="C245" s="53">
        <f t="shared" si="17"/>
        <v>489.61990114682192</v>
      </c>
      <c r="D245" s="53">
        <f t="shared" si="17"/>
        <v>578.80990114213296</v>
      </c>
      <c r="E245" s="53">
        <f t="shared" si="17"/>
        <v>821.35860737756309</v>
      </c>
      <c r="F245" s="53">
        <f t="shared" si="17"/>
        <v>7988.3965872241588</v>
      </c>
      <c r="G245" s="63">
        <f t="shared" si="17"/>
        <v>0</v>
      </c>
      <c r="H245" s="30">
        <f t="shared" si="17"/>
        <v>763.40653830328324</v>
      </c>
    </row>
    <row r="246" spans="2:8">
      <c r="B246" s="8" t="str">
        <f>$B$29</f>
        <v>Library Science</v>
      </c>
      <c r="C246" s="53">
        <f t="shared" si="17"/>
        <v>555.51171724255244</v>
      </c>
      <c r="D246" s="53">
        <f t="shared" si="17"/>
        <v>624.27893745131382</v>
      </c>
      <c r="E246" s="53">
        <f t="shared" si="17"/>
        <v>1021.5351394950274</v>
      </c>
      <c r="F246" s="53">
        <f t="shared" si="17"/>
        <v>7073.4814267123384</v>
      </c>
      <c r="G246" s="63">
        <f t="shared" si="17"/>
        <v>0</v>
      </c>
      <c r="H246" s="30">
        <f t="shared" si="17"/>
        <v>1140.0474416807408</v>
      </c>
    </row>
    <row r="247" spans="2:8">
      <c r="B247" s="8" t="str">
        <f>$B$30</f>
        <v>Semester Credit Hours Reported on the CBM0CS - No data entry required</v>
      </c>
      <c r="C247" s="53">
        <f t="shared" ref="C247:H256" si="18">IF(C30=0,0,C223/C30)</f>
        <v>0</v>
      </c>
      <c r="D247" s="53">
        <f t="shared" si="18"/>
        <v>0</v>
      </c>
      <c r="E247" s="53">
        <f t="shared" si="18"/>
        <v>0</v>
      </c>
      <c r="F247" s="53">
        <f t="shared" si="18"/>
        <v>0</v>
      </c>
      <c r="G247" s="63">
        <f t="shared" si="18"/>
        <v>5917.3079341516841</v>
      </c>
      <c r="H247" s="30">
        <f t="shared" si="18"/>
        <v>5917.3079341516841</v>
      </c>
    </row>
    <row r="248" spans="2:8">
      <c r="B248" s="8" t="str">
        <f>$B$31</f>
        <v>Vocational Training</v>
      </c>
      <c r="C248" s="53">
        <f t="shared" si="18"/>
        <v>385.18534414157057</v>
      </c>
      <c r="D248" s="53">
        <f t="shared" si="18"/>
        <v>865.52948309004341</v>
      </c>
      <c r="E248" s="53">
        <f t="shared" si="18"/>
        <v>0</v>
      </c>
      <c r="F248" s="53">
        <f t="shared" si="18"/>
        <v>0</v>
      </c>
      <c r="G248" s="63">
        <f t="shared" si="18"/>
        <v>0</v>
      </c>
      <c r="H248" s="30">
        <f t="shared" si="18"/>
        <v>484.47158472386775</v>
      </c>
    </row>
    <row r="249" spans="2:8">
      <c r="B249" s="8" t="str">
        <f>$B$32</f>
        <v>Physical Training</v>
      </c>
      <c r="C249" s="53">
        <f t="shared" si="18"/>
        <v>338.48134902153924</v>
      </c>
      <c r="D249" s="53">
        <f t="shared" si="18"/>
        <v>2841.2759774224191</v>
      </c>
      <c r="E249" s="53">
        <f t="shared" si="18"/>
        <v>0</v>
      </c>
      <c r="F249" s="53">
        <f t="shared" si="18"/>
        <v>0</v>
      </c>
      <c r="G249" s="63">
        <f t="shared" si="18"/>
        <v>0</v>
      </c>
      <c r="H249" s="30">
        <f t="shared" si="18"/>
        <v>1746.3033274970344</v>
      </c>
    </row>
    <row r="250" spans="2:8">
      <c r="B250" s="8" t="str">
        <f>$B$33</f>
        <v>Health Services</v>
      </c>
      <c r="C250" s="53">
        <f t="shared" si="18"/>
        <v>291.40172910580588</v>
      </c>
      <c r="D250" s="53">
        <f t="shared" si="18"/>
        <v>474.67338278563938</v>
      </c>
      <c r="E250" s="53">
        <f t="shared" si="18"/>
        <v>809.73235020303036</v>
      </c>
      <c r="F250" s="53">
        <f t="shared" si="18"/>
        <v>2347.3310113414659</v>
      </c>
      <c r="G250" s="63">
        <f t="shared" si="18"/>
        <v>1037.925268015586</v>
      </c>
      <c r="H250" s="30">
        <f t="shared" si="18"/>
        <v>554.25211014710749</v>
      </c>
    </row>
    <row r="251" spans="2:8">
      <c r="B251" s="8" t="str">
        <f>$B$34</f>
        <v>Pharmacy</v>
      </c>
      <c r="C251" s="53">
        <f t="shared" si="18"/>
        <v>672.17060171776347</v>
      </c>
      <c r="D251" s="53">
        <f t="shared" si="18"/>
        <v>936.62201090111898</v>
      </c>
      <c r="E251" s="53">
        <f t="shared" si="18"/>
        <v>11884.21089379657</v>
      </c>
      <c r="F251" s="53">
        <f t="shared" si="18"/>
        <v>13863.349072771538</v>
      </c>
      <c r="G251" s="63">
        <f t="shared" si="18"/>
        <v>1454.9742822477001</v>
      </c>
      <c r="H251" s="30">
        <f t="shared" si="18"/>
        <v>2279.5798832416181</v>
      </c>
    </row>
    <row r="252" spans="2:8">
      <c r="B252" s="8" t="str">
        <f>$B$35</f>
        <v>Business Administration</v>
      </c>
      <c r="C252" s="53">
        <f t="shared" si="18"/>
        <v>335.06594174619488</v>
      </c>
      <c r="D252" s="53">
        <f t="shared" si="18"/>
        <v>575.51891661418563</v>
      </c>
      <c r="E252" s="53">
        <f t="shared" si="18"/>
        <v>919.17745108667259</v>
      </c>
      <c r="F252" s="53">
        <f t="shared" si="18"/>
        <v>11508.807347157315</v>
      </c>
      <c r="G252" s="63">
        <f t="shared" si="18"/>
        <v>0</v>
      </c>
      <c r="H252" s="30">
        <f t="shared" si="18"/>
        <v>657.88572931159285</v>
      </c>
    </row>
    <row r="253" spans="2:8">
      <c r="B253" s="8" t="str">
        <f>$B$36</f>
        <v>Optometry</v>
      </c>
      <c r="C253" s="53">
        <f t="shared" si="18"/>
        <v>0</v>
      </c>
      <c r="D253" s="53">
        <f t="shared" si="18"/>
        <v>0</v>
      </c>
      <c r="E253" s="53">
        <f t="shared" si="18"/>
        <v>0</v>
      </c>
      <c r="F253" s="53">
        <f t="shared" si="18"/>
        <v>0</v>
      </c>
      <c r="G253" s="63">
        <f t="shared" si="18"/>
        <v>1695.2980979897234</v>
      </c>
      <c r="H253" s="30">
        <f t="shared" si="18"/>
        <v>1695.2980979897234</v>
      </c>
    </row>
    <row r="254" spans="2:8">
      <c r="B254" s="8" t="str">
        <f>$B$37</f>
        <v>Teacher Ed-Practice Teaching</v>
      </c>
      <c r="C254" s="53">
        <f t="shared" si="18"/>
        <v>457.44410154786408</v>
      </c>
      <c r="D254" s="53">
        <f t="shared" si="18"/>
        <v>663.88099419435332</v>
      </c>
      <c r="E254" s="53">
        <f t="shared" si="18"/>
        <v>0</v>
      </c>
      <c r="F254" s="53">
        <f t="shared" si="18"/>
        <v>0</v>
      </c>
      <c r="G254" s="63">
        <f t="shared" si="18"/>
        <v>0</v>
      </c>
      <c r="H254" s="30">
        <f t="shared" si="18"/>
        <v>661.82502289713057</v>
      </c>
    </row>
    <row r="255" spans="2:8">
      <c r="B255" s="8" t="str">
        <f>$B$38</f>
        <v>Technology</v>
      </c>
      <c r="C255" s="53">
        <f t="shared" si="18"/>
        <v>443.42854923226355</v>
      </c>
      <c r="D255" s="53">
        <f t="shared" si="18"/>
        <v>656.04179261977151</v>
      </c>
      <c r="E255" s="53">
        <f t="shared" si="18"/>
        <v>1168.2061553398137</v>
      </c>
      <c r="F255" s="53">
        <f t="shared" si="18"/>
        <v>1692.1689892537106</v>
      </c>
      <c r="G255" s="63">
        <f t="shared" si="18"/>
        <v>0</v>
      </c>
      <c r="H255" s="30">
        <f t="shared" si="18"/>
        <v>645.80112539559445</v>
      </c>
    </row>
    <row r="256" spans="2:8">
      <c r="B256" s="8" t="str">
        <f>$B$39</f>
        <v>Nursing</v>
      </c>
      <c r="C256" s="53">
        <f t="shared" si="18"/>
        <v>481.92389241289442</v>
      </c>
      <c r="D256" s="53">
        <f t="shared" si="18"/>
        <v>635.38084749650204</v>
      </c>
      <c r="E256" s="53">
        <f t="shared" si="18"/>
        <v>853.5694707237933</v>
      </c>
      <c r="F256" s="53">
        <f t="shared" si="18"/>
        <v>3359.4698046701628</v>
      </c>
      <c r="G256" s="63">
        <f t="shared" si="18"/>
        <v>0</v>
      </c>
      <c r="H256" s="30">
        <f t="shared" si="18"/>
        <v>717.39811119713283</v>
      </c>
    </row>
    <row r="257" spans="2:9">
      <c r="B257" s="26" t="str">
        <f>$B$40</f>
        <v>Totals</v>
      </c>
      <c r="C257" s="29">
        <f t="shared" ref="C257:H257" si="19">IF(C40=0,0,C233/C40)</f>
        <v>358.99870655555441</v>
      </c>
      <c r="D257" s="29">
        <f t="shared" si="19"/>
        <v>659.759461107108</v>
      </c>
      <c r="E257" s="29">
        <f t="shared" si="19"/>
        <v>1179.0807370565965</v>
      </c>
      <c r="F257" s="29">
        <f t="shared" si="19"/>
        <v>5231.1334971348606</v>
      </c>
      <c r="G257" s="29">
        <f t="shared" si="19"/>
        <v>1870.4853642693583</v>
      </c>
      <c r="H257" s="29">
        <f t="shared" si="19"/>
        <v>709.6949399773365</v>
      </c>
      <c r="I257" s="39"/>
    </row>
    <row r="259" spans="2:9" ht="14.4" thickBot="1">
      <c r="B259" s="22" t="s">
        <v>37</v>
      </c>
      <c r="C259" s="9"/>
      <c r="D259" s="9"/>
      <c r="E259" s="9"/>
      <c r="F259" s="9"/>
      <c r="G259" s="9"/>
      <c r="H259" s="15"/>
    </row>
    <row r="260" spans="2:9" ht="14.4" thickBot="1">
      <c r="B260" s="49" t="s">
        <v>31</v>
      </c>
      <c r="C260" s="50" t="s">
        <v>25</v>
      </c>
      <c r="D260" s="50" t="s">
        <v>26</v>
      </c>
      <c r="E260" s="50" t="s">
        <v>27</v>
      </c>
      <c r="F260" s="50" t="s">
        <v>28</v>
      </c>
      <c r="G260" s="50" t="s">
        <v>29</v>
      </c>
      <c r="H260" s="51" t="s">
        <v>1</v>
      </c>
    </row>
    <row r="261" spans="2:9">
      <c r="B261" s="8" t="str">
        <f>$B$20</f>
        <v>Liberal Arts</v>
      </c>
      <c r="C261" s="42">
        <f t="shared" ref="C261:H261" si="20">IF($C$237=0,"",C237/$C$237)</f>
        <v>1</v>
      </c>
      <c r="D261" s="42">
        <f t="shared" si="20"/>
        <v>1.894985069846338</v>
      </c>
      <c r="E261" s="42">
        <f t="shared" si="20"/>
        <v>4.5182342495863859</v>
      </c>
      <c r="F261" s="42">
        <f t="shared" si="20"/>
        <v>14.734789353714651</v>
      </c>
      <c r="G261" s="42">
        <f t="shared" si="20"/>
        <v>0</v>
      </c>
      <c r="H261" s="42">
        <f t="shared" si="20"/>
        <v>1.6179633096560062</v>
      </c>
    </row>
    <row r="262" spans="2:9">
      <c r="B262" s="8" t="str">
        <f>$B$21</f>
        <v>Science</v>
      </c>
      <c r="C262" s="42">
        <f t="shared" ref="C262:H277" si="21">IF($C$237=0,"",C238/$C$237)</f>
        <v>1.3455640006082124</v>
      </c>
      <c r="D262" s="42">
        <f t="shared" si="21"/>
        <v>2.6801287072437443</v>
      </c>
      <c r="E262" s="42">
        <f t="shared" si="21"/>
        <v>4.9297089337223259</v>
      </c>
      <c r="F262" s="42">
        <f t="shared" si="21"/>
        <v>21.76141412538492</v>
      </c>
      <c r="G262" s="42">
        <f t="shared" si="21"/>
        <v>0</v>
      </c>
      <c r="H262" s="42">
        <f t="shared" si="21"/>
        <v>2.6852352630261587</v>
      </c>
    </row>
    <row r="263" spans="2:9">
      <c r="B263" s="8" t="str">
        <f>$B$22</f>
        <v>Fine Arts</v>
      </c>
      <c r="C263" s="42">
        <f t="shared" si="21"/>
        <v>1.3490815634905433</v>
      </c>
      <c r="D263" s="42">
        <f t="shared" si="21"/>
        <v>2.5713885923659903</v>
      </c>
      <c r="E263" s="42">
        <f t="shared" si="21"/>
        <v>7.515356302059117</v>
      </c>
      <c r="F263" s="42">
        <f t="shared" si="21"/>
        <v>11.934331842910247</v>
      </c>
      <c r="G263" s="42">
        <f t="shared" si="21"/>
        <v>0</v>
      </c>
      <c r="H263" s="42">
        <f t="shared" si="21"/>
        <v>2.0716009724882909</v>
      </c>
    </row>
    <row r="264" spans="2:9">
      <c r="B264" s="8" t="str">
        <f>$B$23</f>
        <v>Student Enrollment Headcount on the CBM0C1 - No data entry required</v>
      </c>
      <c r="C264" s="42">
        <f t="shared" si="21"/>
        <v>1.2344030646236843</v>
      </c>
      <c r="D264" s="42">
        <f t="shared" si="21"/>
        <v>1.9420454950624648</v>
      </c>
      <c r="E264" s="42">
        <f t="shared" si="21"/>
        <v>2.3398466688528798</v>
      </c>
      <c r="F264" s="42">
        <f t="shared" si="21"/>
        <v>7.676203222484828</v>
      </c>
      <c r="G264" s="42">
        <f t="shared" si="21"/>
        <v>0</v>
      </c>
      <c r="H264" s="42">
        <f t="shared" si="21"/>
        <v>2.4946685718208532</v>
      </c>
    </row>
    <row r="265" spans="2:9">
      <c r="B265" s="8" t="str">
        <f>$B$24</f>
        <v>Agriculture</v>
      </c>
      <c r="C265" s="42">
        <f t="shared" si="21"/>
        <v>1.3627936851101001</v>
      </c>
      <c r="D265" s="42">
        <f t="shared" si="21"/>
        <v>2.190613229633783</v>
      </c>
      <c r="E265" s="42">
        <f t="shared" si="21"/>
        <v>8.9491759100612356</v>
      </c>
      <c r="F265" s="42">
        <f t="shared" si="21"/>
        <v>14.336672848793153</v>
      </c>
      <c r="G265" s="42">
        <f t="shared" si="21"/>
        <v>0</v>
      </c>
      <c r="H265" s="42">
        <f t="shared" si="21"/>
        <v>2.78042203353505</v>
      </c>
    </row>
    <row r="266" spans="2:9">
      <c r="B266" s="8" t="str">
        <f>$B$25</f>
        <v>Engineering</v>
      </c>
      <c r="C266" s="42">
        <f t="shared" si="21"/>
        <v>1.7194217390249413</v>
      </c>
      <c r="D266" s="42">
        <f t="shared" si="21"/>
        <v>2.7833031601600697</v>
      </c>
      <c r="E266" s="42">
        <f t="shared" si="21"/>
        <v>5.0063627699501065</v>
      </c>
      <c r="F266" s="42">
        <f t="shared" si="21"/>
        <v>19.177599950382657</v>
      </c>
      <c r="G266" s="42">
        <f t="shared" si="21"/>
        <v>0</v>
      </c>
      <c r="H266" s="42">
        <f t="shared" si="21"/>
        <v>3.8565427746443874</v>
      </c>
    </row>
    <row r="267" spans="2:9">
      <c r="B267" s="8" t="str">
        <f>$B$26</f>
        <v>Home Economics</v>
      </c>
      <c r="C267" s="42">
        <f t="shared" si="21"/>
        <v>0.86905151556657378</v>
      </c>
      <c r="D267" s="42">
        <f t="shared" si="21"/>
        <v>1.7649137368850794</v>
      </c>
      <c r="E267" s="42">
        <f t="shared" si="21"/>
        <v>2.9616900302161548</v>
      </c>
      <c r="F267" s="42">
        <f t="shared" si="21"/>
        <v>15.017185344080412</v>
      </c>
      <c r="G267" s="42">
        <f t="shared" si="21"/>
        <v>0</v>
      </c>
      <c r="H267" s="42">
        <f t="shared" si="21"/>
        <v>1.519213637165111</v>
      </c>
    </row>
    <row r="268" spans="2:9">
      <c r="B268" s="8" t="str">
        <f>$B$27</f>
        <v>Law</v>
      </c>
      <c r="C268" s="42">
        <f t="shared" si="21"/>
        <v>0</v>
      </c>
      <c r="D268" s="42">
        <f t="shared" si="21"/>
        <v>0</v>
      </c>
      <c r="E268" s="42">
        <f t="shared" si="21"/>
        <v>0</v>
      </c>
      <c r="F268" s="42">
        <f t="shared" si="21"/>
        <v>0</v>
      </c>
      <c r="G268" s="42">
        <f t="shared" si="21"/>
        <v>5.0133451200141206</v>
      </c>
      <c r="H268" s="42">
        <f t="shared" si="21"/>
        <v>5.0140991296289679</v>
      </c>
    </row>
    <row r="269" spans="2:9">
      <c r="B269" s="8" t="str">
        <f>$B$28</f>
        <v>Social Service</v>
      </c>
      <c r="C269" s="42">
        <f t="shared" si="21"/>
        <v>1.5891258742070726</v>
      </c>
      <c r="D269" s="42">
        <f t="shared" si="21"/>
        <v>1.8786037658963153</v>
      </c>
      <c r="E269" s="42">
        <f t="shared" si="21"/>
        <v>2.6658275366853843</v>
      </c>
      <c r="F269" s="42">
        <f t="shared" si="21"/>
        <v>25.927393229832536</v>
      </c>
      <c r="G269" s="42">
        <f t="shared" si="21"/>
        <v>0</v>
      </c>
      <c r="H269" s="42">
        <f t="shared" si="21"/>
        <v>2.4777364639694537</v>
      </c>
    </row>
    <row r="270" spans="2:9">
      <c r="B270" s="8" t="str">
        <f>$B$29</f>
        <v>Library Science</v>
      </c>
      <c r="C270" s="42">
        <f t="shared" si="21"/>
        <v>1.8029864415797618</v>
      </c>
      <c r="D270" s="42">
        <f t="shared" si="21"/>
        <v>2.0261795117043127</v>
      </c>
      <c r="E270" s="42">
        <f t="shared" si="21"/>
        <v>3.3155268357780399</v>
      </c>
      <c r="F270" s="42">
        <f t="shared" si="21"/>
        <v>22.957915578151734</v>
      </c>
      <c r="G270" s="42">
        <f t="shared" si="21"/>
        <v>0</v>
      </c>
      <c r="H270" s="42">
        <f t="shared" si="21"/>
        <v>3.7001741210988421</v>
      </c>
    </row>
    <row r="271" spans="2:9">
      <c r="B271" s="8" t="str">
        <f>$B$30</f>
        <v>Semester Credit Hours Reported on the CBM0CS - No data entry required</v>
      </c>
      <c r="C271" s="42">
        <f t="shared" si="21"/>
        <v>0</v>
      </c>
      <c r="D271" s="42">
        <f t="shared" si="21"/>
        <v>0</v>
      </c>
      <c r="E271" s="42">
        <f t="shared" si="21"/>
        <v>0</v>
      </c>
      <c r="F271" s="42">
        <f t="shared" si="21"/>
        <v>0</v>
      </c>
      <c r="G271" s="42">
        <f t="shared" si="21"/>
        <v>19.205402235052262</v>
      </c>
      <c r="H271" s="42">
        <f t="shared" si="21"/>
        <v>19.205402235052262</v>
      </c>
    </row>
    <row r="272" spans="2:9">
      <c r="B272" s="8" t="str">
        <f>$B$31</f>
        <v>Vocational Training</v>
      </c>
      <c r="C272" s="42">
        <f t="shared" si="21"/>
        <v>1.25016976496871</v>
      </c>
      <c r="D272" s="42">
        <f t="shared" si="21"/>
        <v>2.8091899313034872</v>
      </c>
      <c r="E272" s="42">
        <f t="shared" si="21"/>
        <v>0</v>
      </c>
      <c r="F272" s="42">
        <f t="shared" si="21"/>
        <v>0</v>
      </c>
      <c r="G272" s="42">
        <f t="shared" si="21"/>
        <v>0</v>
      </c>
      <c r="H272" s="42">
        <f t="shared" si="21"/>
        <v>1.5724163352010829</v>
      </c>
    </row>
    <row r="273" spans="2:9">
      <c r="B273" s="8" t="str">
        <f>$B$32</f>
        <v>Physical Training</v>
      </c>
      <c r="C273" s="42">
        <f t="shared" si="21"/>
        <v>1.0985857976907403</v>
      </c>
      <c r="D273" s="42">
        <f t="shared" si="21"/>
        <v>9.2217353929226906</v>
      </c>
      <c r="E273" s="42">
        <f t="shared" si="21"/>
        <v>0</v>
      </c>
      <c r="F273" s="42">
        <f t="shared" si="21"/>
        <v>0</v>
      </c>
      <c r="G273" s="42">
        <f t="shared" si="21"/>
        <v>0</v>
      </c>
      <c r="H273" s="42">
        <f t="shared" si="21"/>
        <v>5.6678574450087122</v>
      </c>
    </row>
    <row r="274" spans="2:9">
      <c r="B274" s="8" t="str">
        <f>$B$33</f>
        <v>Health Services</v>
      </c>
      <c r="C274" s="42">
        <f t="shared" si="21"/>
        <v>0.94578269066692755</v>
      </c>
      <c r="D274" s="42">
        <f t="shared" si="21"/>
        <v>1.540614980345461</v>
      </c>
      <c r="E274" s="42">
        <f t="shared" si="21"/>
        <v>2.6280929877976433</v>
      </c>
      <c r="F274" s="42">
        <f t="shared" si="21"/>
        <v>7.6185719508423446</v>
      </c>
      <c r="G274" s="42">
        <f t="shared" si="21"/>
        <v>3.368723156541539</v>
      </c>
      <c r="H274" s="42">
        <f t="shared" si="21"/>
        <v>1.7988982208558537</v>
      </c>
    </row>
    <row r="275" spans="2:9">
      <c r="B275" s="8" t="str">
        <f>$B$34</f>
        <v>Pharmacy</v>
      </c>
      <c r="C275" s="42">
        <f t="shared" si="21"/>
        <v>2.1816182156180894</v>
      </c>
      <c r="D275" s="42">
        <f t="shared" si="21"/>
        <v>3.0399300935043052</v>
      </c>
      <c r="E275" s="42">
        <f t="shared" si="21"/>
        <v>38.571771657219685</v>
      </c>
      <c r="F275" s="42">
        <f t="shared" si="21"/>
        <v>44.995325278045797</v>
      </c>
      <c r="G275" s="42">
        <f t="shared" si="21"/>
        <v>4.7223106593707387</v>
      </c>
      <c r="H275" s="42">
        <f t="shared" si="21"/>
        <v>7.3986767414809487</v>
      </c>
    </row>
    <row r="276" spans="2:9">
      <c r="B276" s="8" t="str">
        <f>$B$35</f>
        <v>Business Administration</v>
      </c>
      <c r="C276" s="42">
        <f t="shared" si="21"/>
        <v>1.0875006435548646</v>
      </c>
      <c r="D276" s="42">
        <f t="shared" si="21"/>
        <v>1.8679224421741245</v>
      </c>
      <c r="E276" s="42">
        <f t="shared" si="21"/>
        <v>2.9833114771033822</v>
      </c>
      <c r="F276" s="42">
        <f t="shared" si="21"/>
        <v>37.353350004349309</v>
      </c>
      <c r="G276" s="42">
        <f t="shared" si="21"/>
        <v>0</v>
      </c>
      <c r="H276" s="42">
        <f t="shared" si="21"/>
        <v>2.135254780845071</v>
      </c>
    </row>
    <row r="277" spans="2:9">
      <c r="B277" s="8" t="str">
        <f>$B$36</f>
        <v>Optometry</v>
      </c>
      <c r="C277" s="42">
        <f t="shared" si="21"/>
        <v>0</v>
      </c>
      <c r="D277" s="42">
        <f t="shared" si="21"/>
        <v>0</v>
      </c>
      <c r="E277" s="42">
        <f t="shared" si="21"/>
        <v>0</v>
      </c>
      <c r="F277" s="42">
        <f t="shared" si="21"/>
        <v>0</v>
      </c>
      <c r="G277" s="42">
        <f t="shared" si="21"/>
        <v>5.5023132550358618</v>
      </c>
      <c r="H277" s="42">
        <f t="shared" si="21"/>
        <v>5.5023132550358618</v>
      </c>
    </row>
    <row r="278" spans="2:9">
      <c r="B278" s="8" t="str">
        <f>$B$37</f>
        <v>Teacher Ed-Practice Teaching</v>
      </c>
      <c r="C278" s="42">
        <f t="shared" ref="C278:H281" si="22">IF($C$237=0,"",C254/$C$237)</f>
        <v>1.4846950789182334</v>
      </c>
      <c r="D278" s="42">
        <f t="shared" si="22"/>
        <v>2.1547132026240967</v>
      </c>
      <c r="E278" s="42">
        <f t="shared" si="22"/>
        <v>0</v>
      </c>
      <c r="F278" s="42">
        <f t="shared" si="22"/>
        <v>0</v>
      </c>
      <c r="G278" s="42">
        <f t="shared" si="22"/>
        <v>0</v>
      </c>
      <c r="H278" s="42">
        <f t="shared" si="22"/>
        <v>2.148040276998747</v>
      </c>
    </row>
    <row r="279" spans="2:9">
      <c r="B279" s="8" t="str">
        <f>$B$38</f>
        <v>Technology</v>
      </c>
      <c r="C279" s="42">
        <f t="shared" si="22"/>
        <v>1.4392057579697681</v>
      </c>
      <c r="D279" s="42">
        <f t="shared" si="22"/>
        <v>2.1292700414574162</v>
      </c>
      <c r="E279" s="42">
        <f t="shared" si="22"/>
        <v>3.7915669349023857</v>
      </c>
      <c r="F279" s="42">
        <f t="shared" si="22"/>
        <v>5.4921573205161289</v>
      </c>
      <c r="G279" s="42">
        <f t="shared" si="22"/>
        <v>0</v>
      </c>
      <c r="H279" s="42">
        <f t="shared" si="22"/>
        <v>2.0960326072416771</v>
      </c>
    </row>
    <row r="280" spans="2:9">
      <c r="B280" s="8" t="str">
        <f>$B$39</f>
        <v>Nursing</v>
      </c>
      <c r="C280" s="42">
        <f t="shared" si="22"/>
        <v>1.5641474642638451</v>
      </c>
      <c r="D280" s="42">
        <f t="shared" si="22"/>
        <v>2.0622122229250062</v>
      </c>
      <c r="E280" s="42">
        <f t="shared" si="22"/>
        <v>2.7703721359840414</v>
      </c>
      <c r="F280" s="42">
        <f t="shared" si="22"/>
        <v>10.903601707598581</v>
      </c>
      <c r="G280" s="42">
        <f t="shared" si="22"/>
        <v>0</v>
      </c>
      <c r="H280" s="42">
        <f t="shared" si="22"/>
        <v>2.328410054289817</v>
      </c>
    </row>
    <row r="281" spans="2:9">
      <c r="B281" s="26" t="str">
        <f>$B$40</f>
        <v>Totals</v>
      </c>
      <c r="C281" s="42">
        <f t="shared" si="22"/>
        <v>1.1651775837911256</v>
      </c>
      <c r="D281" s="42">
        <f t="shared" si="22"/>
        <v>2.1413362241659066</v>
      </c>
      <c r="E281" s="42">
        <f t="shared" si="22"/>
        <v>3.8268618220931265</v>
      </c>
      <c r="F281" s="42">
        <f t="shared" si="22"/>
        <v>16.978332727606073</v>
      </c>
      <c r="G281" s="42">
        <f t="shared" si="22"/>
        <v>6.0709066006586534</v>
      </c>
      <c r="H281" s="42">
        <f t="shared" si="22"/>
        <v>2.3034083975553723</v>
      </c>
      <c r="I281" s="39"/>
    </row>
    <row r="283" spans="2:9" ht="14.4" thickBot="1">
      <c r="B283" s="22" t="s">
        <v>236</v>
      </c>
      <c r="C283" s="9"/>
      <c r="D283" s="9"/>
      <c r="E283" s="9"/>
      <c r="F283" s="9"/>
      <c r="G283" s="9"/>
      <c r="H283" s="15"/>
    </row>
    <row r="284" spans="2:9" ht="14.4" thickBot="1">
      <c r="B284" s="49" t="s">
        <v>31</v>
      </c>
      <c r="C284" s="50" t="s">
        <v>25</v>
      </c>
      <c r="D284" s="50" t="s">
        <v>26</v>
      </c>
      <c r="E284" s="50" t="s">
        <v>27</v>
      </c>
      <c r="F284" s="50" t="s">
        <v>28</v>
      </c>
      <c r="G284" s="50" t="s">
        <v>29</v>
      </c>
      <c r="H284" s="51" t="s">
        <v>1</v>
      </c>
    </row>
    <row r="285" spans="2:9">
      <c r="B285" s="8" t="str">
        <f>$B$20</f>
        <v>Liberal Arts</v>
      </c>
      <c r="C285" s="29">
        <f t="shared" ref="C285:D300" si="23">C237*30</f>
        <v>9243.1929231117956</v>
      </c>
      <c r="D285" s="29">
        <f t="shared" si="23"/>
        <v>17515.712587006179</v>
      </c>
      <c r="E285" s="29">
        <f>E237*24</f>
        <v>33410.328672590571</v>
      </c>
      <c r="F285" s="29">
        <f>F237*18</f>
        <v>81717.900406678964</v>
      </c>
      <c r="G285" s="29">
        <f>G237*24</f>
        <v>0</v>
      </c>
      <c r="H285" s="29">
        <f>IF((C20/30+D20/30+E20/24+F20/18+G20/24)=0,0,H213/(C20/30+D20/30+E20/24+F20/18+G20/24))</f>
        <v>14625.403305299556</v>
      </c>
    </row>
    <row r="286" spans="2:9">
      <c r="B286" s="8" t="str">
        <f>$B$21</f>
        <v>Science</v>
      </c>
      <c r="C286" s="30">
        <f t="shared" si="23"/>
        <v>12437.307648015823</v>
      </c>
      <c r="D286" s="30">
        <f t="shared" si="23"/>
        <v>24772.946699824141</v>
      </c>
      <c r="E286" s="30">
        <f>E238*24</f>
        <v>36453.000583346555</v>
      </c>
      <c r="F286" s="30">
        <f>F238*18</f>
        <v>120686.96942439777</v>
      </c>
      <c r="G286" s="30">
        <f>G238*24</f>
        <v>0</v>
      </c>
      <c r="H286" s="30">
        <f t="shared" ref="H286:H305" si="24">IF((C21/30+D21/30+E21/24+F21/18+G21/24)=0,0,H214/(C21/30+D21/30+E21/24+F21/18+G21/24))</f>
        <v>23840.355901751103</v>
      </c>
    </row>
    <row r="287" spans="2:9">
      <c r="B287" s="8" t="str">
        <f>$B$22</f>
        <v>Fine Arts</v>
      </c>
      <c r="C287" s="30">
        <f t="shared" si="23"/>
        <v>12469.821160356387</v>
      </c>
      <c r="D287" s="30">
        <f t="shared" si="23"/>
        <v>23767.840839527722</v>
      </c>
      <c r="E287" s="30">
        <f t="shared" ref="E287:E305" si="25">E239*24</f>
        <v>55572.710548685165</v>
      </c>
      <c r="F287" s="30">
        <f t="shared" ref="F287:F305" si="26">F239*18</f>
        <v>66186.798979473446</v>
      </c>
      <c r="G287" s="30">
        <f t="shared" ref="G287:G305" si="27">G239*24</f>
        <v>0</v>
      </c>
      <c r="H287" s="30">
        <f t="shared" si="24"/>
        <v>18789.876348727637</v>
      </c>
    </row>
    <row r="288" spans="2:9">
      <c r="B288" s="8" t="str">
        <f>$B$23</f>
        <v>Student Enrollment Headcount on the CBM0C1 - No data entry required</v>
      </c>
      <c r="C288" s="30">
        <f t="shared" si="23"/>
        <v>11409.825671197152</v>
      </c>
      <c r="D288" s="30">
        <f t="shared" si="23"/>
        <v>17950.701176322516</v>
      </c>
      <c r="E288" s="30">
        <f t="shared" si="25"/>
        <v>17302.123336566117</v>
      </c>
      <c r="F288" s="30">
        <f t="shared" si="26"/>
        <v>42571.576381463834</v>
      </c>
      <c r="G288" s="30">
        <f t="shared" si="27"/>
        <v>0</v>
      </c>
      <c r="H288" s="30">
        <f t="shared" si="24"/>
        <v>20022.642394381099</v>
      </c>
    </row>
    <row r="289" spans="2:8">
      <c r="B289" s="8" t="str">
        <f>$B$24</f>
        <v>Agriculture</v>
      </c>
      <c r="C289" s="30">
        <f t="shared" si="23"/>
        <v>12596.564945871121</v>
      </c>
      <c r="D289" s="30">
        <f t="shared" si="23"/>
        <v>20248.260701426057</v>
      </c>
      <c r="E289" s="30">
        <f t="shared" si="25"/>
        <v>66175.167551648454</v>
      </c>
      <c r="F289" s="30">
        <f t="shared" si="26"/>
        <v>79509.979810160337</v>
      </c>
      <c r="G289" s="30">
        <f t="shared" si="27"/>
        <v>0</v>
      </c>
      <c r="H289" s="30">
        <f t="shared" si="24"/>
        <v>24651.79085771706</v>
      </c>
    </row>
    <row r="290" spans="2:8">
      <c r="B290" s="8" t="str">
        <f>$B$25</f>
        <v>Engineering</v>
      </c>
      <c r="C290" s="30">
        <f t="shared" si="23"/>
        <v>15892.946849999913</v>
      </c>
      <c r="D290" s="30">
        <f t="shared" si="23"/>
        <v>25726.608072866249</v>
      </c>
      <c r="E290" s="30">
        <f t="shared" si="25"/>
        <v>37019.821540586549</v>
      </c>
      <c r="F290" s="30">
        <f t="shared" si="26"/>
        <v>106357.35368618765</v>
      </c>
      <c r="G290" s="30">
        <f t="shared" si="27"/>
        <v>0</v>
      </c>
      <c r="H290" s="30">
        <f t="shared" si="24"/>
        <v>32762.729832871875</v>
      </c>
    </row>
    <row r="291" spans="2:8">
      <c r="B291" s="8" t="str">
        <f>$B$26</f>
        <v>Home Economics</v>
      </c>
      <c r="C291" s="30">
        <f t="shared" si="23"/>
        <v>8032.8108185045348</v>
      </c>
      <c r="D291" s="30">
        <f t="shared" si="23"/>
        <v>16313.438162678956</v>
      </c>
      <c r="E291" s="30">
        <f t="shared" si="25"/>
        <v>21900.377862195775</v>
      </c>
      <c r="F291" s="30">
        <f t="shared" si="26"/>
        <v>83284.044778477342</v>
      </c>
      <c r="G291" s="30">
        <f t="shared" si="27"/>
        <v>0</v>
      </c>
      <c r="H291" s="30">
        <f t="shared" si="24"/>
        <v>13703.278725495282</v>
      </c>
    </row>
    <row r="292" spans="2:8">
      <c r="B292" s="8" t="str">
        <f>$B$27</f>
        <v>Law</v>
      </c>
      <c r="C292" s="30">
        <f t="shared" si="23"/>
        <v>0</v>
      </c>
      <c r="D292" s="30">
        <f t="shared" si="23"/>
        <v>0</v>
      </c>
      <c r="E292" s="30">
        <f t="shared" si="25"/>
        <v>0</v>
      </c>
      <c r="F292" s="30">
        <f t="shared" si="26"/>
        <v>0</v>
      </c>
      <c r="G292" s="30">
        <f t="shared" si="27"/>
        <v>37071.452907545259</v>
      </c>
      <c r="H292" s="30">
        <f t="shared" si="24"/>
        <v>37077.028472613987</v>
      </c>
    </row>
    <row r="293" spans="2:8">
      <c r="B293" s="8" t="str">
        <f>$B$28</f>
        <v>Social Service</v>
      </c>
      <c r="C293" s="30">
        <f t="shared" si="23"/>
        <v>14688.597034404658</v>
      </c>
      <c r="D293" s="30">
        <f t="shared" si="23"/>
        <v>17364.297034263989</v>
      </c>
      <c r="E293" s="30">
        <f t="shared" si="25"/>
        <v>19712.606577061513</v>
      </c>
      <c r="F293" s="30">
        <f t="shared" si="26"/>
        <v>143791.13857003485</v>
      </c>
      <c r="G293" s="30">
        <f t="shared" si="27"/>
        <v>0</v>
      </c>
      <c r="H293" s="30">
        <f t="shared" si="24"/>
        <v>20230.999398463871</v>
      </c>
    </row>
    <row r="294" spans="2:8">
      <c r="B294" s="8" t="str">
        <f>$B$29</f>
        <v>Library Science</v>
      </c>
      <c r="C294" s="30">
        <f t="shared" si="23"/>
        <v>16665.351517276573</v>
      </c>
      <c r="D294" s="30">
        <f t="shared" si="23"/>
        <v>18728.368123539414</v>
      </c>
      <c r="E294" s="30">
        <f t="shared" si="25"/>
        <v>24516.843347880655</v>
      </c>
      <c r="F294" s="30">
        <f t="shared" si="26"/>
        <v>127322.66568082209</v>
      </c>
      <c r="G294" s="30">
        <f t="shared" si="27"/>
        <v>0</v>
      </c>
      <c r="H294" s="30">
        <f t="shared" si="24"/>
        <v>27597.404761217342</v>
      </c>
    </row>
    <row r="295" spans="2:8">
      <c r="B295" s="8" t="str">
        <f>$B$30</f>
        <v>Semester Credit Hours Reported on the CBM0CS - No data entry required</v>
      </c>
      <c r="C295" s="30">
        <f t="shared" si="23"/>
        <v>0</v>
      </c>
      <c r="D295" s="30">
        <f t="shared" si="23"/>
        <v>0</v>
      </c>
      <c r="E295" s="30">
        <f t="shared" si="25"/>
        <v>0</v>
      </c>
      <c r="F295" s="30">
        <f t="shared" si="26"/>
        <v>0</v>
      </c>
      <c r="G295" s="30">
        <f t="shared" si="27"/>
        <v>142015.3904196404</v>
      </c>
      <c r="H295" s="30">
        <f t="shared" si="24"/>
        <v>142015.39041964043</v>
      </c>
    </row>
    <row r="296" spans="2:8">
      <c r="B296" s="8" t="str">
        <f>$B$31</f>
        <v>Vocational Training</v>
      </c>
      <c r="C296" s="30">
        <f t="shared" si="23"/>
        <v>11555.560324247117</v>
      </c>
      <c r="D296" s="30">
        <f t="shared" si="23"/>
        <v>25965.884492701301</v>
      </c>
      <c r="E296" s="30">
        <f t="shared" si="25"/>
        <v>0</v>
      </c>
      <c r="F296" s="30">
        <f t="shared" si="26"/>
        <v>0</v>
      </c>
      <c r="G296" s="30">
        <f t="shared" si="27"/>
        <v>0</v>
      </c>
      <c r="H296" s="30">
        <f t="shared" si="24"/>
        <v>14534.147541716031</v>
      </c>
    </row>
    <row r="297" spans="2:8">
      <c r="B297" s="8" t="str">
        <f>$B$32</f>
        <v>Physical Training</v>
      </c>
      <c r="C297" s="30">
        <f t="shared" si="23"/>
        <v>10154.440470646177</v>
      </c>
      <c r="D297" s="30">
        <f t="shared" si="23"/>
        <v>85238.279322672577</v>
      </c>
      <c r="E297" s="30">
        <f t="shared" si="25"/>
        <v>0</v>
      </c>
      <c r="F297" s="30">
        <f t="shared" si="26"/>
        <v>0</v>
      </c>
      <c r="G297" s="30">
        <f t="shared" si="27"/>
        <v>0</v>
      </c>
      <c r="H297" s="30">
        <f t="shared" si="24"/>
        <v>52389.099824911027</v>
      </c>
    </row>
    <row r="298" spans="2:8">
      <c r="B298" s="8" t="str">
        <f>$B$33</f>
        <v>Health Services</v>
      </c>
      <c r="C298" s="30">
        <f t="shared" si="23"/>
        <v>8742.0518731741759</v>
      </c>
      <c r="D298" s="30">
        <f t="shared" si="23"/>
        <v>14240.201483569181</v>
      </c>
      <c r="E298" s="30">
        <f t="shared" si="25"/>
        <v>19433.576404872729</v>
      </c>
      <c r="F298" s="30">
        <f t="shared" si="26"/>
        <v>42251.958204146387</v>
      </c>
      <c r="G298" s="30">
        <f t="shared" si="27"/>
        <v>24910.206432374063</v>
      </c>
      <c r="H298" s="30">
        <f t="shared" si="24"/>
        <v>15505.214531029369</v>
      </c>
    </row>
    <row r="299" spans="2:8">
      <c r="B299" s="8" t="str">
        <f>$B$34</f>
        <v>Pharmacy</v>
      </c>
      <c r="C299" s="30">
        <f t="shared" si="23"/>
        <v>20165.118051532903</v>
      </c>
      <c r="D299" s="30">
        <f t="shared" si="23"/>
        <v>28098.660327033569</v>
      </c>
      <c r="E299" s="30">
        <f t="shared" si="25"/>
        <v>285221.06145111768</v>
      </c>
      <c r="F299" s="30">
        <f t="shared" si="26"/>
        <v>249540.28330988769</v>
      </c>
      <c r="G299" s="30">
        <f t="shared" si="27"/>
        <v>34919.382773944802</v>
      </c>
      <c r="H299" s="30">
        <f t="shared" si="24"/>
        <v>54028.00159831519</v>
      </c>
    </row>
    <row r="300" spans="2:8">
      <c r="B300" s="8" t="str">
        <f>$B$35</f>
        <v>Business Administration</v>
      </c>
      <c r="C300" s="30">
        <f t="shared" si="23"/>
        <v>10051.978252385847</v>
      </c>
      <c r="D300" s="30">
        <f t="shared" si="23"/>
        <v>17265.567498425567</v>
      </c>
      <c r="E300" s="30">
        <f t="shared" si="25"/>
        <v>22060.258826080142</v>
      </c>
      <c r="F300" s="30">
        <f t="shared" si="26"/>
        <v>207158.53224883167</v>
      </c>
      <c r="G300" s="30">
        <f t="shared" si="27"/>
        <v>0</v>
      </c>
      <c r="H300" s="30">
        <f t="shared" si="24"/>
        <v>18724.634071919536</v>
      </c>
    </row>
    <row r="301" spans="2:8">
      <c r="B301" s="8" t="str">
        <f>$B$36</f>
        <v>Optometry</v>
      </c>
      <c r="C301" s="30">
        <f t="shared" ref="C301:D305" si="28">C253*30</f>
        <v>0</v>
      </c>
      <c r="D301" s="30">
        <f t="shared" si="28"/>
        <v>0</v>
      </c>
      <c r="E301" s="30">
        <f t="shared" si="25"/>
        <v>0</v>
      </c>
      <c r="F301" s="30">
        <f t="shared" si="26"/>
        <v>0</v>
      </c>
      <c r="G301" s="30">
        <f t="shared" si="27"/>
        <v>40687.154351753357</v>
      </c>
      <c r="H301" s="30">
        <f t="shared" si="24"/>
        <v>40687.154351753357</v>
      </c>
    </row>
    <row r="302" spans="2:8">
      <c r="B302" s="8" t="str">
        <f>$B$37</f>
        <v>Teacher Ed-Practice Teaching</v>
      </c>
      <c r="C302" s="30">
        <f t="shared" si="28"/>
        <v>13723.323046435922</v>
      </c>
      <c r="D302" s="30">
        <f t="shared" si="28"/>
        <v>19916.429825830601</v>
      </c>
      <c r="E302" s="30">
        <f t="shared" si="25"/>
        <v>0</v>
      </c>
      <c r="F302" s="30">
        <f t="shared" si="26"/>
        <v>0</v>
      </c>
      <c r="G302" s="30">
        <f t="shared" si="27"/>
        <v>0</v>
      </c>
      <c r="H302" s="30">
        <f t="shared" si="24"/>
        <v>19854.750686913918</v>
      </c>
    </row>
    <row r="303" spans="2:8">
      <c r="B303" s="8" t="str">
        <f>$B$38</f>
        <v>Technology</v>
      </c>
      <c r="C303" s="30">
        <f t="shared" si="28"/>
        <v>13302.856476967907</v>
      </c>
      <c r="D303" s="30">
        <f t="shared" si="28"/>
        <v>19681.253778593145</v>
      </c>
      <c r="E303" s="30">
        <f t="shared" si="25"/>
        <v>28036.94772815553</v>
      </c>
      <c r="F303" s="30">
        <f t="shared" si="26"/>
        <v>30459.041806566791</v>
      </c>
      <c r="G303" s="30">
        <f t="shared" si="27"/>
        <v>0</v>
      </c>
      <c r="H303" s="30">
        <f t="shared" si="24"/>
        <v>18810.332576791749</v>
      </c>
    </row>
    <row r="304" spans="2:8">
      <c r="B304" s="8" t="str">
        <f>$B$39</f>
        <v>Nursing</v>
      </c>
      <c r="C304" s="30">
        <f t="shared" si="28"/>
        <v>14457.716772386833</v>
      </c>
      <c r="D304" s="30">
        <f t="shared" si="28"/>
        <v>19061.42542489506</v>
      </c>
      <c r="E304" s="30">
        <f t="shared" si="25"/>
        <v>20485.667297371037</v>
      </c>
      <c r="F304" s="30">
        <f t="shared" si="26"/>
        <v>60470.456484062932</v>
      </c>
      <c r="G304" s="30">
        <f t="shared" si="27"/>
        <v>0</v>
      </c>
      <c r="H304" s="30">
        <f t="shared" si="24"/>
        <v>20269.335436137309</v>
      </c>
    </row>
    <row r="305" spans="2:9">
      <c r="B305" s="26" t="str">
        <f>$B$40</f>
        <v>Totals</v>
      </c>
      <c r="C305" s="29">
        <f t="shared" si="28"/>
        <v>10769.961196666633</v>
      </c>
      <c r="D305" s="29">
        <f t="shared" si="28"/>
        <v>19792.783833213241</v>
      </c>
      <c r="E305" s="29">
        <f t="shared" si="25"/>
        <v>28297.937689358318</v>
      </c>
      <c r="F305" s="29">
        <f t="shared" si="26"/>
        <v>94160.402948427494</v>
      </c>
      <c r="G305" s="29">
        <f t="shared" si="27"/>
        <v>44891.648742464604</v>
      </c>
      <c r="H305" s="29">
        <f t="shared" si="24"/>
        <v>20273.981597644997</v>
      </c>
      <c r="I305" s="39"/>
    </row>
  </sheetData>
  <mergeCells count="15">
    <mergeCell ref="B1:H1"/>
    <mergeCell ref="B2:H2"/>
    <mergeCell ref="B5:G5"/>
    <mergeCell ref="B6:E6"/>
    <mergeCell ref="B7:E7"/>
    <mergeCell ref="B8:E8"/>
    <mergeCell ref="B139:G139"/>
    <mergeCell ref="B163:G163"/>
    <mergeCell ref="B210:H210"/>
    <mergeCell ref="B9:E9"/>
    <mergeCell ref="B10:E10"/>
    <mergeCell ref="B11:E11"/>
    <mergeCell ref="B12:E12"/>
    <mergeCell ref="B91:H91"/>
    <mergeCell ref="B115:G115"/>
  </mergeCells>
  <conditionalFormatting sqref="C16:G16">
    <cfRule type="expression" dxfId="8" priority="1" stopIfTrue="1">
      <formula>AND(C40=0,C16&gt;0)</formula>
    </cfRule>
    <cfRule type="expression" dxfId="7" priority="2" stopIfTrue="1">
      <formula>C40=0</formula>
    </cfRule>
  </conditionalFormatting>
  <conditionalFormatting sqref="C44:G63">
    <cfRule type="expression" dxfId="6" priority="11" stopIfTrue="1">
      <formula>C20=0</formula>
    </cfRule>
  </conditionalFormatting>
  <conditionalFormatting sqref="C69:G88">
    <cfRule type="expression" dxfId="5" priority="13" stopIfTrue="1">
      <formula>C20=0</formula>
    </cfRule>
  </conditionalFormatting>
  <conditionalFormatting sqref="C93:G112">
    <cfRule type="expression" dxfId="4" priority="7" stopIfTrue="1">
      <formula>C20=0</formula>
    </cfRule>
  </conditionalFormatting>
  <conditionalFormatting sqref="C237:G256">
    <cfRule type="expression" dxfId="3" priority="3" stopIfTrue="1">
      <formula>C20=0</formula>
    </cfRule>
  </conditionalFormatting>
  <conditionalFormatting sqref="H137">
    <cfRule type="expression" dxfId="2" priority="5" stopIfTrue="1">
      <formula>$H$137&lt;&gt;#REF!</formula>
    </cfRule>
  </conditionalFormatting>
  <conditionalFormatting sqref="H233">
    <cfRule type="expression" dxfId="1" priority="4" stopIfTrue="1">
      <formula>ROUND($H$233,-1)&lt;&gt;ROUND($H$12,-1)</formula>
    </cfRule>
  </conditionalFormatting>
  <pageMargins left="0.25" right="0.25" top="0.5" bottom="0.5" header="0.17" footer="0.17"/>
  <pageSetup scale="62" fitToHeight="0" orientation="portrait" r:id="rId1"/>
  <headerFooter alignWithMargins="0"/>
  <rowBreaks count="6" manualBreakCount="6">
    <brk id="41" max="16383" man="1"/>
    <brk id="90" max="16383" man="1"/>
    <brk id="114" max="16383" man="1"/>
    <brk id="162" max="16383" man="1"/>
    <brk id="210" max="16383" man="1"/>
    <brk id="25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C000"/>
    <outlinePr summaryRight="0"/>
    <pageSetUpPr fitToPage="1"/>
  </sheetPr>
  <dimension ref="A1:QD92"/>
  <sheetViews>
    <sheetView showGridLines="0" zoomScale="85" zoomScaleNormal="85" workbookViewId="0">
      <pane xSplit="5" ySplit="1" topLeftCell="G7" activePane="bottomRight" state="frozen"/>
      <selection pane="topRight"/>
      <selection pane="bottomLeft"/>
      <selection pane="bottomRight"/>
    </sheetView>
  </sheetViews>
  <sheetFormatPr defaultColWidth="9.109375" defaultRowHeight="13.2" outlineLevelCol="1"/>
  <cols>
    <col min="1" max="2" width="10.33203125" style="68" customWidth="1" outlineLevel="1"/>
    <col min="3" max="3" width="15.6640625" style="68" customWidth="1" collapsed="1"/>
    <col min="4" max="4" width="7.44140625" style="68" customWidth="1" collapsed="1"/>
    <col min="5" max="5" width="19.6640625" style="68" hidden="1" customWidth="1" outlineLevel="1"/>
    <col min="6" max="6" width="10.33203125" style="68" hidden="1" customWidth="1" outlineLevel="1"/>
    <col min="7" max="7" width="15.5546875" style="68" customWidth="1"/>
    <col min="8" max="8" width="15.109375" style="68" customWidth="1" outlineLevel="1"/>
    <col min="9" max="9" width="16.88671875" style="68" customWidth="1" outlineLevel="1"/>
    <col min="10" max="10" width="15.5546875" style="68" customWidth="1" outlineLevel="1"/>
    <col min="11" max="11" width="18.33203125" style="68" customWidth="1" outlineLevel="1"/>
    <col min="12" max="12" width="19.109375" style="68" customWidth="1" collapsed="1"/>
    <col min="13" max="13" width="16.44140625" style="68" hidden="1" customWidth="1" outlineLevel="1"/>
    <col min="14" max="14" width="24.88671875" style="68" hidden="1" customWidth="1" outlineLevel="1"/>
    <col min="15" max="15" width="15.33203125" style="68" customWidth="1"/>
    <col min="16" max="18" width="15.33203125" style="68" customWidth="1" outlineLevel="1"/>
    <col min="19" max="19" width="15" style="68" customWidth="1" outlineLevel="1"/>
    <col min="20" max="20" width="22.5546875" style="68" customWidth="1"/>
    <col min="21" max="21" width="24.33203125" style="68" customWidth="1" outlineLevel="1"/>
    <col min="22" max="22" width="38.109375" style="68" customWidth="1" outlineLevel="1"/>
    <col min="23" max="23" width="15.44140625" style="68" bestFit="1" customWidth="1" collapsed="1"/>
    <col min="24" max="24" width="15.88671875" style="68" hidden="1" customWidth="1" outlineLevel="1"/>
    <col min="25" max="25" width="15.33203125" style="68" hidden="1" customWidth="1" outlineLevel="1"/>
    <col min="26" max="26" width="15" style="68" hidden="1" customWidth="1" outlineLevel="1"/>
    <col min="27" max="28" width="15.6640625" style="68" hidden="1" customWidth="1" outlineLevel="1"/>
    <col min="29" max="29" width="15.33203125" style="68" hidden="1" customWidth="1" outlineLevel="1"/>
    <col min="30" max="30" width="15.88671875" style="68" hidden="1" customWidth="1" outlineLevel="1"/>
    <col min="31" max="31" width="15.44140625" style="68" hidden="1" customWidth="1" outlineLevel="1"/>
    <col min="32" max="32" width="15.33203125" style="68" hidden="1" customWidth="1" outlineLevel="1"/>
    <col min="33" max="33" width="15.44140625" style="68" hidden="1" customWidth="1" outlineLevel="1"/>
    <col min="34" max="35" width="15.33203125" style="68" hidden="1" customWidth="1" outlineLevel="1"/>
    <col min="36" max="38" width="15.44140625" style="68" hidden="1" customWidth="1" outlineLevel="1"/>
    <col min="39" max="39" width="15.6640625" style="68" hidden="1" customWidth="1" outlineLevel="1"/>
    <col min="40" max="41" width="15.33203125" style="68" hidden="1" customWidth="1" outlineLevel="1"/>
    <col min="42" max="42" width="15.6640625" style="68" hidden="1" customWidth="1" outlineLevel="1"/>
    <col min="43" max="43" width="15.44140625" style="68" hidden="1" customWidth="1" outlineLevel="1"/>
    <col min="44" max="44" width="14.5546875" style="68" hidden="1" customWidth="1" outlineLevel="1"/>
    <col min="45" max="45" width="15.44140625" style="68" hidden="1" customWidth="1" outlineLevel="1"/>
    <col min="46" max="46" width="15.33203125" style="68" hidden="1" customWidth="1" outlineLevel="1"/>
    <col min="47" max="47" width="15.88671875" style="68" hidden="1" customWidth="1" outlineLevel="1"/>
    <col min="48" max="48" width="15.6640625" style="68" hidden="1" customWidth="1" outlineLevel="1"/>
    <col min="49" max="49" width="15.44140625" style="68" hidden="1" customWidth="1" outlineLevel="1"/>
    <col min="50" max="50" width="15.88671875" style="68" hidden="1" customWidth="1" outlineLevel="1"/>
    <col min="51" max="51" width="15.6640625" style="68" hidden="1" customWidth="1" outlineLevel="1"/>
    <col min="52" max="52" width="15.44140625" style="68" hidden="1" customWidth="1" outlineLevel="1"/>
    <col min="53" max="53" width="15.6640625" style="68" hidden="1" customWidth="1" outlineLevel="1"/>
    <col min="54" max="55" width="15.44140625" style="68" hidden="1" customWidth="1" outlineLevel="1"/>
    <col min="56" max="58" width="15.6640625" style="68" hidden="1" customWidth="1" outlineLevel="1"/>
    <col min="59" max="59" width="15.88671875" style="68" hidden="1" customWidth="1" outlineLevel="1"/>
    <col min="60" max="61" width="15.33203125" style="68" hidden="1" customWidth="1" outlineLevel="1"/>
    <col min="62" max="62" width="15.6640625" style="68" hidden="1" customWidth="1" outlineLevel="1"/>
    <col min="63" max="63" width="15.44140625" style="68" hidden="1" customWidth="1" outlineLevel="1"/>
    <col min="64" max="64" width="14.5546875" style="68" hidden="1" customWidth="1" outlineLevel="1"/>
    <col min="65" max="65" width="15.44140625" style="68" hidden="1" customWidth="1" outlineLevel="1"/>
    <col min="66" max="66" width="15.33203125" style="68" hidden="1" customWidth="1" outlineLevel="1"/>
    <col min="67" max="67" width="15.88671875" style="68" hidden="1" customWidth="1" outlineLevel="1"/>
    <col min="68" max="68" width="15.6640625" style="68" hidden="1" customWidth="1" outlineLevel="1"/>
    <col min="69" max="69" width="15.44140625" style="68" hidden="1" customWidth="1" outlineLevel="1"/>
    <col min="70" max="70" width="15.88671875" style="68" hidden="1" customWidth="1" outlineLevel="1"/>
    <col min="71" max="71" width="15.6640625" style="68" hidden="1" customWidth="1" outlineLevel="1"/>
    <col min="72" max="72" width="15.44140625" style="68" hidden="1" customWidth="1" outlineLevel="1"/>
    <col min="73" max="73" width="15.6640625" style="68" hidden="1" customWidth="1" outlineLevel="1"/>
    <col min="74" max="75" width="15.44140625" style="68" hidden="1" customWidth="1" outlineLevel="1"/>
    <col min="76" max="78" width="15.6640625" style="68" hidden="1" customWidth="1" outlineLevel="1"/>
    <col min="79" max="79" width="15.88671875" style="68" hidden="1" customWidth="1" outlineLevel="1"/>
    <col min="80" max="81" width="15.33203125" style="68" hidden="1" customWidth="1" outlineLevel="1"/>
    <col min="82" max="82" width="15.6640625" style="68" hidden="1" customWidth="1" outlineLevel="1"/>
    <col min="83" max="83" width="15.44140625" style="68" hidden="1" customWidth="1" outlineLevel="1"/>
    <col min="84" max="84" width="14.5546875" style="68" hidden="1" customWidth="1" outlineLevel="1"/>
    <col min="85" max="85" width="15.44140625" style="68" hidden="1" customWidth="1" outlineLevel="1"/>
    <col min="86" max="86" width="15.33203125" style="68" hidden="1" customWidth="1" outlineLevel="1"/>
    <col min="87" max="87" width="15.88671875" style="68" hidden="1" customWidth="1" outlineLevel="1"/>
    <col min="88" max="88" width="15.6640625" style="68" hidden="1" customWidth="1" outlineLevel="1"/>
    <col min="89" max="89" width="15.44140625" style="68" hidden="1" customWidth="1" outlineLevel="1"/>
    <col min="90" max="90" width="15.88671875" style="68" hidden="1" customWidth="1" outlineLevel="1"/>
    <col min="91" max="91" width="15.6640625" style="68" hidden="1" customWidth="1" outlineLevel="1"/>
    <col min="92" max="92" width="15.44140625" style="68" hidden="1" customWidth="1" outlineLevel="1"/>
    <col min="93" max="93" width="15.6640625" style="68" hidden="1" customWidth="1" outlineLevel="1"/>
    <col min="94" max="95" width="15.44140625" style="68" hidden="1" customWidth="1" outlineLevel="1"/>
    <col min="96" max="98" width="15.6640625" style="68" hidden="1" customWidth="1" outlineLevel="1"/>
    <col min="99" max="99" width="15.88671875" style="68" hidden="1" customWidth="1" outlineLevel="1"/>
    <col min="100" max="101" width="15.33203125" style="68" hidden="1" customWidth="1" outlineLevel="1"/>
    <col min="102" max="102" width="15.6640625" style="68" hidden="1" customWidth="1" outlineLevel="1"/>
    <col min="103" max="103" width="13.88671875" style="68" hidden="1" customWidth="1" outlineLevel="1"/>
    <col min="104" max="104" width="14.44140625" style="68" hidden="1" customWidth="1" outlineLevel="1"/>
    <col min="105" max="105" width="13.88671875" style="68" hidden="1" customWidth="1" outlineLevel="1"/>
    <col min="106" max="106" width="13.44140625" style="68" hidden="1" customWidth="1" outlineLevel="1"/>
    <col min="107" max="107" width="14.33203125" style="68" hidden="1" customWidth="1" outlineLevel="1"/>
    <col min="108" max="108" width="15.44140625" style="68" hidden="1" customWidth="1" outlineLevel="1"/>
    <col min="109" max="109" width="13.88671875" style="68" hidden="1" customWidth="1" outlineLevel="1"/>
    <col min="110" max="110" width="15.6640625" style="68" hidden="1" customWidth="1" outlineLevel="1"/>
    <col min="111" max="111" width="14" style="68" hidden="1" customWidth="1" outlineLevel="1"/>
    <col min="112" max="112" width="13.88671875" style="68" hidden="1" customWidth="1" outlineLevel="1"/>
    <col min="113" max="113" width="14" style="68" hidden="1" customWidth="1" outlineLevel="1"/>
    <col min="114" max="115" width="13.88671875" style="68" hidden="1" customWidth="1" outlineLevel="1"/>
    <col min="116" max="118" width="14" style="68" hidden="1" customWidth="1" outlineLevel="1"/>
    <col min="119" max="119" width="14.33203125" style="68" hidden="1" customWidth="1" outlineLevel="1"/>
    <col min="120" max="121" width="15" style="68" hidden="1" customWidth="1" outlineLevel="1"/>
    <col min="122" max="122" width="15.44140625" style="68" hidden="1" customWidth="1" outlineLevel="1"/>
    <col min="123" max="123" width="15.6640625" style="68" bestFit="1" customWidth="1" collapsed="1"/>
    <col min="124" max="124" width="12.5546875" style="68" hidden="1" customWidth="1" outlineLevel="1"/>
    <col min="125" max="125" width="13.33203125" style="68" hidden="1" customWidth="1" outlineLevel="1"/>
    <col min="126" max="126" width="11.6640625" style="68" hidden="1" customWidth="1" outlineLevel="1"/>
    <col min="127" max="127" width="12.44140625" style="68" hidden="1" customWidth="1" outlineLevel="1"/>
    <col min="128" max="128" width="13" style="68" hidden="1" customWidth="1" outlineLevel="1"/>
    <col min="129" max="129" width="12.88671875" style="68" hidden="1" customWidth="1" outlineLevel="1"/>
    <col min="130" max="130" width="12.44140625" style="68" hidden="1" customWidth="1" outlineLevel="1"/>
    <col min="131" max="131" width="12.109375" style="68" hidden="1" customWidth="1" outlineLevel="1"/>
    <col min="132" max="132" width="12" style="68" hidden="1" customWidth="1" outlineLevel="1"/>
    <col min="133" max="133" width="12.109375" style="68" hidden="1" customWidth="1" outlineLevel="1"/>
    <col min="134" max="135" width="12" style="68" hidden="1" customWidth="1" outlineLevel="1"/>
    <col min="136" max="137" width="12.109375" style="68" hidden="1" customWidth="1" outlineLevel="1"/>
    <col min="138" max="138" width="13.33203125" style="68" hidden="1" customWidth="1" outlineLevel="1"/>
    <col min="139" max="139" width="12.44140625" style="68" hidden="1" customWidth="1" outlineLevel="1"/>
    <col min="140" max="141" width="11.6640625" style="68" hidden="1" customWidth="1" outlineLevel="1"/>
    <col min="142" max="142" width="12.109375" style="68" hidden="1" customWidth="1" outlineLevel="1"/>
    <col min="143" max="143" width="15.33203125" style="68" hidden="1" customWidth="1" outlineLevel="1"/>
    <col min="144" max="144" width="15.88671875" style="68" hidden="1" customWidth="1" outlineLevel="1"/>
    <col min="145" max="145" width="15.33203125" style="68" hidden="1" customWidth="1" outlineLevel="1"/>
    <col min="146" max="146" width="15" style="68" hidden="1" customWidth="1" outlineLevel="1"/>
    <col min="147" max="147" width="12.44140625" style="68" hidden="1" customWidth="1" outlineLevel="1"/>
    <col min="148" max="148" width="14.109375" style="68" hidden="1" customWidth="1" outlineLevel="1"/>
    <col min="149" max="149" width="12" style="68" hidden="1" customWidth="1" outlineLevel="1"/>
    <col min="150" max="150" width="12.44140625" style="68" hidden="1" customWidth="1" outlineLevel="1"/>
    <col min="151" max="151" width="12.109375" style="68" hidden="1" customWidth="1" outlineLevel="1"/>
    <col min="152" max="152" width="12" style="68" hidden="1" customWidth="1" outlineLevel="1"/>
    <col min="153" max="153" width="12.109375" style="68" hidden="1" customWidth="1" outlineLevel="1"/>
    <col min="154" max="155" width="12" style="68" hidden="1" customWidth="1" outlineLevel="1"/>
    <col min="156" max="156" width="12.6640625" style="68" hidden="1" customWidth="1" outlineLevel="1"/>
    <col min="157" max="157" width="12.109375" style="68" hidden="1" customWidth="1" outlineLevel="1"/>
    <col min="158" max="158" width="14.109375" style="68" hidden="1" customWidth="1" outlineLevel="1"/>
    <col min="159" max="159" width="12.44140625" style="68" hidden="1" customWidth="1" outlineLevel="1"/>
    <col min="160" max="160" width="11.6640625" style="68" hidden="1" customWidth="1" outlineLevel="1"/>
    <col min="161" max="161" width="12.5546875" style="68" hidden="1" customWidth="1" outlineLevel="1"/>
    <col min="162" max="163" width="13.5546875" style="68" hidden="1" customWidth="1" outlineLevel="1"/>
    <col min="164" max="164" width="12.88671875" style="68" hidden="1" customWidth="1" outlineLevel="1"/>
    <col min="165" max="165" width="13" style="68" hidden="1" customWidth="1" outlineLevel="1"/>
    <col min="166" max="166" width="12.6640625" style="68" hidden="1" customWidth="1" outlineLevel="1"/>
    <col min="167" max="167" width="12.5546875" style="68" hidden="1" customWidth="1" outlineLevel="1"/>
    <col min="168" max="168" width="15" style="68" hidden="1" customWidth="1" outlineLevel="1"/>
    <col min="169" max="169" width="12.109375" style="68" hidden="1" customWidth="1" outlineLevel="1"/>
    <col min="170" max="171" width="12.44140625" style="68" hidden="1" customWidth="1" outlineLevel="1"/>
    <col min="172" max="172" width="12.109375" style="68" hidden="1" customWidth="1" outlineLevel="1"/>
    <col min="173" max="173" width="12.44140625" style="68" hidden="1" customWidth="1" outlineLevel="1"/>
    <col min="174" max="175" width="12.109375" style="68" hidden="1" customWidth="1" outlineLevel="1"/>
    <col min="176" max="178" width="12.44140625" style="68" hidden="1" customWidth="1" outlineLevel="1"/>
    <col min="179" max="179" width="12.5546875" style="68" hidden="1" customWidth="1" outlineLevel="1"/>
    <col min="180" max="181" width="11.6640625" style="68" hidden="1" customWidth="1" outlineLevel="1"/>
    <col min="182" max="182" width="13" style="68" hidden="1" customWidth="1" outlineLevel="1"/>
    <col min="183" max="183" width="13.88671875" style="68" hidden="1" customWidth="1" outlineLevel="1"/>
    <col min="184" max="184" width="12.5546875" style="68" hidden="1" customWidth="1" outlineLevel="1"/>
    <col min="185" max="185" width="12.44140625" style="68" hidden="1" customWidth="1" outlineLevel="1"/>
    <col min="186" max="186" width="13.109375" style="68" hidden="1" customWidth="1" outlineLevel="1"/>
    <col min="187" max="187" width="12.44140625" style="68" hidden="1" customWidth="1" outlineLevel="1"/>
    <col min="188" max="188" width="13.44140625" style="68" hidden="1" customWidth="1" outlineLevel="1"/>
    <col min="189" max="189" width="12" style="68" hidden="1" customWidth="1" outlineLevel="1"/>
    <col min="190" max="190" width="12.44140625" style="68" hidden="1" customWidth="1" outlineLevel="1"/>
    <col min="191" max="191" width="12.109375" style="68" hidden="1" customWidth="1" outlineLevel="1"/>
    <col min="192" max="192" width="12" style="68" hidden="1" customWidth="1" outlineLevel="1"/>
    <col min="193" max="193" width="12.109375" style="68" hidden="1" customWidth="1" outlineLevel="1"/>
    <col min="194" max="195" width="12" style="68" hidden="1" customWidth="1" outlineLevel="1"/>
    <col min="196" max="197" width="12.109375" style="68" hidden="1" customWidth="1" outlineLevel="1"/>
    <col min="198" max="198" width="12.88671875" style="68" hidden="1" customWidth="1" outlineLevel="1"/>
    <col min="199" max="199" width="12.44140625" style="68" hidden="1" customWidth="1" outlineLevel="1"/>
    <col min="200" max="201" width="11.6640625" style="68" hidden="1" customWidth="1" outlineLevel="1"/>
    <col min="202" max="202" width="12.109375" style="68" hidden="1" customWidth="1" outlineLevel="1"/>
    <col min="203" max="203" width="12" style="68" hidden="1" customWidth="1" outlineLevel="1"/>
    <col min="204" max="204" width="12.5546875" style="68" hidden="1" customWidth="1" outlineLevel="1"/>
    <col min="205" max="205" width="12" style="68" hidden="1" customWidth="1" outlineLevel="1"/>
    <col min="206" max="206" width="11.6640625" style="68" hidden="1" customWidth="1" outlineLevel="1"/>
    <col min="207" max="207" width="12.44140625" style="68" hidden="1" customWidth="1" outlineLevel="1"/>
    <col min="208" max="208" width="12.109375" style="68" hidden="1" customWidth="1" outlineLevel="1"/>
    <col min="209" max="209" width="12" style="68" hidden="1" customWidth="1" outlineLevel="1"/>
    <col min="210" max="210" width="12.44140625" style="68" hidden="1" customWidth="1" outlineLevel="1"/>
    <col min="211" max="211" width="12.109375" style="68" hidden="1" customWidth="1" outlineLevel="1"/>
    <col min="212" max="212" width="12" style="68" hidden="1" customWidth="1" outlineLevel="1"/>
    <col min="213" max="213" width="12.109375" style="68" hidden="1" customWidth="1" outlineLevel="1"/>
    <col min="214" max="215" width="12" style="68" hidden="1" customWidth="1" outlineLevel="1"/>
    <col min="216" max="216" width="12.109375" style="68" hidden="1" customWidth="1" outlineLevel="1"/>
    <col min="217" max="217" width="13.6640625" style="68" hidden="1" customWidth="1" outlineLevel="1"/>
    <col min="218" max="218" width="12.109375" style="68" hidden="1" customWidth="1" outlineLevel="1"/>
    <col min="219" max="219" width="12.44140625" style="68" hidden="1" customWidth="1" outlineLevel="1"/>
    <col min="220" max="221" width="11.6640625" style="68" hidden="1" customWidth="1" outlineLevel="1"/>
    <col min="222" max="222" width="12.109375" style="68" hidden="1" customWidth="1" outlineLevel="1"/>
    <col min="223" max="223" width="5.44140625" style="68" customWidth="1" collapsed="1"/>
    <col min="224" max="224" width="9.5546875" style="68" bestFit="1" customWidth="1"/>
    <col min="225" max="225" width="11.6640625" style="68" bestFit="1" customWidth="1"/>
    <col min="226" max="226" width="13.5546875" style="68" customWidth="1"/>
    <col min="227" max="227" width="12.88671875" style="68" customWidth="1" outlineLevel="1"/>
    <col min="228" max="228" width="12.44140625" style="68" customWidth="1" outlineLevel="1"/>
    <col min="229" max="229" width="12.109375" style="68" customWidth="1" outlineLevel="1"/>
    <col min="230" max="230" width="12.5546875" style="68" customWidth="1" outlineLevel="1"/>
    <col min="231" max="231" width="14" style="68" customWidth="1" outlineLevel="1"/>
    <col min="232" max="232" width="12.44140625" style="68" customWidth="1" outlineLevel="1"/>
    <col min="233" max="233" width="14" style="68" customWidth="1" outlineLevel="1"/>
    <col min="234" max="234" width="12.109375" style="68" customWidth="1" outlineLevel="1"/>
    <col min="235" max="235" width="12" style="68" customWidth="1" outlineLevel="1"/>
    <col min="236" max="237" width="12.109375" style="68" customWidth="1" outlineLevel="1"/>
    <col min="238" max="239" width="12.44140625" style="68" customWidth="1" outlineLevel="1"/>
    <col min="240" max="242" width="12.5546875" style="68" customWidth="1" outlineLevel="1"/>
    <col min="243" max="244" width="13.88671875" style="68" customWidth="1" outlineLevel="1"/>
    <col min="245" max="245" width="14" style="68" customWidth="1" outlineLevel="1"/>
    <col min="246" max="246" width="12.44140625" style="68" customWidth="1" outlineLevel="1"/>
    <col min="247" max="247" width="13" style="68" customWidth="1" outlineLevel="1"/>
    <col min="248" max="248" width="12.5546875" style="68" customWidth="1" outlineLevel="1"/>
    <col min="249" max="249" width="12.44140625" style="68" customWidth="1" outlineLevel="1"/>
    <col min="250" max="250" width="12.88671875" style="68" customWidth="1" outlineLevel="1"/>
    <col min="251" max="251" width="14.33203125" style="68" customWidth="1" outlineLevel="1"/>
    <col min="252" max="252" width="12.5546875" style="68" customWidth="1" outlineLevel="1"/>
    <col min="253" max="253" width="14.33203125" style="68" customWidth="1" outlineLevel="1"/>
    <col min="254" max="254" width="12.44140625" style="68" customWidth="1" outlineLevel="1"/>
    <col min="255" max="255" width="12.109375" style="68" customWidth="1" outlineLevel="1"/>
    <col min="256" max="257" width="12.44140625" style="68" customWidth="1" outlineLevel="1"/>
    <col min="258" max="259" width="12.5546875" style="68" customWidth="1" outlineLevel="1"/>
    <col min="260" max="262" width="12.88671875" style="68" customWidth="1" outlineLevel="1"/>
    <col min="263" max="264" width="14" style="68" customWidth="1" outlineLevel="1"/>
    <col min="265" max="265" width="14.33203125" style="68" customWidth="1" outlineLevel="1"/>
    <col min="266" max="266" width="13" style="68" customWidth="1" outlineLevel="1"/>
    <col min="267" max="267" width="13.88671875" style="68" customWidth="1" outlineLevel="1"/>
    <col min="268" max="268" width="13.109375" style="68" customWidth="1" outlineLevel="1"/>
    <col min="269" max="269" width="13" style="68" customWidth="1" outlineLevel="1"/>
    <col min="270" max="270" width="13.44140625" style="68" customWidth="1" outlineLevel="1"/>
    <col min="271" max="271" width="14.88671875" style="68" customWidth="1" outlineLevel="1"/>
    <col min="272" max="272" width="13.109375" style="68" customWidth="1" outlineLevel="1"/>
    <col min="273" max="273" width="14.88671875" style="68" customWidth="1" outlineLevel="1"/>
    <col min="274" max="274" width="13" style="68" customWidth="1" outlineLevel="1"/>
    <col min="275" max="275" width="12.88671875" style="68" customWidth="1" outlineLevel="1"/>
    <col min="276" max="277" width="13" style="68" customWidth="1" outlineLevel="1"/>
    <col min="278" max="279" width="13.109375" style="68" customWidth="1" outlineLevel="1"/>
    <col min="280" max="282" width="13.44140625" style="68" customWidth="1" outlineLevel="1"/>
    <col min="283" max="284" width="14.5546875" style="68" customWidth="1" outlineLevel="1"/>
    <col min="285" max="285" width="14.88671875" style="68" customWidth="1" outlineLevel="1"/>
    <col min="286" max="286" width="12.88671875" style="68" customWidth="1" outlineLevel="1"/>
    <col min="287" max="287" width="13.44140625" style="68" customWidth="1" outlineLevel="1"/>
    <col min="288" max="288" width="13" style="68" customWidth="1" outlineLevel="1"/>
    <col min="289" max="289" width="12.88671875" style="68" customWidth="1" outlineLevel="1"/>
    <col min="290" max="290" width="13.109375" style="68" customWidth="1" outlineLevel="1"/>
    <col min="291" max="291" width="14.5546875" style="68" customWidth="1" outlineLevel="1"/>
    <col min="292" max="292" width="13" style="68" customWidth="1" outlineLevel="1"/>
    <col min="293" max="293" width="14.5546875" style="68" customWidth="1" outlineLevel="1"/>
    <col min="294" max="294" width="12.88671875" style="68" customWidth="1" outlineLevel="1"/>
    <col min="295" max="295" width="12.5546875" style="68" customWidth="1" outlineLevel="1"/>
    <col min="296" max="297" width="12.88671875" style="68" customWidth="1" outlineLevel="1"/>
    <col min="298" max="299" width="13" style="68" customWidth="1" outlineLevel="1"/>
    <col min="300" max="302" width="13.109375" style="68" customWidth="1" outlineLevel="1"/>
    <col min="303" max="304" width="14.44140625" style="68" customWidth="1" outlineLevel="1"/>
    <col min="305" max="305" width="14.5546875" style="68" customWidth="1" outlineLevel="1"/>
    <col min="306" max="306" width="11.109375" style="68" customWidth="1" outlineLevel="1"/>
    <col min="307" max="307" width="11.6640625" style="68" customWidth="1" outlineLevel="1"/>
    <col min="308" max="308" width="11.44140625" style="68" customWidth="1" outlineLevel="1"/>
    <col min="309" max="309" width="11.109375" style="68" customWidth="1" outlineLevel="1"/>
    <col min="310" max="310" width="11.5546875" style="68" customWidth="1" outlineLevel="1"/>
    <col min="311" max="311" width="12.88671875" style="68" customWidth="1" outlineLevel="1"/>
    <col min="312" max="312" width="11.44140625" style="68" customWidth="1" outlineLevel="1"/>
    <col min="313" max="313" width="12.88671875" style="68" customWidth="1" outlineLevel="1"/>
    <col min="314" max="314" width="11.109375" style="68" customWidth="1" outlineLevel="1"/>
    <col min="315" max="315" width="11" style="68" customWidth="1" outlineLevel="1"/>
    <col min="316" max="317" width="11.109375" style="68" customWidth="1" outlineLevel="1"/>
    <col min="318" max="319" width="11.44140625" style="68" customWidth="1" outlineLevel="1"/>
    <col min="320" max="322" width="11.5546875" style="68" customWidth="1" outlineLevel="1"/>
    <col min="323" max="324" width="12.5546875" style="68" customWidth="1" outlineLevel="1"/>
    <col min="325" max="325" width="12.88671875" style="68" customWidth="1" outlineLevel="1"/>
    <col min="326" max="326" width="14.6640625" style="68" bestFit="1" customWidth="1"/>
    <col min="327" max="327" width="13.109375" style="68" customWidth="1" outlineLevel="1"/>
    <col min="328" max="328" width="12.5546875" style="68" customWidth="1" outlineLevel="1"/>
    <col min="329" max="329" width="12.44140625" style="68" customWidth="1" outlineLevel="1"/>
    <col min="330" max="330" width="12.88671875" style="68" customWidth="1" outlineLevel="1"/>
    <col min="331" max="331" width="14.33203125" style="68" customWidth="1" outlineLevel="1"/>
    <col min="332" max="332" width="12.6640625" style="68" customWidth="1" outlineLevel="1"/>
    <col min="333" max="333" width="14.33203125" style="68" customWidth="1" outlineLevel="1"/>
    <col min="334" max="334" width="12.6640625" style="68" customWidth="1" outlineLevel="1"/>
    <col min="335" max="335" width="12.33203125" style="68" customWidth="1" outlineLevel="1"/>
    <col min="336" max="336" width="12.6640625" style="68" customWidth="1" outlineLevel="1"/>
    <col min="337" max="337" width="12.44140625" style="68" customWidth="1" outlineLevel="1"/>
    <col min="338" max="338" width="12.5546875" style="68" customWidth="1" outlineLevel="1"/>
    <col min="339" max="339" width="12.6640625" style="68" customWidth="1" outlineLevel="1"/>
    <col min="340" max="342" width="12.88671875" style="68" customWidth="1" outlineLevel="1"/>
    <col min="343" max="344" width="14" style="68" customWidth="1" outlineLevel="1"/>
    <col min="345" max="345" width="14.33203125" style="68" customWidth="1" outlineLevel="1"/>
    <col min="346" max="346" width="12.6640625" style="68" customWidth="1" outlineLevel="1"/>
    <col min="347" max="347" width="13.44140625" style="68" customWidth="1" outlineLevel="1"/>
    <col min="348" max="348" width="12.88671875" style="68" customWidth="1" outlineLevel="1"/>
    <col min="349" max="349" width="12.6640625" style="68" customWidth="1" outlineLevel="1"/>
    <col min="350" max="350" width="13.109375" style="68" customWidth="1" outlineLevel="1"/>
    <col min="351" max="351" width="14.44140625" style="68" customWidth="1" outlineLevel="1"/>
    <col min="352" max="352" width="13" style="68" customWidth="1" outlineLevel="1"/>
    <col min="353" max="353" width="14.5546875" style="68" customWidth="1" outlineLevel="1"/>
    <col min="354" max="354" width="13" style="68" customWidth="1" outlineLevel="1"/>
    <col min="355" max="355" width="12.6640625" style="68" customWidth="1" outlineLevel="1"/>
    <col min="356" max="356" width="13" style="68" customWidth="1" outlineLevel="1"/>
    <col min="357" max="357" width="12.6640625" style="68" customWidth="1" outlineLevel="1"/>
    <col min="358" max="358" width="12.88671875" style="68" customWidth="1" outlineLevel="1"/>
    <col min="359" max="361" width="13" style="68" customWidth="1" outlineLevel="1"/>
    <col min="362" max="362" width="13.109375" style="68" customWidth="1" outlineLevel="1"/>
    <col min="363" max="364" width="14.33203125" style="68" customWidth="1" outlineLevel="1"/>
    <col min="365" max="365" width="14.44140625" style="68" customWidth="1" outlineLevel="1"/>
    <col min="366" max="366" width="13.109375" style="68" customWidth="1" outlineLevel="1"/>
    <col min="367" max="367" width="14" style="68" customWidth="1" outlineLevel="1"/>
    <col min="368" max="368" width="13.44140625" style="68" customWidth="1" outlineLevel="1"/>
    <col min="369" max="369" width="13.109375" style="68" customWidth="1" outlineLevel="1"/>
    <col min="370" max="370" width="13.88671875" style="68" customWidth="1" outlineLevel="1"/>
    <col min="371" max="371" width="15" style="68" customWidth="1" outlineLevel="1"/>
    <col min="372" max="372" width="13.44140625" style="68" customWidth="1" outlineLevel="1"/>
    <col min="373" max="373" width="15" style="68" customWidth="1" outlineLevel="1"/>
    <col min="374" max="374" width="13.109375" style="68" customWidth="1" outlineLevel="1"/>
    <col min="375" max="375" width="13" style="68" customWidth="1" outlineLevel="1"/>
    <col min="376" max="377" width="13.109375" style="68" customWidth="1" outlineLevel="1"/>
    <col min="378" max="379" width="13.44140625" style="68" customWidth="1" outlineLevel="1"/>
    <col min="380" max="382" width="13.88671875" style="68" customWidth="1" outlineLevel="1"/>
    <col min="383" max="384" width="14.88671875" style="68" customWidth="1" outlineLevel="1"/>
    <col min="385" max="385" width="15" style="68" customWidth="1" outlineLevel="1"/>
    <col min="386" max="386" width="13" style="68" customWidth="1" outlineLevel="1"/>
    <col min="387" max="387" width="13.88671875" style="68" customWidth="1" outlineLevel="1"/>
    <col min="388" max="388" width="13.109375" style="68" customWidth="1" outlineLevel="1"/>
    <col min="389" max="389" width="13" style="68" customWidth="1" outlineLevel="1"/>
    <col min="390" max="390" width="13.44140625" style="68" customWidth="1" outlineLevel="1"/>
    <col min="391" max="391" width="14.88671875" style="68" customWidth="1" outlineLevel="1"/>
    <col min="392" max="392" width="13.109375" style="68" customWidth="1" outlineLevel="1"/>
    <col min="393" max="393" width="14.88671875" style="68" customWidth="1" outlineLevel="1"/>
    <col min="394" max="394" width="13" style="68" customWidth="1" outlineLevel="1"/>
    <col min="395" max="395" width="12.88671875" style="68" customWidth="1" outlineLevel="1"/>
    <col min="396" max="397" width="13" style="68" customWidth="1" outlineLevel="1"/>
    <col min="398" max="399" width="13.109375" style="68" customWidth="1" outlineLevel="1"/>
    <col min="400" max="402" width="13.44140625" style="68" customWidth="1" outlineLevel="1"/>
    <col min="403" max="404" width="14.5546875" style="68" customWidth="1" outlineLevel="1"/>
    <col min="405" max="405" width="14.88671875" style="68" customWidth="1" outlineLevel="1"/>
    <col min="406" max="406" width="11.44140625" style="68" customWidth="1" outlineLevel="1"/>
    <col min="407" max="407" width="12" style="68" customWidth="1" outlineLevel="1"/>
    <col min="408" max="408" width="11.5546875" style="68" customWidth="1" outlineLevel="1"/>
    <col min="409" max="409" width="11.44140625" style="68" customWidth="1" outlineLevel="1"/>
    <col min="410" max="410" width="11.6640625" style="68" customWidth="1" outlineLevel="1"/>
    <col min="411" max="411" width="13" style="68" customWidth="1" outlineLevel="1"/>
    <col min="412" max="412" width="11.5546875" style="68" customWidth="1" outlineLevel="1"/>
    <col min="413" max="413" width="13.109375" style="68" customWidth="1" outlineLevel="1"/>
    <col min="414" max="414" width="11.44140625" style="68" customWidth="1" outlineLevel="1"/>
    <col min="415" max="415" width="11.109375" style="68" customWidth="1" outlineLevel="1"/>
    <col min="416" max="416" width="12.44140625" style="68" customWidth="1" outlineLevel="1"/>
    <col min="417" max="417" width="11.44140625" style="68" customWidth="1" outlineLevel="1"/>
    <col min="418" max="419" width="11.5546875" style="68" customWidth="1" outlineLevel="1"/>
    <col min="420" max="422" width="11.6640625" style="68" customWidth="1" outlineLevel="1"/>
    <col min="423" max="424" width="12.88671875" style="68" customWidth="1" outlineLevel="1"/>
    <col min="425" max="425" width="13" style="68" customWidth="1" outlineLevel="1"/>
    <col min="426" max="426" width="12.6640625" style="68" customWidth="1" outlineLevel="1"/>
    <col min="427" max="427" width="12.88671875" style="68" customWidth="1" outlineLevel="1"/>
    <col min="428" max="428" width="12.44140625" style="68" customWidth="1" outlineLevel="1"/>
    <col min="429" max="429" width="12.5546875" style="68" customWidth="1" outlineLevel="1"/>
    <col min="430" max="430" width="12.109375" style="68" customWidth="1" outlineLevel="1"/>
    <col min="431" max="431" width="14" style="68" customWidth="1" outlineLevel="1"/>
    <col min="432" max="432" width="12.44140625" style="68" customWidth="1" outlineLevel="1"/>
    <col min="433" max="433" width="14" style="68" customWidth="1" outlineLevel="1"/>
    <col min="434" max="434" width="12.109375" style="68" customWidth="1" outlineLevel="1"/>
    <col min="435" max="435" width="12" style="68" customWidth="1" outlineLevel="1"/>
    <col min="436" max="437" width="12.109375" style="68" customWidth="1" outlineLevel="1"/>
    <col min="438" max="439" width="12.44140625" style="68" customWidth="1" outlineLevel="1"/>
    <col min="440" max="442" width="12.5546875" style="68" customWidth="1" outlineLevel="1"/>
    <col min="443" max="444" width="13.88671875" style="68" customWidth="1" outlineLevel="1"/>
    <col min="445" max="445" width="14" style="68" customWidth="1" outlineLevel="1"/>
    <col min="446" max="446" width="15.44140625" style="68" bestFit="1" customWidth="1" collapsed="1"/>
    <col min="447" max="16384" width="9.109375" style="68"/>
  </cols>
  <sheetData>
    <row r="1" spans="1:446" s="66" customFormat="1" ht="26.4">
      <c r="A1" s="70" t="s">
        <v>130</v>
      </c>
      <c r="B1" s="70" t="s">
        <v>131</v>
      </c>
      <c r="C1" s="71" t="s">
        <v>216</v>
      </c>
      <c r="D1" s="70" t="s">
        <v>66</v>
      </c>
      <c r="E1" s="70" t="s">
        <v>459</v>
      </c>
      <c r="F1" s="70" t="s">
        <v>460</v>
      </c>
      <c r="G1" s="71" t="s">
        <v>12</v>
      </c>
      <c r="H1" s="71" t="s">
        <v>13</v>
      </c>
      <c r="I1" s="71" t="s">
        <v>461</v>
      </c>
      <c r="J1" s="71" t="s">
        <v>462</v>
      </c>
      <c r="K1" s="71" t="s">
        <v>463</v>
      </c>
      <c r="L1" s="71" t="s">
        <v>464</v>
      </c>
      <c r="M1" s="71" t="s">
        <v>465</v>
      </c>
      <c r="N1" s="71" t="s">
        <v>466</v>
      </c>
      <c r="O1" s="71" t="s">
        <v>467</v>
      </c>
      <c r="P1" s="71" t="s">
        <v>468</v>
      </c>
      <c r="Q1" s="71" t="s">
        <v>469</v>
      </c>
      <c r="R1" s="71" t="s">
        <v>470</v>
      </c>
      <c r="S1" s="71" t="s">
        <v>471</v>
      </c>
      <c r="T1" s="71" t="s">
        <v>472</v>
      </c>
      <c r="U1" s="71" t="s">
        <v>473</v>
      </c>
      <c r="V1" s="71" t="s">
        <v>474</v>
      </c>
      <c r="W1" s="72" t="s">
        <v>475</v>
      </c>
      <c r="X1" s="71" t="s">
        <v>476</v>
      </c>
      <c r="Y1" s="71" t="s">
        <v>477</v>
      </c>
      <c r="Z1" s="71" t="s">
        <v>478</v>
      </c>
      <c r="AA1" s="71" t="s">
        <v>479</v>
      </c>
      <c r="AB1" s="71" t="s">
        <v>480</v>
      </c>
      <c r="AC1" s="71" t="s">
        <v>481</v>
      </c>
      <c r="AD1" s="71" t="s">
        <v>482</v>
      </c>
      <c r="AE1" s="71" t="s">
        <v>483</v>
      </c>
      <c r="AF1" s="71" t="s">
        <v>484</v>
      </c>
      <c r="AG1" s="71" t="s">
        <v>485</v>
      </c>
      <c r="AH1" s="71" t="s">
        <v>486</v>
      </c>
      <c r="AI1" s="71" t="s">
        <v>487</v>
      </c>
      <c r="AJ1" s="71" t="s">
        <v>488</v>
      </c>
      <c r="AK1" s="71" t="s">
        <v>489</v>
      </c>
      <c r="AL1" s="71" t="s">
        <v>490</v>
      </c>
      <c r="AM1" s="71" t="s">
        <v>491</v>
      </c>
      <c r="AN1" s="71" t="s">
        <v>492</v>
      </c>
      <c r="AO1" s="71" t="s">
        <v>493</v>
      </c>
      <c r="AP1" s="71" t="s">
        <v>494</v>
      </c>
      <c r="AQ1" s="72" t="s">
        <v>495</v>
      </c>
      <c r="AR1" s="71" t="s">
        <v>496</v>
      </c>
      <c r="AS1" s="71" t="s">
        <v>497</v>
      </c>
      <c r="AT1" s="71" t="s">
        <v>498</v>
      </c>
      <c r="AU1" s="71" t="s">
        <v>499</v>
      </c>
      <c r="AV1" s="71" t="s">
        <v>500</v>
      </c>
      <c r="AW1" s="71" t="s">
        <v>501</v>
      </c>
      <c r="AX1" s="71" t="s">
        <v>502</v>
      </c>
      <c r="AY1" s="71" t="s">
        <v>503</v>
      </c>
      <c r="AZ1" s="71" t="s">
        <v>504</v>
      </c>
      <c r="BA1" s="71" t="s">
        <v>505</v>
      </c>
      <c r="BB1" s="71" t="s">
        <v>506</v>
      </c>
      <c r="BC1" s="71" t="s">
        <v>507</v>
      </c>
      <c r="BD1" s="71" t="s">
        <v>508</v>
      </c>
      <c r="BE1" s="71" t="s">
        <v>509</v>
      </c>
      <c r="BF1" s="71" t="s">
        <v>510</v>
      </c>
      <c r="BG1" s="71" t="s">
        <v>511</v>
      </c>
      <c r="BH1" s="71" t="s">
        <v>512</v>
      </c>
      <c r="BI1" s="71" t="s">
        <v>513</v>
      </c>
      <c r="BJ1" s="71" t="s">
        <v>514</v>
      </c>
      <c r="BK1" s="72" t="s">
        <v>515</v>
      </c>
      <c r="BL1" s="71" t="s">
        <v>516</v>
      </c>
      <c r="BM1" s="71" t="s">
        <v>517</v>
      </c>
      <c r="BN1" s="71" t="s">
        <v>518</v>
      </c>
      <c r="BO1" s="71" t="s">
        <v>519</v>
      </c>
      <c r="BP1" s="71" t="s">
        <v>520</v>
      </c>
      <c r="BQ1" s="71" t="s">
        <v>521</v>
      </c>
      <c r="BR1" s="71" t="s">
        <v>522</v>
      </c>
      <c r="BS1" s="71" t="s">
        <v>523</v>
      </c>
      <c r="BT1" s="71" t="s">
        <v>524</v>
      </c>
      <c r="BU1" s="71" t="s">
        <v>525</v>
      </c>
      <c r="BV1" s="71" t="s">
        <v>526</v>
      </c>
      <c r="BW1" s="71" t="s">
        <v>527</v>
      </c>
      <c r="BX1" s="71" t="s">
        <v>528</v>
      </c>
      <c r="BY1" s="71" t="s">
        <v>529</v>
      </c>
      <c r="BZ1" s="71" t="s">
        <v>530</v>
      </c>
      <c r="CA1" s="71" t="s">
        <v>531</v>
      </c>
      <c r="CB1" s="71" t="s">
        <v>532</v>
      </c>
      <c r="CC1" s="71" t="s">
        <v>533</v>
      </c>
      <c r="CD1" s="71" t="s">
        <v>534</v>
      </c>
      <c r="CE1" s="72" t="s">
        <v>535</v>
      </c>
      <c r="CF1" s="71" t="s">
        <v>536</v>
      </c>
      <c r="CG1" s="71" t="s">
        <v>537</v>
      </c>
      <c r="CH1" s="71" t="s">
        <v>538</v>
      </c>
      <c r="CI1" s="71" t="s">
        <v>539</v>
      </c>
      <c r="CJ1" s="71" t="s">
        <v>540</v>
      </c>
      <c r="CK1" s="71" t="s">
        <v>541</v>
      </c>
      <c r="CL1" s="71" t="s">
        <v>542</v>
      </c>
      <c r="CM1" s="71" t="s">
        <v>543</v>
      </c>
      <c r="CN1" s="71" t="s">
        <v>544</v>
      </c>
      <c r="CO1" s="71" t="s">
        <v>545</v>
      </c>
      <c r="CP1" s="71" t="s">
        <v>546</v>
      </c>
      <c r="CQ1" s="71" t="s">
        <v>547</v>
      </c>
      <c r="CR1" s="71" t="s">
        <v>548</v>
      </c>
      <c r="CS1" s="71" t="s">
        <v>549</v>
      </c>
      <c r="CT1" s="71" t="s">
        <v>550</v>
      </c>
      <c r="CU1" s="71" t="s">
        <v>551</v>
      </c>
      <c r="CV1" s="71" t="s">
        <v>552</v>
      </c>
      <c r="CW1" s="71" t="s">
        <v>553</v>
      </c>
      <c r="CX1" s="71" t="s">
        <v>554</v>
      </c>
      <c r="CY1" s="72" t="s">
        <v>555</v>
      </c>
      <c r="CZ1" s="71" t="s">
        <v>556</v>
      </c>
      <c r="DA1" s="71" t="s">
        <v>557</v>
      </c>
      <c r="DB1" s="71" t="s">
        <v>558</v>
      </c>
      <c r="DC1" s="71" t="s">
        <v>559</v>
      </c>
      <c r="DD1" s="71" t="s">
        <v>560</v>
      </c>
      <c r="DE1" s="71" t="s">
        <v>561</v>
      </c>
      <c r="DF1" s="71" t="s">
        <v>562</v>
      </c>
      <c r="DG1" s="71" t="s">
        <v>563</v>
      </c>
      <c r="DH1" s="71" t="s">
        <v>564</v>
      </c>
      <c r="DI1" s="71" t="s">
        <v>565</v>
      </c>
      <c r="DJ1" s="71" t="s">
        <v>566</v>
      </c>
      <c r="DK1" s="71" t="s">
        <v>567</v>
      </c>
      <c r="DL1" s="71" t="s">
        <v>568</v>
      </c>
      <c r="DM1" s="71" t="s">
        <v>569</v>
      </c>
      <c r="DN1" s="71" t="s">
        <v>570</v>
      </c>
      <c r="DO1" s="71" t="s">
        <v>571</v>
      </c>
      <c r="DP1" s="71" t="s">
        <v>572</v>
      </c>
      <c r="DQ1" s="71" t="s">
        <v>573</v>
      </c>
      <c r="DR1" s="71" t="s">
        <v>574</v>
      </c>
      <c r="DS1" s="72" t="s">
        <v>575</v>
      </c>
      <c r="DT1" s="71" t="s">
        <v>576</v>
      </c>
      <c r="DU1" s="71" t="s">
        <v>577</v>
      </c>
      <c r="DV1" s="71" t="s">
        <v>578</v>
      </c>
      <c r="DW1" s="71" t="s">
        <v>579</v>
      </c>
      <c r="DX1" s="71" t="s">
        <v>580</v>
      </c>
      <c r="DY1" s="71" t="s">
        <v>581</v>
      </c>
      <c r="DZ1" s="71" t="s">
        <v>582</v>
      </c>
      <c r="EA1" s="71" t="s">
        <v>583</v>
      </c>
      <c r="EB1" s="71" t="s">
        <v>584</v>
      </c>
      <c r="EC1" s="71" t="s">
        <v>585</v>
      </c>
      <c r="ED1" s="71" t="s">
        <v>586</v>
      </c>
      <c r="EE1" s="71" t="s">
        <v>587</v>
      </c>
      <c r="EF1" s="71" t="s">
        <v>588</v>
      </c>
      <c r="EG1" s="71" t="s">
        <v>589</v>
      </c>
      <c r="EH1" s="71" t="s">
        <v>590</v>
      </c>
      <c r="EI1" s="71" t="s">
        <v>591</v>
      </c>
      <c r="EJ1" s="71" t="s">
        <v>592</v>
      </c>
      <c r="EK1" s="71" t="s">
        <v>593</v>
      </c>
      <c r="EL1" s="71" t="s">
        <v>594</v>
      </c>
      <c r="EM1" s="72" t="s">
        <v>595</v>
      </c>
      <c r="EN1" s="71" t="s">
        <v>596</v>
      </c>
      <c r="EO1" s="71" t="s">
        <v>597</v>
      </c>
      <c r="EP1" s="71" t="s">
        <v>598</v>
      </c>
      <c r="EQ1" s="71" t="s">
        <v>599</v>
      </c>
      <c r="ER1" s="71" t="s">
        <v>600</v>
      </c>
      <c r="ES1" s="71" t="s">
        <v>601</v>
      </c>
      <c r="ET1" s="71" t="s">
        <v>602</v>
      </c>
      <c r="EU1" s="71" t="s">
        <v>603</v>
      </c>
      <c r="EV1" s="71" t="s">
        <v>604</v>
      </c>
      <c r="EW1" s="71" t="s">
        <v>605</v>
      </c>
      <c r="EX1" s="71" t="s">
        <v>606</v>
      </c>
      <c r="EY1" s="71" t="s">
        <v>607</v>
      </c>
      <c r="EZ1" s="71" t="s">
        <v>608</v>
      </c>
      <c r="FA1" s="71" t="s">
        <v>609</v>
      </c>
      <c r="FB1" s="71" t="s">
        <v>610</v>
      </c>
      <c r="FC1" s="71" t="s">
        <v>611</v>
      </c>
      <c r="FD1" s="71" t="s">
        <v>612</v>
      </c>
      <c r="FE1" s="71" t="s">
        <v>613</v>
      </c>
      <c r="FF1" s="71" t="s">
        <v>614</v>
      </c>
      <c r="FG1" s="72" t="s">
        <v>615</v>
      </c>
      <c r="FH1" s="71" t="s">
        <v>616</v>
      </c>
      <c r="FI1" s="71" t="s">
        <v>617</v>
      </c>
      <c r="FJ1" s="71" t="s">
        <v>618</v>
      </c>
      <c r="FK1" s="71" t="s">
        <v>619</v>
      </c>
      <c r="FL1" s="71" t="s">
        <v>620</v>
      </c>
      <c r="FM1" s="71" t="s">
        <v>621</v>
      </c>
      <c r="FN1" s="71" t="s">
        <v>622</v>
      </c>
      <c r="FO1" s="71" t="s">
        <v>623</v>
      </c>
      <c r="FP1" s="71" t="s">
        <v>624</v>
      </c>
      <c r="FQ1" s="71" t="s">
        <v>625</v>
      </c>
      <c r="FR1" s="71" t="s">
        <v>626</v>
      </c>
      <c r="FS1" s="71" t="s">
        <v>627</v>
      </c>
      <c r="FT1" s="71" t="s">
        <v>628</v>
      </c>
      <c r="FU1" s="71" t="s">
        <v>629</v>
      </c>
      <c r="FV1" s="71" t="s">
        <v>630</v>
      </c>
      <c r="FW1" s="71" t="s">
        <v>631</v>
      </c>
      <c r="FX1" s="71" t="s">
        <v>632</v>
      </c>
      <c r="FY1" s="71" t="s">
        <v>633</v>
      </c>
      <c r="FZ1" s="71" t="s">
        <v>634</v>
      </c>
      <c r="GA1" s="72" t="s">
        <v>635</v>
      </c>
      <c r="GB1" s="71" t="s">
        <v>636</v>
      </c>
      <c r="GC1" s="71" t="s">
        <v>637</v>
      </c>
      <c r="GD1" s="71" t="s">
        <v>638</v>
      </c>
      <c r="GE1" s="71" t="s">
        <v>639</v>
      </c>
      <c r="GF1" s="71" t="s">
        <v>640</v>
      </c>
      <c r="GG1" s="71" t="s">
        <v>641</v>
      </c>
      <c r="GH1" s="71" t="s">
        <v>642</v>
      </c>
      <c r="GI1" s="71" t="s">
        <v>643</v>
      </c>
      <c r="GJ1" s="71" t="s">
        <v>644</v>
      </c>
      <c r="GK1" s="71" t="s">
        <v>645</v>
      </c>
      <c r="GL1" s="71" t="s">
        <v>646</v>
      </c>
      <c r="GM1" s="71" t="s">
        <v>647</v>
      </c>
      <c r="GN1" s="71" t="s">
        <v>648</v>
      </c>
      <c r="GO1" s="71" t="s">
        <v>649</v>
      </c>
      <c r="GP1" s="71" t="s">
        <v>650</v>
      </c>
      <c r="GQ1" s="71" t="s">
        <v>651</v>
      </c>
      <c r="GR1" s="71" t="s">
        <v>652</v>
      </c>
      <c r="GS1" s="71" t="s">
        <v>653</v>
      </c>
      <c r="GT1" s="71" t="s">
        <v>654</v>
      </c>
      <c r="GU1" s="72" t="s">
        <v>655</v>
      </c>
      <c r="GV1" s="71" t="s">
        <v>656</v>
      </c>
      <c r="GW1" s="71" t="s">
        <v>657</v>
      </c>
      <c r="GX1" s="71" t="s">
        <v>658</v>
      </c>
      <c r="GY1" s="71" t="s">
        <v>659</v>
      </c>
      <c r="GZ1" s="71" t="s">
        <v>660</v>
      </c>
      <c r="HA1" s="71" t="s">
        <v>661</v>
      </c>
      <c r="HB1" s="71" t="s">
        <v>662</v>
      </c>
      <c r="HC1" s="71" t="s">
        <v>663</v>
      </c>
      <c r="HD1" s="71" t="s">
        <v>664</v>
      </c>
      <c r="HE1" s="71" t="s">
        <v>665</v>
      </c>
      <c r="HF1" s="71" t="s">
        <v>666</v>
      </c>
      <c r="HG1" s="71" t="s">
        <v>667</v>
      </c>
      <c r="HH1" s="71" t="s">
        <v>668</v>
      </c>
      <c r="HI1" s="71" t="s">
        <v>669</v>
      </c>
      <c r="HJ1" s="71" t="s">
        <v>670</v>
      </c>
      <c r="HK1" s="71" t="s">
        <v>671</v>
      </c>
      <c r="HL1" s="71" t="s">
        <v>672</v>
      </c>
      <c r="HM1" s="71" t="s">
        <v>673</v>
      </c>
      <c r="HN1" s="71" t="s">
        <v>674</v>
      </c>
      <c r="HP1" s="73" t="s">
        <v>66</v>
      </c>
      <c r="HQ1" s="74" t="s">
        <v>460</v>
      </c>
      <c r="HR1" s="67" t="s">
        <v>238</v>
      </c>
      <c r="HS1" s="67" t="s">
        <v>239</v>
      </c>
      <c r="HT1" s="67" t="s">
        <v>240</v>
      </c>
      <c r="HU1" s="67" t="s">
        <v>241</v>
      </c>
      <c r="HV1" s="67" t="s">
        <v>242</v>
      </c>
      <c r="HW1" s="67" t="s">
        <v>243</v>
      </c>
      <c r="HX1" s="67" t="s">
        <v>244</v>
      </c>
      <c r="HY1" s="67" t="s">
        <v>245</v>
      </c>
      <c r="HZ1" s="67" t="s">
        <v>246</v>
      </c>
      <c r="IA1" s="67" t="s">
        <v>247</v>
      </c>
      <c r="IB1" s="67" t="s">
        <v>248</v>
      </c>
      <c r="IC1" s="67" t="s">
        <v>249</v>
      </c>
      <c r="ID1" s="67" t="s">
        <v>250</v>
      </c>
      <c r="IE1" s="67" t="s">
        <v>251</v>
      </c>
      <c r="IF1" s="67" t="s">
        <v>252</v>
      </c>
      <c r="IG1" s="67" t="s">
        <v>253</v>
      </c>
      <c r="IH1" s="67" t="s">
        <v>254</v>
      </c>
      <c r="II1" s="67" t="s">
        <v>255</v>
      </c>
      <c r="IJ1" s="67" t="s">
        <v>256</v>
      </c>
      <c r="IK1" s="67" t="s">
        <v>257</v>
      </c>
      <c r="IL1" s="67" t="s">
        <v>258</v>
      </c>
      <c r="IM1" s="67" t="s">
        <v>259</v>
      </c>
      <c r="IN1" s="67" t="s">
        <v>260</v>
      </c>
      <c r="IO1" s="67" t="s">
        <v>261</v>
      </c>
      <c r="IP1" s="67" t="s">
        <v>262</v>
      </c>
      <c r="IQ1" s="67" t="s">
        <v>263</v>
      </c>
      <c r="IR1" s="67" t="s">
        <v>264</v>
      </c>
      <c r="IS1" s="67" t="s">
        <v>265</v>
      </c>
      <c r="IT1" s="67" t="s">
        <v>266</v>
      </c>
      <c r="IU1" s="67" t="s">
        <v>267</v>
      </c>
      <c r="IV1" s="67" t="s">
        <v>268</v>
      </c>
      <c r="IW1" s="67" t="s">
        <v>269</v>
      </c>
      <c r="IX1" s="67" t="s">
        <v>270</v>
      </c>
      <c r="IY1" s="67" t="s">
        <v>271</v>
      </c>
      <c r="IZ1" s="67" t="s">
        <v>272</v>
      </c>
      <c r="JA1" s="67" t="s">
        <v>273</v>
      </c>
      <c r="JB1" s="67" t="s">
        <v>274</v>
      </c>
      <c r="JC1" s="67" t="s">
        <v>275</v>
      </c>
      <c r="JD1" s="67" t="s">
        <v>276</v>
      </c>
      <c r="JE1" s="67" t="s">
        <v>277</v>
      </c>
      <c r="JF1" s="67" t="s">
        <v>278</v>
      </c>
      <c r="JG1" s="67" t="s">
        <v>279</v>
      </c>
      <c r="JH1" s="67" t="s">
        <v>280</v>
      </c>
      <c r="JI1" s="67" t="s">
        <v>281</v>
      </c>
      <c r="JJ1" s="67" t="s">
        <v>282</v>
      </c>
      <c r="JK1" s="67" t="s">
        <v>283</v>
      </c>
      <c r="JL1" s="67" t="s">
        <v>284</v>
      </c>
      <c r="JM1" s="67" t="s">
        <v>285</v>
      </c>
      <c r="JN1" s="67" t="s">
        <v>286</v>
      </c>
      <c r="JO1" s="67" t="s">
        <v>287</v>
      </c>
      <c r="JP1" s="67" t="s">
        <v>288</v>
      </c>
      <c r="JQ1" s="67" t="s">
        <v>289</v>
      </c>
      <c r="JR1" s="67" t="s">
        <v>290</v>
      </c>
      <c r="JS1" s="67" t="s">
        <v>291</v>
      </c>
      <c r="JT1" s="67" t="s">
        <v>292</v>
      </c>
      <c r="JU1" s="67" t="s">
        <v>293</v>
      </c>
      <c r="JV1" s="67" t="s">
        <v>294</v>
      </c>
      <c r="JW1" s="67" t="s">
        <v>295</v>
      </c>
      <c r="JX1" s="67" t="s">
        <v>296</v>
      </c>
      <c r="JY1" s="67" t="s">
        <v>297</v>
      </c>
      <c r="JZ1" s="67" t="s">
        <v>298</v>
      </c>
      <c r="KA1" s="67" t="s">
        <v>299</v>
      </c>
      <c r="KB1" s="67" t="s">
        <v>300</v>
      </c>
      <c r="KC1" s="67" t="s">
        <v>301</v>
      </c>
      <c r="KD1" s="67" t="s">
        <v>302</v>
      </c>
      <c r="KE1" s="67" t="s">
        <v>303</v>
      </c>
      <c r="KF1" s="67" t="s">
        <v>304</v>
      </c>
      <c r="KG1" s="67" t="s">
        <v>305</v>
      </c>
      <c r="KH1" s="67" t="s">
        <v>306</v>
      </c>
      <c r="KI1" s="67" t="s">
        <v>307</v>
      </c>
      <c r="KJ1" s="67" t="s">
        <v>308</v>
      </c>
      <c r="KK1" s="67" t="s">
        <v>309</v>
      </c>
      <c r="KL1" s="67" t="s">
        <v>310</v>
      </c>
      <c r="KM1" s="67" t="s">
        <v>311</v>
      </c>
      <c r="KN1" s="67" t="s">
        <v>312</v>
      </c>
      <c r="KO1" s="67" t="s">
        <v>313</v>
      </c>
      <c r="KP1" s="67" t="s">
        <v>314</v>
      </c>
      <c r="KQ1" s="67" t="s">
        <v>315</v>
      </c>
      <c r="KR1" s="67" t="s">
        <v>316</v>
      </c>
      <c r="KS1" s="67" t="s">
        <v>317</v>
      </c>
      <c r="KT1" s="67" t="s">
        <v>318</v>
      </c>
      <c r="KU1" s="67" t="s">
        <v>319</v>
      </c>
      <c r="KV1" s="67" t="s">
        <v>320</v>
      </c>
      <c r="KW1" s="67" t="s">
        <v>321</v>
      </c>
      <c r="KX1" s="67" t="s">
        <v>322</v>
      </c>
      <c r="KY1" s="67" t="s">
        <v>323</v>
      </c>
      <c r="KZ1" s="67" t="s">
        <v>324</v>
      </c>
      <c r="LA1" s="67" t="s">
        <v>325</v>
      </c>
      <c r="LB1" s="67" t="s">
        <v>326</v>
      </c>
      <c r="LC1" s="67" t="s">
        <v>327</v>
      </c>
      <c r="LD1" s="67" t="s">
        <v>328</v>
      </c>
      <c r="LE1" s="67" t="s">
        <v>329</v>
      </c>
      <c r="LF1" s="67" t="s">
        <v>330</v>
      </c>
      <c r="LG1" s="67" t="s">
        <v>331</v>
      </c>
      <c r="LH1" s="67" t="s">
        <v>332</v>
      </c>
      <c r="LI1" s="67" t="s">
        <v>333</v>
      </c>
      <c r="LJ1" s="67" t="s">
        <v>334</v>
      </c>
      <c r="LK1" s="67" t="s">
        <v>335</v>
      </c>
      <c r="LL1" s="67" t="s">
        <v>336</v>
      </c>
      <c r="LM1" s="67" t="s">
        <v>337</v>
      </c>
      <c r="LN1" s="67" t="s">
        <v>338</v>
      </c>
      <c r="LO1" s="67" t="s">
        <v>339</v>
      </c>
      <c r="LP1" s="67" t="s">
        <v>340</v>
      </c>
      <c r="LQ1" s="67" t="s">
        <v>341</v>
      </c>
      <c r="LR1" s="67" t="s">
        <v>342</v>
      </c>
      <c r="LS1" s="67" t="s">
        <v>343</v>
      </c>
      <c r="LT1" s="67" t="s">
        <v>344</v>
      </c>
      <c r="LU1" s="67" t="s">
        <v>345</v>
      </c>
      <c r="LV1" s="67" t="s">
        <v>346</v>
      </c>
      <c r="LW1" s="67" t="s">
        <v>347</v>
      </c>
      <c r="LX1" s="67" t="s">
        <v>348</v>
      </c>
      <c r="LY1" s="67" t="s">
        <v>349</v>
      </c>
      <c r="LZ1" s="67" t="s">
        <v>350</v>
      </c>
      <c r="MA1" s="67" t="s">
        <v>351</v>
      </c>
      <c r="MB1" s="67" t="s">
        <v>352</v>
      </c>
      <c r="MC1" s="67" t="s">
        <v>353</v>
      </c>
      <c r="MD1" s="67" t="s">
        <v>354</v>
      </c>
      <c r="ME1" s="67" t="s">
        <v>355</v>
      </c>
      <c r="MF1" s="67" t="s">
        <v>356</v>
      </c>
      <c r="MG1" s="67" t="s">
        <v>357</v>
      </c>
      <c r="MH1" s="67" t="s">
        <v>358</v>
      </c>
      <c r="MI1" s="67" t="s">
        <v>359</v>
      </c>
      <c r="MJ1" s="67" t="s">
        <v>360</v>
      </c>
      <c r="MK1" s="67" t="s">
        <v>361</v>
      </c>
      <c r="ML1" s="67" t="s">
        <v>362</v>
      </c>
      <c r="MM1" s="67" t="s">
        <v>363</v>
      </c>
      <c r="MN1" s="67" t="s">
        <v>364</v>
      </c>
      <c r="MO1" s="67" t="s">
        <v>365</v>
      </c>
      <c r="MP1" s="67" t="s">
        <v>366</v>
      </c>
      <c r="MQ1" s="67" t="s">
        <v>367</v>
      </c>
      <c r="MR1" s="67" t="s">
        <v>368</v>
      </c>
      <c r="MS1" s="67" t="s">
        <v>369</v>
      </c>
      <c r="MT1" s="67" t="s">
        <v>370</v>
      </c>
      <c r="MU1" s="67" t="s">
        <v>371</v>
      </c>
      <c r="MV1" s="67" t="s">
        <v>372</v>
      </c>
      <c r="MW1" s="67" t="s">
        <v>373</v>
      </c>
      <c r="MX1" s="67" t="s">
        <v>374</v>
      </c>
      <c r="MY1" s="67" t="s">
        <v>375</v>
      </c>
      <c r="MZ1" s="67" t="s">
        <v>376</v>
      </c>
      <c r="NA1" s="67" t="s">
        <v>377</v>
      </c>
      <c r="NB1" s="67" t="s">
        <v>378</v>
      </c>
      <c r="NC1" s="67" t="s">
        <v>379</v>
      </c>
      <c r="ND1" s="67" t="s">
        <v>380</v>
      </c>
      <c r="NE1" s="67" t="s">
        <v>381</v>
      </c>
      <c r="NF1" s="67" t="s">
        <v>382</v>
      </c>
      <c r="NG1" s="67" t="s">
        <v>383</v>
      </c>
      <c r="NH1" s="67" t="s">
        <v>384</v>
      </c>
      <c r="NI1" s="67" t="s">
        <v>385</v>
      </c>
      <c r="NJ1" s="67" t="s">
        <v>386</v>
      </c>
      <c r="NK1" s="67" t="s">
        <v>387</v>
      </c>
      <c r="NL1" s="67" t="s">
        <v>388</v>
      </c>
      <c r="NM1" s="67" t="s">
        <v>389</v>
      </c>
      <c r="NN1" s="67" t="s">
        <v>390</v>
      </c>
      <c r="NO1" s="67" t="s">
        <v>391</v>
      </c>
      <c r="NP1" s="67" t="s">
        <v>392</v>
      </c>
      <c r="NQ1" s="67" t="s">
        <v>393</v>
      </c>
      <c r="NR1" s="67" t="s">
        <v>394</v>
      </c>
      <c r="NS1" s="67" t="s">
        <v>395</v>
      </c>
      <c r="NT1" s="67" t="s">
        <v>396</v>
      </c>
      <c r="NU1" s="67" t="s">
        <v>397</v>
      </c>
      <c r="NV1" s="67" t="s">
        <v>398</v>
      </c>
      <c r="NW1" s="67" t="s">
        <v>399</v>
      </c>
      <c r="NX1" s="67" t="s">
        <v>400</v>
      </c>
      <c r="NY1" s="67" t="s">
        <v>401</v>
      </c>
      <c r="NZ1" s="67" t="s">
        <v>402</v>
      </c>
      <c r="OA1" s="67" t="s">
        <v>403</v>
      </c>
      <c r="OB1" s="67" t="s">
        <v>404</v>
      </c>
      <c r="OC1" s="67" t="s">
        <v>405</v>
      </c>
      <c r="OD1" s="67" t="s">
        <v>406</v>
      </c>
      <c r="OE1" s="67" t="s">
        <v>407</v>
      </c>
      <c r="OF1" s="67" t="s">
        <v>408</v>
      </c>
      <c r="OG1" s="67" t="s">
        <v>409</v>
      </c>
      <c r="OH1" s="67" t="s">
        <v>410</v>
      </c>
      <c r="OI1" s="67" t="s">
        <v>411</v>
      </c>
      <c r="OJ1" s="67" t="s">
        <v>412</v>
      </c>
      <c r="OK1" s="67" t="s">
        <v>413</v>
      </c>
      <c r="OL1" s="67" t="s">
        <v>414</v>
      </c>
      <c r="OM1" s="67" t="s">
        <v>415</v>
      </c>
      <c r="ON1" s="67" t="s">
        <v>416</v>
      </c>
      <c r="OO1" s="67" t="s">
        <v>417</v>
      </c>
      <c r="OP1" s="67" t="s">
        <v>418</v>
      </c>
      <c r="OQ1" s="67" t="s">
        <v>419</v>
      </c>
      <c r="OR1" s="67" t="s">
        <v>420</v>
      </c>
      <c r="OS1" s="67" t="s">
        <v>421</v>
      </c>
      <c r="OT1" s="67" t="s">
        <v>422</v>
      </c>
      <c r="OU1" s="67" t="s">
        <v>423</v>
      </c>
      <c r="OV1" s="67" t="s">
        <v>424</v>
      </c>
      <c r="OW1" s="67" t="s">
        <v>425</v>
      </c>
      <c r="OX1" s="67" t="s">
        <v>426</v>
      </c>
      <c r="OY1" s="67" t="s">
        <v>427</v>
      </c>
      <c r="OZ1" s="67" t="s">
        <v>428</v>
      </c>
      <c r="PA1" s="67" t="s">
        <v>429</v>
      </c>
      <c r="PB1" s="67" t="s">
        <v>430</v>
      </c>
      <c r="PC1" s="67" t="s">
        <v>431</v>
      </c>
      <c r="PD1" s="67" t="s">
        <v>432</v>
      </c>
      <c r="PE1" s="67" t="s">
        <v>433</v>
      </c>
      <c r="PF1" s="67" t="s">
        <v>434</v>
      </c>
      <c r="PG1" s="67" t="s">
        <v>435</v>
      </c>
      <c r="PH1" s="67" t="s">
        <v>436</v>
      </c>
      <c r="PI1" s="67" t="s">
        <v>437</v>
      </c>
      <c r="PJ1" s="67" t="s">
        <v>438</v>
      </c>
      <c r="PK1" s="67" t="s">
        <v>439</v>
      </c>
      <c r="PL1" s="67" t="s">
        <v>440</v>
      </c>
      <c r="PM1" s="67" t="s">
        <v>441</v>
      </c>
      <c r="PN1" s="67" t="s">
        <v>442</v>
      </c>
      <c r="PO1" s="67" t="s">
        <v>443</v>
      </c>
      <c r="PP1" s="67" t="s">
        <v>444</v>
      </c>
      <c r="PQ1" s="67" t="s">
        <v>445</v>
      </c>
      <c r="PR1" s="67" t="s">
        <v>446</v>
      </c>
      <c r="PS1" s="67" t="s">
        <v>447</v>
      </c>
      <c r="PT1" s="67" t="s">
        <v>448</v>
      </c>
      <c r="PU1" s="67" t="s">
        <v>449</v>
      </c>
      <c r="PV1" s="67" t="s">
        <v>450</v>
      </c>
      <c r="PW1" s="67" t="s">
        <v>451</v>
      </c>
      <c r="PX1" s="67" t="s">
        <v>452</v>
      </c>
      <c r="PY1" s="67" t="s">
        <v>453</v>
      </c>
      <c r="PZ1" s="67" t="s">
        <v>454</v>
      </c>
      <c r="QA1" s="67" t="s">
        <v>455</v>
      </c>
      <c r="QB1" s="67" t="s">
        <v>456</v>
      </c>
      <c r="QC1" s="67" t="s">
        <v>457</v>
      </c>
      <c r="QD1" s="67" t="s">
        <v>458</v>
      </c>
    </row>
    <row r="2" spans="1:446">
      <c r="A2" s="75" t="s">
        <v>164</v>
      </c>
      <c r="B2" s="75" t="s">
        <v>115</v>
      </c>
      <c r="C2" s="76">
        <f>ROUND(UTA!H18,0)-ROUND(UTA!H288,0)</f>
        <v>0</v>
      </c>
      <c r="D2" s="77">
        <v>3656</v>
      </c>
      <c r="E2" s="75" t="s">
        <v>698</v>
      </c>
      <c r="F2" s="75">
        <v>2023</v>
      </c>
      <c r="G2" s="76">
        <v>217198225</v>
      </c>
      <c r="H2" s="76">
        <v>122804998</v>
      </c>
      <c r="I2" s="76">
        <v>71092609</v>
      </c>
      <c r="J2" s="76">
        <v>83853027</v>
      </c>
      <c r="K2" s="76">
        <v>59419741</v>
      </c>
      <c r="L2" s="369" t="s">
        <v>945</v>
      </c>
      <c r="M2" s="75" t="s">
        <v>946</v>
      </c>
      <c r="N2" s="91" t="s">
        <v>947</v>
      </c>
      <c r="O2" s="76">
        <v>10035</v>
      </c>
      <c r="P2" s="76">
        <v>19295</v>
      </c>
      <c r="Q2" s="76">
        <v>10466</v>
      </c>
      <c r="R2" s="76">
        <v>1146</v>
      </c>
      <c r="S2" s="76">
        <v>0</v>
      </c>
      <c r="T2" s="78" t="s">
        <v>855</v>
      </c>
      <c r="U2" s="78" t="s">
        <v>856</v>
      </c>
      <c r="V2" s="91" t="s">
        <v>854</v>
      </c>
      <c r="W2" s="76">
        <v>177465.00000000006</v>
      </c>
      <c r="X2" s="76">
        <v>84972</v>
      </c>
      <c r="Y2" s="76">
        <v>27882</v>
      </c>
      <c r="Z2" s="76">
        <v>1376</v>
      </c>
      <c r="AA2" s="76">
        <v>0</v>
      </c>
      <c r="AB2" s="76">
        <v>35961</v>
      </c>
      <c r="AC2" s="76">
        <v>792</v>
      </c>
      <c r="AD2" s="76">
        <v>0</v>
      </c>
      <c r="AE2" s="76">
        <v>3369</v>
      </c>
      <c r="AF2" s="76">
        <v>3</v>
      </c>
      <c r="AG2" s="76">
        <v>0</v>
      </c>
      <c r="AH2" s="76">
        <v>0</v>
      </c>
      <c r="AI2" s="76">
        <v>0</v>
      </c>
      <c r="AJ2" s="76">
        <v>6765</v>
      </c>
      <c r="AK2" s="76">
        <v>0</v>
      </c>
      <c r="AL2" s="76">
        <v>18032</v>
      </c>
      <c r="AM2" s="76">
        <v>0</v>
      </c>
      <c r="AN2" s="76">
        <v>0</v>
      </c>
      <c r="AO2" s="76">
        <v>2601</v>
      </c>
      <c r="AP2" s="76">
        <v>8968.9999999999982</v>
      </c>
      <c r="AQ2" s="76">
        <v>57388</v>
      </c>
      <c r="AR2" s="76">
        <v>22198.000000000004</v>
      </c>
      <c r="AS2" s="76">
        <v>9845</v>
      </c>
      <c r="AT2" s="76">
        <v>7243</v>
      </c>
      <c r="AU2" s="76">
        <v>0</v>
      </c>
      <c r="AV2" s="76">
        <v>45293</v>
      </c>
      <c r="AW2" s="76">
        <v>1152</v>
      </c>
      <c r="AX2" s="76">
        <v>0</v>
      </c>
      <c r="AY2" s="76">
        <v>11813.999999999998</v>
      </c>
      <c r="AZ2" s="76">
        <v>54</v>
      </c>
      <c r="BA2" s="76">
        <v>0</v>
      </c>
      <c r="BB2" s="76">
        <v>0</v>
      </c>
      <c r="BC2" s="76">
        <v>0</v>
      </c>
      <c r="BD2" s="76">
        <v>16452</v>
      </c>
      <c r="BE2" s="76">
        <v>0</v>
      </c>
      <c r="BF2" s="76">
        <v>48552</v>
      </c>
      <c r="BG2" s="76">
        <v>0</v>
      </c>
      <c r="BH2" s="76">
        <v>96</v>
      </c>
      <c r="BI2" s="76">
        <v>4365</v>
      </c>
      <c r="BJ2" s="76">
        <v>96439.6</v>
      </c>
      <c r="BK2" s="76">
        <v>7483</v>
      </c>
      <c r="BL2" s="76">
        <v>20470</v>
      </c>
      <c r="BM2" s="76">
        <v>774</v>
      </c>
      <c r="BN2" s="76">
        <v>14503.5</v>
      </c>
      <c r="BO2" s="76">
        <v>0</v>
      </c>
      <c r="BP2" s="76">
        <v>46695</v>
      </c>
      <c r="BQ2" s="76">
        <v>0</v>
      </c>
      <c r="BR2" s="76">
        <v>0</v>
      </c>
      <c r="BS2" s="76">
        <v>32824.000000000029</v>
      </c>
      <c r="BT2" s="76">
        <v>0</v>
      </c>
      <c r="BU2" s="76">
        <v>0</v>
      </c>
      <c r="BV2" s="76">
        <v>0</v>
      </c>
      <c r="BW2" s="76">
        <v>0</v>
      </c>
      <c r="BX2" s="76">
        <v>2964</v>
      </c>
      <c r="BY2" s="76">
        <v>0</v>
      </c>
      <c r="BZ2" s="76">
        <v>16164</v>
      </c>
      <c r="CA2" s="76">
        <v>0</v>
      </c>
      <c r="CB2" s="76">
        <v>0</v>
      </c>
      <c r="CC2" s="76">
        <v>1812</v>
      </c>
      <c r="CD2" s="76">
        <v>39641</v>
      </c>
      <c r="CE2" s="76">
        <v>2023</v>
      </c>
      <c r="CF2" s="76">
        <v>2316</v>
      </c>
      <c r="CG2" s="76">
        <v>0</v>
      </c>
      <c r="CH2" s="76">
        <v>630</v>
      </c>
      <c r="CI2" s="76">
        <v>0</v>
      </c>
      <c r="CJ2" s="76">
        <v>6064</v>
      </c>
      <c r="CK2" s="76">
        <v>0</v>
      </c>
      <c r="CL2" s="76">
        <v>0</v>
      </c>
      <c r="CM2" s="76">
        <v>348</v>
      </c>
      <c r="CN2" s="76">
        <v>0</v>
      </c>
      <c r="CO2" s="76">
        <v>0</v>
      </c>
      <c r="CP2" s="76">
        <v>0</v>
      </c>
      <c r="CQ2" s="76">
        <v>0</v>
      </c>
      <c r="CR2" s="76">
        <v>236</v>
      </c>
      <c r="CS2" s="76">
        <v>0</v>
      </c>
      <c r="CT2" s="76">
        <v>958</v>
      </c>
      <c r="CU2" s="76">
        <v>0</v>
      </c>
      <c r="CV2" s="76">
        <v>0</v>
      </c>
      <c r="CW2" s="76">
        <v>0</v>
      </c>
      <c r="CX2" s="76">
        <v>2890.9999999999995</v>
      </c>
      <c r="CY2" s="76">
        <v>0</v>
      </c>
      <c r="CZ2" s="76">
        <v>0</v>
      </c>
      <c r="DA2" s="76">
        <v>0</v>
      </c>
      <c r="DB2" s="76">
        <v>0</v>
      </c>
      <c r="DC2" s="76">
        <v>0</v>
      </c>
      <c r="DD2" s="76">
        <v>0</v>
      </c>
      <c r="DE2" s="76">
        <v>0</v>
      </c>
      <c r="DF2" s="76">
        <v>0</v>
      </c>
      <c r="DG2" s="76">
        <v>0</v>
      </c>
      <c r="DH2" s="76">
        <v>0</v>
      </c>
      <c r="DI2" s="76">
        <v>0</v>
      </c>
      <c r="DJ2" s="76">
        <v>0</v>
      </c>
      <c r="DK2" s="76">
        <v>0</v>
      </c>
      <c r="DL2" s="76">
        <v>0</v>
      </c>
      <c r="DM2" s="76">
        <v>0</v>
      </c>
      <c r="DN2" s="76">
        <v>0</v>
      </c>
      <c r="DO2" s="76">
        <v>0</v>
      </c>
      <c r="DP2" s="76">
        <v>0</v>
      </c>
      <c r="DQ2" s="76">
        <v>0</v>
      </c>
      <c r="DR2" s="76">
        <v>0</v>
      </c>
      <c r="DS2" s="76">
        <v>7637700.4438183121</v>
      </c>
      <c r="DT2" s="76">
        <v>2996289.1526687257</v>
      </c>
      <c r="DU2" s="76">
        <v>2895134.9825345371</v>
      </c>
      <c r="DV2" s="76">
        <v>145461.61220534655</v>
      </c>
      <c r="DW2" s="76">
        <v>0</v>
      </c>
      <c r="DX2" s="76">
        <v>2815379.2981805168</v>
      </c>
      <c r="DY2" s="76">
        <v>26966.238679455673</v>
      </c>
      <c r="DZ2" s="76">
        <v>0</v>
      </c>
      <c r="EA2" s="76">
        <v>327992.8856235675</v>
      </c>
      <c r="EB2" s="76">
        <v>2609.2000000000003</v>
      </c>
      <c r="EC2" s="76">
        <v>0</v>
      </c>
      <c r="ED2" s="76">
        <v>0</v>
      </c>
      <c r="EE2" s="76">
        <v>0</v>
      </c>
      <c r="EF2" s="76">
        <v>216575.79536882264</v>
      </c>
      <c r="EG2" s="76">
        <v>0</v>
      </c>
      <c r="EH2" s="76">
        <v>1209588.4335310839</v>
      </c>
      <c r="EI2" s="76">
        <v>0</v>
      </c>
      <c r="EJ2" s="76">
        <v>0</v>
      </c>
      <c r="EK2" s="76">
        <v>158683.83709793628</v>
      </c>
      <c r="EL2" s="76">
        <v>669149.52932362992</v>
      </c>
      <c r="EM2" s="76">
        <v>7545993.4920702325</v>
      </c>
      <c r="EN2" s="76">
        <v>2544930.0870600049</v>
      </c>
      <c r="EO2" s="76">
        <v>2195166.9051221996</v>
      </c>
      <c r="EP2" s="76">
        <v>961304.06531515636</v>
      </c>
      <c r="EQ2" s="76">
        <v>0</v>
      </c>
      <c r="ER2" s="76">
        <v>6822009.3227791982</v>
      </c>
      <c r="ES2" s="76">
        <v>147213.5341593014</v>
      </c>
      <c r="ET2" s="76">
        <v>0</v>
      </c>
      <c r="EU2" s="76">
        <v>1070124.1581227023</v>
      </c>
      <c r="EV2" s="76">
        <v>32970.800000000003</v>
      </c>
      <c r="EW2" s="76">
        <v>0</v>
      </c>
      <c r="EX2" s="76">
        <v>0</v>
      </c>
      <c r="EY2" s="76">
        <v>0</v>
      </c>
      <c r="EZ2" s="76">
        <v>811662.48171263596</v>
      </c>
      <c r="FA2" s="76">
        <v>0</v>
      </c>
      <c r="FB2" s="76">
        <v>5690090.0550811393</v>
      </c>
      <c r="FC2" s="76">
        <v>0</v>
      </c>
      <c r="FD2" s="76">
        <v>60487.933456154969</v>
      </c>
      <c r="FE2" s="76">
        <v>470425.61431890563</v>
      </c>
      <c r="FF2" s="76">
        <v>4083280.0908510145</v>
      </c>
      <c r="FG2" s="76">
        <v>3278189.5888265343</v>
      </c>
      <c r="FH2" s="76">
        <v>3323513.2338164151</v>
      </c>
      <c r="FI2" s="76">
        <v>1226513.0576566563</v>
      </c>
      <c r="FJ2" s="76">
        <v>1303778.0445598043</v>
      </c>
      <c r="FK2" s="76">
        <v>0</v>
      </c>
      <c r="FL2" s="76">
        <v>6899936.1140386732</v>
      </c>
      <c r="FM2" s="76">
        <v>0</v>
      </c>
      <c r="FN2" s="76">
        <v>0</v>
      </c>
      <c r="FO2" s="76">
        <v>3826664.7616660534</v>
      </c>
      <c r="FP2" s="76">
        <v>0</v>
      </c>
      <c r="FQ2" s="76">
        <v>0</v>
      </c>
      <c r="FR2" s="76">
        <v>0</v>
      </c>
      <c r="FS2" s="76">
        <v>0</v>
      </c>
      <c r="FT2" s="76">
        <v>742428.26171024516</v>
      </c>
      <c r="FU2" s="76">
        <v>0</v>
      </c>
      <c r="FV2" s="76">
        <v>3754189.4235043665</v>
      </c>
      <c r="FW2" s="76">
        <v>0</v>
      </c>
      <c r="FX2" s="76">
        <v>0</v>
      </c>
      <c r="FY2" s="76">
        <v>76176.798736113706</v>
      </c>
      <c r="FZ2" s="76">
        <v>2513149.449183316</v>
      </c>
      <c r="GA2" s="76">
        <v>1857591.7216216603</v>
      </c>
      <c r="GB2" s="76">
        <v>1921235.8225727044</v>
      </c>
      <c r="GC2" s="76">
        <v>0</v>
      </c>
      <c r="GD2" s="76">
        <v>419911.21372834157</v>
      </c>
      <c r="GE2" s="76">
        <v>0</v>
      </c>
      <c r="GF2" s="76">
        <v>4127363.4158006501</v>
      </c>
      <c r="GG2" s="76">
        <v>0</v>
      </c>
      <c r="GH2" s="76">
        <v>0</v>
      </c>
      <c r="GI2" s="76">
        <v>370931.11803356512</v>
      </c>
      <c r="GJ2" s="76">
        <v>0</v>
      </c>
      <c r="GK2" s="76">
        <v>0</v>
      </c>
      <c r="GL2" s="76">
        <v>0</v>
      </c>
      <c r="GM2" s="76">
        <v>0</v>
      </c>
      <c r="GN2" s="76">
        <v>239368.73420428086</v>
      </c>
      <c r="GO2" s="76">
        <v>0</v>
      </c>
      <c r="GP2" s="76">
        <v>2379371.6203433452</v>
      </c>
      <c r="GQ2" s="76">
        <v>0</v>
      </c>
      <c r="GR2" s="76">
        <v>0</v>
      </c>
      <c r="GS2" s="76">
        <v>0</v>
      </c>
      <c r="GT2" s="76">
        <v>879768.23961926461</v>
      </c>
      <c r="GU2" s="76">
        <v>0</v>
      </c>
      <c r="GV2" s="76">
        <v>0</v>
      </c>
      <c r="GW2" s="76">
        <v>0</v>
      </c>
      <c r="GX2" s="76">
        <v>0</v>
      </c>
      <c r="GY2" s="76">
        <v>0</v>
      </c>
      <c r="GZ2" s="76">
        <v>0</v>
      </c>
      <c r="HA2" s="76">
        <v>0</v>
      </c>
      <c r="HB2" s="76">
        <v>0</v>
      </c>
      <c r="HC2" s="76">
        <v>0</v>
      </c>
      <c r="HD2" s="76">
        <v>0</v>
      </c>
      <c r="HE2" s="76">
        <v>0</v>
      </c>
      <c r="HF2" s="76">
        <v>0</v>
      </c>
      <c r="HG2" s="76">
        <v>0</v>
      </c>
      <c r="HH2" s="76">
        <v>0</v>
      </c>
      <c r="HI2" s="76">
        <v>0</v>
      </c>
      <c r="HJ2" s="76">
        <v>0</v>
      </c>
      <c r="HK2" s="76">
        <v>0</v>
      </c>
      <c r="HL2" s="76">
        <v>0</v>
      </c>
      <c r="HM2" s="76">
        <v>0</v>
      </c>
      <c r="HN2" s="76">
        <v>0</v>
      </c>
      <c r="HP2" s="77" t="s">
        <v>129</v>
      </c>
      <c r="HQ2" s="75">
        <f>'Relative Weights'!$H$1</f>
        <v>2023</v>
      </c>
      <c r="HR2" s="76">
        <v>462244.16956895392</v>
      </c>
      <c r="HS2" s="76">
        <v>2632045.8522684602</v>
      </c>
      <c r="HT2" s="76">
        <v>139500.92192670319</v>
      </c>
      <c r="HU2" s="76">
        <v>2421.5051047258185</v>
      </c>
      <c r="HV2" s="76">
        <v>0</v>
      </c>
      <c r="HW2" s="76">
        <v>1973340.0165250385</v>
      </c>
      <c r="HX2" s="76">
        <v>0</v>
      </c>
      <c r="HY2" s="76">
        <v>0</v>
      </c>
      <c r="HZ2" s="76">
        <v>8614.8440864440036</v>
      </c>
      <c r="IA2" s="76">
        <v>0</v>
      </c>
      <c r="IB2" s="76">
        <v>0</v>
      </c>
      <c r="IC2" s="76">
        <v>0</v>
      </c>
      <c r="ID2" s="76">
        <v>0</v>
      </c>
      <c r="IE2" s="76">
        <v>0</v>
      </c>
      <c r="IF2" s="76">
        <v>0</v>
      </c>
      <c r="IG2" s="76">
        <v>374197.59484863689</v>
      </c>
      <c r="IH2" s="76">
        <v>0</v>
      </c>
      <c r="II2" s="76">
        <v>0</v>
      </c>
      <c r="IJ2" s="76">
        <v>0</v>
      </c>
      <c r="IK2" s="76">
        <v>7284.8045670356869</v>
      </c>
      <c r="IL2" s="76">
        <v>149478.87416235945</v>
      </c>
      <c r="IM2" s="76">
        <v>687593.0168603221</v>
      </c>
      <c r="IN2" s="76">
        <v>49257.104094698843</v>
      </c>
      <c r="IO2" s="76">
        <v>12746.338280181035</v>
      </c>
      <c r="IP2" s="76">
        <v>0</v>
      </c>
      <c r="IQ2" s="76">
        <v>2485428.3631842434</v>
      </c>
      <c r="IR2" s="76">
        <v>0</v>
      </c>
      <c r="IS2" s="76">
        <v>0</v>
      </c>
      <c r="IT2" s="76">
        <v>30209.488880157147</v>
      </c>
      <c r="IU2" s="76">
        <v>0</v>
      </c>
      <c r="IV2" s="76">
        <v>0</v>
      </c>
      <c r="IW2" s="76">
        <v>0</v>
      </c>
      <c r="IX2" s="76">
        <v>0</v>
      </c>
      <c r="IY2" s="76">
        <v>0</v>
      </c>
      <c r="IZ2" s="76">
        <v>0</v>
      </c>
      <c r="JA2" s="76">
        <v>1007544.4556949321</v>
      </c>
      <c r="JB2" s="76">
        <v>0</v>
      </c>
      <c r="JC2" s="76">
        <v>0</v>
      </c>
      <c r="JD2" s="76">
        <v>0</v>
      </c>
      <c r="JE2" s="76">
        <v>78330.208331262678</v>
      </c>
      <c r="JF2" s="76">
        <v>19491.015810917539</v>
      </c>
      <c r="JG2" s="76">
        <v>634067.4409915664</v>
      </c>
      <c r="JH2" s="76">
        <v>3872.5239785979584</v>
      </c>
      <c r="JI2" s="76">
        <v>25523.47331859804</v>
      </c>
      <c r="JJ2" s="76">
        <v>0</v>
      </c>
      <c r="JK2" s="76">
        <v>2562362.3389682346</v>
      </c>
      <c r="JL2" s="76">
        <v>0</v>
      </c>
      <c r="JM2" s="76">
        <v>0</v>
      </c>
      <c r="JN2" s="76">
        <v>83933.998899803555</v>
      </c>
      <c r="JO2" s="76">
        <v>0</v>
      </c>
      <c r="JP2" s="76">
        <v>0</v>
      </c>
      <c r="JQ2" s="76">
        <v>0</v>
      </c>
      <c r="JR2" s="76">
        <v>0</v>
      </c>
      <c r="JS2" s="76">
        <v>0</v>
      </c>
      <c r="JT2" s="76">
        <v>0</v>
      </c>
      <c r="JU2" s="76">
        <v>335433.11463694362</v>
      </c>
      <c r="JV2" s="76">
        <v>0</v>
      </c>
      <c r="JW2" s="76">
        <v>0</v>
      </c>
      <c r="JX2" s="76">
        <v>0</v>
      </c>
      <c r="JY2" s="76">
        <v>32197.227989950014</v>
      </c>
      <c r="JZ2" s="76">
        <v>5269.3204577691013</v>
      </c>
      <c r="KA2" s="76">
        <v>71739.139879651586</v>
      </c>
      <c r="KB2" s="76">
        <v>0</v>
      </c>
      <c r="KC2" s="76">
        <v>1108.6832964951057</v>
      </c>
      <c r="KD2" s="76">
        <v>0</v>
      </c>
      <c r="KE2" s="76">
        <v>332758.65132248367</v>
      </c>
      <c r="KF2" s="76">
        <v>0</v>
      </c>
      <c r="KG2" s="76">
        <v>0</v>
      </c>
      <c r="KH2" s="76">
        <v>889.86813359528435</v>
      </c>
      <c r="KI2" s="76">
        <v>0</v>
      </c>
      <c r="KJ2" s="76">
        <v>0</v>
      </c>
      <c r="KK2" s="76">
        <v>0</v>
      </c>
      <c r="KL2" s="76">
        <v>0</v>
      </c>
      <c r="KM2" s="76">
        <v>0</v>
      </c>
      <c r="KN2" s="76">
        <v>0</v>
      </c>
      <c r="KO2" s="76">
        <v>19880.284819487253</v>
      </c>
      <c r="KP2" s="76">
        <v>0</v>
      </c>
      <c r="KQ2" s="76">
        <v>0</v>
      </c>
      <c r="KR2" s="76">
        <v>0</v>
      </c>
      <c r="KS2" s="76">
        <v>2348.129111751608</v>
      </c>
      <c r="KT2" s="76">
        <v>0</v>
      </c>
      <c r="KU2" s="76">
        <v>0</v>
      </c>
      <c r="KV2" s="76">
        <v>0</v>
      </c>
      <c r="KW2" s="76">
        <v>0</v>
      </c>
      <c r="KX2" s="76">
        <v>0</v>
      </c>
      <c r="KY2" s="76">
        <v>0</v>
      </c>
      <c r="KZ2" s="76">
        <v>0</v>
      </c>
      <c r="LA2" s="76">
        <v>0</v>
      </c>
      <c r="LB2" s="76">
        <v>0</v>
      </c>
      <c r="LC2" s="76">
        <v>0</v>
      </c>
      <c r="LD2" s="76">
        <v>0</v>
      </c>
      <c r="LE2" s="76">
        <v>0</v>
      </c>
      <c r="LF2" s="76">
        <v>0</v>
      </c>
      <c r="LG2" s="76">
        <v>0</v>
      </c>
      <c r="LH2" s="76">
        <v>0</v>
      </c>
      <c r="LI2" s="76">
        <v>0</v>
      </c>
      <c r="LJ2" s="76">
        <v>0</v>
      </c>
      <c r="LK2" s="76">
        <v>0</v>
      </c>
      <c r="LL2" s="76">
        <v>0</v>
      </c>
      <c r="LM2" s="76">
        <v>0</v>
      </c>
      <c r="LN2" s="76">
        <v>0</v>
      </c>
      <c r="LO2" s="76">
        <v>0</v>
      </c>
      <c r="LP2" s="76">
        <v>0</v>
      </c>
      <c r="LQ2" s="76">
        <v>0</v>
      </c>
      <c r="LR2" s="76">
        <v>0</v>
      </c>
      <c r="LS2" s="76">
        <v>0</v>
      </c>
      <c r="LT2" s="76">
        <v>0</v>
      </c>
      <c r="LU2" s="76">
        <v>0</v>
      </c>
      <c r="LV2" s="76">
        <v>0</v>
      </c>
      <c r="LW2" s="76">
        <v>0</v>
      </c>
      <c r="LX2" s="76">
        <v>0</v>
      </c>
      <c r="LY2" s="76">
        <v>0</v>
      </c>
      <c r="LZ2" s="76">
        <v>0</v>
      </c>
      <c r="MA2" s="76">
        <v>0</v>
      </c>
      <c r="MB2" s="76">
        <v>0</v>
      </c>
      <c r="MC2" s="76">
        <v>0</v>
      </c>
      <c r="MD2" s="76">
        <v>0</v>
      </c>
      <c r="ME2" s="76">
        <v>0</v>
      </c>
      <c r="MF2" s="76">
        <v>0</v>
      </c>
      <c r="MG2" s="76">
        <v>0</v>
      </c>
      <c r="MH2" s="76">
        <v>0</v>
      </c>
      <c r="MI2" s="76">
        <v>0</v>
      </c>
      <c r="MJ2" s="76">
        <v>0</v>
      </c>
      <c r="MK2" s="76">
        <v>0</v>
      </c>
      <c r="ML2" s="76">
        <v>0</v>
      </c>
      <c r="MM2" s="76">
        <v>0</v>
      </c>
      <c r="MN2" s="76">
        <v>0</v>
      </c>
      <c r="MO2" s="76">
        <v>0</v>
      </c>
      <c r="MP2" s="76">
        <v>0</v>
      </c>
      <c r="MQ2" s="76">
        <v>0</v>
      </c>
      <c r="MR2" s="76">
        <v>0</v>
      </c>
      <c r="MS2" s="76">
        <v>0</v>
      </c>
      <c r="MT2" s="76">
        <v>0</v>
      </c>
      <c r="MU2" s="76">
        <v>0</v>
      </c>
      <c r="MV2" s="76">
        <v>0</v>
      </c>
      <c r="MW2" s="76">
        <v>0</v>
      </c>
      <c r="MX2" s="76">
        <v>0</v>
      </c>
      <c r="MY2" s="76">
        <v>0</v>
      </c>
      <c r="MZ2" s="76">
        <v>0</v>
      </c>
      <c r="NA2" s="76">
        <v>0</v>
      </c>
      <c r="NB2" s="76">
        <v>0</v>
      </c>
      <c r="NC2" s="76">
        <v>0</v>
      </c>
      <c r="ND2" s="76">
        <v>0</v>
      </c>
      <c r="NE2" s="76">
        <v>0</v>
      </c>
      <c r="NF2" s="76">
        <v>0</v>
      </c>
      <c r="NG2" s="76">
        <v>0</v>
      </c>
      <c r="NH2" s="76">
        <v>0</v>
      </c>
      <c r="NI2" s="76">
        <v>0</v>
      </c>
      <c r="NJ2" s="76">
        <v>0</v>
      </c>
      <c r="NK2" s="76">
        <v>0</v>
      </c>
      <c r="NL2" s="76">
        <v>0</v>
      </c>
      <c r="NM2" s="76">
        <v>0</v>
      </c>
      <c r="NN2" s="76">
        <v>0</v>
      </c>
      <c r="NO2" s="76">
        <v>0</v>
      </c>
      <c r="NP2" s="76">
        <v>0</v>
      </c>
      <c r="NQ2" s="76">
        <v>0</v>
      </c>
      <c r="NR2" s="76">
        <v>0</v>
      </c>
      <c r="NS2" s="76">
        <v>0</v>
      </c>
      <c r="NT2" s="76">
        <v>0</v>
      </c>
      <c r="NU2" s="76">
        <v>0</v>
      </c>
      <c r="NV2" s="76">
        <v>0</v>
      </c>
      <c r="NW2" s="76">
        <v>0</v>
      </c>
      <c r="NX2" s="76">
        <v>0</v>
      </c>
      <c r="NY2" s="76">
        <v>0</v>
      </c>
      <c r="NZ2" s="76">
        <v>0</v>
      </c>
      <c r="OA2" s="76">
        <v>0</v>
      </c>
      <c r="OB2" s="76">
        <v>0</v>
      </c>
      <c r="OC2" s="76">
        <v>0</v>
      </c>
      <c r="OD2" s="76">
        <v>0</v>
      </c>
      <c r="OE2" s="76">
        <v>0</v>
      </c>
      <c r="OF2" s="76">
        <v>0</v>
      </c>
      <c r="OG2" s="76">
        <v>0</v>
      </c>
      <c r="OH2" s="76">
        <v>0</v>
      </c>
      <c r="OI2" s="76">
        <v>0</v>
      </c>
      <c r="OJ2" s="76">
        <v>0</v>
      </c>
      <c r="OK2" s="76">
        <v>0</v>
      </c>
      <c r="OL2" s="76">
        <v>0</v>
      </c>
      <c r="OM2" s="76">
        <v>0</v>
      </c>
      <c r="ON2" s="76">
        <v>0</v>
      </c>
      <c r="OO2" s="76">
        <v>0</v>
      </c>
      <c r="OP2" s="76">
        <v>0</v>
      </c>
      <c r="OQ2" s="76">
        <v>0</v>
      </c>
      <c r="OR2" s="76">
        <v>0</v>
      </c>
      <c r="OS2" s="76">
        <v>0</v>
      </c>
      <c r="OT2" s="76">
        <v>0</v>
      </c>
      <c r="OU2" s="76">
        <v>0</v>
      </c>
      <c r="OV2" s="76">
        <v>0</v>
      </c>
      <c r="OW2" s="76">
        <v>0</v>
      </c>
      <c r="OX2" s="76">
        <v>0</v>
      </c>
      <c r="OY2" s="76">
        <v>0</v>
      </c>
      <c r="OZ2" s="76">
        <v>0</v>
      </c>
      <c r="PA2" s="76">
        <v>0</v>
      </c>
      <c r="PB2" s="76">
        <v>0</v>
      </c>
      <c r="PC2" s="76">
        <v>0</v>
      </c>
      <c r="PD2" s="76">
        <v>0</v>
      </c>
      <c r="PE2" s="76">
        <v>0</v>
      </c>
      <c r="PF2" s="76">
        <v>0</v>
      </c>
      <c r="PG2" s="76">
        <v>0</v>
      </c>
      <c r="PH2" s="76">
        <v>0</v>
      </c>
      <c r="PI2" s="76">
        <v>0</v>
      </c>
      <c r="PJ2" s="76">
        <v>28516756.82</v>
      </c>
      <c r="PK2" s="76">
        <v>38612894</v>
      </c>
      <c r="PL2" s="76">
        <v>5111912.95</v>
      </c>
      <c r="PM2" s="76">
        <v>0</v>
      </c>
      <c r="PN2" s="76">
        <v>4739202.49</v>
      </c>
      <c r="PO2" s="76">
        <v>97228445.439999968</v>
      </c>
      <c r="PP2" s="76">
        <v>0</v>
      </c>
      <c r="PQ2" s="76">
        <v>0</v>
      </c>
      <c r="PR2" s="76">
        <v>8491544.0999999996</v>
      </c>
      <c r="PS2" s="76">
        <v>0</v>
      </c>
      <c r="PT2" s="76">
        <v>0</v>
      </c>
      <c r="PU2" s="76">
        <v>0</v>
      </c>
      <c r="PV2" s="76">
        <v>0</v>
      </c>
      <c r="PW2" s="76">
        <v>0</v>
      </c>
      <c r="PX2" s="76">
        <v>0</v>
      </c>
      <c r="PY2" s="76">
        <v>21726387.879999999</v>
      </c>
      <c r="PZ2" s="76">
        <v>0</v>
      </c>
      <c r="QA2" s="76">
        <v>0</v>
      </c>
      <c r="QB2" s="76">
        <v>5221843.3499999996</v>
      </c>
      <c r="QC2" s="89">
        <v>25445852.75</v>
      </c>
      <c r="QD2" s="102">
        <v>1</v>
      </c>
    </row>
    <row r="3" spans="1:446">
      <c r="A3" s="75" t="s">
        <v>165</v>
      </c>
      <c r="B3" s="75" t="s">
        <v>117</v>
      </c>
      <c r="C3" s="76">
        <f>ROUND(UT!H18,0)-ROUND(UT!H288,0)</f>
        <v>0</v>
      </c>
      <c r="D3" s="77">
        <v>3658</v>
      </c>
      <c r="E3" s="75" t="s">
        <v>699</v>
      </c>
      <c r="F3" s="75">
        <v>2023</v>
      </c>
      <c r="G3" s="76">
        <v>769413015</v>
      </c>
      <c r="H3" s="76">
        <v>761152633</v>
      </c>
      <c r="I3" s="76">
        <v>513777760</v>
      </c>
      <c r="J3" s="76">
        <v>47771618</v>
      </c>
      <c r="K3" s="76">
        <v>238909570</v>
      </c>
      <c r="L3" s="369" t="s">
        <v>934</v>
      </c>
      <c r="M3" s="75" t="s">
        <v>726</v>
      </c>
      <c r="N3" t="s">
        <v>935</v>
      </c>
      <c r="O3" s="76">
        <v>17519</v>
      </c>
      <c r="P3" s="76">
        <v>23790</v>
      </c>
      <c r="Q3" s="76">
        <v>5176</v>
      </c>
      <c r="R3" s="76">
        <v>4215</v>
      </c>
      <c r="S3" s="76">
        <v>1489</v>
      </c>
      <c r="T3" s="78" t="s">
        <v>857</v>
      </c>
      <c r="U3" s="78" t="s">
        <v>858</v>
      </c>
      <c r="V3" s="91" t="s">
        <v>891</v>
      </c>
      <c r="W3" s="76">
        <v>358934.00000000012</v>
      </c>
      <c r="X3" s="76">
        <v>120740.00000000003</v>
      </c>
      <c r="Y3" s="76">
        <v>32783.000000000007</v>
      </c>
      <c r="Z3" s="76">
        <v>7089</v>
      </c>
      <c r="AA3" s="76">
        <v>0</v>
      </c>
      <c r="AB3" s="76">
        <v>56935.000000000015</v>
      </c>
      <c r="AC3" s="76">
        <v>22264</v>
      </c>
      <c r="AD3" s="76">
        <v>0</v>
      </c>
      <c r="AE3" s="76">
        <v>2043</v>
      </c>
      <c r="AF3" s="76">
        <v>0</v>
      </c>
      <c r="AG3" s="76">
        <v>0</v>
      </c>
      <c r="AH3" s="76">
        <v>0</v>
      </c>
      <c r="AI3" s="76">
        <v>0</v>
      </c>
      <c r="AJ3" s="76">
        <v>6976</v>
      </c>
      <c r="AK3" s="76">
        <v>3</v>
      </c>
      <c r="AL3" s="76">
        <v>37044</v>
      </c>
      <c r="AM3" s="76">
        <v>0</v>
      </c>
      <c r="AN3" s="76">
        <v>0</v>
      </c>
      <c r="AO3" s="76">
        <v>708</v>
      </c>
      <c r="AP3" s="76">
        <v>1975</v>
      </c>
      <c r="AQ3" s="76">
        <v>177649</v>
      </c>
      <c r="AR3" s="76">
        <v>83692.819999999992</v>
      </c>
      <c r="AS3" s="76">
        <v>18567</v>
      </c>
      <c r="AT3" s="76">
        <v>9711</v>
      </c>
      <c r="AU3" s="76">
        <v>0</v>
      </c>
      <c r="AV3" s="76">
        <v>89573</v>
      </c>
      <c r="AW3" s="76">
        <v>8780</v>
      </c>
      <c r="AX3" s="76">
        <v>0</v>
      </c>
      <c r="AY3" s="76">
        <v>4221</v>
      </c>
      <c r="AZ3" s="76">
        <v>42</v>
      </c>
      <c r="BA3" s="76">
        <v>0</v>
      </c>
      <c r="BB3" s="76">
        <v>0</v>
      </c>
      <c r="BC3" s="76">
        <v>0</v>
      </c>
      <c r="BD3" s="76">
        <v>13067</v>
      </c>
      <c r="BE3" s="76">
        <v>384</v>
      </c>
      <c r="BF3" s="76">
        <v>73933</v>
      </c>
      <c r="BG3" s="76">
        <v>0</v>
      </c>
      <c r="BH3" s="76">
        <v>0</v>
      </c>
      <c r="BI3" s="76">
        <v>0</v>
      </c>
      <c r="BJ3" s="76">
        <v>7354.9999999999982</v>
      </c>
      <c r="BK3" s="76">
        <v>20561</v>
      </c>
      <c r="BL3" s="76">
        <v>5007.2800000000007</v>
      </c>
      <c r="BM3" s="76">
        <v>5222.9999999999991</v>
      </c>
      <c r="BN3" s="76">
        <v>4519</v>
      </c>
      <c r="BO3" s="76">
        <v>0</v>
      </c>
      <c r="BP3" s="76">
        <v>24735.999999999996</v>
      </c>
      <c r="BQ3" s="76">
        <v>528</v>
      </c>
      <c r="BR3" s="76">
        <v>0</v>
      </c>
      <c r="BS3" s="76">
        <v>7799</v>
      </c>
      <c r="BT3" s="76">
        <v>5160</v>
      </c>
      <c r="BU3" s="76">
        <v>0</v>
      </c>
      <c r="BV3" s="76">
        <v>0</v>
      </c>
      <c r="BW3" s="76">
        <v>0</v>
      </c>
      <c r="BX3" s="76">
        <v>1235</v>
      </c>
      <c r="BY3" s="76">
        <v>501.45999999999987</v>
      </c>
      <c r="BZ3" s="76">
        <v>24362.000000000004</v>
      </c>
      <c r="CA3" s="76">
        <v>0</v>
      </c>
      <c r="CB3" s="76">
        <v>0</v>
      </c>
      <c r="CC3" s="76">
        <v>315</v>
      </c>
      <c r="CD3" s="76">
        <v>5098.9999999999982</v>
      </c>
      <c r="CE3" s="76">
        <v>23545</v>
      </c>
      <c r="CF3" s="76">
        <v>14964.820000000003</v>
      </c>
      <c r="CG3" s="76">
        <v>2622.5</v>
      </c>
      <c r="CH3" s="76">
        <v>5196.5</v>
      </c>
      <c r="CI3" s="76">
        <v>0</v>
      </c>
      <c r="CJ3" s="76">
        <v>26275</v>
      </c>
      <c r="CK3" s="76">
        <v>902</v>
      </c>
      <c r="CL3" s="76">
        <v>0</v>
      </c>
      <c r="CM3" s="76">
        <v>443</v>
      </c>
      <c r="CN3" s="76">
        <v>625</v>
      </c>
      <c r="CO3" s="76">
        <v>0</v>
      </c>
      <c r="CP3" s="76">
        <v>0</v>
      </c>
      <c r="CQ3" s="76">
        <v>0</v>
      </c>
      <c r="CR3" s="76">
        <v>593</v>
      </c>
      <c r="CS3" s="76">
        <v>1664.9999999999998</v>
      </c>
      <c r="CT3" s="76">
        <v>1500</v>
      </c>
      <c r="CU3" s="76">
        <v>0</v>
      </c>
      <c r="CV3" s="76">
        <v>0</v>
      </c>
      <c r="CW3" s="76">
        <v>6</v>
      </c>
      <c r="CX3" s="76">
        <v>717.99999999999977</v>
      </c>
      <c r="CY3" s="76">
        <v>0</v>
      </c>
      <c r="CZ3" s="76">
        <v>0</v>
      </c>
      <c r="DA3" s="76">
        <v>0</v>
      </c>
      <c r="DB3" s="76">
        <v>0</v>
      </c>
      <c r="DC3" s="76">
        <v>0</v>
      </c>
      <c r="DD3" s="76">
        <v>0</v>
      </c>
      <c r="DE3" s="76">
        <v>0</v>
      </c>
      <c r="DF3" s="76">
        <v>29310.000000000004</v>
      </c>
      <c r="DG3" s="76">
        <v>0</v>
      </c>
      <c r="DH3" s="76">
        <v>0</v>
      </c>
      <c r="DI3" s="76">
        <v>0</v>
      </c>
      <c r="DJ3" s="76">
        <v>0</v>
      </c>
      <c r="DK3" s="76">
        <v>0</v>
      </c>
      <c r="DL3" s="76">
        <v>1170</v>
      </c>
      <c r="DM3" s="76">
        <v>16903.999999999982</v>
      </c>
      <c r="DN3" s="76">
        <v>0</v>
      </c>
      <c r="DO3" s="76">
        <v>0</v>
      </c>
      <c r="DP3" s="76">
        <v>0</v>
      </c>
      <c r="DQ3" s="76">
        <v>0</v>
      </c>
      <c r="DR3" s="76">
        <v>0</v>
      </c>
      <c r="DS3" s="76">
        <v>30307010.476392224</v>
      </c>
      <c r="DT3" s="76">
        <v>8975939.9804166555</v>
      </c>
      <c r="DU3" s="76">
        <v>4887771.0289721033</v>
      </c>
      <c r="DV3" s="76">
        <v>459336.97259995271</v>
      </c>
      <c r="DW3" s="76">
        <v>0</v>
      </c>
      <c r="DX3" s="76">
        <v>5619729.5870222207</v>
      </c>
      <c r="DY3" s="76">
        <v>1004386.5506690325</v>
      </c>
      <c r="DZ3" s="76">
        <v>0</v>
      </c>
      <c r="EA3" s="76">
        <v>256185.75746051094</v>
      </c>
      <c r="EB3" s="76">
        <v>0</v>
      </c>
      <c r="EC3" s="76">
        <v>0</v>
      </c>
      <c r="ED3" s="76">
        <v>0</v>
      </c>
      <c r="EE3" s="76">
        <v>0</v>
      </c>
      <c r="EF3" s="76">
        <v>317458.83195548563</v>
      </c>
      <c r="EG3" s="76">
        <v>260.82051282051282</v>
      </c>
      <c r="EH3" s="76">
        <v>3196473.352700016</v>
      </c>
      <c r="EI3" s="76">
        <v>0</v>
      </c>
      <c r="EJ3" s="76">
        <v>0</v>
      </c>
      <c r="EK3" s="76">
        <v>58051.442186303051</v>
      </c>
      <c r="EL3" s="76">
        <v>584358.88171503332</v>
      </c>
      <c r="EM3" s="76">
        <v>40387623.163323335</v>
      </c>
      <c r="EN3" s="76">
        <v>12637079.876046883</v>
      </c>
      <c r="EO3" s="76">
        <v>4854425.3956807377</v>
      </c>
      <c r="EP3" s="76">
        <v>2382648.2561893458</v>
      </c>
      <c r="EQ3" s="76">
        <v>0</v>
      </c>
      <c r="ER3" s="76">
        <v>13888152.884125639</v>
      </c>
      <c r="ES3" s="76">
        <v>2364532.021873618</v>
      </c>
      <c r="ET3" s="76">
        <v>0</v>
      </c>
      <c r="EU3" s="76">
        <v>513294.44011939783</v>
      </c>
      <c r="EV3" s="76">
        <v>12416.728654753682</v>
      </c>
      <c r="EW3" s="76">
        <v>0</v>
      </c>
      <c r="EX3" s="76">
        <v>0</v>
      </c>
      <c r="EY3" s="76">
        <v>0</v>
      </c>
      <c r="EZ3" s="76">
        <v>1511076.1475236008</v>
      </c>
      <c r="FA3" s="76">
        <v>44970.131077505575</v>
      </c>
      <c r="FB3" s="76">
        <v>12579728.472023841</v>
      </c>
      <c r="FC3" s="76">
        <v>0</v>
      </c>
      <c r="FD3" s="76">
        <v>0</v>
      </c>
      <c r="FE3" s="76">
        <v>0</v>
      </c>
      <c r="FF3" s="76">
        <v>2131836.2574971863</v>
      </c>
      <c r="FG3" s="76">
        <v>18643170.363930121</v>
      </c>
      <c r="FH3" s="76">
        <v>4239241.3332786839</v>
      </c>
      <c r="FI3" s="76">
        <v>4445298.8485810906</v>
      </c>
      <c r="FJ3" s="76">
        <v>2982012.8342683502</v>
      </c>
      <c r="FK3" s="76">
        <v>0</v>
      </c>
      <c r="FL3" s="76">
        <v>14085530.632589996</v>
      </c>
      <c r="FM3" s="76">
        <v>616782.46374359727</v>
      </c>
      <c r="FN3" s="76">
        <v>0</v>
      </c>
      <c r="FO3" s="76">
        <v>2060299.40702238</v>
      </c>
      <c r="FP3" s="76">
        <v>2021470.0283144517</v>
      </c>
      <c r="FQ3" s="76">
        <v>0</v>
      </c>
      <c r="FR3" s="76">
        <v>0</v>
      </c>
      <c r="FS3" s="76">
        <v>0</v>
      </c>
      <c r="FT3" s="76">
        <v>457471.92882875883</v>
      </c>
      <c r="FU3" s="76">
        <v>919548.61340838613</v>
      </c>
      <c r="FV3" s="76">
        <v>11440663.089239918</v>
      </c>
      <c r="FW3" s="76">
        <v>0</v>
      </c>
      <c r="FX3" s="76">
        <v>0</v>
      </c>
      <c r="FY3" s="76">
        <v>112893.71100981835</v>
      </c>
      <c r="FZ3" s="76">
        <v>3068448.3940765718</v>
      </c>
      <c r="GA3" s="76">
        <v>47981878.635804273</v>
      </c>
      <c r="GB3" s="76">
        <v>25846233.725897938</v>
      </c>
      <c r="GC3" s="76">
        <v>3436640.4072782383</v>
      </c>
      <c r="GD3" s="76">
        <v>5676061.8977155974</v>
      </c>
      <c r="GE3" s="76">
        <v>0</v>
      </c>
      <c r="GF3" s="76">
        <v>32506980.759470373</v>
      </c>
      <c r="GG3" s="76">
        <v>1705268.4330947732</v>
      </c>
      <c r="GH3" s="76">
        <v>0</v>
      </c>
      <c r="GI3" s="76">
        <v>1189310.4316251085</v>
      </c>
      <c r="GJ3" s="76">
        <v>961473.90953663038</v>
      </c>
      <c r="GK3" s="76">
        <v>0</v>
      </c>
      <c r="GL3" s="76">
        <v>0</v>
      </c>
      <c r="GM3" s="76">
        <v>0</v>
      </c>
      <c r="GN3" s="76">
        <v>628700.22741030168</v>
      </c>
      <c r="GO3" s="76">
        <v>2920317.2370778034</v>
      </c>
      <c r="GP3" s="76">
        <v>8467203.2841198631</v>
      </c>
      <c r="GQ3" s="76">
        <v>0</v>
      </c>
      <c r="GR3" s="76">
        <v>0</v>
      </c>
      <c r="GS3" s="76">
        <v>7711.333333333333</v>
      </c>
      <c r="GT3" s="76">
        <v>1795603.1948018288</v>
      </c>
      <c r="GU3" s="76">
        <v>0</v>
      </c>
      <c r="GV3" s="76">
        <v>0</v>
      </c>
      <c r="GW3" s="76">
        <v>0</v>
      </c>
      <c r="GX3" s="76">
        <v>0</v>
      </c>
      <c r="GY3" s="76">
        <v>0</v>
      </c>
      <c r="GZ3" s="76">
        <v>0</v>
      </c>
      <c r="HA3" s="76">
        <v>0</v>
      </c>
      <c r="HB3" s="76">
        <v>17490683.205082644</v>
      </c>
      <c r="HC3" s="76">
        <v>0</v>
      </c>
      <c r="HD3" s="76">
        <v>0</v>
      </c>
      <c r="HE3" s="76">
        <v>0</v>
      </c>
      <c r="HF3" s="76">
        <v>0</v>
      </c>
      <c r="HG3" s="76">
        <v>0</v>
      </c>
      <c r="HH3" s="76">
        <v>463522.57826090336</v>
      </c>
      <c r="HI3" s="76">
        <v>4351880.2215979928</v>
      </c>
      <c r="HJ3" s="76">
        <v>0</v>
      </c>
      <c r="HK3" s="76">
        <v>0</v>
      </c>
      <c r="HL3" s="76">
        <v>0</v>
      </c>
      <c r="HM3" s="76">
        <v>0</v>
      </c>
      <c r="HN3" s="76">
        <v>0</v>
      </c>
      <c r="HP3" s="77" t="s">
        <v>132</v>
      </c>
      <c r="HQ3" s="75">
        <f>'Relative Weights'!$H$1</f>
        <v>2023</v>
      </c>
      <c r="HR3" s="76">
        <v>13058751</v>
      </c>
      <c r="HS3" s="76">
        <v>9896546</v>
      </c>
      <c r="HT3" s="76">
        <v>3938619</v>
      </c>
      <c r="HU3" s="76">
        <v>161659</v>
      </c>
      <c r="HV3" s="76">
        <v>0</v>
      </c>
      <c r="HW3" s="76">
        <v>1891481</v>
      </c>
      <c r="HX3" s="76">
        <v>79362</v>
      </c>
      <c r="HY3" s="76">
        <v>0</v>
      </c>
      <c r="HZ3" s="76">
        <v>90112</v>
      </c>
      <c r="IA3" s="76">
        <v>0</v>
      </c>
      <c r="IB3" s="76">
        <v>0</v>
      </c>
      <c r="IC3" s="76">
        <v>0</v>
      </c>
      <c r="ID3" s="76">
        <v>0</v>
      </c>
      <c r="IE3" s="76">
        <v>364231</v>
      </c>
      <c r="IF3" s="76">
        <v>40</v>
      </c>
      <c r="IG3" s="76">
        <v>1733624</v>
      </c>
      <c r="IH3" s="76">
        <v>0</v>
      </c>
      <c r="II3" s="76">
        <v>0</v>
      </c>
      <c r="IJ3" s="76">
        <v>12450</v>
      </c>
      <c r="IK3" s="76">
        <v>159331</v>
      </c>
      <c r="IL3" s="76">
        <v>7903463</v>
      </c>
      <c r="IM3" s="76">
        <v>7247139</v>
      </c>
      <c r="IN3" s="76">
        <v>1069966</v>
      </c>
      <c r="IO3" s="76">
        <v>891703</v>
      </c>
      <c r="IP3" s="76">
        <v>0</v>
      </c>
      <c r="IQ3" s="76">
        <v>3328082</v>
      </c>
      <c r="IR3" s="76">
        <v>209320</v>
      </c>
      <c r="IS3" s="76">
        <v>0</v>
      </c>
      <c r="IT3" s="76">
        <v>202857</v>
      </c>
      <c r="IU3" s="76">
        <v>1335</v>
      </c>
      <c r="IV3" s="76">
        <v>0</v>
      </c>
      <c r="IW3" s="76">
        <v>0</v>
      </c>
      <c r="IX3" s="76">
        <v>0</v>
      </c>
      <c r="IY3" s="76">
        <v>528321</v>
      </c>
      <c r="IZ3" s="76">
        <v>3175</v>
      </c>
      <c r="JA3" s="76">
        <v>5066474</v>
      </c>
      <c r="JB3" s="76">
        <v>0</v>
      </c>
      <c r="JC3" s="76">
        <v>0</v>
      </c>
      <c r="JD3" s="76">
        <v>0</v>
      </c>
      <c r="JE3" s="76">
        <v>265997</v>
      </c>
      <c r="JF3" s="76">
        <v>2195077</v>
      </c>
      <c r="JG3" s="76">
        <v>313193</v>
      </c>
      <c r="JH3" s="76">
        <v>468603</v>
      </c>
      <c r="JI3" s="76">
        <v>380252</v>
      </c>
      <c r="JJ3" s="76">
        <v>0</v>
      </c>
      <c r="JK3" s="76">
        <v>4884837</v>
      </c>
      <c r="JL3" s="76">
        <v>37428</v>
      </c>
      <c r="JM3" s="76">
        <v>0</v>
      </c>
      <c r="JN3" s="76">
        <v>617544</v>
      </c>
      <c r="JO3" s="76">
        <v>432970</v>
      </c>
      <c r="JP3" s="76">
        <v>0</v>
      </c>
      <c r="JQ3" s="76">
        <v>0</v>
      </c>
      <c r="JR3" s="76">
        <v>0</v>
      </c>
      <c r="JS3" s="76">
        <v>404238</v>
      </c>
      <c r="JT3" s="76">
        <v>37625</v>
      </c>
      <c r="JU3" s="76">
        <v>5481867</v>
      </c>
      <c r="JV3" s="76">
        <v>0</v>
      </c>
      <c r="JW3" s="76">
        <v>0</v>
      </c>
      <c r="JX3" s="76">
        <v>0</v>
      </c>
      <c r="JY3" s="76">
        <v>358259</v>
      </c>
      <c r="JZ3" s="76">
        <v>4613310</v>
      </c>
      <c r="KA3" s="76">
        <v>2195623</v>
      </c>
      <c r="KB3" s="76">
        <v>314093</v>
      </c>
      <c r="KC3" s="76">
        <v>740448</v>
      </c>
      <c r="KD3" s="76">
        <v>0</v>
      </c>
      <c r="KE3" s="76">
        <v>1081410</v>
      </c>
      <c r="KF3" s="76">
        <v>135412</v>
      </c>
      <c r="KG3" s="76">
        <v>0</v>
      </c>
      <c r="KH3" s="76">
        <v>291241</v>
      </c>
      <c r="KI3" s="76">
        <v>119437</v>
      </c>
      <c r="KJ3" s="76">
        <v>0</v>
      </c>
      <c r="KK3" s="76">
        <v>0</v>
      </c>
      <c r="KL3" s="76">
        <v>0</v>
      </c>
      <c r="KM3" s="76">
        <v>79908</v>
      </c>
      <c r="KN3" s="76">
        <v>73129</v>
      </c>
      <c r="KO3" s="76">
        <v>3500416</v>
      </c>
      <c r="KP3" s="76">
        <v>0</v>
      </c>
      <c r="KQ3" s="76">
        <v>0</v>
      </c>
      <c r="KR3" s="76">
        <v>0</v>
      </c>
      <c r="KS3" s="76">
        <v>133296</v>
      </c>
      <c r="KT3" s="76">
        <v>0</v>
      </c>
      <c r="KU3" s="76">
        <v>0</v>
      </c>
      <c r="KV3" s="76">
        <v>0</v>
      </c>
      <c r="KW3" s="76">
        <v>0</v>
      </c>
      <c r="KX3" s="76">
        <v>0</v>
      </c>
      <c r="KY3" s="76">
        <v>0</v>
      </c>
      <c r="KZ3" s="76">
        <v>0</v>
      </c>
      <c r="LA3" s="76">
        <v>4100354</v>
      </c>
      <c r="LB3" s="76">
        <v>0</v>
      </c>
      <c r="LC3" s="76">
        <v>0</v>
      </c>
      <c r="LD3" s="76">
        <v>0</v>
      </c>
      <c r="LE3" s="76">
        <v>0</v>
      </c>
      <c r="LF3" s="76">
        <v>0</v>
      </c>
      <c r="LG3" s="76">
        <v>0</v>
      </c>
      <c r="LH3" s="76">
        <v>1450892</v>
      </c>
      <c r="LI3" s="76">
        <v>0</v>
      </c>
      <c r="LJ3" s="76">
        <v>0</v>
      </c>
      <c r="LK3" s="76">
        <v>0</v>
      </c>
      <c r="LL3" s="76">
        <v>0</v>
      </c>
      <c r="LM3" s="76">
        <v>0</v>
      </c>
      <c r="LN3" s="76">
        <v>-31889.187415690983</v>
      </c>
      <c r="LO3" s="76">
        <v>-1077617.9771022589</v>
      </c>
      <c r="LP3" s="76">
        <v>0</v>
      </c>
      <c r="LQ3" s="76">
        <v>-1119.0480327899108</v>
      </c>
      <c r="LR3" s="76">
        <v>0</v>
      </c>
      <c r="LS3" s="76">
        <v>-362306.90203465061</v>
      </c>
      <c r="LT3" s="76">
        <v>-78758.805907446353</v>
      </c>
      <c r="LU3" s="76">
        <v>0</v>
      </c>
      <c r="LV3" s="76">
        <v>0</v>
      </c>
      <c r="LW3" s="76">
        <v>0</v>
      </c>
      <c r="LX3" s="76">
        <v>0</v>
      </c>
      <c r="LY3" s="76">
        <v>0</v>
      </c>
      <c r="LZ3" s="76">
        <v>0</v>
      </c>
      <c r="MA3" s="76">
        <v>-39449.315528334926</v>
      </c>
      <c r="MB3" s="76">
        <v>0</v>
      </c>
      <c r="MC3" s="76">
        <v>-10365.741927732945</v>
      </c>
      <c r="MD3" s="76">
        <v>0</v>
      </c>
      <c r="ME3" s="76">
        <v>0</v>
      </c>
      <c r="MF3" s="76">
        <v>0</v>
      </c>
      <c r="MG3" s="76">
        <v>0</v>
      </c>
      <c r="MH3" s="76">
        <v>-63778.374831381967</v>
      </c>
      <c r="MI3" s="76">
        <v>-2155235.9542045179</v>
      </c>
      <c r="MJ3" s="76">
        <v>0</v>
      </c>
      <c r="MK3" s="76">
        <v>-2238.0960655798217</v>
      </c>
      <c r="ML3" s="76">
        <v>0</v>
      </c>
      <c r="MM3" s="76">
        <v>-724613.80406930123</v>
      </c>
      <c r="MN3" s="76">
        <v>-73236.372919936402</v>
      </c>
      <c r="MO3" s="76">
        <v>0</v>
      </c>
      <c r="MP3" s="76">
        <v>0</v>
      </c>
      <c r="MQ3" s="76">
        <v>0</v>
      </c>
      <c r="MR3" s="76">
        <v>0</v>
      </c>
      <c r="MS3" s="76">
        <v>0</v>
      </c>
      <c r="MT3" s="76">
        <v>0</v>
      </c>
      <c r="MU3" s="76">
        <v>-78898.631056669852</v>
      </c>
      <c r="MV3" s="76">
        <v>0</v>
      </c>
      <c r="MW3" s="76">
        <v>-20731.483855465889</v>
      </c>
      <c r="MX3" s="76">
        <v>0</v>
      </c>
      <c r="MY3" s="76">
        <v>0</v>
      </c>
      <c r="MZ3" s="76">
        <v>0</v>
      </c>
      <c r="NA3" s="76">
        <v>0</v>
      </c>
      <c r="NB3" s="76">
        <v>0</v>
      </c>
      <c r="NC3" s="76">
        <v>-6465707.862613555</v>
      </c>
      <c r="ND3" s="76">
        <v>0</v>
      </c>
      <c r="NE3" s="76">
        <v>-3357.1440983697321</v>
      </c>
      <c r="NF3" s="76">
        <v>0</v>
      </c>
      <c r="NG3" s="76">
        <v>-6249794.0600977242</v>
      </c>
      <c r="NH3" s="76">
        <v>-2673.451666325112</v>
      </c>
      <c r="NI3" s="76">
        <v>0</v>
      </c>
      <c r="NJ3" s="76">
        <v>0</v>
      </c>
      <c r="NK3" s="76">
        <v>0</v>
      </c>
      <c r="NL3" s="76">
        <v>0</v>
      </c>
      <c r="NM3" s="76">
        <v>0</v>
      </c>
      <c r="NN3" s="76">
        <v>0</v>
      </c>
      <c r="NO3" s="76">
        <v>0</v>
      </c>
      <c r="NP3" s="76">
        <v>0</v>
      </c>
      <c r="NQ3" s="76">
        <v>-139937.51602439475</v>
      </c>
      <c r="NR3" s="76">
        <v>0</v>
      </c>
      <c r="NS3" s="76">
        <v>0</v>
      </c>
      <c r="NT3" s="76">
        <v>0</v>
      </c>
      <c r="NU3" s="76">
        <v>0</v>
      </c>
      <c r="NV3" s="76">
        <v>-467082.8039121796</v>
      </c>
      <c r="NW3" s="76">
        <v>-22629977.519147437</v>
      </c>
      <c r="NX3" s="76">
        <v>0</v>
      </c>
      <c r="NY3" s="76">
        <v>-15666.672459058749</v>
      </c>
      <c r="NZ3" s="76">
        <v>0</v>
      </c>
      <c r="OA3" s="76">
        <v>-6249794.0600977242</v>
      </c>
      <c r="OB3" s="76">
        <v>-4536.7664640668563</v>
      </c>
      <c r="OC3" s="76">
        <v>0</v>
      </c>
      <c r="OD3" s="76">
        <v>0</v>
      </c>
      <c r="OE3" s="76">
        <v>0</v>
      </c>
      <c r="OF3" s="76">
        <v>0</v>
      </c>
      <c r="OG3" s="76">
        <v>0</v>
      </c>
      <c r="OH3" s="76">
        <v>0</v>
      </c>
      <c r="OI3" s="76">
        <v>-240282.19458167636</v>
      </c>
      <c r="OJ3" s="76">
        <v>-1006156.7662890546</v>
      </c>
      <c r="OK3" s="76">
        <v>-139937.51602439475</v>
      </c>
      <c r="OL3" s="76">
        <v>0</v>
      </c>
      <c r="OM3" s="76">
        <v>0</v>
      </c>
      <c r="ON3" s="76">
        <v>0</v>
      </c>
      <c r="OO3" s="76">
        <v>0</v>
      </c>
      <c r="OP3" s="76">
        <v>0</v>
      </c>
      <c r="OQ3" s="76">
        <v>0</v>
      </c>
      <c r="OR3" s="76">
        <v>0</v>
      </c>
      <c r="OS3" s="76">
        <v>0</v>
      </c>
      <c r="OT3" s="76">
        <v>0</v>
      </c>
      <c r="OU3" s="76">
        <v>0</v>
      </c>
      <c r="OV3" s="76">
        <v>0</v>
      </c>
      <c r="OW3" s="76">
        <v>0</v>
      </c>
      <c r="OX3" s="76">
        <v>0</v>
      </c>
      <c r="OY3" s="76">
        <v>0</v>
      </c>
      <c r="OZ3" s="76">
        <v>0</v>
      </c>
      <c r="PA3" s="76">
        <v>0</v>
      </c>
      <c r="PB3" s="76">
        <v>0</v>
      </c>
      <c r="PC3" s="76">
        <v>0</v>
      </c>
      <c r="PD3" s="76">
        <v>-251539.19157226366</v>
      </c>
      <c r="PE3" s="76">
        <v>0</v>
      </c>
      <c r="PF3" s="76">
        <v>0</v>
      </c>
      <c r="PG3" s="76">
        <v>0</v>
      </c>
      <c r="PH3" s="76">
        <v>0</v>
      </c>
      <c r="PI3" s="76">
        <v>0</v>
      </c>
      <c r="PJ3" s="76">
        <v>111790011.76934963</v>
      </c>
      <c r="PK3" s="76">
        <v>427649165.64115793</v>
      </c>
      <c r="PL3" s="76">
        <v>18233579.804106791</v>
      </c>
      <c r="PM3" s="76">
        <v>0</v>
      </c>
      <c r="PN3" s="76">
        <v>32870603.544760764</v>
      </c>
      <c r="PO3" s="76">
        <v>354607607.65708447</v>
      </c>
      <c r="PP3" s="76">
        <v>9116179.3028457146</v>
      </c>
      <c r="PQ3" s="76">
        <v>16138945.357272346</v>
      </c>
      <c r="PR3" s="76">
        <v>18781057.456143823</v>
      </c>
      <c r="PS3" s="76">
        <v>6579214.6411282644</v>
      </c>
      <c r="PT3" s="76">
        <v>0</v>
      </c>
      <c r="PU3" s="76">
        <v>0</v>
      </c>
      <c r="PV3" s="76">
        <v>0</v>
      </c>
      <c r="PW3" s="76">
        <v>16233114.161367886</v>
      </c>
      <c r="PX3" s="76">
        <v>30475847.606361873</v>
      </c>
      <c r="PY3" s="76">
        <v>63592597.511274487</v>
      </c>
      <c r="PZ3" s="76">
        <v>0</v>
      </c>
      <c r="QA3" s="76">
        <v>0</v>
      </c>
      <c r="QB3" s="76">
        <v>0</v>
      </c>
      <c r="QC3" s="89">
        <v>11042458.250007957</v>
      </c>
      <c r="QD3" s="102">
        <v>1</v>
      </c>
    </row>
    <row r="4" spans="1:446">
      <c r="A4" s="75" t="s">
        <v>166</v>
      </c>
      <c r="B4" s="75" t="s">
        <v>125</v>
      </c>
      <c r="C4" s="76">
        <f>ROUND(UTD!H18,0)-ROUND(UTD!H288,0)</f>
        <v>0</v>
      </c>
      <c r="D4" s="77">
        <v>9741</v>
      </c>
      <c r="E4" s="75" t="s">
        <v>700</v>
      </c>
      <c r="F4" s="75">
        <v>2023</v>
      </c>
      <c r="G4" s="76">
        <v>224025395</v>
      </c>
      <c r="H4" s="76">
        <v>125757994</v>
      </c>
      <c r="I4" s="76">
        <v>88053560</v>
      </c>
      <c r="J4" s="76">
        <v>22831353</v>
      </c>
      <c r="K4" s="76">
        <v>50975011</v>
      </c>
      <c r="L4" s="75" t="s">
        <v>727</v>
      </c>
      <c r="M4" s="75" t="s">
        <v>728</v>
      </c>
      <c r="N4" s="75" t="s">
        <v>729</v>
      </c>
      <c r="O4" s="76">
        <v>7664</v>
      </c>
      <c r="P4" s="76">
        <v>14088</v>
      </c>
      <c r="Q4" s="76">
        <v>8300</v>
      </c>
      <c r="R4" s="76">
        <v>1467</v>
      </c>
      <c r="S4" s="76">
        <v>51</v>
      </c>
      <c r="T4" s="78" t="s">
        <v>938</v>
      </c>
      <c r="U4" s="78" t="s">
        <v>939</v>
      </c>
      <c r="V4" t="s">
        <v>940</v>
      </c>
      <c r="W4" s="76">
        <v>110888.00000000001</v>
      </c>
      <c r="X4" s="76">
        <v>63827.000000000007</v>
      </c>
      <c r="Y4" s="76">
        <v>25381</v>
      </c>
      <c r="Z4" s="76">
        <v>349</v>
      </c>
      <c r="AA4" s="76">
        <v>0</v>
      </c>
      <c r="AB4" s="76">
        <v>42700</v>
      </c>
      <c r="AC4" s="76">
        <v>0</v>
      </c>
      <c r="AD4" s="76">
        <v>0</v>
      </c>
      <c r="AE4" s="76">
        <v>0</v>
      </c>
      <c r="AF4" s="76">
        <v>165</v>
      </c>
      <c r="AG4" s="76">
        <v>0</v>
      </c>
      <c r="AH4" s="76">
        <v>0</v>
      </c>
      <c r="AI4" s="76">
        <v>0</v>
      </c>
      <c r="AJ4" s="76">
        <v>2246</v>
      </c>
      <c r="AK4" s="76">
        <v>0</v>
      </c>
      <c r="AL4" s="76">
        <v>26577</v>
      </c>
      <c r="AM4" s="76">
        <v>0</v>
      </c>
      <c r="AN4" s="76">
        <v>0</v>
      </c>
      <c r="AO4" s="76">
        <v>9</v>
      </c>
      <c r="AP4" s="76">
        <v>0</v>
      </c>
      <c r="AQ4" s="76">
        <v>51007.999999999993</v>
      </c>
      <c r="AR4" s="76">
        <v>52456.000000000007</v>
      </c>
      <c r="AS4" s="76">
        <v>16478</v>
      </c>
      <c r="AT4" s="76">
        <v>1815</v>
      </c>
      <c r="AU4" s="76">
        <v>0</v>
      </c>
      <c r="AV4" s="76">
        <v>90577.999999999971</v>
      </c>
      <c r="AW4" s="76">
        <v>0</v>
      </c>
      <c r="AX4" s="76">
        <v>0</v>
      </c>
      <c r="AY4" s="76">
        <v>0</v>
      </c>
      <c r="AZ4" s="76">
        <v>3</v>
      </c>
      <c r="BA4" s="76">
        <v>0</v>
      </c>
      <c r="BB4" s="76">
        <v>0</v>
      </c>
      <c r="BC4" s="76">
        <v>0</v>
      </c>
      <c r="BD4" s="76">
        <v>9341</v>
      </c>
      <c r="BE4" s="76">
        <v>0</v>
      </c>
      <c r="BF4" s="76">
        <v>71849</v>
      </c>
      <c r="BG4" s="76">
        <v>0</v>
      </c>
      <c r="BH4" s="76">
        <v>294</v>
      </c>
      <c r="BI4" s="76">
        <v>147</v>
      </c>
      <c r="BJ4" s="76">
        <v>0</v>
      </c>
      <c r="BK4" s="76">
        <v>8396</v>
      </c>
      <c r="BL4" s="76">
        <v>33901.000000000022</v>
      </c>
      <c r="BM4" s="76">
        <v>919</v>
      </c>
      <c r="BN4" s="76">
        <v>9</v>
      </c>
      <c r="BO4" s="76">
        <v>0</v>
      </c>
      <c r="BP4" s="76">
        <v>39429.999999999993</v>
      </c>
      <c r="BQ4" s="76">
        <v>0</v>
      </c>
      <c r="BR4" s="76">
        <v>0</v>
      </c>
      <c r="BS4" s="76">
        <v>0</v>
      </c>
      <c r="BT4" s="76">
        <v>15</v>
      </c>
      <c r="BU4" s="76">
        <v>0</v>
      </c>
      <c r="BV4" s="76">
        <v>0</v>
      </c>
      <c r="BW4" s="76">
        <v>0</v>
      </c>
      <c r="BX4" s="76">
        <v>8761</v>
      </c>
      <c r="BY4" s="76">
        <v>0</v>
      </c>
      <c r="BZ4" s="76">
        <v>52241.999999999993</v>
      </c>
      <c r="CA4" s="76">
        <v>0</v>
      </c>
      <c r="CB4" s="76">
        <v>0</v>
      </c>
      <c r="CC4" s="76">
        <v>1113</v>
      </c>
      <c r="CD4" s="76">
        <v>0</v>
      </c>
      <c r="CE4" s="76">
        <v>5723</v>
      </c>
      <c r="CF4" s="76">
        <v>6966</v>
      </c>
      <c r="CG4" s="76">
        <v>980.00000000000011</v>
      </c>
      <c r="CH4" s="76">
        <v>69</v>
      </c>
      <c r="CI4" s="76">
        <v>0</v>
      </c>
      <c r="CJ4" s="76">
        <v>9945</v>
      </c>
      <c r="CK4" s="76">
        <v>0</v>
      </c>
      <c r="CL4" s="76">
        <v>0</v>
      </c>
      <c r="CM4" s="76">
        <v>0</v>
      </c>
      <c r="CN4" s="76">
        <v>0</v>
      </c>
      <c r="CO4" s="76">
        <v>0</v>
      </c>
      <c r="CP4" s="76">
        <v>0</v>
      </c>
      <c r="CQ4" s="76">
        <v>0</v>
      </c>
      <c r="CR4" s="76">
        <v>234</v>
      </c>
      <c r="CS4" s="76">
        <v>0</v>
      </c>
      <c r="CT4" s="76">
        <v>2082</v>
      </c>
      <c r="CU4" s="76">
        <v>0</v>
      </c>
      <c r="CV4" s="76">
        <v>0</v>
      </c>
      <c r="CW4" s="76">
        <v>30</v>
      </c>
      <c r="CX4" s="76">
        <v>0</v>
      </c>
      <c r="CY4" s="76">
        <v>0</v>
      </c>
      <c r="CZ4" s="76">
        <v>0</v>
      </c>
      <c r="DA4" s="76">
        <v>0</v>
      </c>
      <c r="DB4" s="76">
        <v>0</v>
      </c>
      <c r="DC4" s="76">
        <v>0</v>
      </c>
      <c r="DD4" s="76">
        <v>0</v>
      </c>
      <c r="DE4" s="76">
        <v>0</v>
      </c>
      <c r="DF4" s="76">
        <v>0</v>
      </c>
      <c r="DG4" s="76">
        <v>0</v>
      </c>
      <c r="DH4" s="76">
        <v>0</v>
      </c>
      <c r="DI4" s="76">
        <v>0</v>
      </c>
      <c r="DJ4" s="76">
        <v>0</v>
      </c>
      <c r="DK4" s="76">
        <v>0</v>
      </c>
      <c r="DL4" s="76">
        <v>949</v>
      </c>
      <c r="DM4" s="76">
        <v>0</v>
      </c>
      <c r="DN4" s="76">
        <v>0</v>
      </c>
      <c r="DO4" s="76">
        <v>0</v>
      </c>
      <c r="DP4" s="76">
        <v>0</v>
      </c>
      <c r="DQ4" s="76">
        <v>0</v>
      </c>
      <c r="DR4" s="76">
        <v>0</v>
      </c>
      <c r="DS4" s="76">
        <v>7053200.2306588972</v>
      </c>
      <c r="DT4" s="76">
        <v>3366359.072724462</v>
      </c>
      <c r="DU4" s="76">
        <v>2020936.8620764238</v>
      </c>
      <c r="DV4" s="76">
        <v>23819.365028448385</v>
      </c>
      <c r="DW4" s="76">
        <v>0</v>
      </c>
      <c r="DX4" s="76">
        <v>3442264.4618983963</v>
      </c>
      <c r="DY4" s="76">
        <v>0</v>
      </c>
      <c r="DZ4" s="76">
        <v>0</v>
      </c>
      <c r="EA4" s="76">
        <v>0</v>
      </c>
      <c r="EB4" s="76">
        <v>63386.714285714283</v>
      </c>
      <c r="EC4" s="76">
        <v>0</v>
      </c>
      <c r="ED4" s="76">
        <v>0</v>
      </c>
      <c r="EE4" s="76">
        <v>0</v>
      </c>
      <c r="EF4" s="76">
        <v>96063.15091619936</v>
      </c>
      <c r="EG4" s="76">
        <v>0</v>
      </c>
      <c r="EH4" s="76">
        <v>2744026.6609282559</v>
      </c>
      <c r="EI4" s="76">
        <v>0</v>
      </c>
      <c r="EJ4" s="76">
        <v>0</v>
      </c>
      <c r="EK4" s="76">
        <v>0</v>
      </c>
      <c r="EL4" s="76">
        <v>0</v>
      </c>
      <c r="EM4" s="76">
        <v>6346127.9758221423</v>
      </c>
      <c r="EN4" s="76">
        <v>6112568.9034558078</v>
      </c>
      <c r="EO4" s="76">
        <v>3025827.0153947319</v>
      </c>
      <c r="EP4" s="76">
        <v>297258.48153710301</v>
      </c>
      <c r="EQ4" s="76">
        <v>0</v>
      </c>
      <c r="ER4" s="76">
        <v>9667567.5456310809</v>
      </c>
      <c r="ES4" s="76">
        <v>0</v>
      </c>
      <c r="ET4" s="76">
        <v>0</v>
      </c>
      <c r="EU4" s="76">
        <v>0</v>
      </c>
      <c r="EV4" s="76">
        <v>6025.0714285714284</v>
      </c>
      <c r="EW4" s="76">
        <v>0</v>
      </c>
      <c r="EX4" s="76">
        <v>0</v>
      </c>
      <c r="EY4" s="76">
        <v>0</v>
      </c>
      <c r="EZ4" s="76">
        <v>732104.09194807464</v>
      </c>
      <c r="FA4" s="76">
        <v>0</v>
      </c>
      <c r="FB4" s="76">
        <v>8230893.7685465664</v>
      </c>
      <c r="FC4" s="76">
        <v>0</v>
      </c>
      <c r="FD4" s="76">
        <v>81812.706950997555</v>
      </c>
      <c r="FE4" s="76">
        <v>11024.846732863472</v>
      </c>
      <c r="FF4" s="76">
        <v>0</v>
      </c>
      <c r="FG4" s="76">
        <v>3654489.9885728825</v>
      </c>
      <c r="FH4" s="76">
        <v>6253710.2480367096</v>
      </c>
      <c r="FI4" s="76">
        <v>992593.19131365686</v>
      </c>
      <c r="FJ4" s="76">
        <v>16971.811274509804</v>
      </c>
      <c r="FK4" s="76">
        <v>0</v>
      </c>
      <c r="FL4" s="76">
        <v>9312337.3365366627</v>
      </c>
      <c r="FM4" s="76">
        <v>0</v>
      </c>
      <c r="FN4" s="76">
        <v>0</v>
      </c>
      <c r="FO4" s="76">
        <v>0</v>
      </c>
      <c r="FP4" s="76">
        <v>53340.090225563908</v>
      </c>
      <c r="FQ4" s="76">
        <v>0</v>
      </c>
      <c r="FR4" s="76">
        <v>0</v>
      </c>
      <c r="FS4" s="76">
        <v>0</v>
      </c>
      <c r="FT4" s="76">
        <v>1966944.3491894524</v>
      </c>
      <c r="FU4" s="76">
        <v>0</v>
      </c>
      <c r="FV4" s="76">
        <v>9336269.4487583898</v>
      </c>
      <c r="FW4" s="76">
        <v>0</v>
      </c>
      <c r="FX4" s="76">
        <v>0</v>
      </c>
      <c r="FY4" s="76">
        <v>207057.78707866371</v>
      </c>
      <c r="FZ4" s="76">
        <v>0</v>
      </c>
      <c r="GA4" s="76">
        <v>6458366.4559151931</v>
      </c>
      <c r="GB4" s="76">
        <v>7661626.2928786585</v>
      </c>
      <c r="GC4" s="76">
        <v>1162381.6892724757</v>
      </c>
      <c r="GD4" s="76">
        <v>25264.541666666668</v>
      </c>
      <c r="GE4" s="76">
        <v>0</v>
      </c>
      <c r="GF4" s="76">
        <v>12604447.677207394</v>
      </c>
      <c r="GG4" s="76">
        <v>0</v>
      </c>
      <c r="GH4" s="76">
        <v>0</v>
      </c>
      <c r="GI4" s="76">
        <v>0</v>
      </c>
      <c r="GJ4" s="76">
        <v>0</v>
      </c>
      <c r="GK4" s="76">
        <v>0</v>
      </c>
      <c r="GL4" s="76">
        <v>0</v>
      </c>
      <c r="GM4" s="76">
        <v>0</v>
      </c>
      <c r="GN4" s="76">
        <v>449220.82857201487</v>
      </c>
      <c r="GO4" s="76">
        <v>0</v>
      </c>
      <c r="GP4" s="76">
        <v>10806056.413402054</v>
      </c>
      <c r="GQ4" s="76">
        <v>0</v>
      </c>
      <c r="GR4" s="76">
        <v>0</v>
      </c>
      <c r="GS4" s="76">
        <v>7345.0993500528957</v>
      </c>
      <c r="GT4" s="76">
        <v>0</v>
      </c>
      <c r="GU4" s="76">
        <v>0</v>
      </c>
      <c r="GV4" s="76">
        <v>0</v>
      </c>
      <c r="GW4" s="76">
        <v>0</v>
      </c>
      <c r="GX4" s="76">
        <v>0</v>
      </c>
      <c r="GY4" s="76">
        <v>0</v>
      </c>
      <c r="GZ4" s="76">
        <v>0</v>
      </c>
      <c r="HA4" s="76">
        <v>0</v>
      </c>
      <c r="HB4" s="76">
        <v>0</v>
      </c>
      <c r="HC4" s="76">
        <v>0</v>
      </c>
      <c r="HD4" s="76">
        <v>0</v>
      </c>
      <c r="HE4" s="76">
        <v>0</v>
      </c>
      <c r="HF4" s="76">
        <v>0</v>
      </c>
      <c r="HG4" s="76">
        <v>0</v>
      </c>
      <c r="HH4" s="76">
        <v>591917.96175970894</v>
      </c>
      <c r="HI4" s="76">
        <v>0</v>
      </c>
      <c r="HJ4" s="76">
        <v>0</v>
      </c>
      <c r="HK4" s="76">
        <v>0</v>
      </c>
      <c r="HL4" s="76">
        <v>0</v>
      </c>
      <c r="HM4" s="76">
        <v>0</v>
      </c>
      <c r="HN4" s="76">
        <v>0</v>
      </c>
      <c r="HP4" s="77" t="s">
        <v>133</v>
      </c>
      <c r="HQ4" s="75">
        <f>'Relative Weights'!$H$1</f>
        <v>2023</v>
      </c>
      <c r="HR4" s="76">
        <v>3345047</v>
      </c>
      <c r="HS4" s="76">
        <v>1940983</v>
      </c>
      <c r="HT4" s="76">
        <v>610155</v>
      </c>
      <c r="HU4" s="76">
        <v>12500</v>
      </c>
      <c r="HV4" s="76">
        <v>0</v>
      </c>
      <c r="HW4" s="76">
        <v>1117546</v>
      </c>
      <c r="HX4" s="76">
        <v>0</v>
      </c>
      <c r="HY4" s="76">
        <v>0</v>
      </c>
      <c r="HZ4" s="76">
        <v>0</v>
      </c>
      <c r="IA4" s="76">
        <v>4230</v>
      </c>
      <c r="IB4" s="76">
        <v>0</v>
      </c>
      <c r="IC4" s="76">
        <v>0</v>
      </c>
      <c r="ID4" s="76">
        <v>0</v>
      </c>
      <c r="IE4" s="76">
        <v>69792</v>
      </c>
      <c r="IF4" s="76">
        <v>0</v>
      </c>
      <c r="IG4" s="76">
        <v>591582</v>
      </c>
      <c r="IH4" s="76">
        <v>0</v>
      </c>
      <c r="II4" s="76">
        <v>0</v>
      </c>
      <c r="IJ4" s="76">
        <v>163</v>
      </c>
      <c r="IK4" s="76">
        <v>0</v>
      </c>
      <c r="IL4" s="76">
        <v>1456232</v>
      </c>
      <c r="IM4" s="76">
        <v>1464285</v>
      </c>
      <c r="IN4" s="76">
        <v>428299</v>
      </c>
      <c r="IO4" s="76">
        <v>75053</v>
      </c>
      <c r="IP4" s="76">
        <v>0</v>
      </c>
      <c r="IQ4" s="76">
        <v>2107248</v>
      </c>
      <c r="IR4" s="76">
        <v>0</v>
      </c>
      <c r="IS4" s="76">
        <v>0</v>
      </c>
      <c r="IT4" s="76">
        <v>0</v>
      </c>
      <c r="IU4" s="76">
        <v>0</v>
      </c>
      <c r="IV4" s="76">
        <v>0</v>
      </c>
      <c r="IW4" s="76">
        <v>0</v>
      </c>
      <c r="IX4" s="76">
        <v>0</v>
      </c>
      <c r="IY4" s="76">
        <v>276241</v>
      </c>
      <c r="IZ4" s="76">
        <v>0</v>
      </c>
      <c r="JA4" s="76">
        <v>2052396</v>
      </c>
      <c r="JB4" s="76">
        <v>0</v>
      </c>
      <c r="JC4" s="76">
        <v>12040</v>
      </c>
      <c r="JD4" s="76">
        <v>17245</v>
      </c>
      <c r="JE4" s="76">
        <v>0</v>
      </c>
      <c r="JF4" s="76">
        <v>194600</v>
      </c>
      <c r="JG4" s="76">
        <v>381120</v>
      </c>
      <c r="JH4" s="76">
        <v>18221</v>
      </c>
      <c r="JI4" s="76">
        <v>651</v>
      </c>
      <c r="JJ4" s="76">
        <v>0</v>
      </c>
      <c r="JK4" s="76">
        <v>922051</v>
      </c>
      <c r="JL4" s="76">
        <v>0</v>
      </c>
      <c r="JM4" s="76">
        <v>0</v>
      </c>
      <c r="JN4" s="76">
        <v>0</v>
      </c>
      <c r="JO4" s="76">
        <v>326</v>
      </c>
      <c r="JP4" s="76">
        <v>0</v>
      </c>
      <c r="JQ4" s="76">
        <v>0</v>
      </c>
      <c r="JR4" s="76">
        <v>0</v>
      </c>
      <c r="JS4" s="76">
        <v>244870</v>
      </c>
      <c r="JT4" s="76">
        <v>0</v>
      </c>
      <c r="JU4" s="76">
        <v>1384189</v>
      </c>
      <c r="JV4" s="76">
        <v>0</v>
      </c>
      <c r="JW4" s="76">
        <v>0</v>
      </c>
      <c r="JX4" s="76">
        <v>25216</v>
      </c>
      <c r="JY4" s="76">
        <v>0</v>
      </c>
      <c r="JZ4" s="76">
        <v>181422</v>
      </c>
      <c r="KA4" s="76">
        <v>186655</v>
      </c>
      <c r="KB4" s="76">
        <v>21312</v>
      </c>
      <c r="KC4" s="76">
        <v>1627</v>
      </c>
      <c r="KD4" s="76">
        <v>0</v>
      </c>
      <c r="KE4" s="76">
        <v>337574</v>
      </c>
      <c r="KF4" s="76">
        <v>0</v>
      </c>
      <c r="KG4" s="76">
        <v>0</v>
      </c>
      <c r="KH4" s="76">
        <v>0</v>
      </c>
      <c r="KI4" s="76">
        <v>0</v>
      </c>
      <c r="KJ4" s="76">
        <v>0</v>
      </c>
      <c r="KK4" s="76">
        <v>0</v>
      </c>
      <c r="KL4" s="76">
        <v>0</v>
      </c>
      <c r="KM4" s="76">
        <v>20878</v>
      </c>
      <c r="KN4" s="76">
        <v>0</v>
      </c>
      <c r="KO4" s="76">
        <v>47342</v>
      </c>
      <c r="KP4" s="76">
        <v>0</v>
      </c>
      <c r="KQ4" s="76">
        <v>0</v>
      </c>
      <c r="KR4" s="76">
        <v>569</v>
      </c>
      <c r="KS4" s="76">
        <v>0</v>
      </c>
      <c r="KT4" s="76">
        <v>0</v>
      </c>
      <c r="KU4" s="76">
        <v>0</v>
      </c>
      <c r="KV4" s="76">
        <v>0</v>
      </c>
      <c r="KW4" s="76">
        <v>0</v>
      </c>
      <c r="KX4" s="76">
        <v>0</v>
      </c>
      <c r="KY4" s="76">
        <v>0</v>
      </c>
      <c r="KZ4" s="76">
        <v>0</v>
      </c>
      <c r="LA4" s="76">
        <v>0</v>
      </c>
      <c r="LB4" s="76">
        <v>0</v>
      </c>
      <c r="LC4" s="76">
        <v>0</v>
      </c>
      <c r="LD4" s="76">
        <v>0</v>
      </c>
      <c r="LE4" s="76">
        <v>0</v>
      </c>
      <c r="LF4" s="76">
        <v>0</v>
      </c>
      <c r="LG4" s="76">
        <v>33324</v>
      </c>
      <c r="LH4" s="76">
        <v>0</v>
      </c>
      <c r="LI4" s="76">
        <v>0</v>
      </c>
      <c r="LJ4" s="76">
        <v>0</v>
      </c>
      <c r="LK4" s="76">
        <v>0</v>
      </c>
      <c r="LL4" s="76">
        <v>0</v>
      </c>
      <c r="LM4" s="76">
        <v>0</v>
      </c>
      <c r="LN4" s="76">
        <v>14778400.570700975</v>
      </c>
      <c r="LO4" s="76">
        <v>7543004.6407433236</v>
      </c>
      <c r="LP4" s="76">
        <v>3739411.9040977093</v>
      </c>
      <c r="LQ4" s="76">
        <v>51618.519252105478</v>
      </c>
      <c r="LR4" s="76">
        <v>0</v>
      </c>
      <c r="LS4" s="76">
        <v>6480583.1249828339</v>
      </c>
      <c r="LT4" s="76">
        <v>0</v>
      </c>
      <c r="LU4" s="76">
        <v>0</v>
      </c>
      <c r="LV4" s="76">
        <v>0</v>
      </c>
      <c r="LW4" s="76">
        <v>96099.550897637688</v>
      </c>
      <c r="LX4" s="76">
        <v>0</v>
      </c>
      <c r="LY4" s="76">
        <v>0</v>
      </c>
      <c r="LZ4" s="76">
        <v>0</v>
      </c>
      <c r="MA4" s="76">
        <v>235719.90572860636</v>
      </c>
      <c r="MB4" s="76">
        <v>0</v>
      </c>
      <c r="MC4" s="76">
        <v>4740699.0663727103</v>
      </c>
      <c r="MD4" s="76">
        <v>0</v>
      </c>
      <c r="ME4" s="76">
        <v>0</v>
      </c>
      <c r="MF4" s="76">
        <v>231.66205222758657</v>
      </c>
      <c r="MG4" s="76">
        <v>0</v>
      </c>
      <c r="MH4" s="76">
        <v>11089022.847959142</v>
      </c>
      <c r="MI4" s="76">
        <v>10768524.691430507</v>
      </c>
      <c r="MJ4" s="76">
        <v>4909140.6219573002</v>
      </c>
      <c r="MK4" s="76">
        <v>529143.81521949999</v>
      </c>
      <c r="ML4" s="76">
        <v>0</v>
      </c>
      <c r="MM4" s="76">
        <v>16734833.95032016</v>
      </c>
      <c r="MN4" s="76">
        <v>0</v>
      </c>
      <c r="MO4" s="76">
        <v>0</v>
      </c>
      <c r="MP4" s="76">
        <v>0</v>
      </c>
      <c r="MQ4" s="76">
        <v>8563.0700120285528</v>
      </c>
      <c r="MR4" s="76">
        <v>0</v>
      </c>
      <c r="MS4" s="76">
        <v>0</v>
      </c>
      <c r="MT4" s="76">
        <v>0</v>
      </c>
      <c r="MU4" s="76">
        <v>1433099.9592288679</v>
      </c>
      <c r="MV4" s="76">
        <v>0</v>
      </c>
      <c r="MW4" s="76">
        <v>14615018.475045653</v>
      </c>
      <c r="MX4" s="76">
        <v>0</v>
      </c>
      <c r="MY4" s="76">
        <v>133387.18220479984</v>
      </c>
      <c r="MZ4" s="76">
        <v>40178.225216530591</v>
      </c>
      <c r="NA4" s="76">
        <v>0</v>
      </c>
      <c r="NB4" s="76">
        <v>5470479.0549782319</v>
      </c>
      <c r="NC4" s="76">
        <v>9429683.3830788434</v>
      </c>
      <c r="ND4" s="76">
        <v>1436609.1409846016</v>
      </c>
      <c r="NE4" s="76">
        <v>25046.236968542282</v>
      </c>
      <c r="NF4" s="76">
        <v>0</v>
      </c>
      <c r="NG4" s="76">
        <v>14545517.824148217</v>
      </c>
      <c r="NH4" s="76">
        <v>0</v>
      </c>
      <c r="NI4" s="76">
        <v>0</v>
      </c>
      <c r="NJ4" s="76">
        <v>0</v>
      </c>
      <c r="NK4" s="76">
        <v>76272.371758803434</v>
      </c>
      <c r="NL4" s="76">
        <v>0</v>
      </c>
      <c r="NM4" s="76">
        <v>0</v>
      </c>
      <c r="NN4" s="76">
        <v>0</v>
      </c>
      <c r="NO4" s="76">
        <v>3143518.1060101371</v>
      </c>
      <c r="NP4" s="76">
        <v>0</v>
      </c>
      <c r="NQ4" s="76">
        <v>15236339.908343177</v>
      </c>
      <c r="NR4" s="76">
        <v>0</v>
      </c>
      <c r="NS4" s="76">
        <v>0</v>
      </c>
      <c r="NT4" s="76">
        <v>330116.70057249517</v>
      </c>
      <c r="NU4" s="76">
        <v>0</v>
      </c>
      <c r="NV4" s="76">
        <v>9436730.1843825262</v>
      </c>
      <c r="NW4" s="76">
        <v>11154288.041519305</v>
      </c>
      <c r="NX4" s="76">
        <v>1682312.3267834657</v>
      </c>
      <c r="NY4" s="76">
        <v>38219.323497323036</v>
      </c>
      <c r="NZ4" s="76">
        <v>0</v>
      </c>
      <c r="OA4" s="76">
        <v>18393713.507458754</v>
      </c>
      <c r="OB4" s="76">
        <v>0</v>
      </c>
      <c r="OC4" s="76">
        <v>0</v>
      </c>
      <c r="OD4" s="76">
        <v>0</v>
      </c>
      <c r="OE4" s="76">
        <v>0</v>
      </c>
      <c r="OF4" s="76">
        <v>0</v>
      </c>
      <c r="OG4" s="76">
        <v>0</v>
      </c>
      <c r="OH4" s="76">
        <v>0</v>
      </c>
      <c r="OI4" s="76">
        <v>668123.06366121094</v>
      </c>
      <c r="OJ4" s="76">
        <v>0</v>
      </c>
      <c r="OK4" s="76">
        <v>15425279.448419338</v>
      </c>
      <c r="OL4" s="76">
        <v>0</v>
      </c>
      <c r="OM4" s="76">
        <v>0</v>
      </c>
      <c r="ON4" s="76">
        <v>11247.831269731674</v>
      </c>
      <c r="OO4" s="76">
        <v>0</v>
      </c>
      <c r="OP4" s="76">
        <v>0</v>
      </c>
      <c r="OQ4" s="76">
        <v>0</v>
      </c>
      <c r="OR4" s="76">
        <v>0</v>
      </c>
      <c r="OS4" s="76">
        <v>0</v>
      </c>
      <c r="OT4" s="76">
        <v>0</v>
      </c>
      <c r="OU4" s="76">
        <v>0</v>
      </c>
      <c r="OV4" s="76">
        <v>0</v>
      </c>
      <c r="OW4" s="76">
        <v>0</v>
      </c>
      <c r="OX4" s="76">
        <v>0</v>
      </c>
      <c r="OY4" s="76">
        <v>0</v>
      </c>
      <c r="OZ4" s="76">
        <v>0</v>
      </c>
      <c r="PA4" s="76">
        <v>0</v>
      </c>
      <c r="PB4" s="76">
        <v>0</v>
      </c>
      <c r="PC4" s="76">
        <v>888618.62576721702</v>
      </c>
      <c r="PD4" s="76">
        <v>0</v>
      </c>
      <c r="PE4" s="76">
        <v>0</v>
      </c>
      <c r="PF4" s="76">
        <v>0</v>
      </c>
      <c r="PG4" s="76">
        <v>0</v>
      </c>
      <c r="PH4" s="76">
        <v>0</v>
      </c>
      <c r="PI4" s="76">
        <v>0</v>
      </c>
      <c r="PJ4" s="76">
        <v>0</v>
      </c>
      <c r="PK4" s="76">
        <v>0</v>
      </c>
      <c r="PL4" s="76">
        <v>0</v>
      </c>
      <c r="PM4" s="76">
        <v>0</v>
      </c>
      <c r="PN4" s="76">
        <v>0</v>
      </c>
      <c r="PO4" s="76">
        <v>0</v>
      </c>
      <c r="PP4" s="76">
        <v>0</v>
      </c>
      <c r="PQ4" s="76">
        <v>0</v>
      </c>
      <c r="PR4" s="76">
        <v>0</v>
      </c>
      <c r="PS4" s="76">
        <v>0</v>
      </c>
      <c r="PT4" s="76">
        <v>0</v>
      </c>
      <c r="PU4" s="76">
        <v>0</v>
      </c>
      <c r="PV4" s="76">
        <v>0</v>
      </c>
      <c r="PW4" s="76">
        <v>0</v>
      </c>
      <c r="PX4" s="76">
        <v>0</v>
      </c>
      <c r="PY4" s="76">
        <v>0</v>
      </c>
      <c r="PZ4" s="76">
        <v>0</v>
      </c>
      <c r="QA4" s="76">
        <v>0</v>
      </c>
      <c r="QB4" s="76">
        <v>0</v>
      </c>
      <c r="QC4" s="89">
        <v>0</v>
      </c>
      <c r="QD4" s="102">
        <v>1</v>
      </c>
    </row>
    <row r="5" spans="1:446">
      <c r="A5" s="75" t="s">
        <v>167</v>
      </c>
      <c r="B5" s="75" t="s">
        <v>119</v>
      </c>
      <c r="C5" s="76">
        <f>ROUND(UTEP!H18,0)-ROUND(UTEP!H288,0)</f>
        <v>0</v>
      </c>
      <c r="D5" s="77">
        <v>3661</v>
      </c>
      <c r="E5" s="75" t="s">
        <v>701</v>
      </c>
      <c r="F5" s="75">
        <v>2023</v>
      </c>
      <c r="G5" s="76">
        <v>118441229</v>
      </c>
      <c r="H5" s="76">
        <v>125578856</v>
      </c>
      <c r="I5" s="76">
        <v>28439410</v>
      </c>
      <c r="J5" s="76">
        <v>24481567</v>
      </c>
      <c r="K5" s="76">
        <v>37188215</v>
      </c>
      <c r="L5" s="75" t="s">
        <v>811</v>
      </c>
      <c r="M5" s="75" t="s">
        <v>812</v>
      </c>
      <c r="N5" s="98" t="s">
        <v>813</v>
      </c>
      <c r="O5" s="76">
        <v>8048</v>
      </c>
      <c r="P5" s="76">
        <v>12157</v>
      </c>
      <c r="Q5" s="76">
        <v>2512</v>
      </c>
      <c r="R5" s="76">
        <v>855</v>
      </c>
      <c r="S5" s="76">
        <v>308</v>
      </c>
      <c r="T5" s="78" t="s">
        <v>916</v>
      </c>
      <c r="U5" s="78" t="s">
        <v>745</v>
      </c>
      <c r="V5" s="78" t="s">
        <v>915</v>
      </c>
      <c r="W5" s="76">
        <v>156529.48000000001</v>
      </c>
      <c r="X5" s="76">
        <v>59323</v>
      </c>
      <c r="Y5" s="76">
        <v>21932</v>
      </c>
      <c r="Z5" s="76">
        <v>568</v>
      </c>
      <c r="AA5" s="76">
        <v>0</v>
      </c>
      <c r="AB5" s="76">
        <v>20134.000000000004</v>
      </c>
      <c r="AC5" s="76">
        <v>0</v>
      </c>
      <c r="AD5" s="76">
        <v>0</v>
      </c>
      <c r="AE5" s="76">
        <v>372</v>
      </c>
      <c r="AF5" s="76">
        <v>0</v>
      </c>
      <c r="AG5" s="76">
        <v>0</v>
      </c>
      <c r="AH5" s="76">
        <v>0</v>
      </c>
      <c r="AI5" s="76">
        <v>0</v>
      </c>
      <c r="AJ5" s="76">
        <v>2510</v>
      </c>
      <c r="AK5" s="76">
        <v>0</v>
      </c>
      <c r="AL5" s="76">
        <v>9591</v>
      </c>
      <c r="AM5" s="76">
        <v>0</v>
      </c>
      <c r="AN5" s="76">
        <v>3</v>
      </c>
      <c r="AO5" s="76">
        <v>57</v>
      </c>
      <c r="AP5" s="76">
        <v>6804.0000000000009</v>
      </c>
      <c r="AQ5" s="76">
        <v>67528</v>
      </c>
      <c r="AR5" s="76">
        <v>22909</v>
      </c>
      <c r="AS5" s="76">
        <v>8857</v>
      </c>
      <c r="AT5" s="76">
        <v>9084</v>
      </c>
      <c r="AU5" s="76">
        <v>0</v>
      </c>
      <c r="AV5" s="76">
        <v>25722.000000000004</v>
      </c>
      <c r="AW5" s="76">
        <v>0</v>
      </c>
      <c r="AX5" s="76">
        <v>0</v>
      </c>
      <c r="AY5" s="76">
        <v>2064</v>
      </c>
      <c r="AZ5" s="76">
        <v>0</v>
      </c>
      <c r="BA5" s="76">
        <v>0</v>
      </c>
      <c r="BB5" s="76">
        <v>0</v>
      </c>
      <c r="BC5" s="76">
        <v>0</v>
      </c>
      <c r="BD5" s="76">
        <v>16791</v>
      </c>
      <c r="BE5" s="76">
        <v>0</v>
      </c>
      <c r="BF5" s="76">
        <v>31899</v>
      </c>
      <c r="BG5" s="76">
        <v>0</v>
      </c>
      <c r="BH5" s="76">
        <v>651</v>
      </c>
      <c r="BI5" s="76">
        <v>735</v>
      </c>
      <c r="BJ5" s="76">
        <v>17847</v>
      </c>
      <c r="BK5" s="76">
        <v>8949</v>
      </c>
      <c r="BL5" s="76">
        <v>1778.0000000000002</v>
      </c>
      <c r="BM5" s="76">
        <v>556</v>
      </c>
      <c r="BN5" s="76">
        <v>6789</v>
      </c>
      <c r="BO5" s="76">
        <v>0</v>
      </c>
      <c r="BP5" s="76">
        <v>7161</v>
      </c>
      <c r="BQ5" s="76">
        <v>0</v>
      </c>
      <c r="BR5" s="76">
        <v>0</v>
      </c>
      <c r="BS5" s="76">
        <v>1650</v>
      </c>
      <c r="BT5" s="76">
        <v>0</v>
      </c>
      <c r="BU5" s="76">
        <v>0</v>
      </c>
      <c r="BV5" s="76">
        <v>0</v>
      </c>
      <c r="BW5" s="76">
        <v>0</v>
      </c>
      <c r="BX5" s="76">
        <v>4675</v>
      </c>
      <c r="BY5" s="76">
        <v>53</v>
      </c>
      <c r="BZ5" s="76">
        <v>5365.5</v>
      </c>
      <c r="CA5" s="76">
        <v>0</v>
      </c>
      <c r="CB5" s="76">
        <v>0</v>
      </c>
      <c r="CC5" s="76">
        <v>308</v>
      </c>
      <c r="CD5" s="76">
        <v>6612</v>
      </c>
      <c r="CE5" s="76">
        <v>1733</v>
      </c>
      <c r="CF5" s="76">
        <v>2738</v>
      </c>
      <c r="CG5" s="76">
        <v>0</v>
      </c>
      <c r="CH5" s="76">
        <v>1587</v>
      </c>
      <c r="CI5" s="76">
        <v>0</v>
      </c>
      <c r="CJ5" s="76">
        <v>3256</v>
      </c>
      <c r="CK5" s="76">
        <v>0</v>
      </c>
      <c r="CL5" s="76">
        <v>0</v>
      </c>
      <c r="CM5" s="76">
        <v>0</v>
      </c>
      <c r="CN5" s="76">
        <v>0</v>
      </c>
      <c r="CO5" s="76">
        <v>0</v>
      </c>
      <c r="CP5" s="76">
        <v>0</v>
      </c>
      <c r="CQ5" s="76">
        <v>0</v>
      </c>
      <c r="CR5" s="76">
        <v>1334</v>
      </c>
      <c r="CS5" s="76">
        <v>0</v>
      </c>
      <c r="CT5" s="76">
        <v>291</v>
      </c>
      <c r="CU5" s="76">
        <v>0</v>
      </c>
      <c r="CV5" s="76">
        <v>0</v>
      </c>
      <c r="CW5" s="76">
        <v>0</v>
      </c>
      <c r="CX5" s="76">
        <v>523</v>
      </c>
      <c r="CY5" s="76">
        <v>0</v>
      </c>
      <c r="CZ5" s="76">
        <v>0</v>
      </c>
      <c r="DA5" s="76">
        <v>0</v>
      </c>
      <c r="DB5" s="76">
        <v>0</v>
      </c>
      <c r="DC5" s="76">
        <v>0</v>
      </c>
      <c r="DD5" s="76">
        <v>0</v>
      </c>
      <c r="DE5" s="76">
        <v>0</v>
      </c>
      <c r="DF5" s="76">
        <v>0</v>
      </c>
      <c r="DG5" s="76">
        <v>0</v>
      </c>
      <c r="DH5" s="76">
        <v>0</v>
      </c>
      <c r="DI5" s="76">
        <v>0</v>
      </c>
      <c r="DJ5" s="76">
        <v>0</v>
      </c>
      <c r="DK5" s="76">
        <v>0</v>
      </c>
      <c r="DL5" s="76">
        <v>2347</v>
      </c>
      <c r="DM5" s="76">
        <v>8227.0000000000018</v>
      </c>
      <c r="DN5" s="76">
        <v>0</v>
      </c>
      <c r="DO5" s="76">
        <v>0</v>
      </c>
      <c r="DP5" s="76">
        <v>0</v>
      </c>
      <c r="DQ5" s="76">
        <v>0</v>
      </c>
      <c r="DR5" s="76">
        <v>0</v>
      </c>
      <c r="DS5" s="76">
        <v>7476391.4893794693</v>
      </c>
      <c r="DT5" s="76">
        <v>2215180.4440316884</v>
      </c>
      <c r="DU5" s="76">
        <v>1871153.1211842308</v>
      </c>
      <c r="DV5" s="76">
        <v>54691.899871150141</v>
      </c>
      <c r="DW5" s="76">
        <v>0</v>
      </c>
      <c r="DX5" s="76">
        <v>1466829.1595557216</v>
      </c>
      <c r="DY5" s="76">
        <v>0</v>
      </c>
      <c r="DZ5" s="76">
        <v>0</v>
      </c>
      <c r="EA5" s="76">
        <v>32348.45</v>
      </c>
      <c r="EB5" s="76">
        <v>0</v>
      </c>
      <c r="EC5" s="76">
        <v>0</v>
      </c>
      <c r="ED5" s="76">
        <v>0</v>
      </c>
      <c r="EE5" s="76">
        <v>0</v>
      </c>
      <c r="EF5" s="76">
        <v>179848.44428214573</v>
      </c>
      <c r="EG5" s="76">
        <v>0</v>
      </c>
      <c r="EH5" s="76">
        <v>660123.55203802488</v>
      </c>
      <c r="EI5" s="76">
        <v>0</v>
      </c>
      <c r="EJ5" s="76">
        <v>498.86213235294116</v>
      </c>
      <c r="EK5" s="76">
        <v>2609.5858001590627</v>
      </c>
      <c r="EL5" s="76">
        <v>307283.9610284004</v>
      </c>
      <c r="EM5" s="76">
        <v>5607319.3640105939</v>
      </c>
      <c r="EN5" s="76">
        <v>1974787.5823820874</v>
      </c>
      <c r="EO5" s="76">
        <v>1576423.0668667827</v>
      </c>
      <c r="EP5" s="76">
        <v>819847.42499937105</v>
      </c>
      <c r="EQ5" s="76">
        <v>0</v>
      </c>
      <c r="ER5" s="76">
        <v>3811147.2607768117</v>
      </c>
      <c r="ES5" s="76">
        <v>0</v>
      </c>
      <c r="ET5" s="76">
        <v>0</v>
      </c>
      <c r="EU5" s="76">
        <v>218048.5901886939</v>
      </c>
      <c r="EV5" s="76">
        <v>0</v>
      </c>
      <c r="EW5" s="76">
        <v>0</v>
      </c>
      <c r="EX5" s="76">
        <v>0</v>
      </c>
      <c r="EY5" s="76">
        <v>0</v>
      </c>
      <c r="EZ5" s="76">
        <v>1248633.148144939</v>
      </c>
      <c r="FA5" s="76">
        <v>0</v>
      </c>
      <c r="FB5" s="76">
        <v>3840981.0650308724</v>
      </c>
      <c r="FC5" s="76">
        <v>0</v>
      </c>
      <c r="FD5" s="76">
        <v>55372.600967607155</v>
      </c>
      <c r="FE5" s="76">
        <v>40254.316642373924</v>
      </c>
      <c r="FF5" s="76">
        <v>2387757.0950889303</v>
      </c>
      <c r="FG5" s="76">
        <v>3260443.6376132029</v>
      </c>
      <c r="FH5" s="76">
        <v>1234184.2251180231</v>
      </c>
      <c r="FI5" s="76">
        <v>298292.33474915707</v>
      </c>
      <c r="FJ5" s="76">
        <v>1439378.5842491298</v>
      </c>
      <c r="FK5" s="76">
        <v>0</v>
      </c>
      <c r="FL5" s="76">
        <v>2689667.8986505391</v>
      </c>
      <c r="FM5" s="76">
        <v>0</v>
      </c>
      <c r="FN5" s="76">
        <v>0</v>
      </c>
      <c r="FO5" s="76">
        <v>344226.29845573934</v>
      </c>
      <c r="FP5" s="76">
        <v>0</v>
      </c>
      <c r="FQ5" s="76">
        <v>0</v>
      </c>
      <c r="FR5" s="76">
        <v>0</v>
      </c>
      <c r="FS5" s="76">
        <v>0</v>
      </c>
      <c r="FT5" s="76">
        <v>1150317.1602185776</v>
      </c>
      <c r="FU5" s="76">
        <v>16605</v>
      </c>
      <c r="FV5" s="76">
        <v>981491.74145032139</v>
      </c>
      <c r="FW5" s="76">
        <v>0</v>
      </c>
      <c r="FX5" s="76">
        <v>0</v>
      </c>
      <c r="FY5" s="76">
        <v>72075.051213766827</v>
      </c>
      <c r="FZ5" s="76">
        <v>1390161.9318695678</v>
      </c>
      <c r="GA5" s="76">
        <v>1330512.4737083535</v>
      </c>
      <c r="GB5" s="76">
        <v>1830759.9786961966</v>
      </c>
      <c r="GC5" s="76">
        <v>0</v>
      </c>
      <c r="GD5" s="76">
        <v>715362.17050713871</v>
      </c>
      <c r="GE5" s="76">
        <v>0</v>
      </c>
      <c r="GF5" s="76">
        <v>2868016.2338315975</v>
      </c>
      <c r="GG5" s="76">
        <v>0</v>
      </c>
      <c r="GH5" s="76">
        <v>0</v>
      </c>
      <c r="GI5" s="76">
        <v>0</v>
      </c>
      <c r="GJ5" s="76">
        <v>0</v>
      </c>
      <c r="GK5" s="76">
        <v>0</v>
      </c>
      <c r="GL5" s="76">
        <v>0</v>
      </c>
      <c r="GM5" s="76">
        <v>0</v>
      </c>
      <c r="GN5" s="76">
        <v>613375.66528380348</v>
      </c>
      <c r="GO5" s="76">
        <v>0</v>
      </c>
      <c r="GP5" s="76">
        <v>436914.80167493521</v>
      </c>
      <c r="GQ5" s="76">
        <v>0</v>
      </c>
      <c r="GR5" s="76">
        <v>0</v>
      </c>
      <c r="GS5" s="76">
        <v>0</v>
      </c>
      <c r="GT5" s="76">
        <v>227125.78698053909</v>
      </c>
      <c r="GU5" s="76">
        <v>0</v>
      </c>
      <c r="GV5" s="76">
        <v>0</v>
      </c>
      <c r="GW5" s="76">
        <v>0</v>
      </c>
      <c r="GX5" s="76">
        <v>0</v>
      </c>
      <c r="GY5" s="76">
        <v>0</v>
      </c>
      <c r="GZ5" s="76">
        <v>0</v>
      </c>
      <c r="HA5" s="76">
        <v>0</v>
      </c>
      <c r="HB5" s="76">
        <v>0</v>
      </c>
      <c r="HC5" s="76">
        <v>0</v>
      </c>
      <c r="HD5" s="76">
        <v>0</v>
      </c>
      <c r="HE5" s="76">
        <v>0</v>
      </c>
      <c r="HF5" s="76">
        <v>0</v>
      </c>
      <c r="HG5" s="76">
        <v>0</v>
      </c>
      <c r="HH5" s="76">
        <v>676690.00161578599</v>
      </c>
      <c r="HI5" s="76">
        <v>2178259.4417037303</v>
      </c>
      <c r="HJ5" s="76">
        <v>0</v>
      </c>
      <c r="HK5" s="76">
        <v>0</v>
      </c>
      <c r="HL5" s="76">
        <v>0</v>
      </c>
      <c r="HM5" s="76">
        <v>0</v>
      </c>
      <c r="HN5" s="76">
        <v>0</v>
      </c>
      <c r="HP5" s="77" t="s">
        <v>134</v>
      </c>
      <c r="HQ5" s="75">
        <f>'Relative Weights'!$H$1</f>
        <v>2023</v>
      </c>
      <c r="HR5" s="76">
        <v>1355890.5</v>
      </c>
      <c r="HS5" s="76">
        <v>1474786.4</v>
      </c>
      <c r="HT5" s="76">
        <v>279867</v>
      </c>
      <c r="HU5" s="76">
        <v>6608</v>
      </c>
      <c r="HV5" s="76">
        <v>0</v>
      </c>
      <c r="HW5" s="76">
        <v>453349</v>
      </c>
      <c r="HX5" s="76">
        <v>0</v>
      </c>
      <c r="HY5" s="76">
        <v>0</v>
      </c>
      <c r="HZ5" s="76">
        <v>5496</v>
      </c>
      <c r="IA5" s="76">
        <v>0</v>
      </c>
      <c r="IB5" s="76">
        <v>0</v>
      </c>
      <c r="IC5" s="76">
        <v>0</v>
      </c>
      <c r="ID5" s="76">
        <v>0</v>
      </c>
      <c r="IE5" s="76">
        <v>29568</v>
      </c>
      <c r="IF5" s="76">
        <v>0</v>
      </c>
      <c r="IG5" s="76">
        <v>133684</v>
      </c>
      <c r="IH5" s="76">
        <v>0</v>
      </c>
      <c r="II5" s="76">
        <v>7</v>
      </c>
      <c r="IJ5" s="76">
        <v>36</v>
      </c>
      <c r="IK5" s="76">
        <v>39619</v>
      </c>
      <c r="IL5" s="76">
        <v>1016923</v>
      </c>
      <c r="IM5" s="76">
        <v>1314741</v>
      </c>
      <c r="IN5" s="76">
        <v>235785</v>
      </c>
      <c r="IO5" s="76">
        <v>99061</v>
      </c>
      <c r="IP5" s="76">
        <v>0</v>
      </c>
      <c r="IQ5" s="76">
        <v>1177901</v>
      </c>
      <c r="IR5" s="76">
        <v>0</v>
      </c>
      <c r="IS5" s="76">
        <v>0</v>
      </c>
      <c r="IT5" s="76">
        <v>37047</v>
      </c>
      <c r="IU5" s="76">
        <v>0</v>
      </c>
      <c r="IV5" s="76">
        <v>0</v>
      </c>
      <c r="IW5" s="76">
        <v>0</v>
      </c>
      <c r="IX5" s="76">
        <v>0</v>
      </c>
      <c r="IY5" s="76">
        <v>205279</v>
      </c>
      <c r="IZ5" s="76">
        <v>0</v>
      </c>
      <c r="JA5" s="76">
        <v>777849</v>
      </c>
      <c r="JB5" s="76">
        <v>0</v>
      </c>
      <c r="JC5" s="76">
        <v>759</v>
      </c>
      <c r="JD5" s="76">
        <v>552</v>
      </c>
      <c r="JE5" s="76">
        <v>307863</v>
      </c>
      <c r="JF5" s="76">
        <v>591302</v>
      </c>
      <c r="JG5" s="76">
        <v>821675</v>
      </c>
      <c r="JH5" s="76">
        <v>44615</v>
      </c>
      <c r="JI5" s="76">
        <v>173919</v>
      </c>
      <c r="JJ5" s="76">
        <v>0</v>
      </c>
      <c r="JK5" s="76">
        <v>831289</v>
      </c>
      <c r="JL5" s="76">
        <v>0</v>
      </c>
      <c r="JM5" s="76">
        <v>0</v>
      </c>
      <c r="JN5" s="76">
        <v>58485</v>
      </c>
      <c r="JO5" s="76">
        <v>0</v>
      </c>
      <c r="JP5" s="76">
        <v>0</v>
      </c>
      <c r="JQ5" s="76">
        <v>0</v>
      </c>
      <c r="JR5" s="76">
        <v>0</v>
      </c>
      <c r="JS5" s="76">
        <v>189115</v>
      </c>
      <c r="JT5" s="76">
        <v>3307</v>
      </c>
      <c r="JU5" s="76">
        <v>198765</v>
      </c>
      <c r="JV5" s="76">
        <v>0</v>
      </c>
      <c r="JW5" s="76">
        <v>0</v>
      </c>
      <c r="JX5" s="76">
        <v>988</v>
      </c>
      <c r="JY5" s="76">
        <v>179239</v>
      </c>
      <c r="JZ5" s="76">
        <v>241297</v>
      </c>
      <c r="KA5" s="76">
        <v>1218853</v>
      </c>
      <c r="KB5" s="76">
        <v>0</v>
      </c>
      <c r="KC5" s="76">
        <v>86437</v>
      </c>
      <c r="KD5" s="76">
        <v>0</v>
      </c>
      <c r="KE5" s="76">
        <v>886410</v>
      </c>
      <c r="KF5" s="76">
        <v>0</v>
      </c>
      <c r="KG5" s="76">
        <v>0</v>
      </c>
      <c r="KH5" s="76">
        <v>0</v>
      </c>
      <c r="KI5" s="76">
        <v>0</v>
      </c>
      <c r="KJ5" s="76">
        <v>0</v>
      </c>
      <c r="KK5" s="76">
        <v>0</v>
      </c>
      <c r="KL5" s="76">
        <v>0</v>
      </c>
      <c r="KM5" s="76">
        <v>100841</v>
      </c>
      <c r="KN5" s="76">
        <v>0</v>
      </c>
      <c r="KO5" s="76">
        <v>88481</v>
      </c>
      <c r="KP5" s="76">
        <v>0</v>
      </c>
      <c r="KQ5" s="76">
        <v>0</v>
      </c>
      <c r="KR5" s="76">
        <v>0</v>
      </c>
      <c r="KS5" s="76">
        <v>29284</v>
      </c>
      <c r="KT5" s="76">
        <v>0</v>
      </c>
      <c r="KU5" s="76">
        <v>0</v>
      </c>
      <c r="KV5" s="76">
        <v>0</v>
      </c>
      <c r="KW5" s="76">
        <v>0</v>
      </c>
      <c r="KX5" s="76">
        <v>0</v>
      </c>
      <c r="KY5" s="76">
        <v>0</v>
      </c>
      <c r="KZ5" s="76">
        <v>0</v>
      </c>
      <c r="LA5" s="76">
        <v>0</v>
      </c>
      <c r="LB5" s="76">
        <v>0</v>
      </c>
      <c r="LC5" s="76">
        <v>0</v>
      </c>
      <c r="LD5" s="76">
        <v>0</v>
      </c>
      <c r="LE5" s="76">
        <v>0</v>
      </c>
      <c r="LF5" s="76">
        <v>0</v>
      </c>
      <c r="LG5" s="76">
        <v>111250</v>
      </c>
      <c r="LH5" s="76">
        <v>433876</v>
      </c>
      <c r="LI5" s="76">
        <v>0</v>
      </c>
      <c r="LJ5" s="76">
        <v>0</v>
      </c>
      <c r="LK5" s="76">
        <v>0</v>
      </c>
      <c r="LL5" s="76">
        <v>0</v>
      </c>
      <c r="LM5" s="76">
        <v>0</v>
      </c>
      <c r="LN5" s="76">
        <v>732237.4</v>
      </c>
      <c r="LO5" s="76">
        <v>675025.75522185815</v>
      </c>
      <c r="LP5" s="76">
        <v>180007.25007940203</v>
      </c>
      <c r="LQ5" s="76">
        <v>5163.5252081617136</v>
      </c>
      <c r="LR5" s="76">
        <v>0</v>
      </c>
      <c r="LS5" s="76">
        <v>397256.31137523905</v>
      </c>
      <c r="LT5" s="76">
        <v>0</v>
      </c>
      <c r="LU5" s="76">
        <v>0</v>
      </c>
      <c r="LV5" s="76">
        <v>3111.7484151278868</v>
      </c>
      <c r="LW5" s="76">
        <v>0</v>
      </c>
      <c r="LX5" s="76">
        <v>0</v>
      </c>
      <c r="LY5" s="76">
        <v>0</v>
      </c>
      <c r="LZ5" s="76">
        <v>0</v>
      </c>
      <c r="MA5" s="76">
        <v>18170.580352496756</v>
      </c>
      <c r="MB5" s="76">
        <v>0</v>
      </c>
      <c r="MC5" s="76">
        <v>63149.118892994869</v>
      </c>
      <c r="MD5" s="76">
        <v>0</v>
      </c>
      <c r="ME5" s="76">
        <v>51.072462581207937</v>
      </c>
      <c r="MF5" s="76">
        <v>259.73284140706824</v>
      </c>
      <c r="MG5" s="76">
        <v>30277.090674792329</v>
      </c>
      <c r="MH5" s="76">
        <v>549180.19588646351</v>
      </c>
      <c r="MI5" s="76">
        <v>601771.50931057369</v>
      </c>
      <c r="MJ5" s="76">
        <v>151653.85345312292</v>
      </c>
      <c r="MK5" s="76">
        <v>77402.738902909856</v>
      </c>
      <c r="ML5" s="76">
        <v>0</v>
      </c>
      <c r="MM5" s="76">
        <v>1032159.9438223664</v>
      </c>
      <c r="MN5" s="76">
        <v>0</v>
      </c>
      <c r="MO5" s="76">
        <v>0</v>
      </c>
      <c r="MP5" s="76">
        <v>20975.111788680395</v>
      </c>
      <c r="MQ5" s="76">
        <v>0</v>
      </c>
      <c r="MR5" s="76">
        <v>0</v>
      </c>
      <c r="MS5" s="76">
        <v>0</v>
      </c>
      <c r="MT5" s="76">
        <v>0</v>
      </c>
      <c r="MU5" s="76">
        <v>126152.82294888866</v>
      </c>
      <c r="MV5" s="76">
        <v>0</v>
      </c>
      <c r="MW5" s="76">
        <v>367438.13971267734</v>
      </c>
      <c r="MX5" s="76">
        <v>0</v>
      </c>
      <c r="MY5" s="76">
        <v>5668.931168624913</v>
      </c>
      <c r="MZ5" s="76">
        <v>4006.5239624565415</v>
      </c>
      <c r="NA5" s="76">
        <v>235268.83028790611</v>
      </c>
      <c r="NB5" s="76">
        <v>319327.46457667428</v>
      </c>
      <c r="NC5" s="76">
        <v>376089.51491415373</v>
      </c>
      <c r="ND5" s="76">
        <v>28696.092420259778</v>
      </c>
      <c r="NE5" s="76">
        <v>135893.38862552491</v>
      </c>
      <c r="NF5" s="76">
        <v>0</v>
      </c>
      <c r="NG5" s="76">
        <v>728433.53384516214</v>
      </c>
      <c r="NH5" s="76">
        <v>0</v>
      </c>
      <c r="NI5" s="76">
        <v>0</v>
      </c>
      <c r="NJ5" s="76">
        <v>33112.734571980604</v>
      </c>
      <c r="NK5" s="76">
        <v>0</v>
      </c>
      <c r="NL5" s="76">
        <v>0</v>
      </c>
      <c r="NM5" s="76">
        <v>0</v>
      </c>
      <c r="NN5" s="76">
        <v>0</v>
      </c>
      <c r="NO5" s="76">
        <v>116219.68971728583</v>
      </c>
      <c r="NP5" s="76">
        <v>2584.9501397921235</v>
      </c>
      <c r="NQ5" s="76">
        <v>93892.027457564021</v>
      </c>
      <c r="NR5" s="76">
        <v>0</v>
      </c>
      <c r="NS5" s="76">
        <v>0</v>
      </c>
      <c r="NT5" s="76">
        <v>7173.651023534293</v>
      </c>
      <c r="NU5" s="76">
        <v>136974.47378312482</v>
      </c>
      <c r="NV5" s="76">
        <v>130310.23444648522</v>
      </c>
      <c r="NW5" s="76">
        <v>557882.37955014862</v>
      </c>
      <c r="NX5" s="76">
        <v>0</v>
      </c>
      <c r="NY5" s="76">
        <v>67538.165781060321</v>
      </c>
      <c r="NZ5" s="76">
        <v>0</v>
      </c>
      <c r="OA5" s="76">
        <v>776735.0018875628</v>
      </c>
      <c r="OB5" s="76">
        <v>0</v>
      </c>
      <c r="OC5" s="76">
        <v>0</v>
      </c>
      <c r="OD5" s="76">
        <v>0</v>
      </c>
      <c r="OE5" s="76">
        <v>0</v>
      </c>
      <c r="OF5" s="76">
        <v>0</v>
      </c>
      <c r="OG5" s="76">
        <v>0</v>
      </c>
      <c r="OH5" s="76">
        <v>0</v>
      </c>
      <c r="OI5" s="76">
        <v>61971.021527551529</v>
      </c>
      <c r="OJ5" s="76">
        <v>0</v>
      </c>
      <c r="OK5" s="76">
        <v>41796.395041348951</v>
      </c>
      <c r="OL5" s="76">
        <v>0</v>
      </c>
      <c r="OM5" s="76">
        <v>0</v>
      </c>
      <c r="ON5" s="76">
        <v>0</v>
      </c>
      <c r="OO5" s="76">
        <v>22379.000921423871</v>
      </c>
      <c r="OP5" s="76">
        <v>0</v>
      </c>
      <c r="OQ5" s="76">
        <v>0</v>
      </c>
      <c r="OR5" s="76">
        <v>0</v>
      </c>
      <c r="OS5" s="76">
        <v>0</v>
      </c>
      <c r="OT5" s="76">
        <v>0</v>
      </c>
      <c r="OU5" s="76">
        <v>0</v>
      </c>
      <c r="OV5" s="76">
        <v>0</v>
      </c>
      <c r="OW5" s="76">
        <v>0</v>
      </c>
      <c r="OX5" s="76">
        <v>0</v>
      </c>
      <c r="OY5" s="76">
        <v>0</v>
      </c>
      <c r="OZ5" s="76">
        <v>0</v>
      </c>
      <c r="PA5" s="76">
        <v>0</v>
      </c>
      <c r="PB5" s="76">
        <v>0</v>
      </c>
      <c r="PC5" s="76">
        <v>68367.842141581743</v>
      </c>
      <c r="PD5" s="76">
        <v>339096.17876155197</v>
      </c>
      <c r="PE5" s="76">
        <v>0</v>
      </c>
      <c r="PF5" s="76">
        <v>0</v>
      </c>
      <c r="PG5" s="76">
        <v>0</v>
      </c>
      <c r="PH5" s="76">
        <v>0</v>
      </c>
      <c r="PI5" s="76">
        <v>0</v>
      </c>
      <c r="PJ5" s="76">
        <v>32202437</v>
      </c>
      <c r="PK5" s="76">
        <v>43485920</v>
      </c>
      <c r="PL5" s="76">
        <v>2702118</v>
      </c>
      <c r="PM5" s="76">
        <v>0</v>
      </c>
      <c r="PN5" s="76">
        <v>7953439</v>
      </c>
      <c r="PO5" s="76">
        <v>39003802</v>
      </c>
      <c r="PP5" s="76">
        <v>0</v>
      </c>
      <c r="PQ5" s="76">
        <v>0</v>
      </c>
      <c r="PR5" s="76">
        <v>428908</v>
      </c>
      <c r="PS5" s="76">
        <v>0</v>
      </c>
      <c r="PT5" s="76">
        <v>0</v>
      </c>
      <c r="PU5" s="76">
        <v>0</v>
      </c>
      <c r="PV5" s="76">
        <v>0</v>
      </c>
      <c r="PW5" s="76">
        <v>10007274</v>
      </c>
      <c r="PX5" s="76">
        <v>4763572</v>
      </c>
      <c r="PY5" s="76">
        <v>14929521</v>
      </c>
      <c r="PZ5" s="76">
        <v>0</v>
      </c>
      <c r="QA5" s="76">
        <v>42891</v>
      </c>
      <c r="QB5" s="76">
        <v>85782</v>
      </c>
      <c r="QC5" s="89">
        <v>4250069</v>
      </c>
      <c r="QD5" s="102">
        <v>1</v>
      </c>
    </row>
    <row r="6" spans="1:446">
      <c r="A6" s="75" t="s">
        <v>797</v>
      </c>
      <c r="B6" s="75" t="s">
        <v>798</v>
      </c>
      <c r="C6" s="76">
        <f>ROUND(UTRGV!H18,0)-ROUND(UTRGV!H288,0)</f>
        <v>0</v>
      </c>
      <c r="D6" s="77">
        <v>3599</v>
      </c>
      <c r="E6" s="75" t="s">
        <v>796</v>
      </c>
      <c r="F6" s="75">
        <v>2023</v>
      </c>
      <c r="G6" s="76">
        <v>163252989</v>
      </c>
      <c r="H6" s="76">
        <v>72707457</v>
      </c>
      <c r="I6" s="76">
        <v>59458191</v>
      </c>
      <c r="J6" s="76">
        <v>33132317</v>
      </c>
      <c r="K6" s="76">
        <v>40411036</v>
      </c>
      <c r="L6" s="75" t="s">
        <v>852</v>
      </c>
      <c r="M6" s="75" t="s">
        <v>814</v>
      </c>
      <c r="N6" s="98" t="s">
        <v>853</v>
      </c>
      <c r="O6" s="76">
        <v>11217</v>
      </c>
      <c r="P6" s="76">
        <v>15730</v>
      </c>
      <c r="Q6" s="76">
        <v>3890</v>
      </c>
      <c r="R6" s="76">
        <v>480</v>
      </c>
      <c r="S6" s="76">
        <v>0</v>
      </c>
      <c r="T6" s="78" t="s">
        <v>746</v>
      </c>
      <c r="U6" s="78" t="s">
        <v>815</v>
      </c>
      <c r="V6" s="91" t="s">
        <v>816</v>
      </c>
      <c r="W6" s="76">
        <v>215170</v>
      </c>
      <c r="X6" s="76">
        <v>78496.999999999985</v>
      </c>
      <c r="Y6" s="76">
        <v>33746</v>
      </c>
      <c r="Z6" s="76">
        <v>4875</v>
      </c>
      <c r="AA6" s="76">
        <v>18</v>
      </c>
      <c r="AB6" s="76">
        <v>17480</v>
      </c>
      <c r="AC6" s="76">
        <v>51</v>
      </c>
      <c r="AD6" s="76">
        <v>0</v>
      </c>
      <c r="AE6" s="76">
        <v>1476</v>
      </c>
      <c r="AF6" s="76">
        <v>6</v>
      </c>
      <c r="AG6" s="76">
        <v>0</v>
      </c>
      <c r="AH6" s="76">
        <v>0</v>
      </c>
      <c r="AI6" s="76">
        <v>0</v>
      </c>
      <c r="AJ6" s="76">
        <v>19128</v>
      </c>
      <c r="AK6" s="76">
        <v>0</v>
      </c>
      <c r="AL6" s="76">
        <v>12744</v>
      </c>
      <c r="AM6" s="76">
        <v>0</v>
      </c>
      <c r="AN6" s="76">
        <v>3</v>
      </c>
      <c r="AO6" s="76">
        <v>4481</v>
      </c>
      <c r="AP6" s="76">
        <v>7</v>
      </c>
      <c r="AQ6" s="76">
        <v>95765</v>
      </c>
      <c r="AR6" s="76">
        <v>33595</v>
      </c>
      <c r="AS6" s="76">
        <v>11152</v>
      </c>
      <c r="AT6" s="76">
        <v>27552</v>
      </c>
      <c r="AU6" s="76">
        <v>237</v>
      </c>
      <c r="AV6" s="76">
        <v>27731</v>
      </c>
      <c r="AW6" s="76">
        <v>723</v>
      </c>
      <c r="AX6" s="76">
        <v>0</v>
      </c>
      <c r="AY6" s="76">
        <v>5385</v>
      </c>
      <c r="AZ6" s="76">
        <v>30</v>
      </c>
      <c r="BA6" s="76">
        <v>0</v>
      </c>
      <c r="BB6" s="76">
        <v>0</v>
      </c>
      <c r="BC6" s="76">
        <v>0</v>
      </c>
      <c r="BD6" s="76">
        <v>34350</v>
      </c>
      <c r="BE6" s="76">
        <v>0</v>
      </c>
      <c r="BF6" s="76">
        <v>38448</v>
      </c>
      <c r="BG6" s="76">
        <v>0</v>
      </c>
      <c r="BH6" s="76">
        <v>2070.0000000000005</v>
      </c>
      <c r="BI6" s="76">
        <v>2412</v>
      </c>
      <c r="BJ6" s="76">
        <v>11795.5</v>
      </c>
      <c r="BK6" s="76">
        <v>22768</v>
      </c>
      <c r="BL6" s="76">
        <v>9761.5</v>
      </c>
      <c r="BM6" s="76">
        <v>1042</v>
      </c>
      <c r="BN6" s="76">
        <v>9585</v>
      </c>
      <c r="BO6" s="76">
        <v>180</v>
      </c>
      <c r="BP6" s="76">
        <v>4373</v>
      </c>
      <c r="BQ6" s="76">
        <v>0</v>
      </c>
      <c r="BR6" s="76">
        <v>0</v>
      </c>
      <c r="BS6" s="76">
        <v>6456</v>
      </c>
      <c r="BT6" s="76">
        <v>0</v>
      </c>
      <c r="BU6" s="76">
        <v>0</v>
      </c>
      <c r="BV6" s="76">
        <v>0</v>
      </c>
      <c r="BW6" s="76">
        <v>0</v>
      </c>
      <c r="BX6" s="76">
        <v>13033</v>
      </c>
      <c r="BY6" s="76">
        <v>0</v>
      </c>
      <c r="BZ6" s="76">
        <v>10461</v>
      </c>
      <c r="CA6" s="76">
        <v>0</v>
      </c>
      <c r="CB6" s="76">
        <v>0</v>
      </c>
      <c r="CC6" s="76">
        <v>735</v>
      </c>
      <c r="CD6" s="76">
        <v>1227</v>
      </c>
      <c r="CE6" s="76">
        <v>929</v>
      </c>
      <c r="CF6" s="76">
        <v>739.10000000000036</v>
      </c>
      <c r="CG6" s="76">
        <v>0</v>
      </c>
      <c r="CH6" s="76">
        <v>3590</v>
      </c>
      <c r="CI6" s="76">
        <v>0</v>
      </c>
      <c r="CJ6" s="76">
        <v>78</v>
      </c>
      <c r="CK6" s="76">
        <v>0</v>
      </c>
      <c r="CL6" s="76">
        <v>0</v>
      </c>
      <c r="CM6" s="76">
        <v>0</v>
      </c>
      <c r="CN6" s="76">
        <v>0</v>
      </c>
      <c r="CO6" s="76">
        <v>0</v>
      </c>
      <c r="CP6" s="76">
        <v>0</v>
      </c>
      <c r="CQ6" s="76">
        <v>0</v>
      </c>
      <c r="CR6" s="76">
        <v>1416</v>
      </c>
      <c r="CS6" s="76">
        <v>0</v>
      </c>
      <c r="CT6" s="76">
        <v>411</v>
      </c>
      <c r="CU6" s="76">
        <v>0</v>
      </c>
      <c r="CV6" s="76">
        <v>0</v>
      </c>
      <c r="CW6" s="76">
        <v>0</v>
      </c>
      <c r="CX6" s="76">
        <v>161</v>
      </c>
      <c r="CY6" s="76">
        <v>0</v>
      </c>
      <c r="CZ6" s="76">
        <v>0</v>
      </c>
      <c r="DA6" s="76">
        <v>0</v>
      </c>
      <c r="DB6" s="76">
        <v>0</v>
      </c>
      <c r="DC6" s="76">
        <v>0</v>
      </c>
      <c r="DD6" s="76">
        <v>0</v>
      </c>
      <c r="DE6" s="76">
        <v>0</v>
      </c>
      <c r="DF6" s="76">
        <v>0</v>
      </c>
      <c r="DG6" s="76">
        <v>0</v>
      </c>
      <c r="DH6" s="76">
        <v>0</v>
      </c>
      <c r="DI6" s="76">
        <v>0</v>
      </c>
      <c r="DJ6" s="76">
        <v>0</v>
      </c>
      <c r="DK6" s="76">
        <v>0</v>
      </c>
      <c r="DL6" s="76">
        <v>0</v>
      </c>
      <c r="DM6" s="76">
        <v>0</v>
      </c>
      <c r="DN6" s="76">
        <v>0</v>
      </c>
      <c r="DO6" s="76">
        <v>0</v>
      </c>
      <c r="DP6" s="76">
        <v>0</v>
      </c>
      <c r="DQ6" s="76">
        <v>0</v>
      </c>
      <c r="DR6" s="76">
        <v>0</v>
      </c>
      <c r="DS6" s="76">
        <v>11465701.580613935</v>
      </c>
      <c r="DT6" s="76">
        <v>4353724.7321842378</v>
      </c>
      <c r="DU6" s="76">
        <v>2670592.5186408185</v>
      </c>
      <c r="DV6" s="76">
        <v>403342.14175702661</v>
      </c>
      <c r="DW6" s="76">
        <v>3221.9322759791148</v>
      </c>
      <c r="DX6" s="76">
        <v>1772045.4112151028</v>
      </c>
      <c r="DY6" s="76">
        <v>1487.1613615143026</v>
      </c>
      <c r="DZ6" s="76">
        <v>0</v>
      </c>
      <c r="EA6" s="76">
        <v>143407.58949522523</v>
      </c>
      <c r="EB6" s="76">
        <v>5749</v>
      </c>
      <c r="EC6" s="76">
        <v>0</v>
      </c>
      <c r="ED6" s="76">
        <v>0</v>
      </c>
      <c r="EE6" s="76">
        <v>0</v>
      </c>
      <c r="EF6" s="76">
        <v>764656.48054461367</v>
      </c>
      <c r="EG6" s="76">
        <v>0</v>
      </c>
      <c r="EH6" s="76">
        <v>688271.32126503356</v>
      </c>
      <c r="EI6" s="76">
        <v>0</v>
      </c>
      <c r="EJ6" s="76">
        <v>240</v>
      </c>
      <c r="EK6" s="76">
        <v>401729.70420647715</v>
      </c>
      <c r="EL6" s="76">
        <v>1637.8727599233305</v>
      </c>
      <c r="EM6" s="76">
        <v>7080072.6473046346</v>
      </c>
      <c r="EN6" s="76">
        <v>3596829.5354068386</v>
      </c>
      <c r="EO6" s="76">
        <v>1888280.0377426837</v>
      </c>
      <c r="EP6" s="76">
        <v>2109879.1856098389</v>
      </c>
      <c r="EQ6" s="76">
        <v>33982.985120107478</v>
      </c>
      <c r="ER6" s="76">
        <v>3956081.4639727315</v>
      </c>
      <c r="ES6" s="76">
        <v>33742.87001103472</v>
      </c>
      <c r="ET6" s="76">
        <v>0</v>
      </c>
      <c r="EU6" s="76">
        <v>707299.395583309</v>
      </c>
      <c r="EV6" s="76">
        <v>15431.526315789473</v>
      </c>
      <c r="EW6" s="76">
        <v>0</v>
      </c>
      <c r="EX6" s="76">
        <v>0</v>
      </c>
      <c r="EY6" s="76">
        <v>0</v>
      </c>
      <c r="EZ6" s="76">
        <v>2205506.4689154467</v>
      </c>
      <c r="FA6" s="76">
        <v>0</v>
      </c>
      <c r="FB6" s="76">
        <v>4516992.8576592384</v>
      </c>
      <c r="FC6" s="76">
        <v>0</v>
      </c>
      <c r="FD6" s="76">
        <v>448188.28910428355</v>
      </c>
      <c r="FE6" s="76">
        <v>252125.69822712263</v>
      </c>
      <c r="FF6" s="76">
        <v>3043433.263637885</v>
      </c>
      <c r="FG6" s="76">
        <v>3941217.0961675188</v>
      </c>
      <c r="FH6" s="76">
        <v>3010007.1946104616</v>
      </c>
      <c r="FI6" s="76">
        <v>375054.258698183</v>
      </c>
      <c r="FJ6" s="76">
        <v>1521881.4817277396</v>
      </c>
      <c r="FK6" s="76">
        <v>58837.74383304044</v>
      </c>
      <c r="FL6" s="76">
        <v>1419265.8214740194</v>
      </c>
      <c r="FM6" s="76">
        <v>0</v>
      </c>
      <c r="FN6" s="76">
        <v>0</v>
      </c>
      <c r="FO6" s="76">
        <v>868567.98686951818</v>
      </c>
      <c r="FP6" s="76">
        <v>0</v>
      </c>
      <c r="FQ6" s="76">
        <v>0</v>
      </c>
      <c r="FR6" s="76">
        <v>0</v>
      </c>
      <c r="FS6" s="76">
        <v>0</v>
      </c>
      <c r="FT6" s="76">
        <v>3813302.1373266885</v>
      </c>
      <c r="FU6" s="76">
        <v>0</v>
      </c>
      <c r="FV6" s="76">
        <v>2291226.8529093824</v>
      </c>
      <c r="FW6" s="76">
        <v>0</v>
      </c>
      <c r="FX6" s="76">
        <v>0</v>
      </c>
      <c r="FY6" s="76">
        <v>184346.93885694243</v>
      </c>
      <c r="FZ6" s="76">
        <v>627055.18391761556</v>
      </c>
      <c r="GA6" s="76">
        <v>407095.90399695496</v>
      </c>
      <c r="GB6" s="76">
        <v>492909.98147139972</v>
      </c>
      <c r="GC6" s="76">
        <v>0</v>
      </c>
      <c r="GD6" s="76">
        <v>1293348.2216410148</v>
      </c>
      <c r="GE6" s="76">
        <v>0</v>
      </c>
      <c r="GF6" s="76">
        <v>30242.017574002279</v>
      </c>
      <c r="GG6" s="76">
        <v>0</v>
      </c>
      <c r="GH6" s="76">
        <v>0</v>
      </c>
      <c r="GI6" s="76">
        <v>0</v>
      </c>
      <c r="GJ6" s="76">
        <v>0</v>
      </c>
      <c r="GK6" s="76">
        <v>0</v>
      </c>
      <c r="GL6" s="76">
        <v>0</v>
      </c>
      <c r="GM6" s="76">
        <v>0</v>
      </c>
      <c r="GN6" s="76">
        <v>992073.51140982728</v>
      </c>
      <c r="GO6" s="76">
        <v>0</v>
      </c>
      <c r="GP6" s="76">
        <v>708952.73042218585</v>
      </c>
      <c r="GQ6" s="76">
        <v>0</v>
      </c>
      <c r="GR6" s="76">
        <v>0</v>
      </c>
      <c r="GS6" s="76">
        <v>0</v>
      </c>
      <c r="GT6" s="76">
        <v>122103.08043091792</v>
      </c>
      <c r="GU6" s="76">
        <v>0</v>
      </c>
      <c r="GV6" s="76">
        <v>0</v>
      </c>
      <c r="GW6" s="76">
        <v>0</v>
      </c>
      <c r="GX6" s="76">
        <v>0</v>
      </c>
      <c r="GY6" s="76">
        <v>0</v>
      </c>
      <c r="GZ6" s="76">
        <v>0</v>
      </c>
      <c r="HA6" s="76">
        <v>0</v>
      </c>
      <c r="HB6" s="76">
        <v>0</v>
      </c>
      <c r="HC6" s="76">
        <v>0</v>
      </c>
      <c r="HD6" s="76">
        <v>0</v>
      </c>
      <c r="HE6" s="76">
        <v>0</v>
      </c>
      <c r="HF6" s="76">
        <v>0</v>
      </c>
      <c r="HG6" s="76">
        <v>0</v>
      </c>
      <c r="HH6" s="76">
        <v>0</v>
      </c>
      <c r="HI6" s="76">
        <v>0</v>
      </c>
      <c r="HJ6" s="76">
        <v>0</v>
      </c>
      <c r="HK6" s="76">
        <v>0</v>
      </c>
      <c r="HL6" s="76">
        <v>0</v>
      </c>
      <c r="HM6" s="76">
        <v>0</v>
      </c>
      <c r="HN6" s="76">
        <v>0</v>
      </c>
      <c r="HP6" s="77" t="s">
        <v>135</v>
      </c>
      <c r="HQ6" s="75">
        <f>'Relative Weights'!$H$1</f>
        <v>2023</v>
      </c>
      <c r="HR6" s="76">
        <v>245275</v>
      </c>
      <c r="HS6" s="76">
        <v>1261776.7999999998</v>
      </c>
      <c r="HT6" s="76">
        <v>80800</v>
      </c>
      <c r="HU6" s="76">
        <v>0</v>
      </c>
      <c r="HV6" s="76">
        <v>0</v>
      </c>
      <c r="HW6" s="76">
        <v>65780</v>
      </c>
      <c r="HX6" s="76">
        <v>0</v>
      </c>
      <c r="HY6" s="76">
        <v>0</v>
      </c>
      <c r="HZ6" s="76">
        <v>0</v>
      </c>
      <c r="IA6" s="76">
        <v>0</v>
      </c>
      <c r="IB6" s="76">
        <v>0</v>
      </c>
      <c r="IC6" s="76">
        <v>0</v>
      </c>
      <c r="ID6" s="76">
        <v>0</v>
      </c>
      <c r="IE6" s="76">
        <v>0</v>
      </c>
      <c r="IF6" s="76">
        <v>0</v>
      </c>
      <c r="IG6" s="76">
        <v>12500</v>
      </c>
      <c r="IH6" s="76">
        <v>0</v>
      </c>
      <c r="II6" s="76">
        <v>0</v>
      </c>
      <c r="IJ6" s="76">
        <v>0</v>
      </c>
      <c r="IK6" s="76">
        <v>0</v>
      </c>
      <c r="IL6" s="76">
        <v>0</v>
      </c>
      <c r="IM6" s="76">
        <v>147251.82</v>
      </c>
      <c r="IN6" s="76">
        <v>0</v>
      </c>
      <c r="IO6" s="76">
        <v>0</v>
      </c>
      <c r="IP6" s="76">
        <v>0</v>
      </c>
      <c r="IQ6" s="76">
        <v>188375</v>
      </c>
      <c r="IR6" s="76">
        <v>0</v>
      </c>
      <c r="IS6" s="76">
        <v>0</v>
      </c>
      <c r="IT6" s="76">
        <v>0</v>
      </c>
      <c r="IU6" s="76">
        <v>0</v>
      </c>
      <c r="IV6" s="76">
        <v>0</v>
      </c>
      <c r="IW6" s="76">
        <v>0</v>
      </c>
      <c r="IX6" s="76">
        <v>0</v>
      </c>
      <c r="IY6" s="76">
        <v>0</v>
      </c>
      <c r="IZ6" s="76">
        <v>0</v>
      </c>
      <c r="JA6" s="76">
        <v>47500</v>
      </c>
      <c r="JB6" s="76">
        <v>0</v>
      </c>
      <c r="JC6" s="76">
        <v>0</v>
      </c>
      <c r="JD6" s="76">
        <v>0</v>
      </c>
      <c r="JE6" s="76">
        <v>0</v>
      </c>
      <c r="JF6" s="76">
        <v>0</v>
      </c>
      <c r="JG6" s="76">
        <v>5029.6499999999996</v>
      </c>
      <c r="JH6" s="76">
        <v>0</v>
      </c>
      <c r="JI6" s="76">
        <v>0</v>
      </c>
      <c r="JJ6" s="76">
        <v>0</v>
      </c>
      <c r="JK6" s="76">
        <v>17680</v>
      </c>
      <c r="JL6" s="76">
        <v>0</v>
      </c>
      <c r="JM6" s="76">
        <v>0</v>
      </c>
      <c r="JN6" s="76">
        <v>0</v>
      </c>
      <c r="JO6" s="76">
        <v>0</v>
      </c>
      <c r="JP6" s="76">
        <v>0</v>
      </c>
      <c r="JQ6" s="76">
        <v>0</v>
      </c>
      <c r="JR6" s="76">
        <v>0</v>
      </c>
      <c r="JS6" s="76">
        <v>0</v>
      </c>
      <c r="JT6" s="76">
        <v>0</v>
      </c>
      <c r="JU6" s="76">
        <v>10000</v>
      </c>
      <c r="JV6" s="76">
        <v>0</v>
      </c>
      <c r="JW6" s="76">
        <v>0</v>
      </c>
      <c r="JX6" s="76">
        <v>0</v>
      </c>
      <c r="JY6" s="76">
        <v>0</v>
      </c>
      <c r="JZ6" s="76">
        <v>0</v>
      </c>
      <c r="KA6" s="76">
        <v>0</v>
      </c>
      <c r="KB6" s="76">
        <v>0</v>
      </c>
      <c r="KC6" s="76">
        <v>0</v>
      </c>
      <c r="KD6" s="76">
        <v>0</v>
      </c>
      <c r="KE6" s="76">
        <v>0</v>
      </c>
      <c r="KF6" s="76">
        <v>0</v>
      </c>
      <c r="KG6" s="76">
        <v>0</v>
      </c>
      <c r="KH6" s="76">
        <v>0</v>
      </c>
      <c r="KI6" s="76">
        <v>0</v>
      </c>
      <c r="KJ6" s="76">
        <v>0</v>
      </c>
      <c r="KK6" s="76">
        <v>0</v>
      </c>
      <c r="KL6" s="76">
        <v>0</v>
      </c>
      <c r="KM6" s="76">
        <v>0</v>
      </c>
      <c r="KN6" s="76">
        <v>0</v>
      </c>
      <c r="KO6" s="76">
        <v>0</v>
      </c>
      <c r="KP6" s="76">
        <v>0</v>
      </c>
      <c r="KQ6" s="76">
        <v>0</v>
      </c>
      <c r="KR6" s="76">
        <v>0</v>
      </c>
      <c r="KS6" s="76">
        <v>0</v>
      </c>
      <c r="KT6" s="76">
        <v>0</v>
      </c>
      <c r="KU6" s="76">
        <v>0</v>
      </c>
      <c r="KV6" s="76">
        <v>0</v>
      </c>
      <c r="KW6" s="76">
        <v>0</v>
      </c>
      <c r="KX6" s="76">
        <v>0</v>
      </c>
      <c r="KY6" s="76">
        <v>0</v>
      </c>
      <c r="KZ6" s="76">
        <v>0</v>
      </c>
      <c r="LA6" s="76">
        <v>0</v>
      </c>
      <c r="LB6" s="76">
        <v>0</v>
      </c>
      <c r="LC6" s="76">
        <v>0</v>
      </c>
      <c r="LD6" s="76">
        <v>0</v>
      </c>
      <c r="LE6" s="76">
        <v>0</v>
      </c>
      <c r="LF6" s="76">
        <v>0</v>
      </c>
      <c r="LG6" s="76">
        <v>0</v>
      </c>
      <c r="LH6" s="76">
        <v>0</v>
      </c>
      <c r="LI6" s="76">
        <v>0</v>
      </c>
      <c r="LJ6" s="76">
        <v>0</v>
      </c>
      <c r="LK6" s="76">
        <v>0</v>
      </c>
      <c r="LL6" s="76">
        <v>0</v>
      </c>
      <c r="LM6" s="76">
        <v>0</v>
      </c>
      <c r="LN6" s="76">
        <v>1350090.1863767474</v>
      </c>
      <c r="LO6" s="76">
        <v>639038.01762628229</v>
      </c>
      <c r="LP6" s="76">
        <v>96076.419812898646</v>
      </c>
      <c r="LQ6" s="76">
        <v>4153.8291708008492</v>
      </c>
      <c r="LR6" s="76">
        <v>0</v>
      </c>
      <c r="LS6" s="76">
        <v>66618.431766595793</v>
      </c>
      <c r="LT6" s="76">
        <v>0</v>
      </c>
      <c r="LU6" s="76">
        <v>0</v>
      </c>
      <c r="LV6" s="76">
        <v>0</v>
      </c>
      <c r="LW6" s="76">
        <v>0</v>
      </c>
      <c r="LX6" s="76">
        <v>0</v>
      </c>
      <c r="LY6" s="76">
        <v>0</v>
      </c>
      <c r="LZ6" s="76">
        <v>0</v>
      </c>
      <c r="MA6" s="76">
        <v>119973.02309992912</v>
      </c>
      <c r="MB6" s="76">
        <v>0</v>
      </c>
      <c r="MC6" s="76">
        <v>21599.911688164419</v>
      </c>
      <c r="MD6" s="76">
        <v>0</v>
      </c>
      <c r="ME6" s="76">
        <v>0</v>
      </c>
      <c r="MF6" s="76">
        <v>6923.0486180014159</v>
      </c>
      <c r="MG6" s="76">
        <v>0</v>
      </c>
      <c r="MH6" s="76">
        <v>110182.37683389074</v>
      </c>
      <c r="MI6" s="76">
        <v>760911.838645485</v>
      </c>
      <c r="MJ6" s="76">
        <v>4969.1099999999997</v>
      </c>
      <c r="MK6" s="76">
        <v>509367.70929765882</v>
      </c>
      <c r="ML6" s="76">
        <v>0</v>
      </c>
      <c r="MM6" s="76">
        <v>59160.494666666666</v>
      </c>
      <c r="MN6" s="76">
        <v>0</v>
      </c>
      <c r="MO6" s="76">
        <v>0</v>
      </c>
      <c r="MP6" s="76">
        <v>2968.86</v>
      </c>
      <c r="MQ6" s="76">
        <v>0</v>
      </c>
      <c r="MR6" s="76">
        <v>0</v>
      </c>
      <c r="MS6" s="76">
        <v>0</v>
      </c>
      <c r="MT6" s="76">
        <v>0</v>
      </c>
      <c r="MU6" s="76">
        <v>164841.98000000001</v>
      </c>
      <c r="MV6" s="76">
        <v>0</v>
      </c>
      <c r="MW6" s="76">
        <v>0</v>
      </c>
      <c r="MX6" s="76">
        <v>0</v>
      </c>
      <c r="MY6" s="76">
        <v>139082.67239687845</v>
      </c>
      <c r="MZ6" s="76">
        <v>0</v>
      </c>
      <c r="NA6" s="76">
        <v>0</v>
      </c>
      <c r="NB6" s="76">
        <v>0</v>
      </c>
      <c r="NC6" s="76">
        <v>120674.01833333333</v>
      </c>
      <c r="ND6" s="76">
        <v>0</v>
      </c>
      <c r="NE6" s="76">
        <v>0</v>
      </c>
      <c r="NF6" s="76">
        <v>0</v>
      </c>
      <c r="NG6" s="76">
        <v>748295.81666666665</v>
      </c>
      <c r="NH6" s="76">
        <v>0</v>
      </c>
      <c r="NI6" s="76">
        <v>0</v>
      </c>
      <c r="NJ6" s="76">
        <v>2968.86</v>
      </c>
      <c r="NK6" s="76">
        <v>0</v>
      </c>
      <c r="NL6" s="76">
        <v>0</v>
      </c>
      <c r="NM6" s="76">
        <v>0</v>
      </c>
      <c r="NN6" s="76">
        <v>0</v>
      </c>
      <c r="NO6" s="76">
        <v>41203.379999999997</v>
      </c>
      <c r="NP6" s="76">
        <v>0</v>
      </c>
      <c r="NQ6" s="76">
        <v>130266.25000000001</v>
      </c>
      <c r="NR6" s="76">
        <v>0</v>
      </c>
      <c r="NS6" s="76">
        <v>0</v>
      </c>
      <c r="NT6" s="76">
        <v>0</v>
      </c>
      <c r="NU6" s="76">
        <v>0</v>
      </c>
      <c r="NV6" s="76">
        <v>561551.98</v>
      </c>
      <c r="NW6" s="76">
        <v>18420129.939000003</v>
      </c>
      <c r="NX6" s="76">
        <v>0</v>
      </c>
      <c r="NY6" s="76">
        <v>29258.81</v>
      </c>
      <c r="NZ6" s="76">
        <v>0</v>
      </c>
      <c r="OA6" s="76">
        <v>0</v>
      </c>
      <c r="OB6" s="76">
        <v>0</v>
      </c>
      <c r="OC6" s="76">
        <v>0</v>
      </c>
      <c r="OD6" s="76">
        <v>0</v>
      </c>
      <c r="OE6" s="76">
        <v>0</v>
      </c>
      <c r="OF6" s="76">
        <v>0</v>
      </c>
      <c r="OG6" s="76">
        <v>0</v>
      </c>
      <c r="OH6" s="76">
        <v>0</v>
      </c>
      <c r="OI6" s="76">
        <v>9337395.6999999993</v>
      </c>
      <c r="OJ6" s="76">
        <v>0</v>
      </c>
      <c r="OK6" s="76">
        <v>916181.63</v>
      </c>
      <c r="OL6" s="76">
        <v>0</v>
      </c>
      <c r="OM6" s="76">
        <v>0</v>
      </c>
      <c r="ON6" s="76">
        <v>0</v>
      </c>
      <c r="OO6" s="76">
        <v>341086.73</v>
      </c>
      <c r="OP6" s="76">
        <v>0</v>
      </c>
      <c r="OQ6" s="76">
        <v>0</v>
      </c>
      <c r="OR6" s="76">
        <v>0</v>
      </c>
      <c r="OS6" s="76">
        <v>0</v>
      </c>
      <c r="OT6" s="76">
        <v>0</v>
      </c>
      <c r="OU6" s="76">
        <v>0</v>
      </c>
      <c r="OV6" s="76">
        <v>0</v>
      </c>
      <c r="OW6" s="76">
        <v>0</v>
      </c>
      <c r="OX6" s="76">
        <v>0</v>
      </c>
      <c r="OY6" s="76">
        <v>0</v>
      </c>
      <c r="OZ6" s="76">
        <v>0</v>
      </c>
      <c r="PA6" s="76">
        <v>0</v>
      </c>
      <c r="PB6" s="76">
        <v>0</v>
      </c>
      <c r="PC6" s="76">
        <v>0</v>
      </c>
      <c r="PD6" s="76">
        <v>0</v>
      </c>
      <c r="PE6" s="76">
        <v>0</v>
      </c>
      <c r="PF6" s="76">
        <v>0</v>
      </c>
      <c r="PG6" s="76">
        <v>0</v>
      </c>
      <c r="PH6" s="76">
        <v>0</v>
      </c>
      <c r="PI6" s="76">
        <v>0</v>
      </c>
      <c r="PJ6" s="76">
        <v>40067080.631892301</v>
      </c>
      <c r="PK6" s="76">
        <v>21438910.535068877</v>
      </c>
      <c r="PL6" s="76">
        <v>7489753.7333761742</v>
      </c>
      <c r="PM6" s="76">
        <v>239122.69877832409</v>
      </c>
      <c r="PN6" s="76">
        <v>11262354.91439173</v>
      </c>
      <c r="PO6" s="76">
        <v>16745554.572920147</v>
      </c>
      <c r="PP6" s="76">
        <v>97214.060935030415</v>
      </c>
      <c r="PQ6" s="76">
        <v>0</v>
      </c>
      <c r="PR6" s="76">
        <v>3265561.3439360657</v>
      </c>
      <c r="PS6" s="76">
        <v>5319.3860664225849</v>
      </c>
      <c r="PT6" s="76">
        <v>0</v>
      </c>
      <c r="PU6" s="76">
        <v>0</v>
      </c>
      <c r="PV6" s="76">
        <v>0</v>
      </c>
      <c r="PW6" s="76">
        <v>8899753.9833891634</v>
      </c>
      <c r="PX6" s="76">
        <v>0</v>
      </c>
      <c r="PY6" s="76">
        <v>9780675.2698351629</v>
      </c>
      <c r="PZ6" s="76">
        <v>0</v>
      </c>
      <c r="QA6" s="76">
        <v>347710.44161813782</v>
      </c>
      <c r="QB6" s="76">
        <v>1306165.6081512973</v>
      </c>
      <c r="QC6" s="89">
        <v>3507187.7113729496</v>
      </c>
      <c r="QD6" s="102">
        <v>1</v>
      </c>
    </row>
    <row r="7" spans="1:446">
      <c r="A7" s="75" t="s">
        <v>168</v>
      </c>
      <c r="B7" s="75" t="s">
        <v>127</v>
      </c>
      <c r="C7" s="76">
        <f>ROUND(UTPB!H18,0)-ROUND(UTPB!H288,0)</f>
        <v>0</v>
      </c>
      <c r="D7" s="77">
        <v>9930</v>
      </c>
      <c r="E7" s="75" t="s">
        <v>702</v>
      </c>
      <c r="F7" s="75">
        <v>2023</v>
      </c>
      <c r="G7" s="76">
        <v>33003404</v>
      </c>
      <c r="H7" s="76">
        <v>3349140</v>
      </c>
      <c r="I7" s="76">
        <v>8655671</v>
      </c>
      <c r="J7" s="76">
        <v>4012173</v>
      </c>
      <c r="K7" s="76">
        <v>14349616</v>
      </c>
      <c r="L7" s="75" t="s">
        <v>952</v>
      </c>
      <c r="M7" s="75" t="s">
        <v>953</v>
      </c>
      <c r="N7" t="s">
        <v>954</v>
      </c>
      <c r="O7" s="76">
        <v>2005</v>
      </c>
      <c r="P7" s="76">
        <v>2456</v>
      </c>
      <c r="Q7" s="76">
        <v>789</v>
      </c>
      <c r="R7" s="76">
        <v>0</v>
      </c>
      <c r="S7" s="76">
        <v>0</v>
      </c>
      <c r="T7" s="78" t="s">
        <v>747</v>
      </c>
      <c r="U7" s="78" t="s">
        <v>748</v>
      </c>
      <c r="V7" s="78" t="s">
        <v>749</v>
      </c>
      <c r="W7" s="76">
        <v>28424</v>
      </c>
      <c r="X7" s="76">
        <v>8828</v>
      </c>
      <c r="Y7" s="76">
        <v>4091</v>
      </c>
      <c r="Z7" s="76">
        <v>306</v>
      </c>
      <c r="AA7" s="76">
        <v>0</v>
      </c>
      <c r="AB7" s="76">
        <v>2158</v>
      </c>
      <c r="AC7" s="76">
        <v>102</v>
      </c>
      <c r="AD7" s="76">
        <v>0</v>
      </c>
      <c r="AE7" s="76">
        <v>246</v>
      </c>
      <c r="AF7" s="76">
        <v>0</v>
      </c>
      <c r="AG7" s="76">
        <v>0</v>
      </c>
      <c r="AH7" s="76">
        <v>0</v>
      </c>
      <c r="AI7" s="76">
        <v>0</v>
      </c>
      <c r="AJ7" s="76">
        <v>198</v>
      </c>
      <c r="AK7" s="76">
        <v>0</v>
      </c>
      <c r="AL7" s="76">
        <v>4596</v>
      </c>
      <c r="AM7" s="76">
        <v>0</v>
      </c>
      <c r="AN7" s="76">
        <v>0</v>
      </c>
      <c r="AO7" s="76">
        <v>76</v>
      </c>
      <c r="AP7" s="76">
        <v>420</v>
      </c>
      <c r="AQ7" s="76">
        <v>13623</v>
      </c>
      <c r="AR7" s="76">
        <v>5008</v>
      </c>
      <c r="AS7" s="76">
        <v>1112</v>
      </c>
      <c r="AT7" s="76">
        <v>3899</v>
      </c>
      <c r="AU7" s="76">
        <v>0</v>
      </c>
      <c r="AV7" s="76">
        <v>4720</v>
      </c>
      <c r="AW7" s="76">
        <v>792</v>
      </c>
      <c r="AX7" s="76">
        <v>0</v>
      </c>
      <c r="AY7" s="76">
        <v>315</v>
      </c>
      <c r="AZ7" s="76">
        <v>4</v>
      </c>
      <c r="BA7" s="76">
        <v>0</v>
      </c>
      <c r="BB7" s="76">
        <v>0</v>
      </c>
      <c r="BC7" s="76">
        <v>0</v>
      </c>
      <c r="BD7" s="76">
        <v>1104</v>
      </c>
      <c r="BE7" s="76">
        <v>0</v>
      </c>
      <c r="BF7" s="76">
        <v>11922</v>
      </c>
      <c r="BG7" s="76">
        <v>0</v>
      </c>
      <c r="BH7" s="76">
        <v>117</v>
      </c>
      <c r="BI7" s="76">
        <v>712</v>
      </c>
      <c r="BJ7" s="76">
        <v>3386</v>
      </c>
      <c r="BK7" s="76">
        <v>2893</v>
      </c>
      <c r="BL7" s="76">
        <v>778</v>
      </c>
      <c r="BM7" s="76">
        <v>30</v>
      </c>
      <c r="BN7" s="76">
        <v>3279</v>
      </c>
      <c r="BO7" s="76">
        <v>0</v>
      </c>
      <c r="BP7" s="76">
        <v>300</v>
      </c>
      <c r="BQ7" s="76">
        <v>0</v>
      </c>
      <c r="BR7" s="76">
        <v>0</v>
      </c>
      <c r="BS7" s="76">
        <v>0</v>
      </c>
      <c r="BT7" s="76">
        <v>0</v>
      </c>
      <c r="BU7" s="76">
        <v>0</v>
      </c>
      <c r="BV7" s="76">
        <v>0</v>
      </c>
      <c r="BW7" s="76">
        <v>0</v>
      </c>
      <c r="BX7" s="76">
        <v>225</v>
      </c>
      <c r="BY7" s="76">
        <v>0</v>
      </c>
      <c r="BZ7" s="76">
        <v>6162</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6">
        <v>0</v>
      </c>
      <c r="CR7" s="76">
        <v>0</v>
      </c>
      <c r="CS7" s="76">
        <v>0</v>
      </c>
      <c r="CT7" s="76">
        <v>0</v>
      </c>
      <c r="CU7" s="76">
        <v>0</v>
      </c>
      <c r="CV7" s="76">
        <v>0</v>
      </c>
      <c r="CW7" s="76">
        <v>0</v>
      </c>
      <c r="CX7" s="76">
        <v>0</v>
      </c>
      <c r="CY7" s="76">
        <v>0</v>
      </c>
      <c r="CZ7" s="76">
        <v>0</v>
      </c>
      <c r="DA7" s="76">
        <v>0</v>
      </c>
      <c r="DB7" s="76">
        <v>0</v>
      </c>
      <c r="DC7" s="76">
        <v>0</v>
      </c>
      <c r="DD7" s="76">
        <v>0</v>
      </c>
      <c r="DE7" s="76">
        <v>0</v>
      </c>
      <c r="DF7" s="76">
        <v>0</v>
      </c>
      <c r="DG7" s="76">
        <v>0</v>
      </c>
      <c r="DH7" s="76">
        <v>0</v>
      </c>
      <c r="DI7" s="76">
        <v>0</v>
      </c>
      <c r="DJ7" s="76">
        <v>0</v>
      </c>
      <c r="DK7" s="76">
        <v>0</v>
      </c>
      <c r="DL7" s="76">
        <v>0</v>
      </c>
      <c r="DM7" s="76">
        <v>0</v>
      </c>
      <c r="DN7" s="76">
        <v>0</v>
      </c>
      <c r="DO7" s="76">
        <v>0</v>
      </c>
      <c r="DP7" s="76">
        <v>0</v>
      </c>
      <c r="DQ7" s="76">
        <v>0</v>
      </c>
      <c r="DR7" s="76">
        <v>0</v>
      </c>
      <c r="DS7" s="76">
        <v>2019425.8978323676</v>
      </c>
      <c r="DT7" s="76">
        <v>763875.48853036924</v>
      </c>
      <c r="DU7" s="76">
        <v>519488.48767565767</v>
      </c>
      <c r="DV7" s="76">
        <v>29811.224628577271</v>
      </c>
      <c r="DW7" s="76">
        <v>0</v>
      </c>
      <c r="DX7" s="76">
        <v>309405.80507271132</v>
      </c>
      <c r="DY7" s="76">
        <v>13106.239506170306</v>
      </c>
      <c r="DZ7" s="76">
        <v>0</v>
      </c>
      <c r="EA7" s="76">
        <v>34867.03571428571</v>
      </c>
      <c r="EB7" s="76">
        <v>0</v>
      </c>
      <c r="EC7" s="76">
        <v>0</v>
      </c>
      <c r="ED7" s="76">
        <v>0</v>
      </c>
      <c r="EE7" s="76">
        <v>0</v>
      </c>
      <c r="EF7" s="76">
        <v>37869.853145273875</v>
      </c>
      <c r="EG7" s="76">
        <v>0</v>
      </c>
      <c r="EH7" s="76">
        <v>418993.75675674021</v>
      </c>
      <c r="EI7" s="76">
        <v>0</v>
      </c>
      <c r="EJ7" s="76">
        <v>0</v>
      </c>
      <c r="EK7" s="76">
        <v>11191.373299086534</v>
      </c>
      <c r="EL7" s="76">
        <v>49635.146445053477</v>
      </c>
      <c r="EM7" s="76">
        <v>1369231.0441259251</v>
      </c>
      <c r="EN7" s="76">
        <v>985473.42512076278</v>
      </c>
      <c r="EO7" s="76">
        <v>350208.60398426128</v>
      </c>
      <c r="EP7" s="76">
        <v>507341.68938241171</v>
      </c>
      <c r="EQ7" s="76">
        <v>0</v>
      </c>
      <c r="ER7" s="76">
        <v>1362527.1204058407</v>
      </c>
      <c r="ES7" s="76">
        <v>155675.03402862823</v>
      </c>
      <c r="ET7" s="76">
        <v>0</v>
      </c>
      <c r="EU7" s="76">
        <v>164773.53571428568</v>
      </c>
      <c r="EV7" s="76">
        <v>3553.8461538461538</v>
      </c>
      <c r="EW7" s="76">
        <v>0</v>
      </c>
      <c r="EX7" s="76">
        <v>0</v>
      </c>
      <c r="EY7" s="76">
        <v>0</v>
      </c>
      <c r="EZ7" s="76">
        <v>201819.8726123019</v>
      </c>
      <c r="FA7" s="76">
        <v>0</v>
      </c>
      <c r="FB7" s="76">
        <v>1439218.0381054161</v>
      </c>
      <c r="FC7" s="76">
        <v>0</v>
      </c>
      <c r="FD7" s="76">
        <v>57954.795238095234</v>
      </c>
      <c r="FE7" s="76">
        <v>92152.805272342055</v>
      </c>
      <c r="FF7" s="76">
        <v>451978.02022161323</v>
      </c>
      <c r="FG7" s="76">
        <v>867545.49240708025</v>
      </c>
      <c r="FH7" s="76">
        <v>622951.73627663183</v>
      </c>
      <c r="FI7" s="76">
        <v>6478</v>
      </c>
      <c r="FJ7" s="76">
        <v>787310.27738095215</v>
      </c>
      <c r="FK7" s="76">
        <v>0</v>
      </c>
      <c r="FL7" s="76">
        <v>142558.44336021121</v>
      </c>
      <c r="FM7" s="76">
        <v>0</v>
      </c>
      <c r="FN7" s="76">
        <v>0</v>
      </c>
      <c r="FO7" s="76">
        <v>0</v>
      </c>
      <c r="FP7" s="76">
        <v>0</v>
      </c>
      <c r="FQ7" s="76">
        <v>0</v>
      </c>
      <c r="FR7" s="76">
        <v>0</v>
      </c>
      <c r="FS7" s="76">
        <v>0</v>
      </c>
      <c r="FT7" s="76">
        <v>133517.29999999999</v>
      </c>
      <c r="FU7" s="76">
        <v>0</v>
      </c>
      <c r="FV7" s="76">
        <v>1157537.5666666671</v>
      </c>
      <c r="FW7" s="76">
        <v>0</v>
      </c>
      <c r="FX7" s="76">
        <v>0</v>
      </c>
      <c r="FY7" s="76">
        <v>0</v>
      </c>
      <c r="FZ7" s="76">
        <v>0</v>
      </c>
      <c r="GA7" s="76">
        <v>0</v>
      </c>
      <c r="GB7" s="76">
        <v>0</v>
      </c>
      <c r="GC7" s="76">
        <v>0</v>
      </c>
      <c r="GD7" s="76">
        <v>0</v>
      </c>
      <c r="GE7" s="76">
        <v>0</v>
      </c>
      <c r="GF7" s="76">
        <v>0</v>
      </c>
      <c r="GG7" s="76">
        <v>0</v>
      </c>
      <c r="GH7" s="76">
        <v>0</v>
      </c>
      <c r="GI7" s="76">
        <v>0</v>
      </c>
      <c r="GJ7" s="76">
        <v>0</v>
      </c>
      <c r="GK7" s="76">
        <v>0</v>
      </c>
      <c r="GL7" s="76">
        <v>0</v>
      </c>
      <c r="GM7" s="76">
        <v>0</v>
      </c>
      <c r="GN7" s="76">
        <v>0</v>
      </c>
      <c r="GO7" s="76">
        <v>0</v>
      </c>
      <c r="GP7" s="76">
        <v>0</v>
      </c>
      <c r="GQ7" s="76">
        <v>0</v>
      </c>
      <c r="GR7" s="76">
        <v>0</v>
      </c>
      <c r="GS7" s="76">
        <v>0</v>
      </c>
      <c r="GT7" s="76">
        <v>0</v>
      </c>
      <c r="GU7" s="76">
        <v>0</v>
      </c>
      <c r="GV7" s="76">
        <v>0</v>
      </c>
      <c r="GW7" s="76">
        <v>0</v>
      </c>
      <c r="GX7" s="76">
        <v>0</v>
      </c>
      <c r="GY7" s="76">
        <v>0</v>
      </c>
      <c r="GZ7" s="76">
        <v>0</v>
      </c>
      <c r="HA7" s="76">
        <v>0</v>
      </c>
      <c r="HB7" s="76">
        <v>0</v>
      </c>
      <c r="HC7" s="76">
        <v>0</v>
      </c>
      <c r="HD7" s="76">
        <v>0</v>
      </c>
      <c r="HE7" s="76">
        <v>0</v>
      </c>
      <c r="HF7" s="76">
        <v>0</v>
      </c>
      <c r="HG7" s="76">
        <v>0</v>
      </c>
      <c r="HH7" s="76">
        <v>0</v>
      </c>
      <c r="HI7" s="76">
        <v>0</v>
      </c>
      <c r="HJ7" s="76">
        <v>0</v>
      </c>
      <c r="HK7" s="76">
        <v>0</v>
      </c>
      <c r="HL7" s="76">
        <v>0</v>
      </c>
      <c r="HM7" s="76">
        <v>0</v>
      </c>
      <c r="HN7" s="76">
        <v>0</v>
      </c>
      <c r="HP7" s="77" t="s">
        <v>136</v>
      </c>
      <c r="HQ7" s="75">
        <f>'Relative Weights'!$H$1</f>
        <v>2023</v>
      </c>
      <c r="HR7" s="76">
        <v>0</v>
      </c>
      <c r="HS7" s="76">
        <v>0</v>
      </c>
      <c r="HT7" s="76">
        <v>0</v>
      </c>
      <c r="HU7" s="76">
        <v>0</v>
      </c>
      <c r="HV7" s="76">
        <v>0</v>
      </c>
      <c r="HW7" s="76">
        <v>0</v>
      </c>
      <c r="HX7" s="76">
        <v>0</v>
      </c>
      <c r="HY7" s="76">
        <v>0</v>
      </c>
      <c r="HZ7" s="76">
        <v>0</v>
      </c>
      <c r="IA7" s="76">
        <v>0</v>
      </c>
      <c r="IB7" s="76">
        <v>0</v>
      </c>
      <c r="IC7" s="76">
        <v>0</v>
      </c>
      <c r="ID7" s="76">
        <v>0</v>
      </c>
      <c r="IE7" s="76">
        <v>0</v>
      </c>
      <c r="IF7" s="76">
        <v>0</v>
      </c>
      <c r="IG7" s="76">
        <v>0</v>
      </c>
      <c r="IH7" s="76">
        <v>0</v>
      </c>
      <c r="II7" s="76">
        <v>0</v>
      </c>
      <c r="IJ7" s="76">
        <v>0</v>
      </c>
      <c r="IK7" s="76">
        <v>0</v>
      </c>
      <c r="IL7" s="76">
        <v>0</v>
      </c>
      <c r="IM7" s="76">
        <v>0</v>
      </c>
      <c r="IN7" s="76">
        <v>0</v>
      </c>
      <c r="IO7" s="76">
        <v>0</v>
      </c>
      <c r="IP7" s="76">
        <v>0</v>
      </c>
      <c r="IQ7" s="76">
        <v>0</v>
      </c>
      <c r="IR7" s="76">
        <v>0</v>
      </c>
      <c r="IS7" s="76">
        <v>0</v>
      </c>
      <c r="IT7" s="76">
        <v>0</v>
      </c>
      <c r="IU7" s="76">
        <v>0</v>
      </c>
      <c r="IV7" s="76">
        <v>0</v>
      </c>
      <c r="IW7" s="76">
        <v>0</v>
      </c>
      <c r="IX7" s="76">
        <v>0</v>
      </c>
      <c r="IY7" s="76">
        <v>0</v>
      </c>
      <c r="IZ7" s="76">
        <v>0</v>
      </c>
      <c r="JA7" s="76">
        <v>0</v>
      </c>
      <c r="JB7" s="76">
        <v>0</v>
      </c>
      <c r="JC7" s="76">
        <v>0</v>
      </c>
      <c r="JD7" s="76">
        <v>0</v>
      </c>
      <c r="JE7" s="76">
        <v>0</v>
      </c>
      <c r="JF7" s="76">
        <v>0</v>
      </c>
      <c r="JG7" s="76">
        <v>0</v>
      </c>
      <c r="JH7" s="76">
        <v>0</v>
      </c>
      <c r="JI7" s="76">
        <v>0</v>
      </c>
      <c r="JJ7" s="76">
        <v>0</v>
      </c>
      <c r="JK7" s="76">
        <v>0</v>
      </c>
      <c r="JL7" s="76">
        <v>0</v>
      </c>
      <c r="JM7" s="76">
        <v>0</v>
      </c>
      <c r="JN7" s="76">
        <v>0</v>
      </c>
      <c r="JO7" s="76">
        <v>0</v>
      </c>
      <c r="JP7" s="76">
        <v>0</v>
      </c>
      <c r="JQ7" s="76">
        <v>0</v>
      </c>
      <c r="JR7" s="76">
        <v>0</v>
      </c>
      <c r="JS7" s="76">
        <v>0</v>
      </c>
      <c r="JT7" s="76">
        <v>0</v>
      </c>
      <c r="JU7" s="76">
        <v>0</v>
      </c>
      <c r="JV7" s="76">
        <v>0</v>
      </c>
      <c r="JW7" s="76">
        <v>0</v>
      </c>
      <c r="JX7" s="76">
        <v>0</v>
      </c>
      <c r="JY7" s="76">
        <v>0</v>
      </c>
      <c r="JZ7" s="76">
        <v>0</v>
      </c>
      <c r="KA7" s="76">
        <v>0</v>
      </c>
      <c r="KB7" s="76">
        <v>0</v>
      </c>
      <c r="KC7" s="76">
        <v>0</v>
      </c>
      <c r="KD7" s="76">
        <v>0</v>
      </c>
      <c r="KE7" s="76">
        <v>0</v>
      </c>
      <c r="KF7" s="76">
        <v>0</v>
      </c>
      <c r="KG7" s="76">
        <v>0</v>
      </c>
      <c r="KH7" s="76">
        <v>0</v>
      </c>
      <c r="KI7" s="76">
        <v>0</v>
      </c>
      <c r="KJ7" s="76">
        <v>0</v>
      </c>
      <c r="KK7" s="76">
        <v>0</v>
      </c>
      <c r="KL7" s="76">
        <v>0</v>
      </c>
      <c r="KM7" s="76">
        <v>0</v>
      </c>
      <c r="KN7" s="76">
        <v>0</v>
      </c>
      <c r="KO7" s="76">
        <v>0</v>
      </c>
      <c r="KP7" s="76">
        <v>0</v>
      </c>
      <c r="KQ7" s="76">
        <v>0</v>
      </c>
      <c r="KR7" s="76">
        <v>0</v>
      </c>
      <c r="KS7" s="76">
        <v>0</v>
      </c>
      <c r="KT7" s="76">
        <v>0</v>
      </c>
      <c r="KU7" s="76">
        <v>0</v>
      </c>
      <c r="KV7" s="76">
        <v>0</v>
      </c>
      <c r="KW7" s="76">
        <v>0</v>
      </c>
      <c r="KX7" s="76">
        <v>0</v>
      </c>
      <c r="KY7" s="76">
        <v>0</v>
      </c>
      <c r="KZ7" s="76">
        <v>0</v>
      </c>
      <c r="LA7" s="76">
        <v>0</v>
      </c>
      <c r="LB7" s="76">
        <v>0</v>
      </c>
      <c r="LC7" s="76">
        <v>0</v>
      </c>
      <c r="LD7" s="76">
        <v>0</v>
      </c>
      <c r="LE7" s="76">
        <v>0</v>
      </c>
      <c r="LF7" s="76">
        <v>0</v>
      </c>
      <c r="LG7" s="76">
        <v>0</v>
      </c>
      <c r="LH7" s="76">
        <v>0</v>
      </c>
      <c r="LI7" s="76">
        <v>0</v>
      </c>
      <c r="LJ7" s="76">
        <v>0</v>
      </c>
      <c r="LK7" s="76">
        <v>0</v>
      </c>
      <c r="LL7" s="76">
        <v>0</v>
      </c>
      <c r="LM7" s="76">
        <v>0</v>
      </c>
      <c r="LN7" s="76">
        <v>250588</v>
      </c>
      <c r="LO7" s="76">
        <v>94788</v>
      </c>
      <c r="LP7" s="76">
        <v>64463</v>
      </c>
      <c r="LQ7" s="76">
        <v>3699</v>
      </c>
      <c r="LR7" s="76">
        <v>0</v>
      </c>
      <c r="LS7" s="76">
        <v>38394</v>
      </c>
      <c r="LT7" s="76">
        <v>1626</v>
      </c>
      <c r="LU7" s="76">
        <v>0</v>
      </c>
      <c r="LV7" s="76">
        <v>4327</v>
      </c>
      <c r="LW7" s="76">
        <v>0</v>
      </c>
      <c r="LX7" s="76">
        <v>0</v>
      </c>
      <c r="LY7" s="76">
        <v>0</v>
      </c>
      <c r="LZ7" s="76">
        <v>0</v>
      </c>
      <c r="MA7" s="76">
        <v>4699</v>
      </c>
      <c r="MB7" s="76">
        <v>0</v>
      </c>
      <c r="MC7" s="76">
        <v>51992</v>
      </c>
      <c r="MD7" s="76">
        <v>0</v>
      </c>
      <c r="ME7" s="76">
        <v>0</v>
      </c>
      <c r="MF7" s="76">
        <v>1389</v>
      </c>
      <c r="MG7" s="76">
        <v>6159</v>
      </c>
      <c r="MH7" s="76">
        <v>169906</v>
      </c>
      <c r="MI7" s="76">
        <v>122286</v>
      </c>
      <c r="MJ7" s="76">
        <v>43457</v>
      </c>
      <c r="MK7" s="76">
        <v>62955</v>
      </c>
      <c r="ML7" s="76">
        <v>0</v>
      </c>
      <c r="MM7" s="76">
        <v>169074</v>
      </c>
      <c r="MN7" s="76">
        <v>19317</v>
      </c>
      <c r="MO7" s="76">
        <v>0</v>
      </c>
      <c r="MP7" s="76">
        <v>20447</v>
      </c>
      <c r="MQ7" s="76">
        <v>441</v>
      </c>
      <c r="MR7" s="76">
        <v>0</v>
      </c>
      <c r="MS7" s="76">
        <v>0</v>
      </c>
      <c r="MT7" s="76">
        <v>0</v>
      </c>
      <c r="MU7" s="76">
        <v>25044</v>
      </c>
      <c r="MV7" s="76">
        <v>0</v>
      </c>
      <c r="MW7" s="76">
        <v>178591</v>
      </c>
      <c r="MX7" s="76">
        <v>0</v>
      </c>
      <c r="MY7" s="76">
        <v>7192</v>
      </c>
      <c r="MZ7" s="76">
        <v>11435</v>
      </c>
      <c r="NA7" s="76">
        <v>56085</v>
      </c>
      <c r="NB7" s="76">
        <v>107653</v>
      </c>
      <c r="NC7" s="76">
        <v>77301</v>
      </c>
      <c r="ND7" s="76">
        <v>804</v>
      </c>
      <c r="NE7" s="76">
        <v>97696</v>
      </c>
      <c r="NF7" s="76">
        <v>0</v>
      </c>
      <c r="NG7" s="76">
        <v>17690</v>
      </c>
      <c r="NH7" s="76">
        <v>0</v>
      </c>
      <c r="NI7" s="76">
        <v>0</v>
      </c>
      <c r="NJ7" s="76">
        <v>0</v>
      </c>
      <c r="NK7" s="76">
        <v>0</v>
      </c>
      <c r="NL7" s="76">
        <v>0</v>
      </c>
      <c r="NM7" s="76">
        <v>0</v>
      </c>
      <c r="NN7" s="76">
        <v>0</v>
      </c>
      <c r="NO7" s="76">
        <v>16568</v>
      </c>
      <c r="NP7" s="76">
        <v>0</v>
      </c>
      <c r="NQ7" s="76">
        <v>143637</v>
      </c>
      <c r="NR7" s="76">
        <v>0</v>
      </c>
      <c r="NS7" s="76">
        <v>0</v>
      </c>
      <c r="NT7" s="76">
        <v>0</v>
      </c>
      <c r="NU7" s="76">
        <v>0</v>
      </c>
      <c r="NV7" s="76">
        <v>0</v>
      </c>
      <c r="NW7" s="76">
        <v>0</v>
      </c>
      <c r="NX7" s="76">
        <v>0</v>
      </c>
      <c r="NY7" s="76">
        <v>0</v>
      </c>
      <c r="NZ7" s="76">
        <v>0</v>
      </c>
      <c r="OA7" s="76">
        <v>0</v>
      </c>
      <c r="OB7" s="76">
        <v>0</v>
      </c>
      <c r="OC7" s="76">
        <v>0</v>
      </c>
      <c r="OD7" s="76">
        <v>0</v>
      </c>
      <c r="OE7" s="76">
        <v>0</v>
      </c>
      <c r="OF7" s="76">
        <v>0</v>
      </c>
      <c r="OG7" s="76">
        <v>0</v>
      </c>
      <c r="OH7" s="76">
        <v>0</v>
      </c>
      <c r="OI7" s="76">
        <v>0</v>
      </c>
      <c r="OJ7" s="76">
        <v>0</v>
      </c>
      <c r="OK7" s="76">
        <v>0</v>
      </c>
      <c r="OL7" s="76">
        <v>0</v>
      </c>
      <c r="OM7" s="76">
        <v>0</v>
      </c>
      <c r="ON7" s="76">
        <v>0</v>
      </c>
      <c r="OO7" s="76">
        <v>0</v>
      </c>
      <c r="OP7" s="76">
        <v>0</v>
      </c>
      <c r="OQ7" s="76">
        <v>0</v>
      </c>
      <c r="OR7" s="76">
        <v>0</v>
      </c>
      <c r="OS7" s="76">
        <v>0</v>
      </c>
      <c r="OT7" s="76">
        <v>0</v>
      </c>
      <c r="OU7" s="76">
        <v>0</v>
      </c>
      <c r="OV7" s="76">
        <v>0</v>
      </c>
      <c r="OW7" s="76">
        <v>0</v>
      </c>
      <c r="OX7" s="76">
        <v>0</v>
      </c>
      <c r="OY7" s="76">
        <v>0</v>
      </c>
      <c r="OZ7" s="76">
        <v>0</v>
      </c>
      <c r="PA7" s="76">
        <v>0</v>
      </c>
      <c r="PB7" s="76">
        <v>0</v>
      </c>
      <c r="PC7" s="76">
        <v>0</v>
      </c>
      <c r="PD7" s="76">
        <v>0</v>
      </c>
      <c r="PE7" s="76">
        <v>0</v>
      </c>
      <c r="PF7" s="76">
        <v>0</v>
      </c>
      <c r="PG7" s="76">
        <v>0</v>
      </c>
      <c r="PH7" s="76">
        <v>0</v>
      </c>
      <c r="PI7" s="76">
        <v>0</v>
      </c>
      <c r="PJ7" s="76">
        <v>5484378</v>
      </c>
      <c r="PK7" s="76">
        <v>3056854</v>
      </c>
      <c r="PL7" s="76">
        <v>1129005</v>
      </c>
      <c r="PM7" s="76">
        <v>0</v>
      </c>
      <c r="PN7" s="76">
        <v>1706652</v>
      </c>
      <c r="PO7" s="76">
        <v>2338083</v>
      </c>
      <c r="PP7" s="76">
        <v>217485</v>
      </c>
      <c r="PQ7" s="76">
        <v>0</v>
      </c>
      <c r="PR7" s="76">
        <v>257249</v>
      </c>
      <c r="PS7" s="76">
        <v>4579</v>
      </c>
      <c r="PT7" s="76">
        <v>0</v>
      </c>
      <c r="PU7" s="76">
        <v>0</v>
      </c>
      <c r="PV7" s="76">
        <v>0</v>
      </c>
      <c r="PW7" s="76">
        <v>480900</v>
      </c>
      <c r="PX7" s="76">
        <v>0</v>
      </c>
      <c r="PY7" s="76">
        <v>3885977</v>
      </c>
      <c r="PZ7" s="76">
        <v>0</v>
      </c>
      <c r="QA7" s="76">
        <v>74678</v>
      </c>
      <c r="QB7" s="76">
        <v>133165</v>
      </c>
      <c r="QC7" s="89">
        <v>646359</v>
      </c>
      <c r="QD7" s="102">
        <v>1</v>
      </c>
    </row>
    <row r="8" spans="1:446">
      <c r="A8" s="75" t="s">
        <v>169</v>
      </c>
      <c r="B8" s="75" t="s">
        <v>67</v>
      </c>
      <c r="C8" s="76">
        <f>ROUND(UTSA!H18,0)-ROUND(UTSA!H288,0)</f>
        <v>0</v>
      </c>
      <c r="D8" s="77">
        <v>10115</v>
      </c>
      <c r="E8" s="75" t="s">
        <v>703</v>
      </c>
      <c r="F8" s="75">
        <v>2023</v>
      </c>
      <c r="G8" s="76">
        <v>136531623</v>
      </c>
      <c r="H8" s="76">
        <v>138943407</v>
      </c>
      <c r="I8" s="76">
        <v>89596058</v>
      </c>
      <c r="J8" s="76">
        <v>41120619</v>
      </c>
      <c r="K8" s="76">
        <v>47647646</v>
      </c>
      <c r="L8" s="75" t="s">
        <v>799</v>
      </c>
      <c r="M8" s="75" t="s">
        <v>730</v>
      </c>
      <c r="N8" s="98" t="s">
        <v>837</v>
      </c>
      <c r="O8" s="76">
        <v>12052</v>
      </c>
      <c r="P8" s="76">
        <v>16966</v>
      </c>
      <c r="Q8" s="76">
        <v>3603</v>
      </c>
      <c r="R8" s="76">
        <v>936</v>
      </c>
      <c r="S8" s="76">
        <v>0</v>
      </c>
      <c r="T8" s="78" t="s">
        <v>750</v>
      </c>
      <c r="U8" s="78" t="s">
        <v>751</v>
      </c>
      <c r="V8" s="78" t="s">
        <v>752</v>
      </c>
      <c r="W8" s="76">
        <v>221904</v>
      </c>
      <c r="X8" s="76">
        <v>95603.999999999985</v>
      </c>
      <c r="Y8" s="76">
        <v>25246</v>
      </c>
      <c r="Z8" s="76">
        <v>3913</v>
      </c>
      <c r="AA8" s="76">
        <v>15</v>
      </c>
      <c r="AB8" s="76">
        <v>51702</v>
      </c>
      <c r="AC8" s="76">
        <v>0</v>
      </c>
      <c r="AD8" s="76">
        <v>0</v>
      </c>
      <c r="AE8" s="76">
        <v>0</v>
      </c>
      <c r="AF8" s="76">
        <v>6</v>
      </c>
      <c r="AG8" s="76">
        <v>0</v>
      </c>
      <c r="AH8" s="76">
        <v>0</v>
      </c>
      <c r="AI8" s="76">
        <v>49.999999999999979</v>
      </c>
      <c r="AJ8" s="76">
        <v>2382</v>
      </c>
      <c r="AK8" s="76">
        <v>0</v>
      </c>
      <c r="AL8" s="76">
        <v>28018</v>
      </c>
      <c r="AM8" s="76">
        <v>0</v>
      </c>
      <c r="AN8" s="76">
        <v>0</v>
      </c>
      <c r="AO8" s="76">
        <v>3212</v>
      </c>
      <c r="AP8" s="76">
        <v>0</v>
      </c>
      <c r="AQ8" s="76">
        <v>71703</v>
      </c>
      <c r="AR8" s="76">
        <v>67983.999999999971</v>
      </c>
      <c r="AS8" s="76">
        <v>7191</v>
      </c>
      <c r="AT8" s="76">
        <v>11483</v>
      </c>
      <c r="AU8" s="76">
        <v>319</v>
      </c>
      <c r="AV8" s="76">
        <v>67658</v>
      </c>
      <c r="AW8" s="76">
        <v>27</v>
      </c>
      <c r="AX8" s="76">
        <v>0</v>
      </c>
      <c r="AY8" s="76">
        <v>0</v>
      </c>
      <c r="AZ8" s="76">
        <v>108</v>
      </c>
      <c r="BA8" s="76">
        <v>0</v>
      </c>
      <c r="BB8" s="76">
        <v>0</v>
      </c>
      <c r="BC8" s="76">
        <v>0</v>
      </c>
      <c r="BD8" s="76">
        <v>2345</v>
      </c>
      <c r="BE8" s="76">
        <v>0</v>
      </c>
      <c r="BF8" s="76">
        <v>55098</v>
      </c>
      <c r="BG8" s="76">
        <v>0</v>
      </c>
      <c r="BH8" s="76">
        <v>1791</v>
      </c>
      <c r="BI8" s="76">
        <v>2441</v>
      </c>
      <c r="BJ8" s="76">
        <v>0</v>
      </c>
      <c r="BK8" s="76">
        <v>17398</v>
      </c>
      <c r="BL8" s="76">
        <v>7431</v>
      </c>
      <c r="BM8" s="76">
        <v>926</v>
      </c>
      <c r="BN8" s="76">
        <v>2095</v>
      </c>
      <c r="BO8" s="76">
        <v>3</v>
      </c>
      <c r="BP8" s="76">
        <v>11278</v>
      </c>
      <c r="BQ8" s="76">
        <v>24</v>
      </c>
      <c r="BR8" s="76">
        <v>0</v>
      </c>
      <c r="BS8" s="76">
        <v>3363</v>
      </c>
      <c r="BT8" s="76">
        <v>6</v>
      </c>
      <c r="BU8" s="76">
        <v>0</v>
      </c>
      <c r="BV8" s="76">
        <v>0</v>
      </c>
      <c r="BW8" s="76">
        <v>0</v>
      </c>
      <c r="BX8" s="76">
        <v>316</v>
      </c>
      <c r="BY8" s="76">
        <v>0</v>
      </c>
      <c r="BZ8" s="76">
        <v>14966</v>
      </c>
      <c r="CA8" s="76">
        <v>0</v>
      </c>
      <c r="CB8" s="76">
        <v>0</v>
      </c>
      <c r="CC8" s="76">
        <v>342</v>
      </c>
      <c r="CD8" s="76">
        <v>0</v>
      </c>
      <c r="CE8" s="76">
        <v>4518</v>
      </c>
      <c r="CF8" s="76">
        <v>3870</v>
      </c>
      <c r="CG8" s="76">
        <v>0</v>
      </c>
      <c r="CH8" s="76">
        <v>410</v>
      </c>
      <c r="CI8" s="76">
        <v>6</v>
      </c>
      <c r="CJ8" s="76">
        <v>4660</v>
      </c>
      <c r="CK8" s="76">
        <v>0</v>
      </c>
      <c r="CL8" s="76">
        <v>0</v>
      </c>
      <c r="CM8" s="76">
        <v>0</v>
      </c>
      <c r="CN8" s="76">
        <v>0</v>
      </c>
      <c r="CO8" s="76">
        <v>0</v>
      </c>
      <c r="CP8" s="76">
        <v>0</v>
      </c>
      <c r="CQ8" s="76">
        <v>0</v>
      </c>
      <c r="CR8" s="76">
        <v>0</v>
      </c>
      <c r="CS8" s="76">
        <v>0</v>
      </c>
      <c r="CT8" s="76">
        <v>750</v>
      </c>
      <c r="CU8" s="76">
        <v>0</v>
      </c>
      <c r="CV8" s="76">
        <v>0</v>
      </c>
      <c r="CW8" s="76">
        <v>9</v>
      </c>
      <c r="CX8" s="76">
        <v>0</v>
      </c>
      <c r="CY8" s="76">
        <v>0</v>
      </c>
      <c r="CZ8" s="76">
        <v>0</v>
      </c>
      <c r="DA8" s="76">
        <v>0</v>
      </c>
      <c r="DB8" s="76">
        <v>0</v>
      </c>
      <c r="DC8" s="76">
        <v>0</v>
      </c>
      <c r="DD8" s="76">
        <v>0</v>
      </c>
      <c r="DE8" s="76">
        <v>0</v>
      </c>
      <c r="DF8" s="76">
        <v>0</v>
      </c>
      <c r="DG8" s="76">
        <v>0</v>
      </c>
      <c r="DH8" s="76">
        <v>0</v>
      </c>
      <c r="DI8" s="76">
        <v>0</v>
      </c>
      <c r="DJ8" s="76">
        <v>0</v>
      </c>
      <c r="DK8" s="76">
        <v>0</v>
      </c>
      <c r="DL8" s="76">
        <v>0</v>
      </c>
      <c r="DM8" s="76">
        <v>0</v>
      </c>
      <c r="DN8" s="76">
        <v>0</v>
      </c>
      <c r="DO8" s="76">
        <v>0</v>
      </c>
      <c r="DP8" s="76">
        <v>0</v>
      </c>
      <c r="DQ8" s="76">
        <v>0</v>
      </c>
      <c r="DR8" s="76">
        <v>0</v>
      </c>
      <c r="DS8" s="76">
        <v>10111239.033286424</v>
      </c>
      <c r="DT8" s="76">
        <v>6522785.0126662375</v>
      </c>
      <c r="DU8" s="76">
        <v>2104162.2319810353</v>
      </c>
      <c r="DV8" s="76">
        <v>304817.47205763654</v>
      </c>
      <c r="DW8" s="76">
        <v>719.66141001855294</v>
      </c>
      <c r="DX8" s="76">
        <v>3618070.3114516488</v>
      </c>
      <c r="DY8" s="76">
        <v>0</v>
      </c>
      <c r="DZ8" s="76">
        <v>0</v>
      </c>
      <c r="EA8" s="76">
        <v>0</v>
      </c>
      <c r="EB8" s="76">
        <v>198.66272944932163</v>
      </c>
      <c r="EC8" s="76">
        <v>0</v>
      </c>
      <c r="ED8" s="76">
        <v>0</v>
      </c>
      <c r="EE8" s="76">
        <v>0</v>
      </c>
      <c r="EF8" s="76">
        <v>162951.07307066131</v>
      </c>
      <c r="EG8" s="76">
        <v>0</v>
      </c>
      <c r="EH8" s="76">
        <v>1156190.6072942151</v>
      </c>
      <c r="EI8" s="76">
        <v>0</v>
      </c>
      <c r="EJ8" s="76">
        <v>0</v>
      </c>
      <c r="EK8" s="76">
        <v>190351.07667846029</v>
      </c>
      <c r="EL8" s="76">
        <v>0</v>
      </c>
      <c r="EM8" s="76">
        <v>7659723.9460022664</v>
      </c>
      <c r="EN8" s="76">
        <v>8333035.9236763464</v>
      </c>
      <c r="EO8" s="76">
        <v>1677662.7274771461</v>
      </c>
      <c r="EP8" s="76">
        <v>1237903.4371059546</v>
      </c>
      <c r="EQ8" s="76">
        <v>58822.836439957558</v>
      </c>
      <c r="ER8" s="76">
        <v>9538574.8355229441</v>
      </c>
      <c r="ES8" s="76">
        <v>4247.8008298755185</v>
      </c>
      <c r="ET8" s="76">
        <v>0</v>
      </c>
      <c r="EU8" s="76">
        <v>0</v>
      </c>
      <c r="EV8" s="76">
        <v>21641.363607342377</v>
      </c>
      <c r="EW8" s="76">
        <v>0</v>
      </c>
      <c r="EX8" s="76">
        <v>0</v>
      </c>
      <c r="EY8" s="76">
        <v>0</v>
      </c>
      <c r="EZ8" s="76">
        <v>183903.37706261929</v>
      </c>
      <c r="FA8" s="76">
        <v>0</v>
      </c>
      <c r="FB8" s="76">
        <v>5715902.4339543497</v>
      </c>
      <c r="FC8" s="76">
        <v>0</v>
      </c>
      <c r="FD8" s="76">
        <v>269246.49477288651</v>
      </c>
      <c r="FE8" s="76">
        <v>287968.65436407214</v>
      </c>
      <c r="FF8" s="76">
        <v>0</v>
      </c>
      <c r="FG8" s="76">
        <v>7290341.8360318253</v>
      </c>
      <c r="FH8" s="76">
        <v>4872499.4785463652</v>
      </c>
      <c r="FI8" s="76">
        <v>938685.02510038111</v>
      </c>
      <c r="FJ8" s="76">
        <v>918661.71900985739</v>
      </c>
      <c r="FK8" s="76">
        <v>4752.5443873807781</v>
      </c>
      <c r="FL8" s="76">
        <v>5145453.1909115473</v>
      </c>
      <c r="FM8" s="76">
        <v>71449</v>
      </c>
      <c r="FN8" s="76">
        <v>0</v>
      </c>
      <c r="FO8" s="76">
        <v>1148479.4858447362</v>
      </c>
      <c r="FP8" s="76">
        <v>3476.5977653631285</v>
      </c>
      <c r="FQ8" s="76">
        <v>0</v>
      </c>
      <c r="FR8" s="76">
        <v>0</v>
      </c>
      <c r="FS8" s="76">
        <v>0</v>
      </c>
      <c r="FT8" s="76">
        <v>119963.75351795056</v>
      </c>
      <c r="FU8" s="76">
        <v>0</v>
      </c>
      <c r="FV8" s="76">
        <v>4219538.6737344507</v>
      </c>
      <c r="FW8" s="76">
        <v>0</v>
      </c>
      <c r="FX8" s="76">
        <v>0</v>
      </c>
      <c r="FY8" s="76">
        <v>81805.319036063025</v>
      </c>
      <c r="FZ8" s="76">
        <v>0</v>
      </c>
      <c r="GA8" s="76">
        <v>4411017.0956351282</v>
      </c>
      <c r="GB8" s="76">
        <v>5829918.6808537282</v>
      </c>
      <c r="GC8" s="76">
        <v>0</v>
      </c>
      <c r="GD8" s="76">
        <v>414030.94714311615</v>
      </c>
      <c r="GE8" s="76">
        <v>4752.5443873807781</v>
      </c>
      <c r="GF8" s="76">
        <v>7758600.5415048562</v>
      </c>
      <c r="GG8" s="76">
        <v>0</v>
      </c>
      <c r="GH8" s="76">
        <v>0</v>
      </c>
      <c r="GI8" s="76">
        <v>0</v>
      </c>
      <c r="GJ8" s="76">
        <v>0</v>
      </c>
      <c r="GK8" s="76">
        <v>0</v>
      </c>
      <c r="GL8" s="76">
        <v>0</v>
      </c>
      <c r="GM8" s="76">
        <v>0</v>
      </c>
      <c r="GN8" s="76">
        <v>0</v>
      </c>
      <c r="GO8" s="76">
        <v>0</v>
      </c>
      <c r="GP8" s="76">
        <v>1999078.7353059733</v>
      </c>
      <c r="GQ8" s="76">
        <v>0</v>
      </c>
      <c r="GR8" s="76">
        <v>0</v>
      </c>
      <c r="GS8" s="76">
        <v>2248.5330702161687</v>
      </c>
      <c r="GT8" s="76">
        <v>0</v>
      </c>
      <c r="GU8" s="76">
        <v>0</v>
      </c>
      <c r="GV8" s="76">
        <v>0</v>
      </c>
      <c r="GW8" s="76">
        <v>0</v>
      </c>
      <c r="GX8" s="76">
        <v>0</v>
      </c>
      <c r="GY8" s="76">
        <v>0</v>
      </c>
      <c r="GZ8" s="76">
        <v>0</v>
      </c>
      <c r="HA8" s="76">
        <v>0</v>
      </c>
      <c r="HB8" s="76">
        <v>0</v>
      </c>
      <c r="HC8" s="76">
        <v>0</v>
      </c>
      <c r="HD8" s="76">
        <v>0</v>
      </c>
      <c r="HE8" s="76">
        <v>0</v>
      </c>
      <c r="HF8" s="76">
        <v>0</v>
      </c>
      <c r="HG8" s="76">
        <v>0</v>
      </c>
      <c r="HH8" s="76">
        <v>0</v>
      </c>
      <c r="HI8" s="76">
        <v>0</v>
      </c>
      <c r="HJ8" s="76">
        <v>0</v>
      </c>
      <c r="HK8" s="76">
        <v>0</v>
      </c>
      <c r="HL8" s="76">
        <v>0</v>
      </c>
      <c r="HM8" s="76">
        <v>0</v>
      </c>
      <c r="HN8" s="76">
        <v>0</v>
      </c>
      <c r="HP8" s="77" t="s">
        <v>137</v>
      </c>
      <c r="HQ8" s="75">
        <f>'Relative Weights'!$H$1</f>
        <v>2023</v>
      </c>
      <c r="HR8" s="76">
        <v>2402267.2994868835</v>
      </c>
      <c r="HS8" s="76">
        <v>949985.24581877666</v>
      </c>
      <c r="HT8" s="76">
        <v>237568.01546623505</v>
      </c>
      <c r="HU8" s="76">
        <v>46696.532316630357</v>
      </c>
      <c r="HV8" s="76">
        <v>0</v>
      </c>
      <c r="HW8" s="76">
        <v>1571895.1058108767</v>
      </c>
      <c r="HX8" s="76">
        <v>0</v>
      </c>
      <c r="HY8" s="76">
        <v>0</v>
      </c>
      <c r="HZ8" s="76">
        <v>0</v>
      </c>
      <c r="IA8" s="76">
        <v>0</v>
      </c>
      <c r="IB8" s="76">
        <v>0</v>
      </c>
      <c r="IC8" s="76">
        <v>0</v>
      </c>
      <c r="ID8" s="76">
        <v>0</v>
      </c>
      <c r="IE8" s="76">
        <v>0</v>
      </c>
      <c r="IF8" s="76">
        <v>0</v>
      </c>
      <c r="IG8" s="76">
        <v>409310.5145904161</v>
      </c>
      <c r="IH8" s="76">
        <v>0</v>
      </c>
      <c r="II8" s="76">
        <v>0</v>
      </c>
      <c r="IJ8" s="76">
        <v>0</v>
      </c>
      <c r="IK8" s="76">
        <v>0</v>
      </c>
      <c r="IL8" s="76">
        <v>776235.54408711893</v>
      </c>
      <c r="IM8" s="76">
        <v>675534.46458039095</v>
      </c>
      <c r="IN8" s="76">
        <v>67668.208794173188</v>
      </c>
      <c r="IO8" s="76">
        <v>137034.57209094462</v>
      </c>
      <c r="IP8" s="76">
        <v>0</v>
      </c>
      <c r="IQ8" s="76">
        <v>2057005.1268607073</v>
      </c>
      <c r="IR8" s="76">
        <v>0</v>
      </c>
      <c r="IS8" s="76">
        <v>0</v>
      </c>
      <c r="IT8" s="76">
        <v>0</v>
      </c>
      <c r="IU8" s="76">
        <v>0</v>
      </c>
      <c r="IV8" s="76">
        <v>0</v>
      </c>
      <c r="IW8" s="76">
        <v>0</v>
      </c>
      <c r="IX8" s="76">
        <v>0</v>
      </c>
      <c r="IY8" s="76">
        <v>0</v>
      </c>
      <c r="IZ8" s="76">
        <v>0</v>
      </c>
      <c r="JA8" s="76">
        <v>804917.93607333652</v>
      </c>
      <c r="JB8" s="76">
        <v>0</v>
      </c>
      <c r="JC8" s="76">
        <v>0</v>
      </c>
      <c r="JD8" s="76">
        <v>0</v>
      </c>
      <c r="JE8" s="76">
        <v>0</v>
      </c>
      <c r="JF8" s="76">
        <v>188345.6200720708</v>
      </c>
      <c r="JG8" s="76">
        <v>73839.382888575055</v>
      </c>
      <c r="JH8" s="76">
        <v>8713.7757395917633</v>
      </c>
      <c r="JI8" s="76">
        <v>25001.082341768615</v>
      </c>
      <c r="JJ8" s="76">
        <v>0</v>
      </c>
      <c r="JK8" s="76">
        <v>342884.85945098969</v>
      </c>
      <c r="JL8" s="76">
        <v>0</v>
      </c>
      <c r="JM8" s="76">
        <v>0</v>
      </c>
      <c r="JN8" s="76">
        <v>137750</v>
      </c>
      <c r="JO8" s="76">
        <v>0</v>
      </c>
      <c r="JP8" s="76">
        <v>0</v>
      </c>
      <c r="JQ8" s="76">
        <v>0</v>
      </c>
      <c r="JR8" s="76">
        <v>0</v>
      </c>
      <c r="JS8" s="76">
        <v>0</v>
      </c>
      <c r="JT8" s="76">
        <v>0</v>
      </c>
      <c r="JU8" s="76">
        <v>218635.91838675732</v>
      </c>
      <c r="JV8" s="76">
        <v>0</v>
      </c>
      <c r="JW8" s="76">
        <v>0</v>
      </c>
      <c r="JX8" s="76">
        <v>0</v>
      </c>
      <c r="JY8" s="76">
        <v>0</v>
      </c>
      <c r="JZ8" s="76">
        <v>48910.536353926655</v>
      </c>
      <c r="KA8" s="76">
        <v>38454.9067122575</v>
      </c>
      <c r="KB8" s="76">
        <v>0</v>
      </c>
      <c r="KC8" s="76">
        <v>4892.8132506563879</v>
      </c>
      <c r="KD8" s="76">
        <v>0</v>
      </c>
      <c r="KE8" s="76">
        <v>141677.90787742613</v>
      </c>
      <c r="KF8" s="76">
        <v>0</v>
      </c>
      <c r="KG8" s="76">
        <v>0</v>
      </c>
      <c r="KH8" s="76">
        <v>0</v>
      </c>
      <c r="KI8" s="76">
        <v>0</v>
      </c>
      <c r="KJ8" s="76">
        <v>0</v>
      </c>
      <c r="KK8" s="76">
        <v>0</v>
      </c>
      <c r="KL8" s="76">
        <v>0</v>
      </c>
      <c r="KM8" s="76">
        <v>0</v>
      </c>
      <c r="KN8" s="76">
        <v>0</v>
      </c>
      <c r="KO8" s="76">
        <v>10956.630949490043</v>
      </c>
      <c r="KP8" s="76">
        <v>0</v>
      </c>
      <c r="KQ8" s="76">
        <v>0</v>
      </c>
      <c r="KR8" s="76">
        <v>0</v>
      </c>
      <c r="KS8" s="76">
        <v>0</v>
      </c>
      <c r="KT8" s="76">
        <v>0</v>
      </c>
      <c r="KU8" s="76">
        <v>0</v>
      </c>
      <c r="KV8" s="76">
        <v>0</v>
      </c>
      <c r="KW8" s="76">
        <v>0</v>
      </c>
      <c r="KX8" s="76">
        <v>0</v>
      </c>
      <c r="KY8" s="76">
        <v>0</v>
      </c>
      <c r="KZ8" s="76">
        <v>0</v>
      </c>
      <c r="LA8" s="76">
        <v>0</v>
      </c>
      <c r="LB8" s="76">
        <v>0</v>
      </c>
      <c r="LC8" s="76">
        <v>0</v>
      </c>
      <c r="LD8" s="76">
        <v>0</v>
      </c>
      <c r="LE8" s="76">
        <v>0</v>
      </c>
      <c r="LF8" s="76">
        <v>0</v>
      </c>
      <c r="LG8" s="76">
        <v>0</v>
      </c>
      <c r="LH8" s="76">
        <v>0</v>
      </c>
      <c r="LI8" s="76">
        <v>0</v>
      </c>
      <c r="LJ8" s="76">
        <v>0</v>
      </c>
      <c r="LK8" s="76">
        <v>0</v>
      </c>
      <c r="LL8" s="76">
        <v>0</v>
      </c>
      <c r="LM8" s="76">
        <v>0</v>
      </c>
      <c r="LN8" s="76">
        <v>0</v>
      </c>
      <c r="LO8" s="76">
        <v>0</v>
      </c>
      <c r="LP8" s="76">
        <v>0</v>
      </c>
      <c r="LQ8" s="76">
        <v>0</v>
      </c>
      <c r="LR8" s="76">
        <v>0</v>
      </c>
      <c r="LS8" s="76">
        <v>0</v>
      </c>
      <c r="LT8" s="76">
        <v>0</v>
      </c>
      <c r="LU8" s="76">
        <v>0</v>
      </c>
      <c r="LV8" s="76">
        <v>0</v>
      </c>
      <c r="LW8" s="76">
        <v>0</v>
      </c>
      <c r="LX8" s="76">
        <v>0</v>
      </c>
      <c r="LY8" s="76">
        <v>0</v>
      </c>
      <c r="LZ8" s="76">
        <v>0</v>
      </c>
      <c r="MA8" s="76">
        <v>0</v>
      </c>
      <c r="MB8" s="76">
        <v>0</v>
      </c>
      <c r="MC8" s="76">
        <v>0</v>
      </c>
      <c r="MD8" s="76">
        <v>0</v>
      </c>
      <c r="ME8" s="76">
        <v>0</v>
      </c>
      <c r="MF8" s="76">
        <v>0</v>
      </c>
      <c r="MG8" s="76">
        <v>0</v>
      </c>
      <c r="MH8" s="76">
        <v>0</v>
      </c>
      <c r="MI8" s="76">
        <v>0</v>
      </c>
      <c r="MJ8" s="76">
        <v>0</v>
      </c>
      <c r="MK8" s="76">
        <v>0</v>
      </c>
      <c r="ML8" s="76">
        <v>0</v>
      </c>
      <c r="MM8" s="76">
        <v>0</v>
      </c>
      <c r="MN8" s="76">
        <v>0</v>
      </c>
      <c r="MO8" s="76">
        <v>0</v>
      </c>
      <c r="MP8" s="76">
        <v>0</v>
      </c>
      <c r="MQ8" s="76">
        <v>0</v>
      </c>
      <c r="MR8" s="76">
        <v>0</v>
      </c>
      <c r="MS8" s="76">
        <v>0</v>
      </c>
      <c r="MT8" s="76">
        <v>0</v>
      </c>
      <c r="MU8" s="76">
        <v>0</v>
      </c>
      <c r="MV8" s="76">
        <v>0</v>
      </c>
      <c r="MW8" s="76">
        <v>0</v>
      </c>
      <c r="MX8" s="76">
        <v>0</v>
      </c>
      <c r="MY8" s="76">
        <v>0</v>
      </c>
      <c r="MZ8" s="76">
        <v>0</v>
      </c>
      <c r="NA8" s="76">
        <v>0</v>
      </c>
      <c r="NB8" s="76">
        <v>0</v>
      </c>
      <c r="NC8" s="76">
        <v>0</v>
      </c>
      <c r="ND8" s="76">
        <v>0</v>
      </c>
      <c r="NE8" s="76">
        <v>0</v>
      </c>
      <c r="NF8" s="76">
        <v>0</v>
      </c>
      <c r="NG8" s="76">
        <v>0</v>
      </c>
      <c r="NH8" s="76">
        <v>0</v>
      </c>
      <c r="NI8" s="76">
        <v>0</v>
      </c>
      <c r="NJ8" s="76">
        <v>0</v>
      </c>
      <c r="NK8" s="76">
        <v>0</v>
      </c>
      <c r="NL8" s="76">
        <v>0</v>
      </c>
      <c r="NM8" s="76">
        <v>0</v>
      </c>
      <c r="NN8" s="76">
        <v>0</v>
      </c>
      <c r="NO8" s="76">
        <v>0</v>
      </c>
      <c r="NP8" s="76">
        <v>0</v>
      </c>
      <c r="NQ8" s="76">
        <v>0</v>
      </c>
      <c r="NR8" s="76">
        <v>0</v>
      </c>
      <c r="NS8" s="76">
        <v>0</v>
      </c>
      <c r="NT8" s="76">
        <v>0</v>
      </c>
      <c r="NU8" s="76">
        <v>0</v>
      </c>
      <c r="NV8" s="76">
        <v>0</v>
      </c>
      <c r="NW8" s="76">
        <v>0</v>
      </c>
      <c r="NX8" s="76">
        <v>0</v>
      </c>
      <c r="NY8" s="76">
        <v>0</v>
      </c>
      <c r="NZ8" s="76">
        <v>0</v>
      </c>
      <c r="OA8" s="76">
        <v>0</v>
      </c>
      <c r="OB8" s="76">
        <v>0</v>
      </c>
      <c r="OC8" s="76">
        <v>0</v>
      </c>
      <c r="OD8" s="76">
        <v>0</v>
      </c>
      <c r="OE8" s="76">
        <v>0</v>
      </c>
      <c r="OF8" s="76">
        <v>0</v>
      </c>
      <c r="OG8" s="76">
        <v>0</v>
      </c>
      <c r="OH8" s="76">
        <v>0</v>
      </c>
      <c r="OI8" s="76">
        <v>0</v>
      </c>
      <c r="OJ8" s="76">
        <v>0</v>
      </c>
      <c r="OK8" s="76">
        <v>0</v>
      </c>
      <c r="OL8" s="76">
        <v>0</v>
      </c>
      <c r="OM8" s="76">
        <v>0</v>
      </c>
      <c r="ON8" s="76">
        <v>0</v>
      </c>
      <c r="OO8" s="76">
        <v>0</v>
      </c>
      <c r="OP8" s="76">
        <v>0</v>
      </c>
      <c r="OQ8" s="76">
        <v>0</v>
      </c>
      <c r="OR8" s="76">
        <v>0</v>
      </c>
      <c r="OS8" s="76">
        <v>0</v>
      </c>
      <c r="OT8" s="76">
        <v>0</v>
      </c>
      <c r="OU8" s="76">
        <v>0</v>
      </c>
      <c r="OV8" s="76">
        <v>0</v>
      </c>
      <c r="OW8" s="76">
        <v>0</v>
      </c>
      <c r="OX8" s="76">
        <v>0</v>
      </c>
      <c r="OY8" s="76">
        <v>0</v>
      </c>
      <c r="OZ8" s="76">
        <v>0</v>
      </c>
      <c r="PA8" s="76">
        <v>0</v>
      </c>
      <c r="PB8" s="76">
        <v>0</v>
      </c>
      <c r="PC8" s="76">
        <v>0</v>
      </c>
      <c r="PD8" s="76">
        <v>0</v>
      </c>
      <c r="PE8" s="76">
        <v>0</v>
      </c>
      <c r="PF8" s="76">
        <v>0</v>
      </c>
      <c r="PG8" s="76">
        <v>0</v>
      </c>
      <c r="PH8" s="76">
        <v>0</v>
      </c>
      <c r="PI8" s="76">
        <v>0</v>
      </c>
      <c r="PJ8" s="76">
        <v>28446660.284687441</v>
      </c>
      <c r="PK8" s="76">
        <v>50807072.839419857</v>
      </c>
      <c r="PL8" s="76">
        <v>3770847.9207858229</v>
      </c>
      <c r="PM8" s="76">
        <v>24166.655318658188</v>
      </c>
      <c r="PN8" s="76">
        <v>12778594.565016808</v>
      </c>
      <c r="PO8" s="76">
        <v>44003174.778400332</v>
      </c>
      <c r="PP8" s="76">
        <v>26493.880290456436</v>
      </c>
      <c r="PQ8" s="76">
        <v>0</v>
      </c>
      <c r="PR8" s="76">
        <v>2773961.6209746934</v>
      </c>
      <c r="PS8" s="76">
        <v>21648.737251437487</v>
      </c>
      <c r="PT8" s="76">
        <v>0</v>
      </c>
      <c r="PU8" s="76">
        <v>0</v>
      </c>
      <c r="PV8" s="76">
        <v>0</v>
      </c>
      <c r="PW8" s="76">
        <v>3006019.8300763024</v>
      </c>
      <c r="PX8" s="76">
        <v>0</v>
      </c>
      <c r="PY8" s="76">
        <v>13228957.26135128</v>
      </c>
      <c r="PZ8" s="76">
        <v>0</v>
      </c>
      <c r="QA8" s="76">
        <v>94236.273170510307</v>
      </c>
      <c r="QB8" s="76">
        <v>722140.57802852697</v>
      </c>
      <c r="QC8" s="89">
        <v>0</v>
      </c>
      <c r="QD8" s="102">
        <v>1</v>
      </c>
    </row>
    <row r="9" spans="1:446">
      <c r="A9" s="75" t="s">
        <v>170</v>
      </c>
      <c r="B9" s="75" t="s">
        <v>948</v>
      </c>
      <c r="C9" s="76">
        <f>ROUND(UTT!H18,0)-ROUND(UTT!H288,0)</f>
        <v>0</v>
      </c>
      <c r="D9" s="77">
        <v>11163</v>
      </c>
      <c r="E9" s="75" t="s">
        <v>704</v>
      </c>
      <c r="F9" s="75">
        <v>2023</v>
      </c>
      <c r="G9" s="76">
        <v>71601206</v>
      </c>
      <c r="H9" s="76">
        <v>3969899</v>
      </c>
      <c r="I9" s="76">
        <v>16833149</v>
      </c>
      <c r="J9" s="76">
        <v>15315286</v>
      </c>
      <c r="K9" s="76">
        <v>14450655</v>
      </c>
      <c r="L9" s="75" t="s">
        <v>847</v>
      </c>
      <c r="M9" s="75" t="s">
        <v>848</v>
      </c>
      <c r="N9" s="98" t="s">
        <v>849</v>
      </c>
      <c r="O9" s="76">
        <v>2608</v>
      </c>
      <c r="P9" s="76">
        <v>4497</v>
      </c>
      <c r="Q9" s="76">
        <v>1677</v>
      </c>
      <c r="R9" s="76">
        <v>186</v>
      </c>
      <c r="S9" s="76">
        <v>0</v>
      </c>
      <c r="T9" s="78" t="s">
        <v>835</v>
      </c>
      <c r="U9" s="78" t="s">
        <v>731</v>
      </c>
      <c r="V9" s="78" t="s">
        <v>836</v>
      </c>
      <c r="W9" s="76">
        <v>39803</v>
      </c>
      <c r="X9" s="76">
        <v>17674</v>
      </c>
      <c r="Y9" s="76">
        <v>4976</v>
      </c>
      <c r="Z9" s="76">
        <v>874</v>
      </c>
      <c r="AA9" s="76">
        <v>0</v>
      </c>
      <c r="AB9" s="76">
        <v>4249</v>
      </c>
      <c r="AC9" s="76">
        <v>96</v>
      </c>
      <c r="AD9" s="76">
        <v>0</v>
      </c>
      <c r="AE9" s="76">
        <v>261</v>
      </c>
      <c r="AF9" s="76">
        <v>0</v>
      </c>
      <c r="AG9" s="76">
        <v>0</v>
      </c>
      <c r="AH9" s="76">
        <v>0</v>
      </c>
      <c r="AI9" s="76">
        <v>0</v>
      </c>
      <c r="AJ9" s="76">
        <v>2502</v>
      </c>
      <c r="AK9" s="76">
        <v>0</v>
      </c>
      <c r="AL9" s="76">
        <v>5164</v>
      </c>
      <c r="AM9" s="76">
        <v>0</v>
      </c>
      <c r="AN9" s="76">
        <v>0</v>
      </c>
      <c r="AO9" s="76">
        <v>633</v>
      </c>
      <c r="AP9" s="76">
        <v>948</v>
      </c>
      <c r="AQ9" s="76">
        <v>15534</v>
      </c>
      <c r="AR9" s="76">
        <v>8754</v>
      </c>
      <c r="AS9" s="76">
        <v>1364</v>
      </c>
      <c r="AT9" s="76">
        <v>4088</v>
      </c>
      <c r="AU9" s="76">
        <v>0</v>
      </c>
      <c r="AV9" s="76">
        <v>9645</v>
      </c>
      <c r="AW9" s="76">
        <v>312</v>
      </c>
      <c r="AX9" s="76">
        <v>0</v>
      </c>
      <c r="AY9" s="76">
        <v>398</v>
      </c>
      <c r="AZ9" s="76">
        <v>0</v>
      </c>
      <c r="BA9" s="76">
        <v>0</v>
      </c>
      <c r="BB9" s="76">
        <v>0</v>
      </c>
      <c r="BC9" s="76">
        <v>0</v>
      </c>
      <c r="BD9" s="76">
        <v>2931</v>
      </c>
      <c r="BE9" s="76">
        <v>0</v>
      </c>
      <c r="BF9" s="76">
        <v>17002</v>
      </c>
      <c r="BG9" s="76">
        <v>0</v>
      </c>
      <c r="BH9" s="76">
        <v>577</v>
      </c>
      <c r="BI9" s="76">
        <v>1905</v>
      </c>
      <c r="BJ9" s="76">
        <v>33305</v>
      </c>
      <c r="BK9" s="76">
        <v>6056.9999999999991</v>
      </c>
      <c r="BL9" s="76">
        <v>1317</v>
      </c>
      <c r="BM9" s="76">
        <v>144</v>
      </c>
      <c r="BN9" s="76">
        <v>5872</v>
      </c>
      <c r="BO9" s="76">
        <v>0</v>
      </c>
      <c r="BP9" s="76">
        <v>2641</v>
      </c>
      <c r="BQ9" s="76">
        <v>0</v>
      </c>
      <c r="BR9" s="76">
        <v>0</v>
      </c>
      <c r="BS9" s="76">
        <v>0</v>
      </c>
      <c r="BT9" s="76">
        <v>0</v>
      </c>
      <c r="BU9" s="76">
        <v>0</v>
      </c>
      <c r="BV9" s="76">
        <v>0</v>
      </c>
      <c r="BW9" s="76">
        <v>0</v>
      </c>
      <c r="BX9" s="76">
        <v>2535</v>
      </c>
      <c r="BY9" s="76">
        <v>0</v>
      </c>
      <c r="BZ9" s="76">
        <v>7964</v>
      </c>
      <c r="CA9" s="76">
        <v>0</v>
      </c>
      <c r="CB9" s="76">
        <v>0</v>
      </c>
      <c r="CC9" s="76">
        <v>690</v>
      </c>
      <c r="CD9" s="76">
        <v>6325</v>
      </c>
      <c r="CE9" s="76">
        <v>294</v>
      </c>
      <c r="CF9" s="76">
        <v>12</v>
      </c>
      <c r="CG9" s="76">
        <v>0</v>
      </c>
      <c r="CH9" s="76">
        <v>1009</v>
      </c>
      <c r="CI9" s="76">
        <v>0</v>
      </c>
      <c r="CJ9" s="76">
        <v>0</v>
      </c>
      <c r="CK9" s="76">
        <v>0</v>
      </c>
      <c r="CL9" s="76">
        <v>0</v>
      </c>
      <c r="CM9" s="76">
        <v>0</v>
      </c>
      <c r="CN9" s="76">
        <v>0</v>
      </c>
      <c r="CO9" s="76">
        <v>0</v>
      </c>
      <c r="CP9" s="76">
        <v>0</v>
      </c>
      <c r="CQ9" s="76">
        <v>0</v>
      </c>
      <c r="CR9" s="76">
        <v>0</v>
      </c>
      <c r="CS9" s="76">
        <v>0</v>
      </c>
      <c r="CT9" s="76">
        <v>594</v>
      </c>
      <c r="CU9" s="76">
        <v>0</v>
      </c>
      <c r="CV9" s="76">
        <v>0</v>
      </c>
      <c r="CW9" s="76">
        <v>0</v>
      </c>
      <c r="CX9" s="76">
        <v>679</v>
      </c>
      <c r="CY9" s="76">
        <v>0</v>
      </c>
      <c r="CZ9" s="76">
        <v>0</v>
      </c>
      <c r="DA9" s="76">
        <v>0</v>
      </c>
      <c r="DB9" s="76">
        <v>0</v>
      </c>
      <c r="DC9" s="76">
        <v>0</v>
      </c>
      <c r="DD9" s="76">
        <v>0</v>
      </c>
      <c r="DE9" s="76">
        <v>0</v>
      </c>
      <c r="DF9" s="76">
        <v>0</v>
      </c>
      <c r="DG9" s="76">
        <v>0</v>
      </c>
      <c r="DH9" s="76">
        <v>0</v>
      </c>
      <c r="DI9" s="76">
        <v>0</v>
      </c>
      <c r="DJ9" s="76">
        <v>0</v>
      </c>
      <c r="DK9" s="76">
        <v>0</v>
      </c>
      <c r="DL9" s="76">
        <v>0</v>
      </c>
      <c r="DM9" s="76">
        <v>474</v>
      </c>
      <c r="DN9" s="76">
        <v>0</v>
      </c>
      <c r="DO9" s="76">
        <v>0</v>
      </c>
      <c r="DP9" s="76">
        <v>0</v>
      </c>
      <c r="DQ9" s="76">
        <v>0</v>
      </c>
      <c r="DR9" s="76">
        <v>0</v>
      </c>
      <c r="DS9" s="76">
        <v>2392942.8443922279</v>
      </c>
      <c r="DT9" s="76">
        <v>948976.18461102224</v>
      </c>
      <c r="DU9" s="76">
        <v>523399.99417354702</v>
      </c>
      <c r="DV9" s="76">
        <v>70571.42468921782</v>
      </c>
      <c r="DW9" s="76">
        <v>0</v>
      </c>
      <c r="DX9" s="76">
        <v>446154.40125348885</v>
      </c>
      <c r="DY9" s="76">
        <v>1502.608695652174</v>
      </c>
      <c r="DZ9" s="76">
        <v>0</v>
      </c>
      <c r="EA9" s="76">
        <v>116889.80230953633</v>
      </c>
      <c r="EB9" s="76">
        <v>0</v>
      </c>
      <c r="EC9" s="76">
        <v>0</v>
      </c>
      <c r="ED9" s="76">
        <v>0</v>
      </c>
      <c r="EE9" s="76">
        <v>0</v>
      </c>
      <c r="EF9" s="76">
        <v>233340.81354968576</v>
      </c>
      <c r="EG9" s="76">
        <v>0</v>
      </c>
      <c r="EH9" s="76">
        <v>709089.09793676157</v>
      </c>
      <c r="EI9" s="76">
        <v>0</v>
      </c>
      <c r="EJ9" s="76">
        <v>0</v>
      </c>
      <c r="EK9" s="76">
        <v>83724.19175180688</v>
      </c>
      <c r="EL9" s="76">
        <v>82227.538664113395</v>
      </c>
      <c r="EM9" s="76">
        <v>1244948.2191497392</v>
      </c>
      <c r="EN9" s="76">
        <v>1111809.1614850524</v>
      </c>
      <c r="EO9" s="76">
        <v>334905.82232524472</v>
      </c>
      <c r="EP9" s="76">
        <v>294065.23620599526</v>
      </c>
      <c r="EQ9" s="76">
        <v>0</v>
      </c>
      <c r="ER9" s="76">
        <v>2019378.9234272786</v>
      </c>
      <c r="ES9" s="76">
        <v>4858.434782608696</v>
      </c>
      <c r="ET9" s="76">
        <v>0</v>
      </c>
      <c r="EU9" s="76">
        <v>78386.697690463654</v>
      </c>
      <c r="EV9" s="76">
        <v>0</v>
      </c>
      <c r="EW9" s="76">
        <v>0</v>
      </c>
      <c r="EX9" s="76">
        <v>0</v>
      </c>
      <c r="EY9" s="76">
        <v>0</v>
      </c>
      <c r="EZ9" s="76">
        <v>344474.73864257545</v>
      </c>
      <c r="FA9" s="76">
        <v>0</v>
      </c>
      <c r="FB9" s="76">
        <v>2614578.1401642356</v>
      </c>
      <c r="FC9" s="76">
        <v>0</v>
      </c>
      <c r="FD9" s="76">
        <v>57610.921760870966</v>
      </c>
      <c r="FE9" s="76">
        <v>307129.06942923035</v>
      </c>
      <c r="FF9" s="76">
        <v>4232576.0867400263</v>
      </c>
      <c r="FG9" s="76">
        <v>1587647.8227869829</v>
      </c>
      <c r="FH9" s="76">
        <v>684423.80039912299</v>
      </c>
      <c r="FI9" s="76">
        <v>82644.633501208518</v>
      </c>
      <c r="FJ9" s="76">
        <v>748012.57300033327</v>
      </c>
      <c r="FK9" s="76">
        <v>0</v>
      </c>
      <c r="FL9" s="76">
        <v>962872.17334135901</v>
      </c>
      <c r="FM9" s="76">
        <v>0</v>
      </c>
      <c r="FN9" s="76">
        <v>0</v>
      </c>
      <c r="FO9" s="76">
        <v>0</v>
      </c>
      <c r="FP9" s="76">
        <v>0</v>
      </c>
      <c r="FQ9" s="76">
        <v>0</v>
      </c>
      <c r="FR9" s="76">
        <v>0</v>
      </c>
      <c r="FS9" s="76">
        <v>0</v>
      </c>
      <c r="FT9" s="76">
        <v>632712.86383867229</v>
      </c>
      <c r="FU9" s="76">
        <v>0</v>
      </c>
      <c r="FV9" s="76">
        <v>1719163.4439693429</v>
      </c>
      <c r="FW9" s="76">
        <v>0</v>
      </c>
      <c r="FX9" s="76">
        <v>0</v>
      </c>
      <c r="FY9" s="76">
        <v>212532.82047682768</v>
      </c>
      <c r="FZ9" s="76">
        <v>1320126.6543127359</v>
      </c>
      <c r="GA9" s="76">
        <v>179953.67214228483</v>
      </c>
      <c r="GB9" s="76">
        <v>3496.3948051948059</v>
      </c>
      <c r="GC9" s="76">
        <v>0</v>
      </c>
      <c r="GD9" s="76">
        <v>335690.96932832839</v>
      </c>
      <c r="GE9" s="76">
        <v>0</v>
      </c>
      <c r="GF9" s="76">
        <v>0</v>
      </c>
      <c r="GG9" s="76">
        <v>0</v>
      </c>
      <c r="GH9" s="76">
        <v>0</v>
      </c>
      <c r="GI9" s="76">
        <v>0</v>
      </c>
      <c r="GJ9" s="76">
        <v>0</v>
      </c>
      <c r="GK9" s="76">
        <v>0</v>
      </c>
      <c r="GL9" s="76">
        <v>0</v>
      </c>
      <c r="GM9" s="76">
        <v>0</v>
      </c>
      <c r="GN9" s="76">
        <v>0</v>
      </c>
      <c r="GO9" s="76">
        <v>0</v>
      </c>
      <c r="GP9" s="76">
        <v>290734.8845442225</v>
      </c>
      <c r="GQ9" s="76">
        <v>0</v>
      </c>
      <c r="GR9" s="76">
        <v>0</v>
      </c>
      <c r="GS9" s="76">
        <v>0</v>
      </c>
      <c r="GT9" s="76">
        <v>540417.21701711661</v>
      </c>
      <c r="GU9" s="76">
        <v>0</v>
      </c>
      <c r="GV9" s="76">
        <v>0</v>
      </c>
      <c r="GW9" s="76">
        <v>0</v>
      </c>
      <c r="GX9" s="76">
        <v>0</v>
      </c>
      <c r="GY9" s="76">
        <v>0</v>
      </c>
      <c r="GZ9" s="76">
        <v>0</v>
      </c>
      <c r="HA9" s="76">
        <v>0</v>
      </c>
      <c r="HB9" s="76">
        <v>0</v>
      </c>
      <c r="HC9" s="76">
        <v>0</v>
      </c>
      <c r="HD9" s="76">
        <v>0</v>
      </c>
      <c r="HE9" s="76">
        <v>0</v>
      </c>
      <c r="HF9" s="76">
        <v>0</v>
      </c>
      <c r="HG9" s="76">
        <v>0</v>
      </c>
      <c r="HH9" s="76">
        <v>0</v>
      </c>
      <c r="HI9" s="76">
        <v>160972</v>
      </c>
      <c r="HJ9" s="76">
        <v>0</v>
      </c>
      <c r="HK9" s="76">
        <v>0</v>
      </c>
      <c r="HL9" s="76">
        <v>0</v>
      </c>
      <c r="HM9" s="76">
        <v>0</v>
      </c>
      <c r="HN9" s="76">
        <v>0</v>
      </c>
      <c r="HP9" s="77" t="s">
        <v>138</v>
      </c>
      <c r="HQ9" s="75">
        <f>'Relative Weights'!$H$1</f>
        <v>2023</v>
      </c>
      <c r="HR9" s="76">
        <v>85285.17989463103</v>
      </c>
      <c r="HS9" s="76">
        <v>151186.46636163851</v>
      </c>
      <c r="HT9" s="76">
        <v>34150.524367674276</v>
      </c>
      <c r="HU9" s="76">
        <v>0</v>
      </c>
      <c r="HV9" s="76">
        <v>0</v>
      </c>
      <c r="HW9" s="76">
        <v>92162.919724221341</v>
      </c>
      <c r="HX9" s="76">
        <v>0</v>
      </c>
      <c r="HY9" s="76">
        <v>0</v>
      </c>
      <c r="HZ9" s="76">
        <v>0</v>
      </c>
      <c r="IA9" s="76">
        <v>0</v>
      </c>
      <c r="IB9" s="76">
        <v>0</v>
      </c>
      <c r="IC9" s="76">
        <v>0</v>
      </c>
      <c r="ID9" s="76">
        <v>0</v>
      </c>
      <c r="IE9" s="76">
        <v>11155.82076054217</v>
      </c>
      <c r="IF9" s="76">
        <v>0</v>
      </c>
      <c r="IG9" s="76">
        <v>0</v>
      </c>
      <c r="IH9" s="76">
        <v>0</v>
      </c>
      <c r="II9" s="76">
        <v>0</v>
      </c>
      <c r="IJ9" s="76">
        <v>0</v>
      </c>
      <c r="IK9" s="76">
        <v>36.397023535400052</v>
      </c>
      <c r="IL9" s="76">
        <v>33284.425407210481</v>
      </c>
      <c r="IM9" s="76">
        <v>74883.236761897904</v>
      </c>
      <c r="IN9" s="76">
        <v>9361.1967921036394</v>
      </c>
      <c r="IO9" s="76">
        <v>0</v>
      </c>
      <c r="IP9" s="76">
        <v>0</v>
      </c>
      <c r="IQ9" s="76">
        <v>209204.83895978227</v>
      </c>
      <c r="IR9" s="76">
        <v>0</v>
      </c>
      <c r="IS9" s="76">
        <v>0</v>
      </c>
      <c r="IT9" s="76">
        <v>0</v>
      </c>
      <c r="IU9" s="76">
        <v>0</v>
      </c>
      <c r="IV9" s="76">
        <v>0</v>
      </c>
      <c r="IW9" s="76">
        <v>0</v>
      </c>
      <c r="IX9" s="76">
        <v>0</v>
      </c>
      <c r="IY9" s="76">
        <v>13068.629356174701</v>
      </c>
      <c r="IZ9" s="76">
        <v>0</v>
      </c>
      <c r="JA9" s="76">
        <v>0</v>
      </c>
      <c r="JB9" s="76">
        <v>0</v>
      </c>
      <c r="JC9" s="76">
        <v>41399.4</v>
      </c>
      <c r="JD9" s="76">
        <v>0</v>
      </c>
      <c r="JE9" s="76">
        <v>1278.6950093317498</v>
      </c>
      <c r="JF9" s="76">
        <v>12978.226129230967</v>
      </c>
      <c r="JG9" s="76">
        <v>11265.846791800268</v>
      </c>
      <c r="JH9" s="76">
        <v>988.27884022208514</v>
      </c>
      <c r="JI9" s="76">
        <v>0</v>
      </c>
      <c r="JJ9" s="76">
        <v>0</v>
      </c>
      <c r="JK9" s="76">
        <v>57284.60131599637</v>
      </c>
      <c r="JL9" s="76">
        <v>0</v>
      </c>
      <c r="JM9" s="76">
        <v>0</v>
      </c>
      <c r="JN9" s="76">
        <v>0</v>
      </c>
      <c r="JO9" s="76">
        <v>0</v>
      </c>
      <c r="JP9" s="76">
        <v>0</v>
      </c>
      <c r="JQ9" s="76">
        <v>0</v>
      </c>
      <c r="JR9" s="76">
        <v>0</v>
      </c>
      <c r="JS9" s="76">
        <v>11302.959883283134</v>
      </c>
      <c r="JT9" s="76">
        <v>0</v>
      </c>
      <c r="JU9" s="76">
        <v>0</v>
      </c>
      <c r="JV9" s="76">
        <v>0</v>
      </c>
      <c r="JW9" s="76">
        <v>0</v>
      </c>
      <c r="JX9" s="76">
        <v>0</v>
      </c>
      <c r="JY9" s="76">
        <v>242.83879099304357</v>
      </c>
      <c r="JZ9" s="76">
        <v>629.94856892750613</v>
      </c>
      <c r="KA9" s="76">
        <v>102.65008466332817</v>
      </c>
      <c r="KB9" s="76">
        <v>0</v>
      </c>
      <c r="KC9" s="76">
        <v>0</v>
      </c>
      <c r="KD9" s="76">
        <v>0</v>
      </c>
      <c r="KE9" s="76">
        <v>0</v>
      </c>
      <c r="KF9" s="76">
        <v>0</v>
      </c>
      <c r="KG9" s="76">
        <v>0</v>
      </c>
      <c r="KH9" s="76">
        <v>0</v>
      </c>
      <c r="KI9" s="76">
        <v>0</v>
      </c>
      <c r="KJ9" s="76">
        <v>0</v>
      </c>
      <c r="KK9" s="76">
        <v>0</v>
      </c>
      <c r="KL9" s="76">
        <v>0</v>
      </c>
      <c r="KM9" s="76">
        <v>0</v>
      </c>
      <c r="KN9" s="76">
        <v>0</v>
      </c>
      <c r="KO9" s="76">
        <v>0</v>
      </c>
      <c r="KP9" s="76">
        <v>0</v>
      </c>
      <c r="KQ9" s="76">
        <v>0</v>
      </c>
      <c r="KR9" s="76">
        <v>0</v>
      </c>
      <c r="KS9" s="76">
        <v>26.069176139806579</v>
      </c>
      <c r="KT9" s="76">
        <v>0</v>
      </c>
      <c r="KU9" s="76">
        <v>0</v>
      </c>
      <c r="KV9" s="76">
        <v>0</v>
      </c>
      <c r="KW9" s="76">
        <v>0</v>
      </c>
      <c r="KX9" s="76">
        <v>0</v>
      </c>
      <c r="KY9" s="76">
        <v>0</v>
      </c>
      <c r="KZ9" s="76">
        <v>0</v>
      </c>
      <c r="LA9" s="76">
        <v>0</v>
      </c>
      <c r="LB9" s="76">
        <v>0</v>
      </c>
      <c r="LC9" s="76">
        <v>0</v>
      </c>
      <c r="LD9" s="76">
        <v>0</v>
      </c>
      <c r="LE9" s="76">
        <v>0</v>
      </c>
      <c r="LF9" s="76">
        <v>0</v>
      </c>
      <c r="LG9" s="76">
        <v>0</v>
      </c>
      <c r="LH9" s="76">
        <v>0</v>
      </c>
      <c r="LI9" s="76">
        <v>0</v>
      </c>
      <c r="LJ9" s="76">
        <v>0</v>
      </c>
      <c r="LK9" s="76">
        <v>0</v>
      </c>
      <c r="LL9" s="76">
        <v>0</v>
      </c>
      <c r="LM9" s="76">
        <v>0</v>
      </c>
      <c r="LN9" s="76">
        <v>0</v>
      </c>
      <c r="LO9" s="76">
        <v>0</v>
      </c>
      <c r="LP9" s="76">
        <v>0</v>
      </c>
      <c r="LQ9" s="76">
        <v>0</v>
      </c>
      <c r="LR9" s="76">
        <v>0</v>
      </c>
      <c r="LS9" s="76">
        <v>0</v>
      </c>
      <c r="LT9" s="76">
        <v>0</v>
      </c>
      <c r="LU9" s="76">
        <v>0</v>
      </c>
      <c r="LV9" s="76">
        <v>0</v>
      </c>
      <c r="LW9" s="76">
        <v>0</v>
      </c>
      <c r="LX9" s="76">
        <v>0</v>
      </c>
      <c r="LY9" s="76">
        <v>0</v>
      </c>
      <c r="LZ9" s="76">
        <v>0</v>
      </c>
      <c r="MA9" s="76">
        <v>0</v>
      </c>
      <c r="MB9" s="76">
        <v>0</v>
      </c>
      <c r="MC9" s="76">
        <v>0</v>
      </c>
      <c r="MD9" s="76">
        <v>0</v>
      </c>
      <c r="ME9" s="76">
        <v>0</v>
      </c>
      <c r="MF9" s="76">
        <v>0</v>
      </c>
      <c r="MG9" s="76">
        <v>0</v>
      </c>
      <c r="MH9" s="76">
        <v>0</v>
      </c>
      <c r="MI9" s="76">
        <v>0</v>
      </c>
      <c r="MJ9" s="76">
        <v>0</v>
      </c>
      <c r="MK9" s="76">
        <v>0</v>
      </c>
      <c r="ML9" s="76">
        <v>0</v>
      </c>
      <c r="MM9" s="76">
        <v>0</v>
      </c>
      <c r="MN9" s="76">
        <v>0</v>
      </c>
      <c r="MO9" s="76">
        <v>0</v>
      </c>
      <c r="MP9" s="76">
        <v>0</v>
      </c>
      <c r="MQ9" s="76">
        <v>0</v>
      </c>
      <c r="MR9" s="76">
        <v>0</v>
      </c>
      <c r="MS9" s="76">
        <v>0</v>
      </c>
      <c r="MT9" s="76">
        <v>0</v>
      </c>
      <c r="MU9" s="76">
        <v>0</v>
      </c>
      <c r="MV9" s="76">
        <v>0</v>
      </c>
      <c r="MW9" s="76">
        <v>0</v>
      </c>
      <c r="MX9" s="76">
        <v>0</v>
      </c>
      <c r="MY9" s="76">
        <v>0</v>
      </c>
      <c r="MZ9" s="76">
        <v>0</v>
      </c>
      <c r="NA9" s="76">
        <v>0</v>
      </c>
      <c r="NB9" s="76">
        <v>0</v>
      </c>
      <c r="NC9" s="76">
        <v>0</v>
      </c>
      <c r="ND9" s="76">
        <v>0</v>
      </c>
      <c r="NE9" s="76">
        <v>0</v>
      </c>
      <c r="NF9" s="76">
        <v>0</v>
      </c>
      <c r="NG9" s="76">
        <v>0</v>
      </c>
      <c r="NH9" s="76">
        <v>0</v>
      </c>
      <c r="NI9" s="76">
        <v>0</v>
      </c>
      <c r="NJ9" s="76">
        <v>0</v>
      </c>
      <c r="NK9" s="76">
        <v>0</v>
      </c>
      <c r="NL9" s="76">
        <v>0</v>
      </c>
      <c r="NM9" s="76">
        <v>0</v>
      </c>
      <c r="NN9" s="76">
        <v>0</v>
      </c>
      <c r="NO9" s="76">
        <v>0</v>
      </c>
      <c r="NP9" s="76">
        <v>0</v>
      </c>
      <c r="NQ9" s="76">
        <v>0</v>
      </c>
      <c r="NR9" s="76">
        <v>0</v>
      </c>
      <c r="NS9" s="76">
        <v>0</v>
      </c>
      <c r="NT9" s="76">
        <v>0</v>
      </c>
      <c r="NU9" s="76">
        <v>0</v>
      </c>
      <c r="NV9" s="76">
        <v>0</v>
      </c>
      <c r="NW9" s="76">
        <v>0</v>
      </c>
      <c r="NX9" s="76">
        <v>0</v>
      </c>
      <c r="NY9" s="76">
        <v>0</v>
      </c>
      <c r="NZ9" s="76">
        <v>0</v>
      </c>
      <c r="OA9" s="76">
        <v>0</v>
      </c>
      <c r="OB9" s="76">
        <v>0</v>
      </c>
      <c r="OC9" s="76">
        <v>0</v>
      </c>
      <c r="OD9" s="76">
        <v>0</v>
      </c>
      <c r="OE9" s="76">
        <v>0</v>
      </c>
      <c r="OF9" s="76">
        <v>0</v>
      </c>
      <c r="OG9" s="76">
        <v>0</v>
      </c>
      <c r="OH9" s="76">
        <v>0</v>
      </c>
      <c r="OI9" s="76">
        <v>0</v>
      </c>
      <c r="OJ9" s="76">
        <v>0</v>
      </c>
      <c r="OK9" s="76">
        <v>0</v>
      </c>
      <c r="OL9" s="76">
        <v>0</v>
      </c>
      <c r="OM9" s="76">
        <v>0</v>
      </c>
      <c r="ON9" s="76">
        <v>0</v>
      </c>
      <c r="OO9" s="76">
        <v>0</v>
      </c>
      <c r="OP9" s="76">
        <v>0</v>
      </c>
      <c r="OQ9" s="76">
        <v>0</v>
      </c>
      <c r="OR9" s="76">
        <v>0</v>
      </c>
      <c r="OS9" s="76">
        <v>0</v>
      </c>
      <c r="OT9" s="76">
        <v>0</v>
      </c>
      <c r="OU9" s="76">
        <v>0</v>
      </c>
      <c r="OV9" s="76">
        <v>0</v>
      </c>
      <c r="OW9" s="76">
        <v>0</v>
      </c>
      <c r="OX9" s="76">
        <v>0</v>
      </c>
      <c r="OY9" s="76">
        <v>0</v>
      </c>
      <c r="OZ9" s="76">
        <v>0</v>
      </c>
      <c r="PA9" s="76">
        <v>0</v>
      </c>
      <c r="PB9" s="76">
        <v>0</v>
      </c>
      <c r="PC9" s="76">
        <v>0</v>
      </c>
      <c r="PD9" s="76">
        <v>0</v>
      </c>
      <c r="PE9" s="76">
        <v>0</v>
      </c>
      <c r="PF9" s="76">
        <v>0</v>
      </c>
      <c r="PG9" s="76">
        <v>0</v>
      </c>
      <c r="PH9" s="76">
        <v>0</v>
      </c>
      <c r="PI9" s="76">
        <v>0</v>
      </c>
      <c r="PJ9" s="76">
        <v>9182547.2438412402</v>
      </c>
      <c r="PK9" s="76">
        <v>4450678.8373522367</v>
      </c>
      <c r="PL9" s="76">
        <v>1468758.3194385269</v>
      </c>
      <c r="PM9" s="76">
        <v>0</v>
      </c>
      <c r="PN9" s="76">
        <v>2220372.8620065222</v>
      </c>
      <c r="PO9" s="76">
        <v>5644396.1593046542</v>
      </c>
      <c r="PP9" s="76">
        <v>0</v>
      </c>
      <c r="PQ9" s="76">
        <v>0</v>
      </c>
      <c r="PR9" s="76">
        <v>0</v>
      </c>
      <c r="PS9" s="76">
        <v>0</v>
      </c>
      <c r="PT9" s="76">
        <v>0</v>
      </c>
      <c r="PU9" s="76">
        <v>0</v>
      </c>
      <c r="PV9" s="76">
        <v>0</v>
      </c>
      <c r="PW9" s="76">
        <v>1857175.9350942289</v>
      </c>
      <c r="PX9" s="76">
        <v>4125895</v>
      </c>
      <c r="PY9" s="76">
        <v>7949378.6808215436</v>
      </c>
      <c r="PZ9" s="76">
        <v>0</v>
      </c>
      <c r="QA9" s="76">
        <v>0</v>
      </c>
      <c r="QB9" s="76">
        <v>899312.92564573197</v>
      </c>
      <c r="QC9" s="89">
        <v>9206368.0364953112</v>
      </c>
      <c r="QD9" s="102">
        <v>1</v>
      </c>
    </row>
    <row r="10" spans="1:446">
      <c r="A10" s="75" t="s">
        <v>103</v>
      </c>
      <c r="B10" s="75" t="s">
        <v>103</v>
      </c>
      <c r="C10" s="76">
        <f>ROUND(TAMU!H18,0)-ROUND(TAMU!H288,0)</f>
        <v>0</v>
      </c>
      <c r="D10" s="77">
        <v>3632</v>
      </c>
      <c r="E10" s="75" t="s">
        <v>103</v>
      </c>
      <c r="F10" s="75">
        <v>2023</v>
      </c>
      <c r="G10" s="76">
        <v>684974607</v>
      </c>
      <c r="H10" s="76">
        <v>296876859</v>
      </c>
      <c r="I10" s="76">
        <v>310762033</v>
      </c>
      <c r="J10" s="76">
        <v>88001771</v>
      </c>
      <c r="K10" s="76">
        <v>110745389</v>
      </c>
      <c r="L10" s="75" t="s">
        <v>732</v>
      </c>
      <c r="M10" s="75" t="s">
        <v>733</v>
      </c>
      <c r="N10" s="75" t="s">
        <v>734</v>
      </c>
      <c r="O10" s="76">
        <v>23924</v>
      </c>
      <c r="P10" s="76">
        <v>30707</v>
      </c>
      <c r="Q10" s="76">
        <v>7401</v>
      </c>
      <c r="R10" s="76">
        <v>3957</v>
      </c>
      <c r="S10" s="76">
        <v>1176</v>
      </c>
      <c r="T10" s="78" t="s">
        <v>895</v>
      </c>
      <c r="U10" s="78" t="s">
        <v>896</v>
      </c>
      <c r="V10" s="91" t="s">
        <v>897</v>
      </c>
      <c r="W10" s="76">
        <v>296998.00000000006</v>
      </c>
      <c r="X10" s="76">
        <v>237221.99999999997</v>
      </c>
      <c r="Y10" s="76">
        <v>30651</v>
      </c>
      <c r="Z10" s="76">
        <v>8124</v>
      </c>
      <c r="AA10" s="76">
        <v>34168</v>
      </c>
      <c r="AB10" s="76">
        <v>106156.00000000003</v>
      </c>
      <c r="AC10" s="76">
        <v>1153</v>
      </c>
      <c r="AD10" s="76">
        <v>0</v>
      </c>
      <c r="AE10" s="76">
        <v>0</v>
      </c>
      <c r="AF10" s="76">
        <v>69</v>
      </c>
      <c r="AG10" s="76">
        <v>0</v>
      </c>
      <c r="AH10" s="76">
        <v>0</v>
      </c>
      <c r="AI10" s="76">
        <v>0</v>
      </c>
      <c r="AJ10" s="76">
        <v>13550</v>
      </c>
      <c r="AK10" s="76">
        <v>0</v>
      </c>
      <c r="AL10" s="76">
        <v>50694.999999999993</v>
      </c>
      <c r="AM10" s="76">
        <v>0</v>
      </c>
      <c r="AN10" s="76">
        <v>0</v>
      </c>
      <c r="AO10" s="76">
        <v>20122.000000000004</v>
      </c>
      <c r="AP10" s="76">
        <v>0</v>
      </c>
      <c r="AQ10" s="76">
        <v>109898.00000000003</v>
      </c>
      <c r="AR10" s="76">
        <v>128481.99999999997</v>
      </c>
      <c r="AS10" s="76">
        <v>7409</v>
      </c>
      <c r="AT10" s="76">
        <v>14103</v>
      </c>
      <c r="AU10" s="76">
        <v>44863.999999999985</v>
      </c>
      <c r="AV10" s="76">
        <v>163968.99999999997</v>
      </c>
      <c r="AW10" s="76">
        <v>873</v>
      </c>
      <c r="AX10" s="76">
        <v>0</v>
      </c>
      <c r="AY10" s="76">
        <v>0</v>
      </c>
      <c r="AZ10" s="76">
        <v>39</v>
      </c>
      <c r="BA10" s="76">
        <v>0</v>
      </c>
      <c r="BB10" s="76">
        <v>0</v>
      </c>
      <c r="BC10" s="76">
        <v>0</v>
      </c>
      <c r="BD10" s="76">
        <v>10285</v>
      </c>
      <c r="BE10" s="76">
        <v>0</v>
      </c>
      <c r="BF10" s="76">
        <v>118056.99999999999</v>
      </c>
      <c r="BG10" s="76">
        <v>0</v>
      </c>
      <c r="BH10" s="76">
        <v>2538.0000000000005</v>
      </c>
      <c r="BI10" s="76">
        <v>35055.999999999985</v>
      </c>
      <c r="BJ10" s="76">
        <v>0</v>
      </c>
      <c r="BK10" s="76">
        <v>23908.5</v>
      </c>
      <c r="BL10" s="76">
        <v>14784.000000000002</v>
      </c>
      <c r="BM10" s="76">
        <v>691</v>
      </c>
      <c r="BN10" s="76">
        <v>11380</v>
      </c>
      <c r="BO10" s="76">
        <v>5675.9999999999982</v>
      </c>
      <c r="BP10" s="76">
        <v>49989.500000000007</v>
      </c>
      <c r="BQ10" s="76">
        <v>36</v>
      </c>
      <c r="BR10" s="76">
        <v>0</v>
      </c>
      <c r="BS10" s="76">
        <v>0</v>
      </c>
      <c r="BT10" s="76">
        <v>0</v>
      </c>
      <c r="BU10" s="76">
        <v>0</v>
      </c>
      <c r="BV10" s="76">
        <v>0</v>
      </c>
      <c r="BW10" s="76">
        <v>0</v>
      </c>
      <c r="BX10" s="76">
        <v>638.00000000000011</v>
      </c>
      <c r="BY10" s="76">
        <v>0</v>
      </c>
      <c r="BZ10" s="76">
        <v>33554.5</v>
      </c>
      <c r="CA10" s="76">
        <v>0</v>
      </c>
      <c r="CB10" s="76">
        <v>0</v>
      </c>
      <c r="CC10" s="76">
        <v>2654</v>
      </c>
      <c r="CD10" s="76">
        <v>0</v>
      </c>
      <c r="CE10" s="76">
        <v>13082.999999999998</v>
      </c>
      <c r="CF10" s="76">
        <v>21315.000000000004</v>
      </c>
      <c r="CG10" s="76">
        <v>55</v>
      </c>
      <c r="CH10" s="76">
        <v>5067</v>
      </c>
      <c r="CI10" s="76">
        <v>6765.9999999999991</v>
      </c>
      <c r="CJ10" s="76">
        <v>28600</v>
      </c>
      <c r="CK10" s="76">
        <v>6</v>
      </c>
      <c r="CL10" s="76">
        <v>0</v>
      </c>
      <c r="CM10" s="76">
        <v>0</v>
      </c>
      <c r="CN10" s="76">
        <v>0</v>
      </c>
      <c r="CO10" s="76">
        <v>0</v>
      </c>
      <c r="CP10" s="76">
        <v>0</v>
      </c>
      <c r="CQ10" s="76">
        <v>0</v>
      </c>
      <c r="CR10" s="76">
        <v>312</v>
      </c>
      <c r="CS10" s="76">
        <v>0</v>
      </c>
      <c r="CT10" s="76">
        <v>2074</v>
      </c>
      <c r="CU10" s="76">
        <v>0</v>
      </c>
      <c r="CV10" s="76">
        <v>0</v>
      </c>
      <c r="CW10" s="76">
        <v>45</v>
      </c>
      <c r="CX10" s="76">
        <v>0</v>
      </c>
      <c r="CY10" s="76">
        <v>0</v>
      </c>
      <c r="CZ10" s="76">
        <v>0</v>
      </c>
      <c r="DA10" s="76">
        <v>0</v>
      </c>
      <c r="DB10" s="76">
        <v>0</v>
      </c>
      <c r="DC10" s="76">
        <v>0</v>
      </c>
      <c r="DD10" s="76">
        <v>0</v>
      </c>
      <c r="DE10" s="76">
        <v>0</v>
      </c>
      <c r="DF10" s="76">
        <v>15147.499999999998</v>
      </c>
      <c r="DG10" s="76">
        <v>0</v>
      </c>
      <c r="DH10" s="76">
        <v>0</v>
      </c>
      <c r="DI10" s="76">
        <v>15720</v>
      </c>
      <c r="DJ10" s="76">
        <v>0</v>
      </c>
      <c r="DK10" s="76">
        <v>0</v>
      </c>
      <c r="DL10" s="76">
        <v>0</v>
      </c>
      <c r="DM10" s="76">
        <v>0</v>
      </c>
      <c r="DN10" s="76">
        <v>0</v>
      </c>
      <c r="DO10" s="76">
        <v>0</v>
      </c>
      <c r="DP10" s="76">
        <v>0</v>
      </c>
      <c r="DQ10" s="76">
        <v>0</v>
      </c>
      <c r="DR10" s="76">
        <v>0</v>
      </c>
      <c r="DS10" s="76">
        <v>14292596.652857678</v>
      </c>
      <c r="DT10" s="76">
        <v>13403111.91500777</v>
      </c>
      <c r="DU10" s="76">
        <v>1147377.4103389732</v>
      </c>
      <c r="DV10" s="76">
        <v>446421.65450192051</v>
      </c>
      <c r="DW10" s="76">
        <v>1490246.5843823459</v>
      </c>
      <c r="DX10" s="76">
        <v>8246984.9971810756</v>
      </c>
      <c r="DY10" s="76">
        <v>67976.543413408464</v>
      </c>
      <c r="DZ10" s="76">
        <v>0</v>
      </c>
      <c r="EA10" s="76">
        <v>0</v>
      </c>
      <c r="EB10" s="76">
        <v>23558.5</v>
      </c>
      <c r="EC10" s="76">
        <v>0</v>
      </c>
      <c r="ED10" s="76">
        <v>0</v>
      </c>
      <c r="EE10" s="76">
        <v>0</v>
      </c>
      <c r="EF10" s="76">
        <v>329401.68360477977</v>
      </c>
      <c r="EG10" s="76">
        <v>0</v>
      </c>
      <c r="EH10" s="76">
        <v>1697330.0093019831</v>
      </c>
      <c r="EI10" s="76">
        <v>0</v>
      </c>
      <c r="EJ10" s="76">
        <v>0</v>
      </c>
      <c r="EK10" s="76">
        <v>1293962.8176795763</v>
      </c>
      <c r="EL10" s="76">
        <v>0</v>
      </c>
      <c r="EM10" s="76">
        <v>15689235.76475543</v>
      </c>
      <c r="EN10" s="76">
        <v>21257394.396665104</v>
      </c>
      <c r="EO10" s="76">
        <v>917628.02501946944</v>
      </c>
      <c r="EP10" s="76">
        <v>1092587.6333839775</v>
      </c>
      <c r="EQ10" s="76">
        <v>6148581.3197115939</v>
      </c>
      <c r="ER10" s="76">
        <v>26207358.170282386</v>
      </c>
      <c r="ES10" s="76">
        <v>115530.48506876823</v>
      </c>
      <c r="ET10" s="76">
        <v>0</v>
      </c>
      <c r="EU10" s="76">
        <v>0</v>
      </c>
      <c r="EV10" s="76">
        <v>14925.6</v>
      </c>
      <c r="EW10" s="76">
        <v>0</v>
      </c>
      <c r="EX10" s="76">
        <v>0</v>
      </c>
      <c r="EY10" s="76">
        <v>0</v>
      </c>
      <c r="EZ10" s="76">
        <v>273280.40545157652</v>
      </c>
      <c r="FA10" s="76">
        <v>0</v>
      </c>
      <c r="FB10" s="76">
        <v>13014760.655465204</v>
      </c>
      <c r="FC10" s="76">
        <v>0</v>
      </c>
      <c r="FD10" s="76">
        <v>47822.331681221971</v>
      </c>
      <c r="FE10" s="76">
        <v>3819389.2182492069</v>
      </c>
      <c r="FF10" s="76">
        <v>0</v>
      </c>
      <c r="FG10" s="76">
        <v>13370035.456257368</v>
      </c>
      <c r="FH10" s="76">
        <v>11172596.930694658</v>
      </c>
      <c r="FI10" s="76">
        <v>545626.05132886209</v>
      </c>
      <c r="FJ10" s="76">
        <v>3075255.888972729</v>
      </c>
      <c r="FK10" s="76">
        <v>4540858.9263603212</v>
      </c>
      <c r="FL10" s="76">
        <v>24497004.458314557</v>
      </c>
      <c r="FM10" s="76">
        <v>0</v>
      </c>
      <c r="FN10" s="76">
        <v>0</v>
      </c>
      <c r="FO10" s="76">
        <v>0</v>
      </c>
      <c r="FP10" s="76">
        <v>0</v>
      </c>
      <c r="FQ10" s="76">
        <v>0</v>
      </c>
      <c r="FR10" s="76">
        <v>0</v>
      </c>
      <c r="FS10" s="76">
        <v>0</v>
      </c>
      <c r="FT10" s="76">
        <v>470715.14028342563</v>
      </c>
      <c r="FU10" s="76">
        <v>0</v>
      </c>
      <c r="FV10" s="76">
        <v>11736353.359831696</v>
      </c>
      <c r="FW10" s="76">
        <v>0</v>
      </c>
      <c r="FX10" s="76">
        <v>0</v>
      </c>
      <c r="FY10" s="76">
        <v>1657361.8605563426</v>
      </c>
      <c r="FZ10" s="76">
        <v>0</v>
      </c>
      <c r="GA10" s="76">
        <v>16687744.156946568</v>
      </c>
      <c r="GB10" s="76">
        <v>17056706.889576022</v>
      </c>
      <c r="GC10" s="76">
        <v>42515.679169063311</v>
      </c>
      <c r="GD10" s="76">
        <v>3344350.8507684465</v>
      </c>
      <c r="GE10" s="76">
        <v>5957972.8914077524</v>
      </c>
      <c r="GF10" s="76">
        <v>24669851.423017517</v>
      </c>
      <c r="GG10" s="76">
        <v>0</v>
      </c>
      <c r="GH10" s="76">
        <v>0</v>
      </c>
      <c r="GI10" s="76">
        <v>0</v>
      </c>
      <c r="GJ10" s="76">
        <v>0</v>
      </c>
      <c r="GK10" s="76">
        <v>0</v>
      </c>
      <c r="GL10" s="76">
        <v>0</v>
      </c>
      <c r="GM10" s="76">
        <v>0</v>
      </c>
      <c r="GN10" s="76">
        <v>188433.02036709408</v>
      </c>
      <c r="GO10" s="76">
        <v>0</v>
      </c>
      <c r="GP10" s="76">
        <v>4806059.0049703242</v>
      </c>
      <c r="GQ10" s="76">
        <v>0</v>
      </c>
      <c r="GR10" s="76">
        <v>0</v>
      </c>
      <c r="GS10" s="76">
        <v>19524.358829600635</v>
      </c>
      <c r="GT10" s="76">
        <v>0</v>
      </c>
      <c r="GU10" s="76">
        <v>0</v>
      </c>
      <c r="GV10" s="76">
        <v>0</v>
      </c>
      <c r="GW10" s="76">
        <v>0</v>
      </c>
      <c r="GX10" s="76">
        <v>0</v>
      </c>
      <c r="GY10" s="76">
        <v>0</v>
      </c>
      <c r="GZ10" s="76">
        <v>0</v>
      </c>
      <c r="HA10" s="76">
        <v>0</v>
      </c>
      <c r="HB10" s="76">
        <v>8343373.306595752</v>
      </c>
      <c r="HC10" s="76">
        <v>0</v>
      </c>
      <c r="HD10" s="76">
        <v>0</v>
      </c>
      <c r="HE10" s="76">
        <v>3492554.4521577586</v>
      </c>
      <c r="HF10" s="76">
        <v>0</v>
      </c>
      <c r="HG10" s="76">
        <v>0</v>
      </c>
      <c r="HH10" s="76">
        <v>0</v>
      </c>
      <c r="HI10" s="76">
        <v>0</v>
      </c>
      <c r="HJ10" s="76">
        <v>0</v>
      </c>
      <c r="HK10" s="76">
        <v>0</v>
      </c>
      <c r="HL10" s="76">
        <v>0</v>
      </c>
      <c r="HM10" s="76">
        <v>0</v>
      </c>
      <c r="HN10" s="76">
        <v>0</v>
      </c>
      <c r="HP10" s="77" t="s">
        <v>139</v>
      </c>
      <c r="HQ10" s="75">
        <f>'Relative Weights'!$H$1</f>
        <v>2023</v>
      </c>
      <c r="HR10" s="76">
        <v>1995897.3618481839</v>
      </c>
      <c r="HS10" s="76">
        <v>1378544.0477802742</v>
      </c>
      <c r="HT10" s="76">
        <v>302686.90284317703</v>
      </c>
      <c r="HU10" s="76">
        <v>100339.12359297034</v>
      </c>
      <c r="HV10" s="76">
        <v>331768.40822474106</v>
      </c>
      <c r="HW10" s="76">
        <v>775502.49067398696</v>
      </c>
      <c r="HX10" s="76">
        <v>6000</v>
      </c>
      <c r="HY10" s="76">
        <v>0</v>
      </c>
      <c r="HZ10" s="76">
        <v>0</v>
      </c>
      <c r="IA10" s="76">
        <v>1000</v>
      </c>
      <c r="IB10" s="76">
        <v>0</v>
      </c>
      <c r="IC10" s="76">
        <v>0</v>
      </c>
      <c r="ID10" s="76">
        <v>0</v>
      </c>
      <c r="IE10" s="76">
        <v>50000</v>
      </c>
      <c r="IF10" s="76">
        <v>0</v>
      </c>
      <c r="IG10" s="76">
        <v>548699.28805091418</v>
      </c>
      <c r="IH10" s="76">
        <v>0</v>
      </c>
      <c r="II10" s="76">
        <v>0</v>
      </c>
      <c r="IJ10" s="76">
        <v>230230.36926916716</v>
      </c>
      <c r="IK10" s="76">
        <v>0</v>
      </c>
      <c r="IL10" s="76">
        <v>2203501.6899424507</v>
      </c>
      <c r="IM10" s="76">
        <v>2186376.9177386179</v>
      </c>
      <c r="IN10" s="76">
        <v>242077.26450984148</v>
      </c>
      <c r="IO10" s="76">
        <v>245573.4045979041</v>
      </c>
      <c r="IP10" s="76">
        <v>1368837.2505994109</v>
      </c>
      <c r="IQ10" s="76">
        <v>2464400.2071043188</v>
      </c>
      <c r="IR10" s="76">
        <v>9000</v>
      </c>
      <c r="IS10" s="76">
        <v>0</v>
      </c>
      <c r="IT10" s="76">
        <v>0</v>
      </c>
      <c r="IU10" s="76">
        <v>1000</v>
      </c>
      <c r="IV10" s="76">
        <v>0</v>
      </c>
      <c r="IW10" s="76">
        <v>0</v>
      </c>
      <c r="IX10" s="76">
        <v>0</v>
      </c>
      <c r="IY10" s="76">
        <v>30000</v>
      </c>
      <c r="IZ10" s="76">
        <v>0</v>
      </c>
      <c r="JA10" s="76">
        <v>4207307.869813473</v>
      </c>
      <c r="JB10" s="76">
        <v>0</v>
      </c>
      <c r="JC10" s="76">
        <v>10000</v>
      </c>
      <c r="JD10" s="76">
        <v>679570.83316897997</v>
      </c>
      <c r="JE10" s="76">
        <v>0</v>
      </c>
      <c r="JF10" s="76">
        <v>1889486.5597424232</v>
      </c>
      <c r="JG10" s="76">
        <v>1149129.925551946</v>
      </c>
      <c r="JH10" s="76">
        <v>143940.30952595946</v>
      </c>
      <c r="JI10" s="76">
        <v>691204.10627911659</v>
      </c>
      <c r="JJ10" s="76">
        <v>1010915.6120603132</v>
      </c>
      <c r="JK10" s="76">
        <v>2303567.6647851653</v>
      </c>
      <c r="JL10" s="76">
        <v>900</v>
      </c>
      <c r="JM10" s="76">
        <v>0</v>
      </c>
      <c r="JN10" s="76">
        <v>0</v>
      </c>
      <c r="JO10" s="76">
        <v>0</v>
      </c>
      <c r="JP10" s="76">
        <v>0</v>
      </c>
      <c r="JQ10" s="76">
        <v>0</v>
      </c>
      <c r="JR10" s="76">
        <v>0</v>
      </c>
      <c r="JS10" s="76">
        <v>30000</v>
      </c>
      <c r="JT10" s="76">
        <v>0</v>
      </c>
      <c r="JU10" s="76">
        <v>3794034.5705087176</v>
      </c>
      <c r="JV10" s="76">
        <v>0</v>
      </c>
      <c r="JW10" s="76">
        <v>0</v>
      </c>
      <c r="JX10" s="76">
        <v>294888.71546771913</v>
      </c>
      <c r="JY10" s="76">
        <v>0</v>
      </c>
      <c r="JZ10" s="76">
        <v>2385921.0624959059</v>
      </c>
      <c r="KA10" s="76">
        <v>1754325.555621848</v>
      </c>
      <c r="KB10" s="76">
        <v>11215.960096474308</v>
      </c>
      <c r="KC10" s="76">
        <v>751686.72928267869</v>
      </c>
      <c r="KD10" s="76">
        <v>1326402.7598813563</v>
      </c>
      <c r="KE10" s="76">
        <v>2319821.2716097687</v>
      </c>
      <c r="KF10" s="76">
        <v>1000</v>
      </c>
      <c r="KG10" s="76">
        <v>0</v>
      </c>
      <c r="KH10" s="76">
        <v>0</v>
      </c>
      <c r="KI10" s="76">
        <v>0</v>
      </c>
      <c r="KJ10" s="76">
        <v>0</v>
      </c>
      <c r="KK10" s="76">
        <v>0</v>
      </c>
      <c r="KL10" s="76">
        <v>0</v>
      </c>
      <c r="KM10" s="76">
        <v>10000</v>
      </c>
      <c r="KN10" s="76">
        <v>0</v>
      </c>
      <c r="KO10" s="76">
        <v>1553664.366920836</v>
      </c>
      <c r="KP10" s="76">
        <v>0</v>
      </c>
      <c r="KQ10" s="76">
        <v>0</v>
      </c>
      <c r="KR10" s="76">
        <v>3473.9022494816381</v>
      </c>
      <c r="KS10" s="76">
        <v>0</v>
      </c>
      <c r="KT10" s="76">
        <v>0</v>
      </c>
      <c r="KU10" s="76">
        <v>0</v>
      </c>
      <c r="KV10" s="76">
        <v>0</v>
      </c>
      <c r="KW10" s="76">
        <v>0</v>
      </c>
      <c r="KX10" s="76">
        <v>0</v>
      </c>
      <c r="KY10" s="76">
        <v>0</v>
      </c>
      <c r="KZ10" s="76">
        <v>0</v>
      </c>
      <c r="LA10" s="76">
        <v>1955501.7234802507</v>
      </c>
      <c r="LB10" s="76">
        <v>0</v>
      </c>
      <c r="LC10" s="76">
        <v>0</v>
      </c>
      <c r="LD10" s="76">
        <v>19494603.024272241</v>
      </c>
      <c r="LE10" s="76">
        <v>0</v>
      </c>
      <c r="LF10" s="76">
        <v>0</v>
      </c>
      <c r="LG10" s="76">
        <v>0</v>
      </c>
      <c r="LH10" s="76">
        <v>0</v>
      </c>
      <c r="LI10" s="76">
        <v>0</v>
      </c>
      <c r="LJ10" s="76">
        <v>0</v>
      </c>
      <c r="LK10" s="76">
        <v>0</v>
      </c>
      <c r="LL10" s="76">
        <v>0</v>
      </c>
      <c r="LM10" s="76">
        <v>0</v>
      </c>
      <c r="LN10" s="76">
        <v>169959.72245042239</v>
      </c>
      <c r="LO10" s="76">
        <v>563774.3493277902</v>
      </c>
      <c r="LP10" s="76">
        <v>0</v>
      </c>
      <c r="LQ10" s="76">
        <v>83846.059773121611</v>
      </c>
      <c r="LR10" s="76">
        <v>62217.135274739121</v>
      </c>
      <c r="LS10" s="76">
        <v>405945.74021105142</v>
      </c>
      <c r="LT10" s="76">
        <v>93.296883656988214</v>
      </c>
      <c r="LU10" s="76">
        <v>0</v>
      </c>
      <c r="LV10" s="76">
        <v>0</v>
      </c>
      <c r="LW10" s="76">
        <v>0</v>
      </c>
      <c r="LX10" s="76">
        <v>0</v>
      </c>
      <c r="LY10" s="76">
        <v>0</v>
      </c>
      <c r="LZ10" s="76">
        <v>0</v>
      </c>
      <c r="MA10" s="76">
        <v>396677.72397351544</v>
      </c>
      <c r="MB10" s="76">
        <v>0</v>
      </c>
      <c r="MC10" s="76">
        <v>81407.748226798023</v>
      </c>
      <c r="MD10" s="76">
        <v>0</v>
      </c>
      <c r="ME10" s="76">
        <v>0</v>
      </c>
      <c r="MF10" s="76">
        <v>27226.805070826547</v>
      </c>
      <c r="MG10" s="76">
        <v>0</v>
      </c>
      <c r="MH10" s="76">
        <v>339919.44490084477</v>
      </c>
      <c r="MI10" s="76">
        <v>1127548.6986555804</v>
      </c>
      <c r="MJ10" s="76">
        <v>0</v>
      </c>
      <c r="MK10" s="76">
        <v>167692.11954624322</v>
      </c>
      <c r="ML10" s="76">
        <v>124434.27054947824</v>
      </c>
      <c r="MM10" s="76">
        <v>811891.48042210285</v>
      </c>
      <c r="MN10" s="76">
        <v>186.59376731397643</v>
      </c>
      <c r="MO10" s="76">
        <v>0</v>
      </c>
      <c r="MP10" s="76">
        <v>0</v>
      </c>
      <c r="MQ10" s="76">
        <v>0</v>
      </c>
      <c r="MR10" s="76">
        <v>0</v>
      </c>
      <c r="MS10" s="76">
        <v>0</v>
      </c>
      <c r="MT10" s="76">
        <v>0</v>
      </c>
      <c r="MU10" s="76">
        <v>321832.87039360689</v>
      </c>
      <c r="MV10" s="76">
        <v>0</v>
      </c>
      <c r="MW10" s="76">
        <v>162815.49645359605</v>
      </c>
      <c r="MX10" s="76">
        <v>0</v>
      </c>
      <c r="MY10" s="76">
        <v>0</v>
      </c>
      <c r="MZ10" s="76">
        <v>27226.805070826547</v>
      </c>
      <c r="NA10" s="76">
        <v>0</v>
      </c>
      <c r="NB10" s="76">
        <v>4588912.5061614048</v>
      </c>
      <c r="NC10" s="76">
        <v>15221907.431850335</v>
      </c>
      <c r="ND10" s="76">
        <v>776893.2476023247</v>
      </c>
      <c r="NE10" s="76">
        <v>2263843.6138742836</v>
      </c>
      <c r="NF10" s="76">
        <v>1679862.6524179562</v>
      </c>
      <c r="NG10" s="76">
        <v>10960534.985698389</v>
      </c>
      <c r="NH10" s="76">
        <v>2519.0158587386818</v>
      </c>
      <c r="NI10" s="76">
        <v>0</v>
      </c>
      <c r="NJ10" s="76">
        <v>0</v>
      </c>
      <c r="NK10" s="76">
        <v>0</v>
      </c>
      <c r="NL10" s="76">
        <v>0</v>
      </c>
      <c r="NM10" s="76">
        <v>0</v>
      </c>
      <c r="NN10" s="76">
        <v>0</v>
      </c>
      <c r="NO10" s="76">
        <v>22453.456073972571</v>
      </c>
      <c r="NP10" s="76">
        <v>0</v>
      </c>
      <c r="NQ10" s="76">
        <v>2198009.202123547</v>
      </c>
      <c r="NR10" s="76">
        <v>0</v>
      </c>
      <c r="NS10" s="76">
        <v>0</v>
      </c>
      <c r="NT10" s="76">
        <v>2559319.6766576953</v>
      </c>
      <c r="NU10" s="76">
        <v>0</v>
      </c>
      <c r="NV10" s="76">
        <v>28893152.816571806</v>
      </c>
      <c r="NW10" s="76">
        <v>95841639.385724321</v>
      </c>
      <c r="NX10" s="76">
        <v>0</v>
      </c>
      <c r="NY10" s="76">
        <v>14253830.161430672</v>
      </c>
      <c r="NZ10" s="76">
        <v>10576912.996705649</v>
      </c>
      <c r="OA10" s="76">
        <v>69010775.83587873</v>
      </c>
      <c r="OB10" s="76">
        <v>15860.470221687996</v>
      </c>
      <c r="OC10" s="76">
        <v>0</v>
      </c>
      <c r="OD10" s="76">
        <v>0</v>
      </c>
      <c r="OE10" s="76">
        <v>0</v>
      </c>
      <c r="OF10" s="76">
        <v>0</v>
      </c>
      <c r="OG10" s="76">
        <v>0</v>
      </c>
      <c r="OH10" s="76">
        <v>0</v>
      </c>
      <c r="OI10" s="76">
        <v>7484.4853579908577</v>
      </c>
      <c r="OJ10" s="76">
        <v>0</v>
      </c>
      <c r="OK10" s="76">
        <v>13839317.198555665</v>
      </c>
      <c r="OL10" s="76">
        <v>0</v>
      </c>
      <c r="OM10" s="76">
        <v>0</v>
      </c>
      <c r="ON10" s="76">
        <v>108907.22028330619</v>
      </c>
      <c r="OO10" s="76">
        <v>0</v>
      </c>
      <c r="OP10" s="76">
        <v>0</v>
      </c>
      <c r="OQ10" s="76">
        <v>0</v>
      </c>
      <c r="OR10" s="76">
        <v>0</v>
      </c>
      <c r="OS10" s="76">
        <v>0</v>
      </c>
      <c r="OT10" s="76">
        <v>0</v>
      </c>
      <c r="OU10" s="76">
        <v>0</v>
      </c>
      <c r="OV10" s="76">
        <v>0</v>
      </c>
      <c r="OW10" s="76">
        <v>412631.93</v>
      </c>
      <c r="OX10" s="76">
        <v>0</v>
      </c>
      <c r="OY10" s="76">
        <v>0</v>
      </c>
      <c r="OZ10" s="76">
        <v>0</v>
      </c>
      <c r="PA10" s="76">
        <v>0</v>
      </c>
      <c r="PB10" s="76">
        <v>0</v>
      </c>
      <c r="PC10" s="76">
        <v>0</v>
      </c>
      <c r="PD10" s="76">
        <v>0</v>
      </c>
      <c r="PE10" s="76">
        <v>0</v>
      </c>
      <c r="PF10" s="76">
        <v>0</v>
      </c>
      <c r="PG10" s="76">
        <v>0</v>
      </c>
      <c r="PH10" s="76">
        <v>0</v>
      </c>
      <c r="PI10" s="76">
        <v>0</v>
      </c>
      <c r="PJ10" s="76">
        <v>46695877.813709125</v>
      </c>
      <c r="PK10" s="76">
        <v>54399815.085117437</v>
      </c>
      <c r="PL10" s="76">
        <v>5918579.8576129898</v>
      </c>
      <c r="PM10" s="76">
        <v>13097412.82560914</v>
      </c>
      <c r="PN10" s="76">
        <v>4822889.0113635398</v>
      </c>
      <c r="PO10" s="76">
        <v>107823372.91419271</v>
      </c>
      <c r="PP10" s="76">
        <v>254118.14666654661</v>
      </c>
      <c r="PQ10" s="76">
        <v>15322265.96178188</v>
      </c>
      <c r="PR10" s="76">
        <v>0</v>
      </c>
      <c r="PS10" s="76">
        <v>11316.986944786591</v>
      </c>
      <c r="PT10" s="76">
        <v>58833683.621672295</v>
      </c>
      <c r="PU10" s="76">
        <v>0</v>
      </c>
      <c r="PV10" s="76">
        <v>0</v>
      </c>
      <c r="PW10" s="76">
        <v>1971511.759939289</v>
      </c>
      <c r="PX10" s="76">
        <v>0</v>
      </c>
      <c r="PY10" s="76">
        <v>30722799.294570342</v>
      </c>
      <c r="PZ10" s="76">
        <v>0</v>
      </c>
      <c r="QA10" s="76">
        <v>326088.42865358474</v>
      </c>
      <c r="QB10" s="76">
        <v>14585915.512166411</v>
      </c>
      <c r="QC10" s="89">
        <v>0</v>
      </c>
      <c r="QD10" s="102">
        <v>1</v>
      </c>
    </row>
    <row r="11" spans="1:446">
      <c r="A11" s="75" t="s">
        <v>69</v>
      </c>
      <c r="B11" s="75" t="s">
        <v>69</v>
      </c>
      <c r="C11" s="76">
        <f>ROUND(TAMUG!H18,0)-ROUND(TAMUG!H288,0)</f>
        <v>0</v>
      </c>
      <c r="D11" s="77">
        <v>10298</v>
      </c>
      <c r="E11" s="75" t="s">
        <v>690</v>
      </c>
      <c r="F11" s="75">
        <v>2023</v>
      </c>
      <c r="G11" s="76">
        <v>26628142</v>
      </c>
      <c r="H11" s="76">
        <v>14128757</v>
      </c>
      <c r="I11" s="76">
        <v>7071011</v>
      </c>
      <c r="J11" s="76">
        <v>3481856</v>
      </c>
      <c r="K11" s="76">
        <v>7450518</v>
      </c>
      <c r="L11" s="75" t="s">
        <v>732</v>
      </c>
      <c r="M11" s="75" t="s">
        <v>733</v>
      </c>
      <c r="N11" s="75" t="s">
        <v>734</v>
      </c>
      <c r="O11" s="76">
        <v>1381</v>
      </c>
      <c r="P11" s="76">
        <v>676</v>
      </c>
      <c r="Q11" s="76">
        <v>121</v>
      </c>
      <c r="R11" s="76">
        <v>54</v>
      </c>
      <c r="S11" s="76">
        <v>0</v>
      </c>
      <c r="T11" s="78" t="s">
        <v>753</v>
      </c>
      <c r="U11" s="78" t="s">
        <v>754</v>
      </c>
      <c r="V11" s="78" t="s">
        <v>755</v>
      </c>
      <c r="W11" s="76">
        <v>18186</v>
      </c>
      <c r="X11" s="76">
        <v>12117</v>
      </c>
      <c r="Y11" s="76">
        <v>1548</v>
      </c>
      <c r="Z11" s="76">
        <v>0</v>
      </c>
      <c r="AA11" s="76">
        <v>98</v>
      </c>
      <c r="AB11" s="76">
        <v>2114.9999999999995</v>
      </c>
      <c r="AC11" s="76">
        <v>0</v>
      </c>
      <c r="AD11" s="76">
        <v>0</v>
      </c>
      <c r="AE11" s="76">
        <v>0</v>
      </c>
      <c r="AF11" s="76">
        <v>96</v>
      </c>
      <c r="AG11" s="76">
        <v>0</v>
      </c>
      <c r="AH11" s="76">
        <v>3319</v>
      </c>
      <c r="AI11" s="76">
        <v>0</v>
      </c>
      <c r="AJ11" s="76">
        <v>103</v>
      </c>
      <c r="AK11" s="76">
        <v>0</v>
      </c>
      <c r="AL11" s="76">
        <v>1773</v>
      </c>
      <c r="AM11" s="76">
        <v>0</v>
      </c>
      <c r="AN11" s="76">
        <v>0</v>
      </c>
      <c r="AO11" s="76">
        <v>474</v>
      </c>
      <c r="AP11" s="76">
        <v>0</v>
      </c>
      <c r="AQ11" s="76">
        <v>1091</v>
      </c>
      <c r="AR11" s="76">
        <v>4662</v>
      </c>
      <c r="AS11" s="76">
        <v>99</v>
      </c>
      <c r="AT11" s="76">
        <v>0</v>
      </c>
      <c r="AU11" s="76">
        <v>488</v>
      </c>
      <c r="AV11" s="76">
        <v>941</v>
      </c>
      <c r="AW11" s="76">
        <v>0</v>
      </c>
      <c r="AX11" s="76">
        <v>0</v>
      </c>
      <c r="AY11" s="76">
        <v>0</v>
      </c>
      <c r="AZ11" s="76">
        <v>36</v>
      </c>
      <c r="BA11" s="76">
        <v>0</v>
      </c>
      <c r="BB11" s="76">
        <v>1887</v>
      </c>
      <c r="BC11" s="76">
        <v>0</v>
      </c>
      <c r="BD11" s="76">
        <v>24</v>
      </c>
      <c r="BE11" s="76">
        <v>0</v>
      </c>
      <c r="BF11" s="76">
        <v>3978</v>
      </c>
      <c r="BG11" s="76">
        <v>0</v>
      </c>
      <c r="BH11" s="76">
        <v>0</v>
      </c>
      <c r="BI11" s="76">
        <v>638</v>
      </c>
      <c r="BJ11" s="76">
        <v>0</v>
      </c>
      <c r="BK11" s="76">
        <v>132</v>
      </c>
      <c r="BL11" s="76">
        <v>537</v>
      </c>
      <c r="BM11" s="76">
        <v>0</v>
      </c>
      <c r="BN11" s="76">
        <v>0</v>
      </c>
      <c r="BO11" s="76">
        <v>381</v>
      </c>
      <c r="BP11" s="76">
        <v>223</v>
      </c>
      <c r="BQ11" s="76">
        <v>0</v>
      </c>
      <c r="BR11" s="76">
        <v>0</v>
      </c>
      <c r="BS11" s="76">
        <v>0</v>
      </c>
      <c r="BT11" s="76">
        <v>0</v>
      </c>
      <c r="BU11" s="76">
        <v>0</v>
      </c>
      <c r="BV11" s="76">
        <v>0</v>
      </c>
      <c r="BW11" s="76">
        <v>0</v>
      </c>
      <c r="BX11" s="76">
        <v>0</v>
      </c>
      <c r="BY11" s="76">
        <v>0</v>
      </c>
      <c r="BZ11" s="76">
        <v>906</v>
      </c>
      <c r="CA11" s="76">
        <v>0</v>
      </c>
      <c r="CB11" s="76">
        <v>0</v>
      </c>
      <c r="CC11" s="76">
        <v>0</v>
      </c>
      <c r="CD11" s="76">
        <v>0</v>
      </c>
      <c r="CE11" s="76">
        <v>6</v>
      </c>
      <c r="CF11" s="76">
        <v>838</v>
      </c>
      <c r="CG11" s="76">
        <v>0</v>
      </c>
      <c r="CH11" s="76">
        <v>0</v>
      </c>
      <c r="CI11" s="76">
        <v>64</v>
      </c>
      <c r="CJ11" s="76">
        <v>238</v>
      </c>
      <c r="CK11" s="76">
        <v>0</v>
      </c>
      <c r="CL11" s="76">
        <v>0</v>
      </c>
      <c r="CM11" s="76">
        <v>0</v>
      </c>
      <c r="CN11" s="76">
        <v>0</v>
      </c>
      <c r="CO11" s="76">
        <v>0</v>
      </c>
      <c r="CP11" s="76">
        <v>0</v>
      </c>
      <c r="CQ11" s="76">
        <v>0</v>
      </c>
      <c r="CR11" s="76">
        <v>0</v>
      </c>
      <c r="CS11" s="76">
        <v>0</v>
      </c>
      <c r="CT11" s="76">
        <v>0</v>
      </c>
      <c r="CU11" s="76">
        <v>0</v>
      </c>
      <c r="CV11" s="76">
        <v>0</v>
      </c>
      <c r="CW11" s="76">
        <v>0</v>
      </c>
      <c r="CX11" s="76">
        <v>0</v>
      </c>
      <c r="CY11" s="76">
        <v>0</v>
      </c>
      <c r="CZ11" s="76">
        <v>0</v>
      </c>
      <c r="DA11" s="76">
        <v>0</v>
      </c>
      <c r="DB11" s="76">
        <v>0</v>
      </c>
      <c r="DC11" s="76">
        <v>0</v>
      </c>
      <c r="DD11" s="76">
        <v>0</v>
      </c>
      <c r="DE11" s="76">
        <v>0</v>
      </c>
      <c r="DF11" s="76">
        <v>0</v>
      </c>
      <c r="DG11" s="76">
        <v>0</v>
      </c>
      <c r="DH11" s="76">
        <v>0</v>
      </c>
      <c r="DI11" s="76">
        <v>0</v>
      </c>
      <c r="DJ11" s="76">
        <v>0</v>
      </c>
      <c r="DK11" s="76">
        <v>0</v>
      </c>
      <c r="DL11" s="76">
        <v>0</v>
      </c>
      <c r="DM11" s="76">
        <v>0</v>
      </c>
      <c r="DN11" s="76">
        <v>0</v>
      </c>
      <c r="DO11" s="76">
        <v>0</v>
      </c>
      <c r="DP11" s="76">
        <v>0</v>
      </c>
      <c r="DQ11" s="76">
        <v>0</v>
      </c>
      <c r="DR11" s="76">
        <v>0</v>
      </c>
      <c r="DS11" s="76">
        <v>1437505.895017744</v>
      </c>
      <c r="DT11" s="76">
        <v>960717.37668105052</v>
      </c>
      <c r="DU11" s="76">
        <v>98581.907936507938</v>
      </c>
      <c r="DV11" s="76">
        <v>0</v>
      </c>
      <c r="DW11" s="76">
        <v>16546.805835917057</v>
      </c>
      <c r="DX11" s="76">
        <v>144577.59609984257</v>
      </c>
      <c r="DY11" s="76">
        <v>0</v>
      </c>
      <c r="DZ11" s="76">
        <v>0</v>
      </c>
      <c r="EA11" s="76">
        <v>0</v>
      </c>
      <c r="EB11" s="76">
        <v>13412.174999999999</v>
      </c>
      <c r="EC11" s="76">
        <v>0</v>
      </c>
      <c r="ED11" s="76">
        <v>760685.00631057343</v>
      </c>
      <c r="EE11" s="76">
        <v>0</v>
      </c>
      <c r="EF11" s="76">
        <v>18289.382352941178</v>
      </c>
      <c r="EG11" s="76">
        <v>0</v>
      </c>
      <c r="EH11" s="76">
        <v>273378.16360537504</v>
      </c>
      <c r="EI11" s="76">
        <v>0</v>
      </c>
      <c r="EJ11" s="76">
        <v>0</v>
      </c>
      <c r="EK11" s="76">
        <v>218542.46909180633</v>
      </c>
      <c r="EL11" s="76">
        <v>0</v>
      </c>
      <c r="EM11" s="76">
        <v>254760.8299995703</v>
      </c>
      <c r="EN11" s="76">
        <v>818856.65155312594</v>
      </c>
      <c r="EO11" s="76">
        <v>4639.092063492064</v>
      </c>
      <c r="EP11" s="76">
        <v>0</v>
      </c>
      <c r="EQ11" s="76">
        <v>228489.25630834719</v>
      </c>
      <c r="ER11" s="76">
        <v>360865.86717360449</v>
      </c>
      <c r="ES11" s="76">
        <v>0</v>
      </c>
      <c r="ET11" s="76">
        <v>0</v>
      </c>
      <c r="EU11" s="76">
        <v>0</v>
      </c>
      <c r="EV11" s="76">
        <v>8377.7999999999993</v>
      </c>
      <c r="EW11" s="76">
        <v>0</v>
      </c>
      <c r="EX11" s="76">
        <v>512535.59774085431</v>
      </c>
      <c r="EY11" s="76">
        <v>0</v>
      </c>
      <c r="EZ11" s="76">
        <v>12825.161256882213</v>
      </c>
      <c r="FA11" s="76">
        <v>0</v>
      </c>
      <c r="FB11" s="76">
        <v>580072.36702684511</v>
      </c>
      <c r="FC11" s="76">
        <v>0</v>
      </c>
      <c r="FD11" s="76">
        <v>0</v>
      </c>
      <c r="FE11" s="76">
        <v>373013.03251864109</v>
      </c>
      <c r="FF11" s="76">
        <v>0</v>
      </c>
      <c r="FG11" s="76">
        <v>80566.602272727265</v>
      </c>
      <c r="FH11" s="76">
        <v>486554.04796526441</v>
      </c>
      <c r="FI11" s="76">
        <v>0</v>
      </c>
      <c r="FJ11" s="76">
        <v>0</v>
      </c>
      <c r="FK11" s="76">
        <v>327252.74453265307</v>
      </c>
      <c r="FL11" s="76">
        <v>36144.240904425198</v>
      </c>
      <c r="FM11" s="76">
        <v>0</v>
      </c>
      <c r="FN11" s="76">
        <v>0</v>
      </c>
      <c r="FO11" s="76">
        <v>0</v>
      </c>
      <c r="FP11" s="76">
        <v>0</v>
      </c>
      <c r="FQ11" s="76">
        <v>0</v>
      </c>
      <c r="FR11" s="76">
        <v>0</v>
      </c>
      <c r="FS11" s="76">
        <v>0</v>
      </c>
      <c r="FT11" s="76">
        <v>0</v>
      </c>
      <c r="FU11" s="76">
        <v>0</v>
      </c>
      <c r="FV11" s="76">
        <v>263191.61968152423</v>
      </c>
      <c r="FW11" s="76">
        <v>0</v>
      </c>
      <c r="FX11" s="76">
        <v>0</v>
      </c>
      <c r="FY11" s="76">
        <v>0</v>
      </c>
      <c r="FZ11" s="76">
        <v>0</v>
      </c>
      <c r="GA11" s="76">
        <v>19212.5</v>
      </c>
      <c r="GB11" s="76">
        <v>1114900.4479984357</v>
      </c>
      <c r="GC11" s="76">
        <v>0</v>
      </c>
      <c r="GD11" s="76">
        <v>0</v>
      </c>
      <c r="GE11" s="76">
        <v>35422.820650280119</v>
      </c>
      <c r="GF11" s="76">
        <v>24322.658901726951</v>
      </c>
      <c r="GG11" s="76">
        <v>0</v>
      </c>
      <c r="GH11" s="76">
        <v>0</v>
      </c>
      <c r="GI11" s="76">
        <v>0</v>
      </c>
      <c r="GJ11" s="76">
        <v>0</v>
      </c>
      <c r="GK11" s="76">
        <v>0</v>
      </c>
      <c r="GL11" s="76">
        <v>0</v>
      </c>
      <c r="GM11" s="76">
        <v>0</v>
      </c>
      <c r="GN11" s="76">
        <v>0</v>
      </c>
      <c r="GO11" s="76">
        <v>0</v>
      </c>
      <c r="GP11" s="76">
        <v>0</v>
      </c>
      <c r="GQ11" s="76">
        <v>0</v>
      </c>
      <c r="GR11" s="76">
        <v>0</v>
      </c>
      <c r="GS11" s="76">
        <v>0</v>
      </c>
      <c r="GT11" s="76">
        <v>0</v>
      </c>
      <c r="GU11" s="76">
        <v>0</v>
      </c>
      <c r="GV11" s="76">
        <v>0</v>
      </c>
      <c r="GW11" s="76">
        <v>0</v>
      </c>
      <c r="GX11" s="76">
        <v>0</v>
      </c>
      <c r="GY11" s="76">
        <v>0</v>
      </c>
      <c r="GZ11" s="76">
        <v>0</v>
      </c>
      <c r="HA11" s="76">
        <v>0</v>
      </c>
      <c r="HB11" s="76">
        <v>0</v>
      </c>
      <c r="HC11" s="76">
        <v>0</v>
      </c>
      <c r="HD11" s="76">
        <v>0</v>
      </c>
      <c r="HE11" s="76">
        <v>0</v>
      </c>
      <c r="HF11" s="76">
        <v>0</v>
      </c>
      <c r="HG11" s="76">
        <v>0</v>
      </c>
      <c r="HH11" s="76">
        <v>0</v>
      </c>
      <c r="HI11" s="76">
        <v>0</v>
      </c>
      <c r="HJ11" s="76">
        <v>0</v>
      </c>
      <c r="HK11" s="76">
        <v>0</v>
      </c>
      <c r="HL11" s="76">
        <v>0</v>
      </c>
      <c r="HM11" s="76">
        <v>0</v>
      </c>
      <c r="HN11" s="76">
        <v>0</v>
      </c>
      <c r="HP11" s="77" t="s">
        <v>140</v>
      </c>
      <c r="HQ11" s="75">
        <f>'Relative Weights'!$H$1</f>
        <v>2023</v>
      </c>
      <c r="HR11" s="76">
        <v>119629.1385080959</v>
      </c>
      <c r="HS11" s="76">
        <v>272999.92592906172</v>
      </c>
      <c r="HT11" s="76">
        <v>9858</v>
      </c>
      <c r="HU11" s="76">
        <v>0</v>
      </c>
      <c r="HV11" s="76">
        <v>1654</v>
      </c>
      <c r="HW11" s="76">
        <v>29122.963972179106</v>
      </c>
      <c r="HX11" s="76">
        <v>0</v>
      </c>
      <c r="HY11" s="76">
        <v>0</v>
      </c>
      <c r="HZ11" s="76">
        <v>0</v>
      </c>
      <c r="IA11" s="76">
        <v>1341</v>
      </c>
      <c r="IB11" s="76">
        <v>0</v>
      </c>
      <c r="IC11" s="76">
        <v>206898.42906064351</v>
      </c>
      <c r="ID11" s="76">
        <v>0</v>
      </c>
      <c r="IE11" s="76">
        <v>1828</v>
      </c>
      <c r="IF11" s="76">
        <v>0</v>
      </c>
      <c r="IG11" s="76">
        <v>47996.170542152831</v>
      </c>
      <c r="IH11" s="76">
        <v>0</v>
      </c>
      <c r="II11" s="76">
        <v>0</v>
      </c>
      <c r="IJ11" s="76">
        <v>21854</v>
      </c>
      <c r="IK11" s="76">
        <v>0</v>
      </c>
      <c r="IL11" s="76">
        <v>21405.064272417669</v>
      </c>
      <c r="IM11" s="76">
        <v>232688.41664215963</v>
      </c>
      <c r="IN11" s="76">
        <v>46</v>
      </c>
      <c r="IO11" s="76">
        <v>0</v>
      </c>
      <c r="IP11" s="76">
        <v>2284</v>
      </c>
      <c r="IQ11" s="76">
        <v>72690.955804994868</v>
      </c>
      <c r="IR11" s="76">
        <v>0</v>
      </c>
      <c r="IS11" s="76">
        <v>0</v>
      </c>
      <c r="IT11" s="76">
        <v>0</v>
      </c>
      <c r="IU11" s="76">
        <v>83</v>
      </c>
      <c r="IV11" s="76">
        <v>0</v>
      </c>
      <c r="IW11" s="76">
        <v>139404.36465885246</v>
      </c>
      <c r="IX11" s="76">
        <v>0</v>
      </c>
      <c r="IY11" s="76">
        <v>128</v>
      </c>
      <c r="IZ11" s="76">
        <v>0</v>
      </c>
      <c r="JA11" s="76">
        <v>101841.53660056017</v>
      </c>
      <c r="JB11" s="76">
        <v>0</v>
      </c>
      <c r="JC11" s="76">
        <v>0</v>
      </c>
      <c r="JD11" s="76">
        <v>3730</v>
      </c>
      <c r="JE11" s="76">
        <v>0</v>
      </c>
      <c r="JF11" s="76">
        <v>5479.3912632647334</v>
      </c>
      <c r="JG11" s="76">
        <v>138260.45232353534</v>
      </c>
      <c r="JH11" s="76">
        <v>0</v>
      </c>
      <c r="JI11" s="76">
        <v>0</v>
      </c>
      <c r="JJ11" s="76">
        <v>3273</v>
      </c>
      <c r="JK11" s="76">
        <v>7280.7091420610741</v>
      </c>
      <c r="JL11" s="76">
        <v>0</v>
      </c>
      <c r="JM11" s="76">
        <v>0</v>
      </c>
      <c r="JN11" s="76">
        <v>0</v>
      </c>
      <c r="JO11" s="76">
        <v>0</v>
      </c>
      <c r="JP11" s="76">
        <v>0</v>
      </c>
      <c r="JQ11" s="76">
        <v>0</v>
      </c>
      <c r="JR11" s="76">
        <v>0</v>
      </c>
      <c r="JS11" s="76">
        <v>0</v>
      </c>
      <c r="JT11" s="76">
        <v>0</v>
      </c>
      <c r="JU11" s="76">
        <v>46207.750088388901</v>
      </c>
      <c r="JV11" s="76">
        <v>0</v>
      </c>
      <c r="JW11" s="76">
        <v>0</v>
      </c>
      <c r="JX11" s="76">
        <v>0</v>
      </c>
      <c r="JY11" s="76">
        <v>0</v>
      </c>
      <c r="JZ11" s="76">
        <v>1733.1591006934673</v>
      </c>
      <c r="KA11" s="76">
        <v>316812.98486901214</v>
      </c>
      <c r="KB11" s="76">
        <v>0</v>
      </c>
      <c r="KC11" s="76">
        <v>0</v>
      </c>
      <c r="KD11" s="76">
        <v>354</v>
      </c>
      <c r="KE11" s="76">
        <v>4899.4307417687569</v>
      </c>
      <c r="KF11" s="76">
        <v>0</v>
      </c>
      <c r="KG11" s="76">
        <v>0</v>
      </c>
      <c r="KH11" s="76">
        <v>0</v>
      </c>
      <c r="KI11" s="76">
        <v>0</v>
      </c>
      <c r="KJ11" s="76">
        <v>0</v>
      </c>
      <c r="KK11" s="76">
        <v>0</v>
      </c>
      <c r="KL11" s="76">
        <v>0</v>
      </c>
      <c r="KM11" s="76">
        <v>0</v>
      </c>
      <c r="KN11" s="76">
        <v>0</v>
      </c>
      <c r="KO11" s="76">
        <v>0</v>
      </c>
      <c r="KP11" s="76">
        <v>0</v>
      </c>
      <c r="KQ11" s="76">
        <v>0</v>
      </c>
      <c r="KR11" s="76">
        <v>0</v>
      </c>
      <c r="KS11" s="76">
        <v>0</v>
      </c>
      <c r="KT11" s="76">
        <v>0</v>
      </c>
      <c r="KU11" s="76">
        <v>0</v>
      </c>
      <c r="KV11" s="76">
        <v>0</v>
      </c>
      <c r="KW11" s="76">
        <v>0</v>
      </c>
      <c r="KX11" s="76">
        <v>0</v>
      </c>
      <c r="KY11" s="76">
        <v>0</v>
      </c>
      <c r="KZ11" s="76">
        <v>0</v>
      </c>
      <c r="LA11" s="76">
        <v>0</v>
      </c>
      <c r="LB11" s="76">
        <v>0</v>
      </c>
      <c r="LC11" s="76">
        <v>0</v>
      </c>
      <c r="LD11" s="76">
        <v>0</v>
      </c>
      <c r="LE11" s="76">
        <v>0</v>
      </c>
      <c r="LF11" s="76">
        <v>0</v>
      </c>
      <c r="LG11" s="76">
        <v>0</v>
      </c>
      <c r="LH11" s="76">
        <v>0</v>
      </c>
      <c r="LI11" s="76">
        <v>0</v>
      </c>
      <c r="LJ11" s="76">
        <v>0</v>
      </c>
      <c r="LK11" s="76">
        <v>0</v>
      </c>
      <c r="LL11" s="76">
        <v>0</v>
      </c>
      <c r="LM11" s="76">
        <v>0</v>
      </c>
      <c r="LN11" s="76">
        <v>90334.000842906171</v>
      </c>
      <c r="LO11" s="76">
        <v>3788.1240742950918</v>
      </c>
      <c r="LP11" s="76">
        <v>14337.447596598538</v>
      </c>
      <c r="LQ11" s="76">
        <v>0</v>
      </c>
      <c r="LR11" s="76">
        <v>1000</v>
      </c>
      <c r="LS11" s="76">
        <v>44259.868477206604</v>
      </c>
      <c r="LT11" s="76">
        <v>0</v>
      </c>
      <c r="LU11" s="76">
        <v>0</v>
      </c>
      <c r="LV11" s="76">
        <v>0</v>
      </c>
      <c r="LW11" s="76">
        <v>889.14403699835907</v>
      </c>
      <c r="LX11" s="76">
        <v>0</v>
      </c>
      <c r="LY11" s="76">
        <v>21808.656420490384</v>
      </c>
      <c r="LZ11" s="76">
        <v>0</v>
      </c>
      <c r="MA11" s="76">
        <v>16</v>
      </c>
      <c r="MB11" s="76">
        <v>0</v>
      </c>
      <c r="MC11" s="76">
        <v>611.28652543637179</v>
      </c>
      <c r="MD11" s="76">
        <v>0</v>
      </c>
      <c r="ME11" s="76">
        <v>0</v>
      </c>
      <c r="MF11" s="76">
        <v>66812.667701260914</v>
      </c>
      <c r="MG11" s="76">
        <v>0</v>
      </c>
      <c r="MH11" s="76">
        <v>7357.7478904967929</v>
      </c>
      <c r="MI11" s="76">
        <v>759.4771982694316</v>
      </c>
      <c r="MJ11" s="76">
        <v>916.92978815455763</v>
      </c>
      <c r="MK11" s="76">
        <v>0</v>
      </c>
      <c r="ML11" s="76">
        <v>2000</v>
      </c>
      <c r="MM11" s="76">
        <v>68504.127643064989</v>
      </c>
      <c r="MN11" s="76">
        <v>0</v>
      </c>
      <c r="MO11" s="76">
        <v>0</v>
      </c>
      <c r="MP11" s="76">
        <v>0</v>
      </c>
      <c r="MQ11" s="76">
        <v>333.42901387438468</v>
      </c>
      <c r="MR11" s="76">
        <v>0</v>
      </c>
      <c r="MS11" s="76">
        <v>1231.8349679248099</v>
      </c>
      <c r="MT11" s="76">
        <v>0</v>
      </c>
      <c r="MU11" s="76">
        <v>24</v>
      </c>
      <c r="MV11" s="76">
        <v>0</v>
      </c>
      <c r="MW11" s="76">
        <v>222.28600924958977</v>
      </c>
      <c r="MX11" s="76">
        <v>0</v>
      </c>
      <c r="MY11" s="76">
        <v>0</v>
      </c>
      <c r="MZ11" s="76">
        <v>92607.431813773044</v>
      </c>
      <c r="NA11" s="76">
        <v>0</v>
      </c>
      <c r="NB11" s="76">
        <v>293121.07618266629</v>
      </c>
      <c r="NC11" s="76">
        <v>2462074.2585302042</v>
      </c>
      <c r="ND11" s="76">
        <v>0</v>
      </c>
      <c r="NE11" s="76">
        <v>0</v>
      </c>
      <c r="NF11" s="76">
        <v>3222727.5741597135</v>
      </c>
      <c r="NG11" s="76">
        <v>907027.32213134528</v>
      </c>
      <c r="NH11" s="76">
        <v>0</v>
      </c>
      <c r="NI11" s="76">
        <v>0</v>
      </c>
      <c r="NJ11" s="76">
        <v>0</v>
      </c>
      <c r="NK11" s="76">
        <v>0</v>
      </c>
      <c r="NL11" s="76">
        <v>0</v>
      </c>
      <c r="NM11" s="76">
        <v>0</v>
      </c>
      <c r="NN11" s="76">
        <v>0</v>
      </c>
      <c r="NO11" s="76">
        <v>0</v>
      </c>
      <c r="NP11" s="76">
        <v>0</v>
      </c>
      <c r="NQ11" s="76">
        <v>1167948.1710696423</v>
      </c>
      <c r="NR11" s="76">
        <v>0</v>
      </c>
      <c r="NS11" s="76">
        <v>0</v>
      </c>
      <c r="NT11" s="76">
        <v>0</v>
      </c>
      <c r="NU11" s="76">
        <v>0</v>
      </c>
      <c r="NV11" s="76">
        <v>7731.0326114268619</v>
      </c>
      <c r="NW11" s="76">
        <v>4610747.8086464526</v>
      </c>
      <c r="NX11" s="76">
        <v>0</v>
      </c>
      <c r="NY11" s="76">
        <v>0</v>
      </c>
      <c r="NZ11" s="76">
        <v>530966.6582662568</v>
      </c>
      <c r="OA11" s="76">
        <v>508598.61840229214</v>
      </c>
      <c r="OB11" s="76">
        <v>0</v>
      </c>
      <c r="OC11" s="76">
        <v>0</v>
      </c>
      <c r="OD11" s="76">
        <v>0</v>
      </c>
      <c r="OE11" s="76">
        <v>0</v>
      </c>
      <c r="OF11" s="76">
        <v>0</v>
      </c>
      <c r="OG11" s="76">
        <v>0</v>
      </c>
      <c r="OH11" s="76">
        <v>0</v>
      </c>
      <c r="OI11" s="76">
        <v>0</v>
      </c>
      <c r="OJ11" s="76">
        <v>0</v>
      </c>
      <c r="OK11" s="76">
        <v>0</v>
      </c>
      <c r="OL11" s="76">
        <v>0</v>
      </c>
      <c r="OM11" s="76">
        <v>0</v>
      </c>
      <c r="ON11" s="76">
        <v>0</v>
      </c>
      <c r="OO11" s="76">
        <v>0</v>
      </c>
      <c r="OP11" s="76">
        <v>0</v>
      </c>
      <c r="OQ11" s="76">
        <v>0</v>
      </c>
      <c r="OR11" s="76">
        <v>0</v>
      </c>
      <c r="OS11" s="76">
        <v>0</v>
      </c>
      <c r="OT11" s="76">
        <v>0</v>
      </c>
      <c r="OU11" s="76">
        <v>0</v>
      </c>
      <c r="OV11" s="76">
        <v>0</v>
      </c>
      <c r="OW11" s="76">
        <v>0</v>
      </c>
      <c r="OX11" s="76">
        <v>0</v>
      </c>
      <c r="OY11" s="76">
        <v>0</v>
      </c>
      <c r="OZ11" s="76">
        <v>0</v>
      </c>
      <c r="PA11" s="76">
        <v>0</v>
      </c>
      <c r="PB11" s="76">
        <v>0</v>
      </c>
      <c r="PC11" s="76">
        <v>0</v>
      </c>
      <c r="PD11" s="76">
        <v>0</v>
      </c>
      <c r="PE11" s="76">
        <v>0</v>
      </c>
      <c r="PF11" s="76">
        <v>0</v>
      </c>
      <c r="PG11" s="76">
        <v>0</v>
      </c>
      <c r="PH11" s="76">
        <v>0</v>
      </c>
      <c r="PI11" s="76">
        <v>0</v>
      </c>
      <c r="PJ11" s="76">
        <v>5044481.3234208385</v>
      </c>
      <c r="PK11" s="76">
        <v>4975976.0841975845</v>
      </c>
      <c r="PL11" s="76">
        <v>434428.3903260912</v>
      </c>
      <c r="PM11" s="76">
        <v>306472.97045845614</v>
      </c>
      <c r="PN11" s="76">
        <v>0</v>
      </c>
      <c r="PO11" s="76">
        <v>960869.82367577881</v>
      </c>
      <c r="PP11" s="76">
        <v>0</v>
      </c>
      <c r="PQ11" s="76">
        <v>0</v>
      </c>
      <c r="PR11" s="76">
        <v>0</v>
      </c>
      <c r="PS11" s="76">
        <v>34817.575909559229</v>
      </c>
      <c r="PT11" s="76">
        <v>0</v>
      </c>
      <c r="PU11" s="76">
        <v>1449253.1545466022</v>
      </c>
      <c r="PV11" s="76">
        <v>0</v>
      </c>
      <c r="PW11" s="76">
        <v>9984.1283738291677</v>
      </c>
      <c r="PX11" s="76">
        <v>0</v>
      </c>
      <c r="PY11" s="76">
        <v>1708581.0268370735</v>
      </c>
      <c r="PZ11" s="76">
        <v>0</v>
      </c>
      <c r="QA11" s="76">
        <v>0</v>
      </c>
      <c r="QB11" s="76">
        <v>407253.37225418584</v>
      </c>
      <c r="QC11" s="89">
        <v>0</v>
      </c>
      <c r="QD11" s="102">
        <v>1</v>
      </c>
    </row>
    <row r="12" spans="1:446">
      <c r="A12" s="75" t="s">
        <v>99</v>
      </c>
      <c r="B12" s="75" t="s">
        <v>99</v>
      </c>
      <c r="C12" s="76">
        <f>ROUND(PVAMU!H18,0)-ROUND(PVAMU!H288,0)</f>
        <v>0</v>
      </c>
      <c r="D12" s="77">
        <v>3630</v>
      </c>
      <c r="E12" s="75" t="s">
        <v>686</v>
      </c>
      <c r="F12" s="75">
        <v>2023</v>
      </c>
      <c r="G12" s="76">
        <v>56810270</v>
      </c>
      <c r="H12" s="76">
        <v>22571219</v>
      </c>
      <c r="I12" s="76">
        <v>32566463</v>
      </c>
      <c r="J12" s="76">
        <v>27743083</v>
      </c>
      <c r="K12" s="76">
        <v>22654425</v>
      </c>
      <c r="L12" s="75" t="s">
        <v>732</v>
      </c>
      <c r="M12" s="75" t="s">
        <v>733</v>
      </c>
      <c r="N12" s="75" t="s">
        <v>734</v>
      </c>
      <c r="O12" s="76">
        <v>4172</v>
      </c>
      <c r="P12" s="76">
        <v>3980</v>
      </c>
      <c r="Q12" s="76">
        <v>701</v>
      </c>
      <c r="R12" s="76">
        <v>145</v>
      </c>
      <c r="S12" s="76">
        <v>0</v>
      </c>
      <c r="T12" s="78" t="s">
        <v>756</v>
      </c>
      <c r="U12" s="78" t="s">
        <v>757</v>
      </c>
      <c r="V12" s="78" t="s">
        <v>758</v>
      </c>
      <c r="W12" s="76">
        <v>78507</v>
      </c>
      <c r="X12" s="76">
        <v>25351</v>
      </c>
      <c r="Y12" s="76">
        <v>8164</v>
      </c>
      <c r="Z12" s="76">
        <v>2556</v>
      </c>
      <c r="AA12" s="76">
        <v>3490</v>
      </c>
      <c r="AB12" s="76">
        <v>9734</v>
      </c>
      <c r="AC12" s="76">
        <v>4927</v>
      </c>
      <c r="AD12" s="76">
        <v>0</v>
      </c>
      <c r="AE12" s="76">
        <v>780</v>
      </c>
      <c r="AF12" s="76">
        <v>0</v>
      </c>
      <c r="AG12" s="76">
        <v>0</v>
      </c>
      <c r="AH12" s="76">
        <v>1893</v>
      </c>
      <c r="AI12" s="76">
        <v>0</v>
      </c>
      <c r="AJ12" s="76">
        <v>6337</v>
      </c>
      <c r="AK12" s="76">
        <v>0</v>
      </c>
      <c r="AL12" s="76">
        <v>13524</v>
      </c>
      <c r="AM12" s="76">
        <v>0</v>
      </c>
      <c r="AN12" s="76">
        <v>0</v>
      </c>
      <c r="AO12" s="76">
        <v>1239</v>
      </c>
      <c r="AP12" s="76">
        <v>207</v>
      </c>
      <c r="AQ12" s="76">
        <v>12242</v>
      </c>
      <c r="AR12" s="76">
        <v>6880</v>
      </c>
      <c r="AS12" s="76">
        <v>1066</v>
      </c>
      <c r="AT12" s="76">
        <v>2331</v>
      </c>
      <c r="AU12" s="76">
        <v>1250</v>
      </c>
      <c r="AV12" s="76">
        <v>8701</v>
      </c>
      <c r="AW12" s="76">
        <v>1032</v>
      </c>
      <c r="AX12" s="76">
        <v>0</v>
      </c>
      <c r="AY12" s="76">
        <v>1869</v>
      </c>
      <c r="AZ12" s="76">
        <v>0</v>
      </c>
      <c r="BA12" s="76">
        <v>0</v>
      </c>
      <c r="BB12" s="76">
        <v>0</v>
      </c>
      <c r="BC12" s="76">
        <v>0</v>
      </c>
      <c r="BD12" s="76">
        <v>8895</v>
      </c>
      <c r="BE12" s="76">
        <v>0</v>
      </c>
      <c r="BF12" s="76">
        <v>11391</v>
      </c>
      <c r="BG12" s="76">
        <v>0</v>
      </c>
      <c r="BH12" s="76">
        <v>93</v>
      </c>
      <c r="BI12" s="76">
        <v>1512</v>
      </c>
      <c r="BJ12" s="76">
        <v>7344</v>
      </c>
      <c r="BK12" s="76">
        <v>1908</v>
      </c>
      <c r="BL12" s="76">
        <v>248</v>
      </c>
      <c r="BM12" s="76">
        <v>0</v>
      </c>
      <c r="BN12" s="76">
        <v>3489</v>
      </c>
      <c r="BO12" s="76">
        <v>0</v>
      </c>
      <c r="BP12" s="76">
        <v>3544</v>
      </c>
      <c r="BQ12" s="76">
        <v>270</v>
      </c>
      <c r="BR12" s="76">
        <v>0</v>
      </c>
      <c r="BS12" s="76">
        <v>2441</v>
      </c>
      <c r="BT12" s="76">
        <v>0</v>
      </c>
      <c r="BU12" s="76">
        <v>0</v>
      </c>
      <c r="BV12" s="76">
        <v>0</v>
      </c>
      <c r="BW12" s="76">
        <v>0</v>
      </c>
      <c r="BX12" s="76">
        <v>399</v>
      </c>
      <c r="BY12" s="76">
        <v>0</v>
      </c>
      <c r="BZ12" s="76">
        <v>2001</v>
      </c>
      <c r="CA12" s="76">
        <v>0</v>
      </c>
      <c r="CB12" s="76">
        <v>0</v>
      </c>
      <c r="CC12" s="76">
        <v>78</v>
      </c>
      <c r="CD12" s="76">
        <v>226</v>
      </c>
      <c r="CE12" s="76">
        <v>316</v>
      </c>
      <c r="CF12" s="76">
        <v>0</v>
      </c>
      <c r="CG12" s="76">
        <v>0</v>
      </c>
      <c r="CH12" s="76">
        <v>903</v>
      </c>
      <c r="CI12" s="76">
        <v>0</v>
      </c>
      <c r="CJ12" s="76">
        <v>629</v>
      </c>
      <c r="CK12" s="76">
        <v>0</v>
      </c>
      <c r="CL12" s="76">
        <v>0</v>
      </c>
      <c r="CM12" s="76">
        <v>0</v>
      </c>
      <c r="CN12" s="76">
        <v>0</v>
      </c>
      <c r="CO12" s="76">
        <v>0</v>
      </c>
      <c r="CP12" s="76">
        <v>0</v>
      </c>
      <c r="CQ12" s="76">
        <v>0</v>
      </c>
      <c r="CR12" s="76">
        <v>0</v>
      </c>
      <c r="CS12" s="76">
        <v>0</v>
      </c>
      <c r="CT12" s="76">
        <v>0</v>
      </c>
      <c r="CU12" s="76">
        <v>0</v>
      </c>
      <c r="CV12" s="76">
        <v>0</v>
      </c>
      <c r="CW12" s="76">
        <v>0</v>
      </c>
      <c r="CX12" s="76">
        <v>208</v>
      </c>
      <c r="CY12" s="76">
        <v>0</v>
      </c>
      <c r="CZ12" s="76">
        <v>0</v>
      </c>
      <c r="DA12" s="76">
        <v>0</v>
      </c>
      <c r="DB12" s="76">
        <v>0</v>
      </c>
      <c r="DC12" s="76">
        <v>0</v>
      </c>
      <c r="DD12" s="76">
        <v>0</v>
      </c>
      <c r="DE12" s="76">
        <v>0</v>
      </c>
      <c r="DF12" s="76">
        <v>0</v>
      </c>
      <c r="DG12" s="76">
        <v>0</v>
      </c>
      <c r="DH12" s="76">
        <v>0</v>
      </c>
      <c r="DI12" s="76">
        <v>0</v>
      </c>
      <c r="DJ12" s="76">
        <v>0</v>
      </c>
      <c r="DK12" s="76">
        <v>0</v>
      </c>
      <c r="DL12" s="76">
        <v>0</v>
      </c>
      <c r="DM12" s="76">
        <v>0</v>
      </c>
      <c r="DN12" s="76">
        <v>0</v>
      </c>
      <c r="DO12" s="76">
        <v>0</v>
      </c>
      <c r="DP12" s="76">
        <v>0</v>
      </c>
      <c r="DQ12" s="76">
        <v>0</v>
      </c>
      <c r="DR12" s="76">
        <v>0</v>
      </c>
      <c r="DS12" s="76">
        <v>6501250.0211189883</v>
      </c>
      <c r="DT12" s="76">
        <v>2165790.6234605745</v>
      </c>
      <c r="DU12" s="76">
        <v>1028529.30178385</v>
      </c>
      <c r="DV12" s="76">
        <v>192965.99725324457</v>
      </c>
      <c r="DW12" s="76">
        <v>361502.54727412108</v>
      </c>
      <c r="DX12" s="76">
        <v>1758250.7529004167</v>
      </c>
      <c r="DY12" s="76">
        <v>351059.30333120108</v>
      </c>
      <c r="DZ12" s="76">
        <v>0</v>
      </c>
      <c r="EA12" s="76">
        <v>66491.225318861034</v>
      </c>
      <c r="EB12" s="76">
        <v>0</v>
      </c>
      <c r="EC12" s="76">
        <v>0</v>
      </c>
      <c r="ED12" s="76">
        <v>193395.21333333335</v>
      </c>
      <c r="EE12" s="76">
        <v>0</v>
      </c>
      <c r="EF12" s="76">
        <v>341602.46846101375</v>
      </c>
      <c r="EG12" s="76">
        <v>0</v>
      </c>
      <c r="EH12" s="76">
        <v>939859.81562658178</v>
      </c>
      <c r="EI12" s="76">
        <v>0</v>
      </c>
      <c r="EJ12" s="76">
        <v>0</v>
      </c>
      <c r="EK12" s="76">
        <v>174546.61267028525</v>
      </c>
      <c r="EL12" s="76">
        <v>43068.171791840905</v>
      </c>
      <c r="EM12" s="76">
        <v>1585766.4990467813</v>
      </c>
      <c r="EN12" s="76">
        <v>964601.72515237913</v>
      </c>
      <c r="EO12" s="76">
        <v>397104.53393043653</v>
      </c>
      <c r="EP12" s="76">
        <v>405760.00175911566</v>
      </c>
      <c r="EQ12" s="76">
        <v>300544.13272587891</v>
      </c>
      <c r="ER12" s="76">
        <v>2537544.6361299669</v>
      </c>
      <c r="ES12" s="76">
        <v>183844.74524022764</v>
      </c>
      <c r="ET12" s="76">
        <v>0</v>
      </c>
      <c r="EU12" s="76">
        <v>311478.03039542463</v>
      </c>
      <c r="EV12" s="76">
        <v>0</v>
      </c>
      <c r="EW12" s="76">
        <v>0</v>
      </c>
      <c r="EX12" s="76">
        <v>0</v>
      </c>
      <c r="EY12" s="76">
        <v>0</v>
      </c>
      <c r="EZ12" s="76">
        <v>585343.14244141721</v>
      </c>
      <c r="FA12" s="76">
        <v>0</v>
      </c>
      <c r="FB12" s="76">
        <v>1620956.1900936328</v>
      </c>
      <c r="FC12" s="76">
        <v>0</v>
      </c>
      <c r="FD12" s="76">
        <v>23704.949999999997</v>
      </c>
      <c r="FE12" s="76">
        <v>276532.80286717915</v>
      </c>
      <c r="FF12" s="76">
        <v>1915853.2582081577</v>
      </c>
      <c r="FG12" s="76">
        <v>380605.09515416151</v>
      </c>
      <c r="FH12" s="76">
        <v>144821.5277845118</v>
      </c>
      <c r="FI12" s="76">
        <v>0</v>
      </c>
      <c r="FJ12" s="76">
        <v>900899.78333279467</v>
      </c>
      <c r="FK12" s="76">
        <v>0</v>
      </c>
      <c r="FL12" s="76">
        <v>1510919.4200372612</v>
      </c>
      <c r="FM12" s="76">
        <v>119365</v>
      </c>
      <c r="FN12" s="76">
        <v>0</v>
      </c>
      <c r="FO12" s="76">
        <v>296587.60428571433</v>
      </c>
      <c r="FP12" s="76">
        <v>0</v>
      </c>
      <c r="FQ12" s="76">
        <v>0</v>
      </c>
      <c r="FR12" s="76">
        <v>0</v>
      </c>
      <c r="FS12" s="76">
        <v>0</v>
      </c>
      <c r="FT12" s="76">
        <v>159069.35454545455</v>
      </c>
      <c r="FU12" s="76">
        <v>0</v>
      </c>
      <c r="FV12" s="76">
        <v>581643.23094645212</v>
      </c>
      <c r="FW12" s="76">
        <v>0</v>
      </c>
      <c r="FX12" s="76">
        <v>0</v>
      </c>
      <c r="FY12" s="76">
        <v>10456.25</v>
      </c>
      <c r="FZ12" s="76">
        <v>210368.04711915535</v>
      </c>
      <c r="GA12" s="76">
        <v>349841.370149013</v>
      </c>
      <c r="GB12" s="76">
        <v>0</v>
      </c>
      <c r="GC12" s="76">
        <v>0</v>
      </c>
      <c r="GD12" s="76">
        <v>837599.04016233759</v>
      </c>
      <c r="GE12" s="76">
        <v>0</v>
      </c>
      <c r="GF12" s="76">
        <v>596376.74589732115</v>
      </c>
      <c r="GG12" s="76">
        <v>0</v>
      </c>
      <c r="GH12" s="76">
        <v>0</v>
      </c>
      <c r="GI12" s="76">
        <v>0</v>
      </c>
      <c r="GJ12" s="76">
        <v>0</v>
      </c>
      <c r="GK12" s="76">
        <v>0</v>
      </c>
      <c r="GL12" s="76">
        <v>0</v>
      </c>
      <c r="GM12" s="76">
        <v>0</v>
      </c>
      <c r="GN12" s="76">
        <v>0</v>
      </c>
      <c r="GO12" s="76">
        <v>0</v>
      </c>
      <c r="GP12" s="76">
        <v>0</v>
      </c>
      <c r="GQ12" s="76">
        <v>0</v>
      </c>
      <c r="GR12" s="76">
        <v>0</v>
      </c>
      <c r="GS12" s="76">
        <v>0</v>
      </c>
      <c r="GT12" s="76">
        <v>508138.64737967902</v>
      </c>
      <c r="GU12" s="76">
        <v>0</v>
      </c>
      <c r="GV12" s="76">
        <v>0</v>
      </c>
      <c r="GW12" s="76">
        <v>0</v>
      </c>
      <c r="GX12" s="76">
        <v>0</v>
      </c>
      <c r="GY12" s="76">
        <v>0</v>
      </c>
      <c r="GZ12" s="76">
        <v>0</v>
      </c>
      <c r="HA12" s="76">
        <v>0</v>
      </c>
      <c r="HB12" s="76">
        <v>0</v>
      </c>
      <c r="HC12" s="76">
        <v>0</v>
      </c>
      <c r="HD12" s="76">
        <v>0</v>
      </c>
      <c r="HE12" s="76">
        <v>0</v>
      </c>
      <c r="HF12" s="76">
        <v>0</v>
      </c>
      <c r="HG12" s="76">
        <v>0</v>
      </c>
      <c r="HH12" s="76">
        <v>0</v>
      </c>
      <c r="HI12" s="76">
        <v>0</v>
      </c>
      <c r="HJ12" s="76">
        <v>0</v>
      </c>
      <c r="HK12" s="76">
        <v>0</v>
      </c>
      <c r="HL12" s="76">
        <v>0</v>
      </c>
      <c r="HM12" s="76">
        <v>0</v>
      </c>
      <c r="HN12" s="76">
        <v>0</v>
      </c>
      <c r="HP12" s="77" t="s">
        <v>141</v>
      </c>
      <c r="HQ12" s="75">
        <f>'Relative Weights'!$H$1</f>
        <v>2023</v>
      </c>
      <c r="HR12" s="76">
        <v>103224</v>
      </c>
      <c r="HS12" s="76">
        <v>20127</v>
      </c>
      <c r="HT12" s="76">
        <v>0</v>
      </c>
      <c r="HU12" s="76">
        <v>0</v>
      </c>
      <c r="HV12" s="76">
        <v>9829</v>
      </c>
      <c r="HW12" s="76">
        <v>20448</v>
      </c>
      <c r="HX12" s="76">
        <v>0</v>
      </c>
      <c r="HY12" s="76">
        <v>0</v>
      </c>
      <c r="HZ12" s="76">
        <v>0</v>
      </c>
      <c r="IA12" s="76">
        <v>0</v>
      </c>
      <c r="IB12" s="76">
        <v>0</v>
      </c>
      <c r="IC12" s="76">
        <v>0</v>
      </c>
      <c r="ID12" s="76">
        <v>0</v>
      </c>
      <c r="IE12" s="76">
        <v>0</v>
      </c>
      <c r="IF12" s="76">
        <v>0</v>
      </c>
      <c r="IG12" s="76">
        <v>0</v>
      </c>
      <c r="IH12" s="76">
        <v>0</v>
      </c>
      <c r="II12" s="76">
        <v>0</v>
      </c>
      <c r="IJ12" s="76">
        <v>6807</v>
      </c>
      <c r="IK12" s="76">
        <v>0</v>
      </c>
      <c r="IL12" s="76">
        <v>25178</v>
      </c>
      <c r="IM12" s="76">
        <v>8964</v>
      </c>
      <c r="IN12" s="76">
        <v>0</v>
      </c>
      <c r="IO12" s="76">
        <v>0</v>
      </c>
      <c r="IP12" s="76">
        <v>8171</v>
      </c>
      <c r="IQ12" s="76">
        <v>29511</v>
      </c>
      <c r="IR12" s="76">
        <v>0</v>
      </c>
      <c r="IS12" s="76">
        <v>0</v>
      </c>
      <c r="IT12" s="76">
        <v>0</v>
      </c>
      <c r="IU12" s="76">
        <v>0</v>
      </c>
      <c r="IV12" s="76">
        <v>0</v>
      </c>
      <c r="IW12" s="76">
        <v>0</v>
      </c>
      <c r="IX12" s="76">
        <v>0</v>
      </c>
      <c r="IY12" s="76">
        <v>0</v>
      </c>
      <c r="IZ12" s="76">
        <v>0</v>
      </c>
      <c r="JA12" s="76">
        <v>0</v>
      </c>
      <c r="JB12" s="76">
        <v>0</v>
      </c>
      <c r="JC12" s="76">
        <v>0</v>
      </c>
      <c r="JD12" s="76">
        <v>10785</v>
      </c>
      <c r="JE12" s="76">
        <v>0</v>
      </c>
      <c r="JF12" s="76">
        <v>6043</v>
      </c>
      <c r="JG12" s="76">
        <v>1345</v>
      </c>
      <c r="JH12" s="76">
        <v>0</v>
      </c>
      <c r="JI12" s="76">
        <v>0</v>
      </c>
      <c r="JJ12" s="76">
        <v>0</v>
      </c>
      <c r="JK12" s="76">
        <v>17572</v>
      </c>
      <c r="JL12" s="76">
        <v>0</v>
      </c>
      <c r="JM12" s="76">
        <v>0</v>
      </c>
      <c r="JN12" s="76">
        <v>0</v>
      </c>
      <c r="JO12" s="76">
        <v>0</v>
      </c>
      <c r="JP12" s="76">
        <v>0</v>
      </c>
      <c r="JQ12" s="76">
        <v>0</v>
      </c>
      <c r="JR12" s="76">
        <v>0</v>
      </c>
      <c r="JS12" s="76">
        <v>0</v>
      </c>
      <c r="JT12" s="76">
        <v>0</v>
      </c>
      <c r="JU12" s="76">
        <v>0</v>
      </c>
      <c r="JV12" s="76">
        <v>0</v>
      </c>
      <c r="JW12" s="76">
        <v>0</v>
      </c>
      <c r="JX12" s="76">
        <v>408</v>
      </c>
      <c r="JY12" s="76">
        <v>0</v>
      </c>
      <c r="JZ12" s="76">
        <v>5555</v>
      </c>
      <c r="KA12" s="76">
        <v>0</v>
      </c>
      <c r="KB12" s="76">
        <v>0</v>
      </c>
      <c r="KC12" s="76">
        <v>0</v>
      </c>
      <c r="KD12" s="76">
        <v>0</v>
      </c>
      <c r="KE12" s="76">
        <v>6935</v>
      </c>
      <c r="KF12" s="76">
        <v>0</v>
      </c>
      <c r="KG12" s="76">
        <v>0</v>
      </c>
      <c r="KH12" s="76">
        <v>0</v>
      </c>
      <c r="KI12" s="76">
        <v>0</v>
      </c>
      <c r="KJ12" s="76">
        <v>0</v>
      </c>
      <c r="KK12" s="76">
        <v>0</v>
      </c>
      <c r="KL12" s="76">
        <v>0</v>
      </c>
      <c r="KM12" s="76">
        <v>0</v>
      </c>
      <c r="KN12" s="76">
        <v>0</v>
      </c>
      <c r="KO12" s="76">
        <v>0</v>
      </c>
      <c r="KP12" s="76">
        <v>0</v>
      </c>
      <c r="KQ12" s="76">
        <v>0</v>
      </c>
      <c r="KR12" s="76">
        <v>0</v>
      </c>
      <c r="KS12" s="76">
        <v>0</v>
      </c>
      <c r="KT12" s="76">
        <v>0</v>
      </c>
      <c r="KU12" s="76">
        <v>0</v>
      </c>
      <c r="KV12" s="76">
        <v>0</v>
      </c>
      <c r="KW12" s="76">
        <v>0</v>
      </c>
      <c r="KX12" s="76">
        <v>0</v>
      </c>
      <c r="KY12" s="76">
        <v>0</v>
      </c>
      <c r="KZ12" s="76">
        <v>0</v>
      </c>
      <c r="LA12" s="76">
        <v>0</v>
      </c>
      <c r="LB12" s="76">
        <v>0</v>
      </c>
      <c r="LC12" s="76">
        <v>0</v>
      </c>
      <c r="LD12" s="76">
        <v>0</v>
      </c>
      <c r="LE12" s="76">
        <v>0</v>
      </c>
      <c r="LF12" s="76">
        <v>0</v>
      </c>
      <c r="LG12" s="76">
        <v>0</v>
      </c>
      <c r="LH12" s="76">
        <v>0</v>
      </c>
      <c r="LI12" s="76">
        <v>0</v>
      </c>
      <c r="LJ12" s="76">
        <v>0</v>
      </c>
      <c r="LK12" s="76">
        <v>0</v>
      </c>
      <c r="LL12" s="76">
        <v>0</v>
      </c>
      <c r="LM12" s="76">
        <v>0</v>
      </c>
      <c r="LN12" s="76">
        <v>1402316</v>
      </c>
      <c r="LO12" s="76">
        <v>3905</v>
      </c>
      <c r="LP12" s="76">
        <v>0</v>
      </c>
      <c r="LQ12" s="76">
        <v>0</v>
      </c>
      <c r="LR12" s="76">
        <v>0</v>
      </c>
      <c r="LS12" s="76">
        <v>19396</v>
      </c>
      <c r="LT12" s="76">
        <v>0</v>
      </c>
      <c r="LU12" s="76">
        <v>0</v>
      </c>
      <c r="LV12" s="76">
        <v>0</v>
      </c>
      <c r="LW12" s="76">
        <v>0</v>
      </c>
      <c r="LX12" s="76">
        <v>0</v>
      </c>
      <c r="LY12" s="76">
        <v>0</v>
      </c>
      <c r="LZ12" s="76">
        <v>0</v>
      </c>
      <c r="MA12" s="76">
        <v>0</v>
      </c>
      <c r="MB12" s="76">
        <v>0</v>
      </c>
      <c r="MC12" s="76">
        <v>0</v>
      </c>
      <c r="MD12" s="76">
        <v>0</v>
      </c>
      <c r="ME12" s="76">
        <v>0</v>
      </c>
      <c r="MF12" s="76">
        <v>0</v>
      </c>
      <c r="MG12" s="76">
        <v>0</v>
      </c>
      <c r="MH12" s="76">
        <v>342075</v>
      </c>
      <c r="MI12" s="76">
        <v>1739</v>
      </c>
      <c r="MJ12" s="76">
        <v>0</v>
      </c>
      <c r="MK12" s="76">
        <v>0</v>
      </c>
      <c r="ML12" s="76">
        <v>0</v>
      </c>
      <c r="MM12" s="76">
        <v>27992</v>
      </c>
      <c r="MN12" s="76">
        <v>0</v>
      </c>
      <c r="MO12" s="76">
        <v>0</v>
      </c>
      <c r="MP12" s="76">
        <v>0</v>
      </c>
      <c r="MQ12" s="76">
        <v>0</v>
      </c>
      <c r="MR12" s="76">
        <v>0</v>
      </c>
      <c r="MS12" s="76">
        <v>0</v>
      </c>
      <c r="MT12" s="76">
        <v>0</v>
      </c>
      <c r="MU12" s="76">
        <v>0</v>
      </c>
      <c r="MV12" s="76">
        <v>0</v>
      </c>
      <c r="MW12" s="76">
        <v>0</v>
      </c>
      <c r="MX12" s="76">
        <v>0</v>
      </c>
      <c r="MY12" s="76">
        <v>0</v>
      </c>
      <c r="MZ12" s="76">
        <v>0</v>
      </c>
      <c r="NA12" s="76">
        <v>0</v>
      </c>
      <c r="NB12" s="76">
        <v>136211</v>
      </c>
      <c r="NC12" s="76">
        <v>3518</v>
      </c>
      <c r="ND12" s="76">
        <v>0</v>
      </c>
      <c r="NE12" s="76">
        <v>31445</v>
      </c>
      <c r="NF12" s="76">
        <v>0</v>
      </c>
      <c r="NG12" s="76">
        <v>81602</v>
      </c>
      <c r="NH12" s="76">
        <v>0</v>
      </c>
      <c r="NI12" s="76">
        <v>0</v>
      </c>
      <c r="NJ12" s="76">
        <v>63348</v>
      </c>
      <c r="NK12" s="76">
        <v>0</v>
      </c>
      <c r="NL12" s="76">
        <v>0</v>
      </c>
      <c r="NM12" s="76">
        <v>0</v>
      </c>
      <c r="NN12" s="76">
        <v>0</v>
      </c>
      <c r="NO12" s="76">
        <v>0</v>
      </c>
      <c r="NP12" s="76">
        <v>0</v>
      </c>
      <c r="NQ12" s="76">
        <v>493617</v>
      </c>
      <c r="NR12" s="76">
        <v>0</v>
      </c>
      <c r="NS12" s="76">
        <v>0</v>
      </c>
      <c r="NT12" s="76">
        <v>0</v>
      </c>
      <c r="NU12" s="76">
        <v>17891</v>
      </c>
      <c r="NV12" s="76">
        <v>125181</v>
      </c>
      <c r="NW12" s="76">
        <v>0</v>
      </c>
      <c r="NX12" s="76">
        <v>0</v>
      </c>
      <c r="NY12" s="76">
        <v>29236</v>
      </c>
      <c r="NZ12" s="76">
        <v>0</v>
      </c>
      <c r="OA12" s="76">
        <v>32208</v>
      </c>
      <c r="OB12" s="76">
        <v>0</v>
      </c>
      <c r="OC12" s="76">
        <v>0</v>
      </c>
      <c r="OD12" s="76">
        <v>0</v>
      </c>
      <c r="OE12" s="76">
        <v>0</v>
      </c>
      <c r="OF12" s="76">
        <v>0</v>
      </c>
      <c r="OG12" s="76">
        <v>0</v>
      </c>
      <c r="OH12" s="76">
        <v>0</v>
      </c>
      <c r="OI12" s="76">
        <v>0</v>
      </c>
      <c r="OJ12" s="76">
        <v>0</v>
      </c>
      <c r="OK12" s="76">
        <v>0</v>
      </c>
      <c r="OL12" s="76">
        <v>0</v>
      </c>
      <c r="OM12" s="76">
        <v>0</v>
      </c>
      <c r="ON12" s="76">
        <v>0</v>
      </c>
      <c r="OO12" s="76">
        <v>43212</v>
      </c>
      <c r="OP12" s="76">
        <v>0</v>
      </c>
      <c r="OQ12" s="76">
        <v>0</v>
      </c>
      <c r="OR12" s="76">
        <v>0</v>
      </c>
      <c r="OS12" s="76">
        <v>0</v>
      </c>
      <c r="OT12" s="76">
        <v>0</v>
      </c>
      <c r="OU12" s="76">
        <v>0</v>
      </c>
      <c r="OV12" s="76">
        <v>0</v>
      </c>
      <c r="OW12" s="76">
        <v>0</v>
      </c>
      <c r="OX12" s="76">
        <v>0</v>
      </c>
      <c r="OY12" s="76">
        <v>0</v>
      </c>
      <c r="OZ12" s="76">
        <v>0</v>
      </c>
      <c r="PA12" s="76">
        <v>0</v>
      </c>
      <c r="PB12" s="76">
        <v>0</v>
      </c>
      <c r="PC12" s="76">
        <v>0</v>
      </c>
      <c r="PD12" s="76">
        <v>0</v>
      </c>
      <c r="PE12" s="76">
        <v>0</v>
      </c>
      <c r="PF12" s="76">
        <v>0</v>
      </c>
      <c r="PG12" s="76">
        <v>0</v>
      </c>
      <c r="PH12" s="76">
        <v>0</v>
      </c>
      <c r="PI12" s="76">
        <v>0</v>
      </c>
      <c r="PJ12" s="76">
        <v>5836550</v>
      </c>
      <c r="PK12" s="76">
        <v>3485856</v>
      </c>
      <c r="PL12" s="76">
        <v>1237452</v>
      </c>
      <c r="PM12" s="76">
        <v>16356355</v>
      </c>
      <c r="PN12" s="76">
        <v>1477415</v>
      </c>
      <c r="PO12" s="76">
        <v>10080102</v>
      </c>
      <c r="PP12" s="76">
        <v>0</v>
      </c>
      <c r="PQ12" s="76">
        <v>0</v>
      </c>
      <c r="PR12" s="76">
        <v>500769</v>
      </c>
      <c r="PS12" s="76">
        <v>0</v>
      </c>
      <c r="PT12" s="76">
        <v>0</v>
      </c>
      <c r="PU12" s="76">
        <v>0</v>
      </c>
      <c r="PV12" s="76">
        <v>0</v>
      </c>
      <c r="PW12" s="76">
        <v>566467</v>
      </c>
      <c r="PX12" s="76">
        <v>0</v>
      </c>
      <c r="PY12" s="76">
        <v>2165412</v>
      </c>
      <c r="PZ12" s="76">
        <v>0</v>
      </c>
      <c r="QA12" s="76">
        <v>432216</v>
      </c>
      <c r="QB12" s="76">
        <v>152558</v>
      </c>
      <c r="QC12" s="89">
        <v>2120505</v>
      </c>
      <c r="QD12" s="102">
        <v>1</v>
      </c>
    </row>
    <row r="13" spans="1:446">
      <c r="A13" s="75" t="s">
        <v>171</v>
      </c>
      <c r="B13" s="75" t="s">
        <v>101</v>
      </c>
      <c r="C13" s="76">
        <f>ROUND(TAR!H18,0)-ROUND(TAR!H288,0)</f>
        <v>0</v>
      </c>
      <c r="D13" s="77">
        <v>3631</v>
      </c>
      <c r="E13" s="75" t="s">
        <v>689</v>
      </c>
      <c r="F13" s="75">
        <v>2023</v>
      </c>
      <c r="G13" s="76">
        <v>54386971</v>
      </c>
      <c r="H13" s="76">
        <v>20871966</v>
      </c>
      <c r="I13" s="76">
        <v>27280161</v>
      </c>
      <c r="J13" s="76">
        <v>19414467</v>
      </c>
      <c r="K13" s="76">
        <v>24562748</v>
      </c>
      <c r="L13" s="75" t="s">
        <v>732</v>
      </c>
      <c r="M13" s="75" t="s">
        <v>733</v>
      </c>
      <c r="N13" s="75" t="s">
        <v>734</v>
      </c>
      <c r="O13" s="76">
        <v>4984</v>
      </c>
      <c r="P13" s="76">
        <v>7028</v>
      </c>
      <c r="Q13" s="76">
        <v>1918</v>
      </c>
      <c r="R13" s="76">
        <v>163</v>
      </c>
      <c r="S13" s="76">
        <v>0</v>
      </c>
      <c r="T13" s="78" t="s">
        <v>859</v>
      </c>
      <c r="U13" s="78" t="s">
        <v>759</v>
      </c>
      <c r="V13" s="91" t="s">
        <v>860</v>
      </c>
      <c r="W13" s="76">
        <v>76786</v>
      </c>
      <c r="X13" s="76">
        <v>34400</v>
      </c>
      <c r="Y13" s="76">
        <v>9126</v>
      </c>
      <c r="Z13" s="76">
        <v>5858</v>
      </c>
      <c r="AA13" s="76">
        <v>11659.8</v>
      </c>
      <c r="AB13" s="76">
        <v>6734</v>
      </c>
      <c r="AC13" s="76">
        <v>2361</v>
      </c>
      <c r="AD13" s="76">
        <v>0</v>
      </c>
      <c r="AE13" s="76">
        <v>561</v>
      </c>
      <c r="AF13" s="76">
        <v>0</v>
      </c>
      <c r="AG13" s="76">
        <v>0</v>
      </c>
      <c r="AH13" s="76">
        <v>0</v>
      </c>
      <c r="AI13" s="76">
        <v>0</v>
      </c>
      <c r="AJ13" s="76">
        <v>2469</v>
      </c>
      <c r="AK13" s="76">
        <v>0</v>
      </c>
      <c r="AL13" s="76">
        <v>15903</v>
      </c>
      <c r="AM13" s="76">
        <v>0</v>
      </c>
      <c r="AN13" s="76">
        <v>0</v>
      </c>
      <c r="AO13" s="76">
        <v>2530</v>
      </c>
      <c r="AP13" s="76">
        <v>1258</v>
      </c>
      <c r="AQ13" s="76">
        <v>32738</v>
      </c>
      <c r="AR13" s="76">
        <v>15076</v>
      </c>
      <c r="AS13" s="76">
        <v>2386</v>
      </c>
      <c r="AT13" s="76">
        <v>12939</v>
      </c>
      <c r="AU13" s="76">
        <v>15311</v>
      </c>
      <c r="AV13" s="76">
        <v>7974</v>
      </c>
      <c r="AW13" s="76">
        <v>2547</v>
      </c>
      <c r="AX13" s="76">
        <v>0</v>
      </c>
      <c r="AY13" s="76">
        <v>3525</v>
      </c>
      <c r="AZ13" s="76">
        <v>0</v>
      </c>
      <c r="BA13" s="76">
        <v>0</v>
      </c>
      <c r="BB13" s="76">
        <v>0</v>
      </c>
      <c r="BC13" s="76">
        <v>0</v>
      </c>
      <c r="BD13" s="76">
        <v>1559</v>
      </c>
      <c r="BE13" s="76">
        <v>0</v>
      </c>
      <c r="BF13" s="76">
        <v>30060</v>
      </c>
      <c r="BG13" s="76">
        <v>0</v>
      </c>
      <c r="BH13" s="76">
        <v>882</v>
      </c>
      <c r="BI13" s="76">
        <v>4401</v>
      </c>
      <c r="BJ13" s="76">
        <v>9107</v>
      </c>
      <c r="BK13" s="76">
        <v>6437</v>
      </c>
      <c r="BL13" s="76">
        <v>2533</v>
      </c>
      <c r="BM13" s="76">
        <v>192</v>
      </c>
      <c r="BN13" s="76">
        <v>6177</v>
      </c>
      <c r="BO13" s="76">
        <v>2090</v>
      </c>
      <c r="BP13" s="76">
        <v>1317</v>
      </c>
      <c r="BQ13" s="76">
        <v>525</v>
      </c>
      <c r="BR13" s="76">
        <v>0</v>
      </c>
      <c r="BS13" s="76">
        <v>2281</v>
      </c>
      <c r="BT13" s="76">
        <v>0</v>
      </c>
      <c r="BU13" s="76">
        <v>0</v>
      </c>
      <c r="BV13" s="76">
        <v>0</v>
      </c>
      <c r="BW13" s="76">
        <v>0</v>
      </c>
      <c r="BX13" s="76">
        <v>892</v>
      </c>
      <c r="BY13" s="76">
        <v>0</v>
      </c>
      <c r="BZ13" s="76">
        <v>8819</v>
      </c>
      <c r="CA13" s="76">
        <v>0</v>
      </c>
      <c r="CB13" s="76">
        <v>0</v>
      </c>
      <c r="CC13" s="76">
        <v>585</v>
      </c>
      <c r="CD13" s="76">
        <v>663</v>
      </c>
      <c r="CE13" s="76">
        <v>285</v>
      </c>
      <c r="CF13" s="76">
        <v>0</v>
      </c>
      <c r="CG13" s="76">
        <v>0</v>
      </c>
      <c r="CH13" s="76">
        <v>2016</v>
      </c>
      <c r="CI13" s="76">
        <v>0</v>
      </c>
      <c r="CJ13" s="76">
        <v>0</v>
      </c>
      <c r="CK13" s="76">
        <v>0</v>
      </c>
      <c r="CL13" s="76">
        <v>0</v>
      </c>
      <c r="CM13" s="76">
        <v>0</v>
      </c>
      <c r="CN13" s="76">
        <v>0</v>
      </c>
      <c r="CO13" s="76">
        <v>0</v>
      </c>
      <c r="CP13" s="76">
        <v>0</v>
      </c>
      <c r="CQ13" s="76">
        <v>0</v>
      </c>
      <c r="CR13" s="76">
        <v>0</v>
      </c>
      <c r="CS13" s="76">
        <v>0</v>
      </c>
      <c r="CT13" s="76">
        <v>0</v>
      </c>
      <c r="CU13" s="76">
        <v>0</v>
      </c>
      <c r="CV13" s="76">
        <v>0</v>
      </c>
      <c r="CW13" s="76">
        <v>15</v>
      </c>
      <c r="CX13" s="76">
        <v>0</v>
      </c>
      <c r="CY13" s="76">
        <v>0</v>
      </c>
      <c r="CZ13" s="76">
        <v>0</v>
      </c>
      <c r="DA13" s="76">
        <v>0</v>
      </c>
      <c r="DB13" s="76">
        <v>0</v>
      </c>
      <c r="DC13" s="76">
        <v>0</v>
      </c>
      <c r="DD13" s="76">
        <v>0</v>
      </c>
      <c r="DE13" s="76">
        <v>0</v>
      </c>
      <c r="DF13" s="76">
        <v>0</v>
      </c>
      <c r="DG13" s="76">
        <v>0</v>
      </c>
      <c r="DH13" s="76">
        <v>0</v>
      </c>
      <c r="DI13" s="76">
        <v>0</v>
      </c>
      <c r="DJ13" s="76">
        <v>0</v>
      </c>
      <c r="DK13" s="76">
        <v>0</v>
      </c>
      <c r="DL13" s="76">
        <v>0</v>
      </c>
      <c r="DM13" s="76">
        <v>0</v>
      </c>
      <c r="DN13" s="76">
        <v>0</v>
      </c>
      <c r="DO13" s="76">
        <v>0</v>
      </c>
      <c r="DP13" s="76">
        <v>0</v>
      </c>
      <c r="DQ13" s="76">
        <v>0</v>
      </c>
      <c r="DR13" s="76">
        <v>0</v>
      </c>
      <c r="DS13" s="76">
        <v>4627927.0577120893</v>
      </c>
      <c r="DT13" s="76">
        <v>1636996.6237996875</v>
      </c>
      <c r="DU13" s="76">
        <v>814670.24670052947</v>
      </c>
      <c r="DV13" s="76">
        <v>374399.70832944906</v>
      </c>
      <c r="DW13" s="76">
        <v>518137.09200610232</v>
      </c>
      <c r="DX13" s="76">
        <v>633802.68782042456</v>
      </c>
      <c r="DY13" s="76">
        <v>81230.203837979308</v>
      </c>
      <c r="DZ13" s="76">
        <v>0</v>
      </c>
      <c r="EA13" s="76">
        <v>50239.472048777381</v>
      </c>
      <c r="EB13" s="76">
        <v>0</v>
      </c>
      <c r="EC13" s="76">
        <v>0</v>
      </c>
      <c r="ED13" s="76">
        <v>0</v>
      </c>
      <c r="EE13" s="76">
        <v>0</v>
      </c>
      <c r="EF13" s="76">
        <v>182875.49974437972</v>
      </c>
      <c r="EG13" s="76">
        <v>0</v>
      </c>
      <c r="EH13" s="76">
        <v>890012.69924905302</v>
      </c>
      <c r="EI13" s="76">
        <v>0</v>
      </c>
      <c r="EJ13" s="76">
        <v>0</v>
      </c>
      <c r="EK13" s="76">
        <v>300639.05965491914</v>
      </c>
      <c r="EL13" s="76">
        <v>101162.72832839676</v>
      </c>
      <c r="EM13" s="76">
        <v>2907740.051196456</v>
      </c>
      <c r="EN13" s="76">
        <v>1727609.8862805685</v>
      </c>
      <c r="EO13" s="76">
        <v>647315.27136957005</v>
      </c>
      <c r="EP13" s="76">
        <v>1202491.7154839186</v>
      </c>
      <c r="EQ13" s="76">
        <v>1384744.8518092912</v>
      </c>
      <c r="ER13" s="76">
        <v>979116.79258274229</v>
      </c>
      <c r="ES13" s="76">
        <v>146079.38330487782</v>
      </c>
      <c r="ET13" s="76">
        <v>0</v>
      </c>
      <c r="EU13" s="76">
        <v>429549.86753608211</v>
      </c>
      <c r="EV13" s="76">
        <v>0</v>
      </c>
      <c r="EW13" s="76">
        <v>0</v>
      </c>
      <c r="EX13" s="76">
        <v>0</v>
      </c>
      <c r="EY13" s="76">
        <v>0</v>
      </c>
      <c r="EZ13" s="76">
        <v>207850.92430692242</v>
      </c>
      <c r="FA13" s="76">
        <v>0</v>
      </c>
      <c r="FB13" s="76">
        <v>2634362.5303278635</v>
      </c>
      <c r="FC13" s="76">
        <v>0</v>
      </c>
      <c r="FD13" s="76">
        <v>104777.59238095238</v>
      </c>
      <c r="FE13" s="76">
        <v>597982.01330600865</v>
      </c>
      <c r="FF13" s="76">
        <v>951763.54060380103</v>
      </c>
      <c r="FG13" s="76">
        <v>1547560.3584569918</v>
      </c>
      <c r="FH13" s="76">
        <v>827395.9948463086</v>
      </c>
      <c r="FI13" s="76">
        <v>144701.05606909431</v>
      </c>
      <c r="FJ13" s="76">
        <v>1173072.8098462459</v>
      </c>
      <c r="FK13" s="76">
        <v>636723.60756469949</v>
      </c>
      <c r="FL13" s="76">
        <v>344575.25374113972</v>
      </c>
      <c r="FM13" s="76">
        <v>48914.356666666659</v>
      </c>
      <c r="FN13" s="76">
        <v>0</v>
      </c>
      <c r="FO13" s="76">
        <v>448471.3600732598</v>
      </c>
      <c r="FP13" s="76">
        <v>0</v>
      </c>
      <c r="FQ13" s="76">
        <v>0</v>
      </c>
      <c r="FR13" s="76">
        <v>0</v>
      </c>
      <c r="FS13" s="76">
        <v>0</v>
      </c>
      <c r="FT13" s="76">
        <v>174417.05070734813</v>
      </c>
      <c r="FU13" s="76">
        <v>0</v>
      </c>
      <c r="FV13" s="76">
        <v>1832574.0596360504</v>
      </c>
      <c r="FW13" s="76">
        <v>0</v>
      </c>
      <c r="FX13" s="76">
        <v>0</v>
      </c>
      <c r="FY13" s="76">
        <v>156963.13076923083</v>
      </c>
      <c r="FZ13" s="76">
        <v>328453.29828034615</v>
      </c>
      <c r="GA13" s="76">
        <v>103366.6</v>
      </c>
      <c r="GB13" s="76">
        <v>0</v>
      </c>
      <c r="GC13" s="76">
        <v>0</v>
      </c>
      <c r="GD13" s="76">
        <v>407149.08295238094</v>
      </c>
      <c r="GE13" s="76">
        <v>0</v>
      </c>
      <c r="GF13" s="76">
        <v>0</v>
      </c>
      <c r="GG13" s="76">
        <v>0</v>
      </c>
      <c r="GH13" s="76">
        <v>0</v>
      </c>
      <c r="GI13" s="76">
        <v>0</v>
      </c>
      <c r="GJ13" s="76">
        <v>0</v>
      </c>
      <c r="GK13" s="76">
        <v>0</v>
      </c>
      <c r="GL13" s="76">
        <v>0</v>
      </c>
      <c r="GM13" s="76">
        <v>0</v>
      </c>
      <c r="GN13" s="76">
        <v>0</v>
      </c>
      <c r="GO13" s="76">
        <v>0</v>
      </c>
      <c r="GP13" s="76">
        <v>0</v>
      </c>
      <c r="GQ13" s="76">
        <v>0</v>
      </c>
      <c r="GR13" s="76">
        <v>0</v>
      </c>
      <c r="GS13" s="76">
        <v>12245.1</v>
      </c>
      <c r="GT13" s="76">
        <v>0</v>
      </c>
      <c r="GU13" s="76">
        <v>0</v>
      </c>
      <c r="GV13" s="76">
        <v>0</v>
      </c>
      <c r="GW13" s="76">
        <v>0</v>
      </c>
      <c r="GX13" s="76">
        <v>0</v>
      </c>
      <c r="GY13" s="76">
        <v>0</v>
      </c>
      <c r="GZ13" s="76">
        <v>0</v>
      </c>
      <c r="HA13" s="76">
        <v>0</v>
      </c>
      <c r="HB13" s="76">
        <v>0</v>
      </c>
      <c r="HC13" s="76">
        <v>0</v>
      </c>
      <c r="HD13" s="76">
        <v>0</v>
      </c>
      <c r="HE13" s="76">
        <v>0</v>
      </c>
      <c r="HF13" s="76">
        <v>0</v>
      </c>
      <c r="HG13" s="76">
        <v>0</v>
      </c>
      <c r="HH13" s="76">
        <v>0</v>
      </c>
      <c r="HI13" s="76">
        <v>0</v>
      </c>
      <c r="HJ13" s="76">
        <v>0</v>
      </c>
      <c r="HK13" s="76">
        <v>0</v>
      </c>
      <c r="HL13" s="76">
        <v>0</v>
      </c>
      <c r="HM13" s="76">
        <v>0</v>
      </c>
      <c r="HN13" s="76">
        <v>0</v>
      </c>
      <c r="HP13" s="77" t="s">
        <v>142</v>
      </c>
      <c r="HQ13" s="75">
        <f>'Relative Weights'!$H$1</f>
        <v>2023</v>
      </c>
      <c r="HR13" s="76">
        <v>0</v>
      </c>
      <c r="HS13" s="76">
        <v>0</v>
      </c>
      <c r="HT13" s="76">
        <v>0</v>
      </c>
      <c r="HU13" s="76">
        <v>0</v>
      </c>
      <c r="HV13" s="76">
        <v>0</v>
      </c>
      <c r="HW13" s="76">
        <v>0</v>
      </c>
      <c r="HX13" s="76">
        <v>0</v>
      </c>
      <c r="HY13" s="76">
        <v>0</v>
      </c>
      <c r="HZ13" s="76">
        <v>0</v>
      </c>
      <c r="IA13" s="76">
        <v>0</v>
      </c>
      <c r="IB13" s="76">
        <v>0</v>
      </c>
      <c r="IC13" s="76">
        <v>0</v>
      </c>
      <c r="ID13" s="76">
        <v>0</v>
      </c>
      <c r="IE13" s="76">
        <v>0</v>
      </c>
      <c r="IF13" s="76">
        <v>0</v>
      </c>
      <c r="IG13" s="76">
        <v>0</v>
      </c>
      <c r="IH13" s="76">
        <v>0</v>
      </c>
      <c r="II13" s="76">
        <v>0</v>
      </c>
      <c r="IJ13" s="76">
        <v>0</v>
      </c>
      <c r="IK13" s="76">
        <v>0</v>
      </c>
      <c r="IL13" s="76">
        <v>0</v>
      </c>
      <c r="IM13" s="76">
        <v>0</v>
      </c>
      <c r="IN13" s="76">
        <v>0</v>
      </c>
      <c r="IO13" s="76">
        <v>0</v>
      </c>
      <c r="IP13" s="76">
        <v>0</v>
      </c>
      <c r="IQ13" s="76">
        <v>0</v>
      </c>
      <c r="IR13" s="76">
        <v>0</v>
      </c>
      <c r="IS13" s="76">
        <v>0</v>
      </c>
      <c r="IT13" s="76">
        <v>0</v>
      </c>
      <c r="IU13" s="76">
        <v>0</v>
      </c>
      <c r="IV13" s="76">
        <v>0</v>
      </c>
      <c r="IW13" s="76">
        <v>0</v>
      </c>
      <c r="IX13" s="76">
        <v>0</v>
      </c>
      <c r="IY13" s="76">
        <v>0</v>
      </c>
      <c r="IZ13" s="76">
        <v>0</v>
      </c>
      <c r="JA13" s="76">
        <v>0</v>
      </c>
      <c r="JB13" s="76">
        <v>0</v>
      </c>
      <c r="JC13" s="76">
        <v>0</v>
      </c>
      <c r="JD13" s="76">
        <v>0</v>
      </c>
      <c r="JE13" s="76">
        <v>0</v>
      </c>
      <c r="JF13" s="76">
        <v>0</v>
      </c>
      <c r="JG13" s="76">
        <v>0</v>
      </c>
      <c r="JH13" s="76">
        <v>0</v>
      </c>
      <c r="JI13" s="76">
        <v>0</v>
      </c>
      <c r="JJ13" s="76">
        <v>0</v>
      </c>
      <c r="JK13" s="76">
        <v>0</v>
      </c>
      <c r="JL13" s="76">
        <v>0</v>
      </c>
      <c r="JM13" s="76">
        <v>0</v>
      </c>
      <c r="JN13" s="76">
        <v>0</v>
      </c>
      <c r="JO13" s="76">
        <v>0</v>
      </c>
      <c r="JP13" s="76">
        <v>0</v>
      </c>
      <c r="JQ13" s="76">
        <v>0</v>
      </c>
      <c r="JR13" s="76">
        <v>0</v>
      </c>
      <c r="JS13" s="76">
        <v>0</v>
      </c>
      <c r="JT13" s="76">
        <v>0</v>
      </c>
      <c r="JU13" s="76">
        <v>0</v>
      </c>
      <c r="JV13" s="76">
        <v>0</v>
      </c>
      <c r="JW13" s="76">
        <v>0</v>
      </c>
      <c r="JX13" s="76">
        <v>0</v>
      </c>
      <c r="JY13" s="76">
        <v>0</v>
      </c>
      <c r="JZ13" s="76">
        <v>0</v>
      </c>
      <c r="KA13" s="76">
        <v>0</v>
      </c>
      <c r="KB13" s="76">
        <v>0</v>
      </c>
      <c r="KC13" s="76">
        <v>0</v>
      </c>
      <c r="KD13" s="76">
        <v>0</v>
      </c>
      <c r="KE13" s="76">
        <v>0</v>
      </c>
      <c r="KF13" s="76">
        <v>0</v>
      </c>
      <c r="KG13" s="76">
        <v>0</v>
      </c>
      <c r="KH13" s="76">
        <v>0</v>
      </c>
      <c r="KI13" s="76">
        <v>0</v>
      </c>
      <c r="KJ13" s="76">
        <v>0</v>
      </c>
      <c r="KK13" s="76">
        <v>0</v>
      </c>
      <c r="KL13" s="76">
        <v>0</v>
      </c>
      <c r="KM13" s="76">
        <v>0</v>
      </c>
      <c r="KN13" s="76">
        <v>0</v>
      </c>
      <c r="KO13" s="76">
        <v>0</v>
      </c>
      <c r="KP13" s="76">
        <v>0</v>
      </c>
      <c r="KQ13" s="76">
        <v>0</v>
      </c>
      <c r="KR13" s="76">
        <v>0</v>
      </c>
      <c r="KS13" s="76">
        <v>0</v>
      </c>
      <c r="KT13" s="76">
        <v>0</v>
      </c>
      <c r="KU13" s="76">
        <v>0</v>
      </c>
      <c r="KV13" s="76">
        <v>0</v>
      </c>
      <c r="KW13" s="76">
        <v>0</v>
      </c>
      <c r="KX13" s="76">
        <v>0</v>
      </c>
      <c r="KY13" s="76">
        <v>0</v>
      </c>
      <c r="KZ13" s="76">
        <v>0</v>
      </c>
      <c r="LA13" s="76">
        <v>0</v>
      </c>
      <c r="LB13" s="76">
        <v>0</v>
      </c>
      <c r="LC13" s="76">
        <v>0</v>
      </c>
      <c r="LD13" s="76">
        <v>0</v>
      </c>
      <c r="LE13" s="76">
        <v>0</v>
      </c>
      <c r="LF13" s="76">
        <v>0</v>
      </c>
      <c r="LG13" s="76">
        <v>0</v>
      </c>
      <c r="LH13" s="76">
        <v>0</v>
      </c>
      <c r="LI13" s="76">
        <v>0</v>
      </c>
      <c r="LJ13" s="76">
        <v>0</v>
      </c>
      <c r="LK13" s="76">
        <v>0</v>
      </c>
      <c r="LL13" s="76">
        <v>0</v>
      </c>
      <c r="LM13" s="76">
        <v>0</v>
      </c>
      <c r="LN13" s="76">
        <v>4627926.5</v>
      </c>
      <c r="LO13" s="76">
        <v>1636997</v>
      </c>
      <c r="LP13" s="76">
        <v>814670</v>
      </c>
      <c r="LQ13" s="76">
        <v>374400</v>
      </c>
      <c r="LR13" s="76">
        <v>518137</v>
      </c>
      <c r="LS13" s="76">
        <v>633803</v>
      </c>
      <c r="LT13" s="76">
        <v>81230</v>
      </c>
      <c r="LU13" s="76">
        <v>0</v>
      </c>
      <c r="LV13" s="76">
        <v>50239</v>
      </c>
      <c r="LW13" s="76">
        <v>0</v>
      </c>
      <c r="LX13" s="76">
        <v>0</v>
      </c>
      <c r="LY13" s="76">
        <v>0</v>
      </c>
      <c r="LZ13" s="76">
        <v>0</v>
      </c>
      <c r="MA13" s="76">
        <v>182875</v>
      </c>
      <c r="MB13" s="76">
        <v>0</v>
      </c>
      <c r="MC13" s="76">
        <v>890013</v>
      </c>
      <c r="MD13" s="76">
        <v>0</v>
      </c>
      <c r="ME13" s="76">
        <v>0</v>
      </c>
      <c r="MF13" s="76">
        <v>300639</v>
      </c>
      <c r="MG13" s="76">
        <v>101163</v>
      </c>
      <c r="MH13" s="76">
        <v>2907740</v>
      </c>
      <c r="MI13" s="76">
        <v>1727610</v>
      </c>
      <c r="MJ13" s="76">
        <v>647315</v>
      </c>
      <c r="MK13" s="76">
        <v>1202492</v>
      </c>
      <c r="ML13" s="76">
        <v>1384745</v>
      </c>
      <c r="MM13" s="76">
        <v>979117</v>
      </c>
      <c r="MN13" s="76">
        <v>146079</v>
      </c>
      <c r="MO13" s="76">
        <v>0</v>
      </c>
      <c r="MP13" s="76">
        <v>429550</v>
      </c>
      <c r="MQ13" s="76">
        <v>0</v>
      </c>
      <c r="MR13" s="76">
        <v>0</v>
      </c>
      <c r="MS13" s="76">
        <v>0</v>
      </c>
      <c r="MT13" s="76">
        <v>0</v>
      </c>
      <c r="MU13" s="76">
        <v>207851</v>
      </c>
      <c r="MV13" s="76">
        <v>0</v>
      </c>
      <c r="MW13" s="76">
        <v>2634363</v>
      </c>
      <c r="MX13" s="76">
        <v>0</v>
      </c>
      <c r="MY13" s="76">
        <v>104778</v>
      </c>
      <c r="MZ13" s="76">
        <v>597982</v>
      </c>
      <c r="NA13" s="76">
        <v>951764</v>
      </c>
      <c r="NB13" s="76">
        <v>1547560</v>
      </c>
      <c r="NC13" s="76">
        <v>827396</v>
      </c>
      <c r="ND13" s="76">
        <v>144701</v>
      </c>
      <c r="NE13" s="76">
        <v>1173073</v>
      </c>
      <c r="NF13" s="76">
        <v>636724</v>
      </c>
      <c r="NG13" s="76">
        <v>344575</v>
      </c>
      <c r="NH13" s="76">
        <v>48914</v>
      </c>
      <c r="NI13" s="76">
        <v>0</v>
      </c>
      <c r="NJ13" s="76">
        <v>448471</v>
      </c>
      <c r="NK13" s="76">
        <v>0</v>
      </c>
      <c r="NL13" s="76">
        <v>0</v>
      </c>
      <c r="NM13" s="76">
        <v>0</v>
      </c>
      <c r="NN13" s="76">
        <v>0</v>
      </c>
      <c r="NO13" s="76">
        <v>174417</v>
      </c>
      <c r="NP13" s="76">
        <v>0</v>
      </c>
      <c r="NQ13" s="76">
        <v>1832574</v>
      </c>
      <c r="NR13" s="76">
        <v>0</v>
      </c>
      <c r="NS13" s="76">
        <v>0</v>
      </c>
      <c r="NT13" s="76">
        <v>156963</v>
      </c>
      <c r="NU13" s="76">
        <v>328453</v>
      </c>
      <c r="NV13" s="76">
        <v>103367</v>
      </c>
      <c r="NW13" s="76">
        <v>0</v>
      </c>
      <c r="NX13" s="76">
        <v>0</v>
      </c>
      <c r="NY13" s="76">
        <v>407149</v>
      </c>
      <c r="NZ13" s="76">
        <v>0</v>
      </c>
      <c r="OA13" s="76">
        <v>0</v>
      </c>
      <c r="OB13" s="76">
        <v>0</v>
      </c>
      <c r="OC13" s="76">
        <v>0</v>
      </c>
      <c r="OD13" s="76">
        <v>0</v>
      </c>
      <c r="OE13" s="76">
        <v>0</v>
      </c>
      <c r="OF13" s="76">
        <v>0</v>
      </c>
      <c r="OG13" s="76">
        <v>0</v>
      </c>
      <c r="OH13" s="76">
        <v>0</v>
      </c>
      <c r="OI13" s="76">
        <v>0</v>
      </c>
      <c r="OJ13" s="76">
        <v>0</v>
      </c>
      <c r="OK13" s="76">
        <v>0</v>
      </c>
      <c r="OL13" s="76">
        <v>0</v>
      </c>
      <c r="OM13" s="76">
        <v>0</v>
      </c>
      <c r="ON13" s="76">
        <v>12245</v>
      </c>
      <c r="OO13" s="76">
        <v>0</v>
      </c>
      <c r="OP13" s="76">
        <v>0</v>
      </c>
      <c r="OQ13" s="76">
        <v>0</v>
      </c>
      <c r="OR13" s="76">
        <v>0</v>
      </c>
      <c r="OS13" s="76">
        <v>0</v>
      </c>
      <c r="OT13" s="76">
        <v>0</v>
      </c>
      <c r="OU13" s="76">
        <v>0</v>
      </c>
      <c r="OV13" s="76">
        <v>0</v>
      </c>
      <c r="OW13" s="76">
        <v>0</v>
      </c>
      <c r="OX13" s="76">
        <v>0</v>
      </c>
      <c r="OY13" s="76">
        <v>0</v>
      </c>
      <c r="OZ13" s="76">
        <v>0</v>
      </c>
      <c r="PA13" s="76">
        <v>0</v>
      </c>
      <c r="PB13" s="76">
        <v>0</v>
      </c>
      <c r="PC13" s="76">
        <v>0</v>
      </c>
      <c r="PD13" s="76">
        <v>0</v>
      </c>
      <c r="PE13" s="76">
        <v>0</v>
      </c>
      <c r="PF13" s="76">
        <v>0</v>
      </c>
      <c r="PG13" s="76">
        <v>0</v>
      </c>
      <c r="PH13" s="76">
        <v>0</v>
      </c>
      <c r="PI13" s="76">
        <v>0</v>
      </c>
      <c r="PJ13" s="76">
        <v>3018272</v>
      </c>
      <c r="PK13" s="76">
        <v>1377290</v>
      </c>
      <c r="PL13" s="76">
        <v>527880</v>
      </c>
      <c r="PM13" s="76">
        <v>834392</v>
      </c>
      <c r="PN13" s="76">
        <v>1037275</v>
      </c>
      <c r="PO13" s="76">
        <v>643139</v>
      </c>
      <c r="PP13" s="76">
        <v>90754</v>
      </c>
      <c r="PQ13" s="76">
        <v>0</v>
      </c>
      <c r="PR13" s="76">
        <v>304982</v>
      </c>
      <c r="PS13" s="76">
        <v>0</v>
      </c>
      <c r="PT13" s="76">
        <v>0</v>
      </c>
      <c r="PU13" s="76">
        <v>0</v>
      </c>
      <c r="PV13" s="76">
        <v>0</v>
      </c>
      <c r="PW13" s="76">
        <v>185679</v>
      </c>
      <c r="PX13" s="76">
        <v>0</v>
      </c>
      <c r="PY13" s="76">
        <v>1760036</v>
      </c>
      <c r="PZ13" s="76">
        <v>0</v>
      </c>
      <c r="QA13" s="76">
        <v>34425</v>
      </c>
      <c r="QB13" s="76">
        <v>350837</v>
      </c>
      <c r="QC13" s="89">
        <v>453855</v>
      </c>
      <c r="QD13" s="102">
        <v>1</v>
      </c>
    </row>
    <row r="14" spans="1:446">
      <c r="A14" s="75" t="s">
        <v>677</v>
      </c>
      <c r="B14" s="75" t="s">
        <v>677</v>
      </c>
      <c r="C14" s="76">
        <f>ROUND(TAMUCT!H18,0)-ROUND(TAMUCT!H288,0)</f>
        <v>0</v>
      </c>
      <c r="D14" s="79">
        <v>42295</v>
      </c>
      <c r="E14" s="75" t="s">
        <v>696</v>
      </c>
      <c r="F14" s="75">
        <v>2023</v>
      </c>
      <c r="G14" s="76">
        <v>11858577</v>
      </c>
      <c r="H14" s="76">
        <v>1599710</v>
      </c>
      <c r="I14" s="76">
        <v>7465919</v>
      </c>
      <c r="J14" s="76">
        <v>6227887</v>
      </c>
      <c r="K14" s="76">
        <v>6296850</v>
      </c>
      <c r="L14" s="75" t="s">
        <v>732</v>
      </c>
      <c r="M14" s="75" t="s">
        <v>733</v>
      </c>
      <c r="N14" s="75" t="s">
        <v>734</v>
      </c>
      <c r="O14" s="76">
        <v>199</v>
      </c>
      <c r="P14" s="76">
        <v>1510</v>
      </c>
      <c r="Q14" s="76">
        <v>485</v>
      </c>
      <c r="R14" s="76">
        <v>0</v>
      </c>
      <c r="S14" s="76">
        <v>0</v>
      </c>
      <c r="T14" s="78" t="s">
        <v>911</v>
      </c>
      <c r="U14" s="78" t="s">
        <v>909</v>
      </c>
      <c r="V14" s="91" t="s">
        <v>910</v>
      </c>
      <c r="W14" s="76">
        <v>1356</v>
      </c>
      <c r="X14" s="76">
        <v>106</v>
      </c>
      <c r="Y14" s="76">
        <v>51</v>
      </c>
      <c r="Z14" s="76">
        <v>117</v>
      </c>
      <c r="AA14" s="76">
        <v>0</v>
      </c>
      <c r="AB14" s="76">
        <v>375</v>
      </c>
      <c r="AC14" s="76">
        <v>0</v>
      </c>
      <c r="AD14" s="76">
        <v>0</v>
      </c>
      <c r="AE14" s="76">
        <v>99</v>
      </c>
      <c r="AF14" s="76">
        <v>0</v>
      </c>
      <c r="AG14" s="76">
        <v>0</v>
      </c>
      <c r="AH14" s="76">
        <v>0</v>
      </c>
      <c r="AI14" s="76">
        <v>0</v>
      </c>
      <c r="AJ14" s="76">
        <v>0</v>
      </c>
      <c r="AK14" s="76">
        <v>0</v>
      </c>
      <c r="AL14" s="76">
        <v>723</v>
      </c>
      <c r="AM14" s="76">
        <v>0</v>
      </c>
      <c r="AN14" s="76">
        <v>0</v>
      </c>
      <c r="AO14" s="76">
        <v>303</v>
      </c>
      <c r="AP14" s="76">
        <v>36</v>
      </c>
      <c r="AQ14" s="76">
        <v>10830</v>
      </c>
      <c r="AR14" s="76">
        <v>1869</v>
      </c>
      <c r="AS14" s="76">
        <v>526</v>
      </c>
      <c r="AT14" s="76">
        <v>1530</v>
      </c>
      <c r="AU14" s="76">
        <v>0</v>
      </c>
      <c r="AV14" s="76">
        <v>4076</v>
      </c>
      <c r="AW14" s="76">
        <v>0</v>
      </c>
      <c r="AX14" s="76">
        <v>0</v>
      </c>
      <c r="AY14" s="76">
        <v>1251</v>
      </c>
      <c r="AZ14" s="76">
        <v>0</v>
      </c>
      <c r="BA14" s="76">
        <v>0</v>
      </c>
      <c r="BB14" s="76">
        <v>0</v>
      </c>
      <c r="BC14" s="76">
        <v>0</v>
      </c>
      <c r="BD14" s="76">
        <v>0</v>
      </c>
      <c r="BE14" s="76">
        <v>0</v>
      </c>
      <c r="BF14" s="76">
        <v>8022</v>
      </c>
      <c r="BG14" s="76">
        <v>0</v>
      </c>
      <c r="BH14" s="76">
        <v>204</v>
      </c>
      <c r="BI14" s="76">
        <v>1405</v>
      </c>
      <c r="BJ14" s="76">
        <v>397</v>
      </c>
      <c r="BK14" s="76">
        <v>3126</v>
      </c>
      <c r="BL14" s="76">
        <v>57</v>
      </c>
      <c r="BM14" s="76">
        <v>0</v>
      </c>
      <c r="BN14" s="76">
        <v>1560</v>
      </c>
      <c r="BO14" s="76">
        <v>0</v>
      </c>
      <c r="BP14" s="76">
        <v>1359</v>
      </c>
      <c r="BQ14" s="76">
        <v>0</v>
      </c>
      <c r="BR14" s="76">
        <v>0</v>
      </c>
      <c r="BS14" s="76">
        <v>0</v>
      </c>
      <c r="BT14" s="76">
        <v>0</v>
      </c>
      <c r="BU14" s="76">
        <v>0</v>
      </c>
      <c r="BV14" s="76">
        <v>0</v>
      </c>
      <c r="BW14" s="76">
        <v>0</v>
      </c>
      <c r="BX14" s="76">
        <v>909</v>
      </c>
      <c r="BY14" s="76">
        <v>0</v>
      </c>
      <c r="BZ14" s="76">
        <v>2070</v>
      </c>
      <c r="CA14" s="76">
        <v>0</v>
      </c>
      <c r="CB14" s="76">
        <v>0</v>
      </c>
      <c r="CC14" s="76">
        <v>144</v>
      </c>
      <c r="CD14" s="76">
        <v>0</v>
      </c>
      <c r="CE14" s="76">
        <v>0</v>
      </c>
      <c r="CF14" s="76">
        <v>0</v>
      </c>
      <c r="CG14" s="76">
        <v>0</v>
      </c>
      <c r="CH14" s="76">
        <v>0</v>
      </c>
      <c r="CI14" s="76">
        <v>0</v>
      </c>
      <c r="CJ14" s="76">
        <v>0</v>
      </c>
      <c r="CK14" s="76">
        <v>0</v>
      </c>
      <c r="CL14" s="76">
        <v>0</v>
      </c>
      <c r="CM14" s="76">
        <v>0</v>
      </c>
      <c r="CN14" s="76">
        <v>0</v>
      </c>
      <c r="CO14" s="76">
        <v>0</v>
      </c>
      <c r="CP14" s="76">
        <v>0</v>
      </c>
      <c r="CQ14" s="76">
        <v>0</v>
      </c>
      <c r="CR14" s="76">
        <v>0</v>
      </c>
      <c r="CS14" s="76">
        <v>0</v>
      </c>
      <c r="CT14" s="76">
        <v>0</v>
      </c>
      <c r="CU14" s="76">
        <v>0</v>
      </c>
      <c r="CV14" s="76">
        <v>0</v>
      </c>
      <c r="CW14" s="76">
        <v>0</v>
      </c>
      <c r="CX14" s="76">
        <v>0</v>
      </c>
      <c r="CY14" s="76">
        <v>0</v>
      </c>
      <c r="CZ14" s="76">
        <v>0</v>
      </c>
      <c r="DA14" s="76">
        <v>0</v>
      </c>
      <c r="DB14" s="76">
        <v>0</v>
      </c>
      <c r="DC14" s="76">
        <v>0</v>
      </c>
      <c r="DD14" s="76">
        <v>0</v>
      </c>
      <c r="DE14" s="76">
        <v>0</v>
      </c>
      <c r="DF14" s="76">
        <v>0</v>
      </c>
      <c r="DG14" s="76">
        <v>0</v>
      </c>
      <c r="DH14" s="76">
        <v>0</v>
      </c>
      <c r="DI14" s="76">
        <v>0</v>
      </c>
      <c r="DJ14" s="76">
        <v>0</v>
      </c>
      <c r="DK14" s="76">
        <v>0</v>
      </c>
      <c r="DL14" s="76">
        <v>0</v>
      </c>
      <c r="DM14" s="76">
        <v>0</v>
      </c>
      <c r="DN14" s="76">
        <v>0</v>
      </c>
      <c r="DO14" s="76">
        <v>0</v>
      </c>
      <c r="DP14" s="76">
        <v>0</v>
      </c>
      <c r="DQ14" s="76">
        <v>0</v>
      </c>
      <c r="DR14" s="76">
        <v>0</v>
      </c>
      <c r="DS14" s="76">
        <v>145999.96001891789</v>
      </c>
      <c r="DT14" s="76">
        <v>28116.66345878553</v>
      </c>
      <c r="DU14" s="76">
        <v>12231.823457837565</v>
      </c>
      <c r="DV14" s="76">
        <v>9802.391957168802</v>
      </c>
      <c r="DW14" s="76">
        <v>0</v>
      </c>
      <c r="DX14" s="76">
        <v>41301.172851448406</v>
      </c>
      <c r="DY14" s="76">
        <v>0</v>
      </c>
      <c r="DZ14" s="76">
        <v>0</v>
      </c>
      <c r="EA14" s="76">
        <v>22085.235617452723</v>
      </c>
      <c r="EB14" s="76">
        <v>0</v>
      </c>
      <c r="EC14" s="76">
        <v>0</v>
      </c>
      <c r="ED14" s="76">
        <v>0</v>
      </c>
      <c r="EE14" s="76">
        <v>0</v>
      </c>
      <c r="EF14" s="76">
        <v>0</v>
      </c>
      <c r="EG14" s="76">
        <v>0</v>
      </c>
      <c r="EH14" s="76">
        <v>94771.825827348774</v>
      </c>
      <c r="EI14" s="76">
        <v>0</v>
      </c>
      <c r="EJ14" s="76">
        <v>0</v>
      </c>
      <c r="EK14" s="76">
        <v>45647.578418662262</v>
      </c>
      <c r="EL14" s="76">
        <v>13517.131425810836</v>
      </c>
      <c r="EM14" s="76">
        <v>1237488.5940880401</v>
      </c>
      <c r="EN14" s="76">
        <v>531361.20256841322</v>
      </c>
      <c r="EO14" s="76">
        <v>129685.43704636415</v>
      </c>
      <c r="EP14" s="76">
        <v>256320.87980906878</v>
      </c>
      <c r="EQ14" s="76">
        <v>0</v>
      </c>
      <c r="ER14" s="76">
        <v>455594.88043562067</v>
      </c>
      <c r="ES14" s="76">
        <v>0</v>
      </c>
      <c r="ET14" s="76">
        <v>0</v>
      </c>
      <c r="EU14" s="76">
        <v>301388.57183596352</v>
      </c>
      <c r="EV14" s="76">
        <v>0</v>
      </c>
      <c r="EW14" s="76">
        <v>0</v>
      </c>
      <c r="EX14" s="76">
        <v>0</v>
      </c>
      <c r="EY14" s="76">
        <v>0</v>
      </c>
      <c r="EZ14" s="76">
        <v>0</v>
      </c>
      <c r="FA14" s="76">
        <v>0</v>
      </c>
      <c r="FB14" s="76">
        <v>1535283.050045087</v>
      </c>
      <c r="FC14" s="76">
        <v>0</v>
      </c>
      <c r="FD14" s="76">
        <v>36144</v>
      </c>
      <c r="FE14" s="76">
        <v>272158.71671313595</v>
      </c>
      <c r="FF14" s="76">
        <v>166895.86857418914</v>
      </c>
      <c r="FG14" s="76">
        <v>1123377.8654037451</v>
      </c>
      <c r="FH14" s="76">
        <v>35487.567685589522</v>
      </c>
      <c r="FI14" s="76">
        <v>0</v>
      </c>
      <c r="FJ14" s="76">
        <v>481676.94490042923</v>
      </c>
      <c r="FK14" s="76">
        <v>0</v>
      </c>
      <c r="FL14" s="76">
        <v>278802.17359785811</v>
      </c>
      <c r="FM14" s="76">
        <v>0</v>
      </c>
      <c r="FN14" s="76">
        <v>0</v>
      </c>
      <c r="FO14" s="76">
        <v>0</v>
      </c>
      <c r="FP14" s="76">
        <v>0</v>
      </c>
      <c r="FQ14" s="76">
        <v>0</v>
      </c>
      <c r="FR14" s="76">
        <v>0</v>
      </c>
      <c r="FS14" s="76">
        <v>0</v>
      </c>
      <c r="FT14" s="76">
        <v>219396.00000000003</v>
      </c>
      <c r="FU14" s="76">
        <v>0</v>
      </c>
      <c r="FV14" s="76">
        <v>596822.34526466124</v>
      </c>
      <c r="FW14" s="76">
        <v>0</v>
      </c>
      <c r="FX14" s="76">
        <v>0</v>
      </c>
      <c r="FY14" s="76">
        <v>17092.492036257448</v>
      </c>
      <c r="FZ14" s="76">
        <v>0</v>
      </c>
      <c r="GA14" s="76">
        <v>0</v>
      </c>
      <c r="GB14" s="76">
        <v>0</v>
      </c>
      <c r="GC14" s="76">
        <v>0</v>
      </c>
      <c r="GD14" s="76">
        <v>0</v>
      </c>
      <c r="GE14" s="76">
        <v>0</v>
      </c>
      <c r="GF14" s="76">
        <v>0</v>
      </c>
      <c r="GG14" s="76">
        <v>0</v>
      </c>
      <c r="GH14" s="76">
        <v>0</v>
      </c>
      <c r="GI14" s="76">
        <v>0</v>
      </c>
      <c r="GJ14" s="76">
        <v>0</v>
      </c>
      <c r="GK14" s="76">
        <v>0</v>
      </c>
      <c r="GL14" s="76">
        <v>0</v>
      </c>
      <c r="GM14" s="76">
        <v>0</v>
      </c>
      <c r="GN14" s="76">
        <v>0</v>
      </c>
      <c r="GO14" s="76">
        <v>0</v>
      </c>
      <c r="GP14" s="76">
        <v>0</v>
      </c>
      <c r="GQ14" s="76">
        <v>0</v>
      </c>
      <c r="GR14" s="76">
        <v>0</v>
      </c>
      <c r="GS14" s="76">
        <v>0</v>
      </c>
      <c r="GT14" s="76">
        <v>0</v>
      </c>
      <c r="GU14" s="76">
        <v>0</v>
      </c>
      <c r="GV14" s="76">
        <v>0</v>
      </c>
      <c r="GW14" s="76">
        <v>0</v>
      </c>
      <c r="GX14" s="76">
        <v>0</v>
      </c>
      <c r="GY14" s="76">
        <v>0</v>
      </c>
      <c r="GZ14" s="76">
        <v>0</v>
      </c>
      <c r="HA14" s="76">
        <v>0</v>
      </c>
      <c r="HB14" s="76">
        <v>0</v>
      </c>
      <c r="HC14" s="76">
        <v>0</v>
      </c>
      <c r="HD14" s="76">
        <v>0</v>
      </c>
      <c r="HE14" s="76">
        <v>0</v>
      </c>
      <c r="HF14" s="76">
        <v>0</v>
      </c>
      <c r="HG14" s="76">
        <v>0</v>
      </c>
      <c r="HH14" s="76">
        <v>0</v>
      </c>
      <c r="HI14" s="76">
        <v>0</v>
      </c>
      <c r="HJ14" s="76">
        <v>0</v>
      </c>
      <c r="HK14" s="76">
        <v>0</v>
      </c>
      <c r="HL14" s="76">
        <v>0</v>
      </c>
      <c r="HM14" s="76">
        <v>0</v>
      </c>
      <c r="HN14" s="76">
        <v>0</v>
      </c>
      <c r="HP14" s="79" t="s">
        <v>725</v>
      </c>
      <c r="HQ14" s="75">
        <f>'Relative Weights'!$H$1</f>
        <v>2023</v>
      </c>
      <c r="HR14" s="76">
        <v>0</v>
      </c>
      <c r="HS14" s="76">
        <v>0</v>
      </c>
      <c r="HT14" s="76">
        <v>0</v>
      </c>
      <c r="HU14" s="76">
        <v>0</v>
      </c>
      <c r="HV14" s="76">
        <v>0</v>
      </c>
      <c r="HW14" s="76">
        <v>0</v>
      </c>
      <c r="HX14" s="76">
        <v>0</v>
      </c>
      <c r="HY14" s="76">
        <v>0</v>
      </c>
      <c r="HZ14" s="76">
        <v>0</v>
      </c>
      <c r="IA14" s="76">
        <v>0</v>
      </c>
      <c r="IB14" s="76">
        <v>0</v>
      </c>
      <c r="IC14" s="76">
        <v>0</v>
      </c>
      <c r="ID14" s="76">
        <v>0</v>
      </c>
      <c r="IE14" s="76">
        <v>0</v>
      </c>
      <c r="IF14" s="76">
        <v>0</v>
      </c>
      <c r="IG14" s="76">
        <v>0</v>
      </c>
      <c r="IH14" s="76">
        <v>0</v>
      </c>
      <c r="II14" s="76">
        <v>0</v>
      </c>
      <c r="IJ14" s="76">
        <v>0</v>
      </c>
      <c r="IK14" s="76">
        <v>0</v>
      </c>
      <c r="IL14" s="76">
        <v>0</v>
      </c>
      <c r="IM14" s="76">
        <v>0</v>
      </c>
      <c r="IN14" s="76">
        <v>0</v>
      </c>
      <c r="IO14" s="76">
        <v>0</v>
      </c>
      <c r="IP14" s="76">
        <v>0</v>
      </c>
      <c r="IQ14" s="76">
        <v>0</v>
      </c>
      <c r="IR14" s="76">
        <v>0</v>
      </c>
      <c r="IS14" s="76">
        <v>0</v>
      </c>
      <c r="IT14" s="76">
        <v>0</v>
      </c>
      <c r="IU14" s="76">
        <v>0</v>
      </c>
      <c r="IV14" s="76">
        <v>0</v>
      </c>
      <c r="IW14" s="76">
        <v>0</v>
      </c>
      <c r="IX14" s="76">
        <v>0</v>
      </c>
      <c r="IY14" s="76">
        <v>0</v>
      </c>
      <c r="IZ14" s="76">
        <v>0</v>
      </c>
      <c r="JA14" s="76">
        <v>0</v>
      </c>
      <c r="JB14" s="76">
        <v>0</v>
      </c>
      <c r="JC14" s="76">
        <v>0</v>
      </c>
      <c r="JD14" s="76">
        <v>0</v>
      </c>
      <c r="JE14" s="76">
        <v>0</v>
      </c>
      <c r="JF14" s="76">
        <v>0</v>
      </c>
      <c r="JG14" s="76">
        <v>0</v>
      </c>
      <c r="JH14" s="76">
        <v>0</v>
      </c>
      <c r="JI14" s="76">
        <v>0</v>
      </c>
      <c r="JJ14" s="76">
        <v>0</v>
      </c>
      <c r="JK14" s="76">
        <v>0</v>
      </c>
      <c r="JL14" s="76">
        <v>0</v>
      </c>
      <c r="JM14" s="76">
        <v>0</v>
      </c>
      <c r="JN14" s="76">
        <v>0</v>
      </c>
      <c r="JO14" s="76">
        <v>0</v>
      </c>
      <c r="JP14" s="76">
        <v>0</v>
      </c>
      <c r="JQ14" s="76">
        <v>0</v>
      </c>
      <c r="JR14" s="76">
        <v>0</v>
      </c>
      <c r="JS14" s="76">
        <v>0</v>
      </c>
      <c r="JT14" s="76">
        <v>0</v>
      </c>
      <c r="JU14" s="76">
        <v>0</v>
      </c>
      <c r="JV14" s="76">
        <v>0</v>
      </c>
      <c r="JW14" s="76">
        <v>0</v>
      </c>
      <c r="JX14" s="76">
        <v>0</v>
      </c>
      <c r="JY14" s="76">
        <v>0</v>
      </c>
      <c r="JZ14" s="76">
        <v>0</v>
      </c>
      <c r="KA14" s="76">
        <v>0</v>
      </c>
      <c r="KB14" s="76">
        <v>0</v>
      </c>
      <c r="KC14" s="76">
        <v>0</v>
      </c>
      <c r="KD14" s="76">
        <v>0</v>
      </c>
      <c r="KE14" s="76">
        <v>0</v>
      </c>
      <c r="KF14" s="76">
        <v>0</v>
      </c>
      <c r="KG14" s="76">
        <v>0</v>
      </c>
      <c r="KH14" s="76">
        <v>0</v>
      </c>
      <c r="KI14" s="76">
        <v>0</v>
      </c>
      <c r="KJ14" s="76">
        <v>0</v>
      </c>
      <c r="KK14" s="76">
        <v>0</v>
      </c>
      <c r="KL14" s="76">
        <v>0</v>
      </c>
      <c r="KM14" s="76">
        <v>0</v>
      </c>
      <c r="KN14" s="76">
        <v>0</v>
      </c>
      <c r="KO14" s="76">
        <v>0</v>
      </c>
      <c r="KP14" s="76">
        <v>0</v>
      </c>
      <c r="KQ14" s="76">
        <v>0</v>
      </c>
      <c r="KR14" s="76">
        <v>0</v>
      </c>
      <c r="KS14" s="76">
        <v>0</v>
      </c>
      <c r="KT14" s="76">
        <v>0</v>
      </c>
      <c r="KU14" s="76">
        <v>0</v>
      </c>
      <c r="KV14" s="76">
        <v>0</v>
      </c>
      <c r="KW14" s="76">
        <v>0</v>
      </c>
      <c r="KX14" s="76">
        <v>0</v>
      </c>
      <c r="KY14" s="76">
        <v>0</v>
      </c>
      <c r="KZ14" s="76">
        <v>0</v>
      </c>
      <c r="LA14" s="76">
        <v>0</v>
      </c>
      <c r="LB14" s="76">
        <v>0</v>
      </c>
      <c r="LC14" s="76">
        <v>0</v>
      </c>
      <c r="LD14" s="76">
        <v>0</v>
      </c>
      <c r="LE14" s="76">
        <v>0</v>
      </c>
      <c r="LF14" s="76">
        <v>0</v>
      </c>
      <c r="LG14" s="76">
        <v>0</v>
      </c>
      <c r="LH14" s="76">
        <v>0</v>
      </c>
      <c r="LI14" s="76">
        <v>0</v>
      </c>
      <c r="LJ14" s="76">
        <v>0</v>
      </c>
      <c r="LK14" s="76">
        <v>0</v>
      </c>
      <c r="LL14" s="76">
        <v>0</v>
      </c>
      <c r="LM14" s="76">
        <v>0</v>
      </c>
      <c r="LN14" s="76">
        <v>0</v>
      </c>
      <c r="LO14" s="76">
        <v>0</v>
      </c>
      <c r="LP14" s="76">
        <v>0</v>
      </c>
      <c r="LQ14" s="76">
        <v>0</v>
      </c>
      <c r="LR14" s="76">
        <v>0</v>
      </c>
      <c r="LS14" s="76">
        <v>0</v>
      </c>
      <c r="LT14" s="76">
        <v>0</v>
      </c>
      <c r="LU14" s="76">
        <v>0</v>
      </c>
      <c r="LV14" s="76">
        <v>0</v>
      </c>
      <c r="LW14" s="76">
        <v>0</v>
      </c>
      <c r="LX14" s="76">
        <v>0</v>
      </c>
      <c r="LY14" s="76">
        <v>0</v>
      </c>
      <c r="LZ14" s="76">
        <v>0</v>
      </c>
      <c r="MA14" s="76">
        <v>0</v>
      </c>
      <c r="MB14" s="76">
        <v>0</v>
      </c>
      <c r="MC14" s="76">
        <v>0</v>
      </c>
      <c r="MD14" s="76">
        <v>0</v>
      </c>
      <c r="ME14" s="76">
        <v>0</v>
      </c>
      <c r="MF14" s="76">
        <v>0</v>
      </c>
      <c r="MG14" s="76">
        <v>0</v>
      </c>
      <c r="MH14" s="76">
        <v>0</v>
      </c>
      <c r="MI14" s="76">
        <v>0</v>
      </c>
      <c r="MJ14" s="76">
        <v>0</v>
      </c>
      <c r="MK14" s="76">
        <v>0</v>
      </c>
      <c r="ML14" s="76">
        <v>0</v>
      </c>
      <c r="MM14" s="76">
        <v>0</v>
      </c>
      <c r="MN14" s="76">
        <v>0</v>
      </c>
      <c r="MO14" s="76">
        <v>0</v>
      </c>
      <c r="MP14" s="76">
        <v>0</v>
      </c>
      <c r="MQ14" s="76">
        <v>0</v>
      </c>
      <c r="MR14" s="76">
        <v>0</v>
      </c>
      <c r="MS14" s="76">
        <v>0</v>
      </c>
      <c r="MT14" s="76">
        <v>0</v>
      </c>
      <c r="MU14" s="76">
        <v>0</v>
      </c>
      <c r="MV14" s="76">
        <v>0</v>
      </c>
      <c r="MW14" s="76">
        <v>0</v>
      </c>
      <c r="MX14" s="76">
        <v>0</v>
      </c>
      <c r="MY14" s="76">
        <v>0</v>
      </c>
      <c r="MZ14" s="76">
        <v>0</v>
      </c>
      <c r="NA14" s="76">
        <v>0</v>
      </c>
      <c r="NB14" s="76">
        <v>0</v>
      </c>
      <c r="NC14" s="76">
        <v>0</v>
      </c>
      <c r="ND14" s="76">
        <v>0</v>
      </c>
      <c r="NE14" s="76">
        <v>0</v>
      </c>
      <c r="NF14" s="76">
        <v>0</v>
      </c>
      <c r="NG14" s="76">
        <v>0</v>
      </c>
      <c r="NH14" s="76">
        <v>0</v>
      </c>
      <c r="NI14" s="76">
        <v>0</v>
      </c>
      <c r="NJ14" s="76">
        <v>0</v>
      </c>
      <c r="NK14" s="76">
        <v>0</v>
      </c>
      <c r="NL14" s="76">
        <v>0</v>
      </c>
      <c r="NM14" s="76">
        <v>0</v>
      </c>
      <c r="NN14" s="76">
        <v>0</v>
      </c>
      <c r="NO14" s="76">
        <v>0</v>
      </c>
      <c r="NP14" s="76">
        <v>0</v>
      </c>
      <c r="NQ14" s="76">
        <v>0</v>
      </c>
      <c r="NR14" s="76">
        <v>0</v>
      </c>
      <c r="NS14" s="76">
        <v>0</v>
      </c>
      <c r="NT14" s="76">
        <v>0</v>
      </c>
      <c r="NU14" s="76">
        <v>0</v>
      </c>
      <c r="NV14" s="76">
        <v>0</v>
      </c>
      <c r="NW14" s="76">
        <v>0</v>
      </c>
      <c r="NX14" s="76">
        <v>0</v>
      </c>
      <c r="NY14" s="76">
        <v>0</v>
      </c>
      <c r="NZ14" s="76">
        <v>0</v>
      </c>
      <c r="OA14" s="76">
        <v>0</v>
      </c>
      <c r="OB14" s="76">
        <v>0</v>
      </c>
      <c r="OC14" s="76">
        <v>0</v>
      </c>
      <c r="OD14" s="76">
        <v>0</v>
      </c>
      <c r="OE14" s="76">
        <v>0</v>
      </c>
      <c r="OF14" s="76">
        <v>0</v>
      </c>
      <c r="OG14" s="76">
        <v>0</v>
      </c>
      <c r="OH14" s="76">
        <v>0</v>
      </c>
      <c r="OI14" s="76">
        <v>0</v>
      </c>
      <c r="OJ14" s="76">
        <v>0</v>
      </c>
      <c r="OK14" s="76">
        <v>0</v>
      </c>
      <c r="OL14" s="76">
        <v>0</v>
      </c>
      <c r="OM14" s="76">
        <v>0</v>
      </c>
      <c r="ON14" s="76">
        <v>0</v>
      </c>
      <c r="OO14" s="76">
        <v>0</v>
      </c>
      <c r="OP14" s="76">
        <v>0</v>
      </c>
      <c r="OQ14" s="76">
        <v>0</v>
      </c>
      <c r="OR14" s="76">
        <v>0</v>
      </c>
      <c r="OS14" s="76">
        <v>0</v>
      </c>
      <c r="OT14" s="76">
        <v>0</v>
      </c>
      <c r="OU14" s="76">
        <v>0</v>
      </c>
      <c r="OV14" s="76">
        <v>0</v>
      </c>
      <c r="OW14" s="76">
        <v>0</v>
      </c>
      <c r="OX14" s="76">
        <v>0</v>
      </c>
      <c r="OY14" s="76">
        <v>0</v>
      </c>
      <c r="OZ14" s="76">
        <v>0</v>
      </c>
      <c r="PA14" s="76">
        <v>0</v>
      </c>
      <c r="PB14" s="76">
        <v>0</v>
      </c>
      <c r="PC14" s="76">
        <v>0</v>
      </c>
      <c r="PD14" s="76">
        <v>0</v>
      </c>
      <c r="PE14" s="76">
        <v>0</v>
      </c>
      <c r="PF14" s="76">
        <v>0</v>
      </c>
      <c r="PG14" s="76">
        <v>0</v>
      </c>
      <c r="PH14" s="76">
        <v>0</v>
      </c>
      <c r="PI14" s="76">
        <v>0</v>
      </c>
      <c r="PJ14" s="76">
        <v>1664282.21</v>
      </c>
      <c r="PK14" s="76">
        <v>394991.28</v>
      </c>
      <c r="PL14" s="76">
        <v>94217.37</v>
      </c>
      <c r="PM14" s="76">
        <v>0</v>
      </c>
      <c r="PN14" s="76">
        <v>496456.69</v>
      </c>
      <c r="PO14" s="76">
        <v>514977.88</v>
      </c>
      <c r="PP14" s="76">
        <v>0</v>
      </c>
      <c r="PQ14" s="76">
        <v>0</v>
      </c>
      <c r="PR14" s="76">
        <v>214750.85</v>
      </c>
      <c r="PS14" s="76">
        <v>0</v>
      </c>
      <c r="PT14" s="76">
        <v>0</v>
      </c>
      <c r="PU14" s="76">
        <v>0</v>
      </c>
      <c r="PV14" s="76">
        <v>0</v>
      </c>
      <c r="PW14" s="76">
        <v>145654.69</v>
      </c>
      <c r="PX14" s="76">
        <v>0</v>
      </c>
      <c r="PY14" s="76">
        <v>1478400.33</v>
      </c>
      <c r="PZ14" s="76">
        <v>0</v>
      </c>
      <c r="QA14" s="76">
        <v>23995.62</v>
      </c>
      <c r="QB14" s="76">
        <v>222335.78</v>
      </c>
      <c r="QC14" s="89">
        <v>119774.29</v>
      </c>
      <c r="QD14" s="102">
        <v>1</v>
      </c>
    </row>
    <row r="15" spans="1:446">
      <c r="A15" s="75" t="s">
        <v>71</v>
      </c>
      <c r="B15" s="75" t="s">
        <v>71</v>
      </c>
      <c r="C15" s="76">
        <f>ROUND(TAMUCC!H18,0)-ROUND(TAMUCC!H288,0)</f>
        <v>0</v>
      </c>
      <c r="D15" s="77">
        <v>11161</v>
      </c>
      <c r="E15" s="75" t="s">
        <v>692</v>
      </c>
      <c r="F15" s="75">
        <v>2023</v>
      </c>
      <c r="G15" s="76">
        <v>69452609</v>
      </c>
      <c r="H15" s="76">
        <v>35476086</v>
      </c>
      <c r="I15" s="76">
        <v>35892219</v>
      </c>
      <c r="J15" s="76">
        <v>14695035</v>
      </c>
      <c r="K15" s="76">
        <v>18659631</v>
      </c>
      <c r="L15" s="75" t="s">
        <v>732</v>
      </c>
      <c r="M15" s="75" t="s">
        <v>733</v>
      </c>
      <c r="N15" s="75" t="s">
        <v>734</v>
      </c>
      <c r="O15" s="76">
        <v>3797</v>
      </c>
      <c r="P15" s="76">
        <v>4027</v>
      </c>
      <c r="Q15" s="76">
        <v>2712</v>
      </c>
      <c r="R15" s="76">
        <v>242</v>
      </c>
      <c r="S15" s="76">
        <v>0</v>
      </c>
      <c r="T15" s="78" t="s">
        <v>844</v>
      </c>
      <c r="U15" s="78" t="s">
        <v>845</v>
      </c>
      <c r="V15" s="78" t="s">
        <v>846</v>
      </c>
      <c r="W15" s="76">
        <v>66956</v>
      </c>
      <c r="X15" s="76">
        <v>27587</v>
      </c>
      <c r="Y15" s="76">
        <v>10229</v>
      </c>
      <c r="Z15" s="76">
        <v>1035</v>
      </c>
      <c r="AA15" s="76">
        <v>3</v>
      </c>
      <c r="AB15" s="76">
        <v>4553</v>
      </c>
      <c r="AC15" s="76">
        <v>0</v>
      </c>
      <c r="AD15" s="76">
        <v>0</v>
      </c>
      <c r="AE15" s="76">
        <v>81</v>
      </c>
      <c r="AF15" s="76">
        <v>0</v>
      </c>
      <c r="AG15" s="76">
        <v>0</v>
      </c>
      <c r="AH15" s="76">
        <v>0</v>
      </c>
      <c r="AI15" s="76">
        <v>0</v>
      </c>
      <c r="AJ15" s="76">
        <v>1428</v>
      </c>
      <c r="AK15" s="76">
        <v>0</v>
      </c>
      <c r="AL15" s="76">
        <v>5700</v>
      </c>
      <c r="AM15" s="76">
        <v>0</v>
      </c>
      <c r="AN15" s="76">
        <v>0</v>
      </c>
      <c r="AO15" s="76">
        <v>319</v>
      </c>
      <c r="AP15" s="76">
        <v>98</v>
      </c>
      <c r="AQ15" s="76">
        <v>17060</v>
      </c>
      <c r="AR15" s="76">
        <v>16644</v>
      </c>
      <c r="AS15" s="76">
        <v>3804</v>
      </c>
      <c r="AT15" s="76">
        <v>5098</v>
      </c>
      <c r="AU15" s="76">
        <v>201</v>
      </c>
      <c r="AV15" s="76">
        <v>5196</v>
      </c>
      <c r="AW15" s="76">
        <v>0</v>
      </c>
      <c r="AX15" s="76">
        <v>0</v>
      </c>
      <c r="AY15" s="76">
        <v>60</v>
      </c>
      <c r="AZ15" s="76">
        <v>0</v>
      </c>
      <c r="BA15" s="76">
        <v>0</v>
      </c>
      <c r="BB15" s="76">
        <v>0</v>
      </c>
      <c r="BC15" s="76">
        <v>0</v>
      </c>
      <c r="BD15" s="76">
        <v>3240</v>
      </c>
      <c r="BE15" s="76">
        <v>0</v>
      </c>
      <c r="BF15" s="76">
        <v>17727</v>
      </c>
      <c r="BG15" s="76">
        <v>0</v>
      </c>
      <c r="BH15" s="76">
        <v>948</v>
      </c>
      <c r="BI15" s="76">
        <v>827</v>
      </c>
      <c r="BJ15" s="76">
        <v>10483</v>
      </c>
      <c r="BK15" s="76">
        <v>4866</v>
      </c>
      <c r="BL15" s="76">
        <v>4753</v>
      </c>
      <c r="BM15" s="76">
        <v>196</v>
      </c>
      <c r="BN15" s="76">
        <v>2268</v>
      </c>
      <c r="BO15" s="76">
        <v>129</v>
      </c>
      <c r="BP15" s="76">
        <v>8871</v>
      </c>
      <c r="BQ15" s="76">
        <v>0</v>
      </c>
      <c r="BR15" s="76">
        <v>0</v>
      </c>
      <c r="BS15" s="76">
        <v>0</v>
      </c>
      <c r="BT15" s="76">
        <v>0</v>
      </c>
      <c r="BU15" s="76">
        <v>0</v>
      </c>
      <c r="BV15" s="76">
        <v>0</v>
      </c>
      <c r="BW15" s="76">
        <v>0</v>
      </c>
      <c r="BX15" s="76">
        <v>3908</v>
      </c>
      <c r="BY15" s="76">
        <v>0</v>
      </c>
      <c r="BZ15" s="76">
        <v>23265</v>
      </c>
      <c r="CA15" s="76">
        <v>0</v>
      </c>
      <c r="CB15" s="76">
        <v>0</v>
      </c>
      <c r="CC15" s="76">
        <v>429</v>
      </c>
      <c r="CD15" s="76">
        <v>1688</v>
      </c>
      <c r="CE15" s="76">
        <v>138</v>
      </c>
      <c r="CF15" s="76">
        <v>1038</v>
      </c>
      <c r="CG15" s="76">
        <v>0</v>
      </c>
      <c r="CH15" s="76">
        <v>1661</v>
      </c>
      <c r="CI15" s="76">
        <v>0</v>
      </c>
      <c r="CJ15" s="76">
        <v>388</v>
      </c>
      <c r="CK15" s="76">
        <v>0</v>
      </c>
      <c r="CL15" s="76">
        <v>0</v>
      </c>
      <c r="CM15" s="76">
        <v>0</v>
      </c>
      <c r="CN15" s="76">
        <v>0</v>
      </c>
      <c r="CO15" s="76">
        <v>0</v>
      </c>
      <c r="CP15" s="76">
        <v>0</v>
      </c>
      <c r="CQ15" s="76">
        <v>0</v>
      </c>
      <c r="CR15" s="76">
        <v>358</v>
      </c>
      <c r="CS15" s="76">
        <v>0</v>
      </c>
      <c r="CT15" s="76">
        <v>0</v>
      </c>
      <c r="CU15" s="76">
        <v>0</v>
      </c>
      <c r="CV15" s="76">
        <v>0</v>
      </c>
      <c r="CW15" s="76">
        <v>9</v>
      </c>
      <c r="CX15" s="76">
        <v>422</v>
      </c>
      <c r="CY15" s="76">
        <v>0</v>
      </c>
      <c r="CZ15" s="76">
        <v>0</v>
      </c>
      <c r="DA15" s="76">
        <v>0</v>
      </c>
      <c r="DB15" s="76">
        <v>0</v>
      </c>
      <c r="DC15" s="76">
        <v>0</v>
      </c>
      <c r="DD15" s="76">
        <v>0</v>
      </c>
      <c r="DE15" s="76">
        <v>0</v>
      </c>
      <c r="DF15" s="76">
        <v>0</v>
      </c>
      <c r="DG15" s="76">
        <v>0</v>
      </c>
      <c r="DH15" s="76">
        <v>0</v>
      </c>
      <c r="DI15" s="76">
        <v>0</v>
      </c>
      <c r="DJ15" s="76">
        <v>0</v>
      </c>
      <c r="DK15" s="76">
        <v>0</v>
      </c>
      <c r="DL15" s="76">
        <v>0</v>
      </c>
      <c r="DM15" s="76">
        <v>0</v>
      </c>
      <c r="DN15" s="76">
        <v>0</v>
      </c>
      <c r="DO15" s="76">
        <v>0</v>
      </c>
      <c r="DP15" s="76">
        <v>0</v>
      </c>
      <c r="DQ15" s="76">
        <v>0</v>
      </c>
      <c r="DR15" s="76">
        <v>0</v>
      </c>
      <c r="DS15" s="76">
        <v>4493350.5452166582</v>
      </c>
      <c r="DT15" s="76">
        <v>1937341.9483910117</v>
      </c>
      <c r="DU15" s="76">
        <v>1327607.5582761155</v>
      </c>
      <c r="DV15" s="76">
        <v>132885.05744957452</v>
      </c>
      <c r="DW15" s="76">
        <v>257.5</v>
      </c>
      <c r="DX15" s="76">
        <v>639483.27962613245</v>
      </c>
      <c r="DY15" s="76">
        <v>0</v>
      </c>
      <c r="DZ15" s="76">
        <v>0</v>
      </c>
      <c r="EA15" s="76">
        <v>6463</v>
      </c>
      <c r="EB15" s="76">
        <v>0</v>
      </c>
      <c r="EC15" s="76">
        <v>0</v>
      </c>
      <c r="ED15" s="76">
        <v>0</v>
      </c>
      <c r="EE15" s="76">
        <v>0</v>
      </c>
      <c r="EF15" s="76">
        <v>99751.976901565125</v>
      </c>
      <c r="EG15" s="76">
        <v>0</v>
      </c>
      <c r="EH15" s="76">
        <v>625770.54569331242</v>
      </c>
      <c r="EI15" s="76">
        <v>0</v>
      </c>
      <c r="EJ15" s="76">
        <v>0</v>
      </c>
      <c r="EK15" s="76">
        <v>29495.038893328267</v>
      </c>
      <c r="EL15" s="76">
        <v>16850.124975710081</v>
      </c>
      <c r="EM15" s="76">
        <v>2319070.2599160229</v>
      </c>
      <c r="EN15" s="76">
        <v>2260145.3141079843</v>
      </c>
      <c r="EO15" s="76">
        <v>1037071.1268767501</v>
      </c>
      <c r="EP15" s="76">
        <v>759258.64037053986</v>
      </c>
      <c r="EQ15" s="76">
        <v>12433.571428571428</v>
      </c>
      <c r="ER15" s="76">
        <v>1273458.3001474775</v>
      </c>
      <c r="ES15" s="76">
        <v>0</v>
      </c>
      <c r="ET15" s="76">
        <v>0</v>
      </c>
      <c r="EU15" s="76">
        <v>19389</v>
      </c>
      <c r="EV15" s="76">
        <v>0</v>
      </c>
      <c r="EW15" s="76">
        <v>0</v>
      </c>
      <c r="EX15" s="76">
        <v>0</v>
      </c>
      <c r="EY15" s="76">
        <v>0</v>
      </c>
      <c r="EZ15" s="76">
        <v>454181.90833440673</v>
      </c>
      <c r="FA15" s="76">
        <v>0</v>
      </c>
      <c r="FB15" s="76">
        <v>2659561.2216853928</v>
      </c>
      <c r="FC15" s="76">
        <v>0</v>
      </c>
      <c r="FD15" s="76">
        <v>13035.1875</v>
      </c>
      <c r="FE15" s="76">
        <v>183956.64696222285</v>
      </c>
      <c r="FF15" s="76">
        <v>1682611.6977779949</v>
      </c>
      <c r="FG15" s="76">
        <v>913503.60076626355</v>
      </c>
      <c r="FH15" s="76">
        <v>1084835.6202777447</v>
      </c>
      <c r="FI15" s="76">
        <v>137765.71060120242</v>
      </c>
      <c r="FJ15" s="76">
        <v>570503.13885145111</v>
      </c>
      <c r="FK15" s="76">
        <v>7583.4304511278187</v>
      </c>
      <c r="FL15" s="76">
        <v>669274.28835745028</v>
      </c>
      <c r="FM15" s="76">
        <v>0</v>
      </c>
      <c r="FN15" s="76">
        <v>0</v>
      </c>
      <c r="FO15" s="76">
        <v>0</v>
      </c>
      <c r="FP15" s="76">
        <v>0</v>
      </c>
      <c r="FQ15" s="76">
        <v>0</v>
      </c>
      <c r="FR15" s="76">
        <v>0</v>
      </c>
      <c r="FS15" s="76">
        <v>0</v>
      </c>
      <c r="FT15" s="76">
        <v>450591.46595106192</v>
      </c>
      <c r="FU15" s="76">
        <v>0</v>
      </c>
      <c r="FV15" s="76">
        <v>1362143.228261329</v>
      </c>
      <c r="FW15" s="76">
        <v>0</v>
      </c>
      <c r="FX15" s="76">
        <v>0</v>
      </c>
      <c r="FY15" s="76">
        <v>62590.322307042596</v>
      </c>
      <c r="FZ15" s="76">
        <v>295618.3692675067</v>
      </c>
      <c r="GA15" s="76">
        <v>51687.399999999994</v>
      </c>
      <c r="GB15" s="76">
        <v>154617.11368392789</v>
      </c>
      <c r="GC15" s="76">
        <v>0</v>
      </c>
      <c r="GD15" s="76">
        <v>669442.36509561818</v>
      </c>
      <c r="GE15" s="76">
        <v>0</v>
      </c>
      <c r="GF15" s="76">
        <v>65525.301909172049</v>
      </c>
      <c r="GG15" s="76">
        <v>0</v>
      </c>
      <c r="GH15" s="76">
        <v>0</v>
      </c>
      <c r="GI15" s="76">
        <v>0</v>
      </c>
      <c r="GJ15" s="76">
        <v>0</v>
      </c>
      <c r="GK15" s="76">
        <v>0</v>
      </c>
      <c r="GL15" s="76">
        <v>0</v>
      </c>
      <c r="GM15" s="76">
        <v>0</v>
      </c>
      <c r="GN15" s="76">
        <v>379337.03404893813</v>
      </c>
      <c r="GO15" s="76">
        <v>0</v>
      </c>
      <c r="GP15" s="76">
        <v>0</v>
      </c>
      <c r="GQ15" s="76">
        <v>0</v>
      </c>
      <c r="GR15" s="76">
        <v>0</v>
      </c>
      <c r="GS15" s="76">
        <v>5714.2126114229113</v>
      </c>
      <c r="GT15" s="76">
        <v>260885.90392763546</v>
      </c>
      <c r="GU15" s="76">
        <v>0</v>
      </c>
      <c r="GV15" s="76">
        <v>0</v>
      </c>
      <c r="GW15" s="76">
        <v>0</v>
      </c>
      <c r="GX15" s="76">
        <v>0</v>
      </c>
      <c r="GY15" s="76">
        <v>0</v>
      </c>
      <c r="GZ15" s="76">
        <v>0</v>
      </c>
      <c r="HA15" s="76">
        <v>0</v>
      </c>
      <c r="HB15" s="76">
        <v>0</v>
      </c>
      <c r="HC15" s="76">
        <v>0</v>
      </c>
      <c r="HD15" s="76">
        <v>0</v>
      </c>
      <c r="HE15" s="76">
        <v>0</v>
      </c>
      <c r="HF15" s="76">
        <v>0</v>
      </c>
      <c r="HG15" s="76">
        <v>0</v>
      </c>
      <c r="HH15" s="76">
        <v>0</v>
      </c>
      <c r="HI15" s="76">
        <v>0</v>
      </c>
      <c r="HJ15" s="76">
        <v>0</v>
      </c>
      <c r="HK15" s="76">
        <v>0</v>
      </c>
      <c r="HL15" s="76">
        <v>0</v>
      </c>
      <c r="HM15" s="76">
        <v>0</v>
      </c>
      <c r="HN15" s="76">
        <v>0</v>
      </c>
      <c r="HP15" s="77" t="s">
        <v>143</v>
      </c>
      <c r="HQ15" s="75">
        <f>'Relative Weights'!$H$1</f>
        <v>2023</v>
      </c>
      <c r="HR15" s="76">
        <v>1579911.550104809</v>
      </c>
      <c r="HS15" s="76">
        <v>1101256.443084365</v>
      </c>
      <c r="HT15" s="76">
        <v>466801.44231340889</v>
      </c>
      <c r="HU15" s="76">
        <v>198737.73418648774</v>
      </c>
      <c r="HV15" s="76">
        <v>4.4412539308577115</v>
      </c>
      <c r="HW15" s="76">
        <v>363505.82431659807</v>
      </c>
      <c r="HX15" s="76">
        <v>0</v>
      </c>
      <c r="HY15" s="76">
        <v>0</v>
      </c>
      <c r="HZ15" s="76">
        <v>111.47116176750831</v>
      </c>
      <c r="IA15" s="76">
        <v>0</v>
      </c>
      <c r="IB15" s="76">
        <v>0</v>
      </c>
      <c r="IC15" s="76">
        <v>0</v>
      </c>
      <c r="ID15" s="76">
        <v>0</v>
      </c>
      <c r="IE15" s="76">
        <v>26010.10724789531</v>
      </c>
      <c r="IF15" s="76">
        <v>0</v>
      </c>
      <c r="IG15" s="76">
        <v>536646.02466897818</v>
      </c>
      <c r="IH15" s="76">
        <v>0</v>
      </c>
      <c r="II15" s="76">
        <v>0</v>
      </c>
      <c r="IJ15" s="76">
        <v>508.71828126522428</v>
      </c>
      <c r="IK15" s="76">
        <v>4393.6328017954502</v>
      </c>
      <c r="IL15" s="76">
        <v>815410.65008744388</v>
      </c>
      <c r="IM15" s="76">
        <v>1284749.7528949399</v>
      </c>
      <c r="IN15" s="76">
        <v>364645.6325062401</v>
      </c>
      <c r="IO15" s="76">
        <v>1135517.7530476928</v>
      </c>
      <c r="IP15" s="76">
        <v>214.44911837570095</v>
      </c>
      <c r="IQ15" s="76">
        <v>723880.55149551062</v>
      </c>
      <c r="IR15" s="76">
        <v>0</v>
      </c>
      <c r="IS15" s="76">
        <v>0</v>
      </c>
      <c r="IT15" s="76">
        <v>334.41348530252492</v>
      </c>
      <c r="IU15" s="76">
        <v>0</v>
      </c>
      <c r="IV15" s="76">
        <v>0</v>
      </c>
      <c r="IW15" s="76">
        <v>0</v>
      </c>
      <c r="IX15" s="76">
        <v>0</v>
      </c>
      <c r="IY15" s="76">
        <v>118426.92759351541</v>
      </c>
      <c r="IZ15" s="76">
        <v>0</v>
      </c>
      <c r="JA15" s="76">
        <v>2280776.8227568879</v>
      </c>
      <c r="JB15" s="76">
        <v>0</v>
      </c>
      <c r="JC15" s="76">
        <v>224.82554455861091</v>
      </c>
      <c r="JD15" s="76">
        <v>3172.8084715665104</v>
      </c>
      <c r="JE15" s="76">
        <v>438737.27694595885</v>
      </c>
      <c r="JF15" s="76">
        <v>321197.92911535723</v>
      </c>
      <c r="JG15" s="76">
        <v>616660.48036098608</v>
      </c>
      <c r="JH15" s="76">
        <v>48439.941463935196</v>
      </c>
      <c r="JI15" s="76">
        <v>853222.35123870661</v>
      </c>
      <c r="JJ15" s="76">
        <v>130.79588466197086</v>
      </c>
      <c r="JK15" s="76">
        <v>380440.12976463395</v>
      </c>
      <c r="JL15" s="76">
        <v>0</v>
      </c>
      <c r="JM15" s="76">
        <v>0</v>
      </c>
      <c r="JN15" s="76">
        <v>0</v>
      </c>
      <c r="JO15" s="76">
        <v>0</v>
      </c>
      <c r="JP15" s="76">
        <v>0</v>
      </c>
      <c r="JQ15" s="76">
        <v>0</v>
      </c>
      <c r="JR15" s="76">
        <v>0</v>
      </c>
      <c r="JS15" s="76">
        <v>117490.72768691766</v>
      </c>
      <c r="JT15" s="76">
        <v>0</v>
      </c>
      <c r="JU15" s="76">
        <v>1168141.8269156844</v>
      </c>
      <c r="JV15" s="76">
        <v>0</v>
      </c>
      <c r="JW15" s="76">
        <v>0</v>
      </c>
      <c r="JX15" s="76">
        <v>1079.5320970089476</v>
      </c>
      <c r="JY15" s="76">
        <v>77081.835648062493</v>
      </c>
      <c r="JZ15" s="76">
        <v>18173.859224453136</v>
      </c>
      <c r="KA15" s="76">
        <v>87890.056165328686</v>
      </c>
      <c r="KB15" s="76">
        <v>0</v>
      </c>
      <c r="KC15" s="76">
        <v>1001192.0178311412</v>
      </c>
      <c r="KD15" s="76">
        <v>0</v>
      </c>
      <c r="KE15" s="76">
        <v>37246.992443669493</v>
      </c>
      <c r="KF15" s="76">
        <v>0</v>
      </c>
      <c r="KG15" s="76">
        <v>0</v>
      </c>
      <c r="KH15" s="76">
        <v>0</v>
      </c>
      <c r="KI15" s="76">
        <v>0</v>
      </c>
      <c r="KJ15" s="76">
        <v>0</v>
      </c>
      <c r="KK15" s="76">
        <v>0</v>
      </c>
      <c r="KL15" s="76">
        <v>0</v>
      </c>
      <c r="KM15" s="76">
        <v>98911.292238826674</v>
      </c>
      <c r="KN15" s="76">
        <v>0</v>
      </c>
      <c r="KO15" s="76">
        <v>0</v>
      </c>
      <c r="KP15" s="76">
        <v>0</v>
      </c>
      <c r="KQ15" s="76">
        <v>0</v>
      </c>
      <c r="KR15" s="76">
        <v>98.556385329082389</v>
      </c>
      <c r="KS15" s="76">
        <v>68025.422165998636</v>
      </c>
      <c r="KT15" s="76">
        <v>0</v>
      </c>
      <c r="KU15" s="76">
        <v>0</v>
      </c>
      <c r="KV15" s="76">
        <v>0</v>
      </c>
      <c r="KW15" s="76">
        <v>0</v>
      </c>
      <c r="KX15" s="76">
        <v>0</v>
      </c>
      <c r="KY15" s="76">
        <v>0</v>
      </c>
      <c r="KZ15" s="76">
        <v>0</v>
      </c>
      <c r="LA15" s="76">
        <v>0</v>
      </c>
      <c r="LB15" s="76">
        <v>0</v>
      </c>
      <c r="LC15" s="76">
        <v>0</v>
      </c>
      <c r="LD15" s="76">
        <v>0</v>
      </c>
      <c r="LE15" s="76">
        <v>0</v>
      </c>
      <c r="LF15" s="76">
        <v>0</v>
      </c>
      <c r="LG15" s="76">
        <v>0</v>
      </c>
      <c r="LH15" s="76">
        <v>0</v>
      </c>
      <c r="LI15" s="76">
        <v>0</v>
      </c>
      <c r="LJ15" s="76">
        <v>0</v>
      </c>
      <c r="LK15" s="76">
        <v>0</v>
      </c>
      <c r="LL15" s="76">
        <v>0</v>
      </c>
      <c r="LM15" s="76">
        <v>0</v>
      </c>
      <c r="LN15" s="76">
        <v>0</v>
      </c>
      <c r="LO15" s="76">
        <v>0</v>
      </c>
      <c r="LP15" s="76">
        <v>0</v>
      </c>
      <c r="LQ15" s="76">
        <v>0</v>
      </c>
      <c r="LR15" s="76">
        <v>0</v>
      </c>
      <c r="LS15" s="76">
        <v>0</v>
      </c>
      <c r="LT15" s="76">
        <v>0</v>
      </c>
      <c r="LU15" s="76">
        <v>0</v>
      </c>
      <c r="LV15" s="76">
        <v>0</v>
      </c>
      <c r="LW15" s="76">
        <v>0</v>
      </c>
      <c r="LX15" s="76">
        <v>0</v>
      </c>
      <c r="LY15" s="76">
        <v>0</v>
      </c>
      <c r="LZ15" s="76">
        <v>0</v>
      </c>
      <c r="MA15" s="76">
        <v>0</v>
      </c>
      <c r="MB15" s="76">
        <v>0</v>
      </c>
      <c r="MC15" s="76">
        <v>0</v>
      </c>
      <c r="MD15" s="76">
        <v>0</v>
      </c>
      <c r="ME15" s="76">
        <v>0</v>
      </c>
      <c r="MF15" s="76">
        <v>0</v>
      </c>
      <c r="MG15" s="76">
        <v>0</v>
      </c>
      <c r="MH15" s="76">
        <v>0</v>
      </c>
      <c r="MI15" s="76">
        <v>0</v>
      </c>
      <c r="MJ15" s="76">
        <v>0</v>
      </c>
      <c r="MK15" s="76">
        <v>0</v>
      </c>
      <c r="ML15" s="76">
        <v>0</v>
      </c>
      <c r="MM15" s="76">
        <v>0</v>
      </c>
      <c r="MN15" s="76">
        <v>0</v>
      </c>
      <c r="MO15" s="76">
        <v>0</v>
      </c>
      <c r="MP15" s="76">
        <v>0</v>
      </c>
      <c r="MQ15" s="76">
        <v>0</v>
      </c>
      <c r="MR15" s="76">
        <v>0</v>
      </c>
      <c r="MS15" s="76">
        <v>0</v>
      </c>
      <c r="MT15" s="76">
        <v>0</v>
      </c>
      <c r="MU15" s="76">
        <v>0</v>
      </c>
      <c r="MV15" s="76">
        <v>0</v>
      </c>
      <c r="MW15" s="76">
        <v>0</v>
      </c>
      <c r="MX15" s="76">
        <v>0</v>
      </c>
      <c r="MY15" s="76">
        <v>0</v>
      </c>
      <c r="MZ15" s="76">
        <v>0</v>
      </c>
      <c r="NA15" s="76">
        <v>0</v>
      </c>
      <c r="NB15" s="76">
        <v>0</v>
      </c>
      <c r="NC15" s="76">
        <v>0</v>
      </c>
      <c r="ND15" s="76">
        <v>0</v>
      </c>
      <c r="NE15" s="76">
        <v>0</v>
      </c>
      <c r="NF15" s="76">
        <v>0</v>
      </c>
      <c r="NG15" s="76">
        <v>0</v>
      </c>
      <c r="NH15" s="76">
        <v>0</v>
      </c>
      <c r="NI15" s="76">
        <v>0</v>
      </c>
      <c r="NJ15" s="76">
        <v>0</v>
      </c>
      <c r="NK15" s="76">
        <v>0</v>
      </c>
      <c r="NL15" s="76">
        <v>0</v>
      </c>
      <c r="NM15" s="76">
        <v>0</v>
      </c>
      <c r="NN15" s="76">
        <v>0</v>
      </c>
      <c r="NO15" s="76">
        <v>0</v>
      </c>
      <c r="NP15" s="76">
        <v>0</v>
      </c>
      <c r="NQ15" s="76">
        <v>0</v>
      </c>
      <c r="NR15" s="76">
        <v>0</v>
      </c>
      <c r="NS15" s="76">
        <v>0</v>
      </c>
      <c r="NT15" s="76">
        <v>0</v>
      </c>
      <c r="NU15" s="76">
        <v>0</v>
      </c>
      <c r="NV15" s="76">
        <v>0</v>
      </c>
      <c r="NW15" s="76">
        <v>0</v>
      </c>
      <c r="NX15" s="76">
        <v>0</v>
      </c>
      <c r="NY15" s="76">
        <v>0</v>
      </c>
      <c r="NZ15" s="76">
        <v>0</v>
      </c>
      <c r="OA15" s="76">
        <v>0</v>
      </c>
      <c r="OB15" s="76">
        <v>0</v>
      </c>
      <c r="OC15" s="76">
        <v>0</v>
      </c>
      <c r="OD15" s="76">
        <v>0</v>
      </c>
      <c r="OE15" s="76">
        <v>0</v>
      </c>
      <c r="OF15" s="76">
        <v>0</v>
      </c>
      <c r="OG15" s="76">
        <v>0</v>
      </c>
      <c r="OH15" s="76">
        <v>0</v>
      </c>
      <c r="OI15" s="76">
        <v>0</v>
      </c>
      <c r="OJ15" s="76">
        <v>0</v>
      </c>
      <c r="OK15" s="76">
        <v>0</v>
      </c>
      <c r="OL15" s="76">
        <v>0</v>
      </c>
      <c r="OM15" s="76">
        <v>0</v>
      </c>
      <c r="ON15" s="76">
        <v>0</v>
      </c>
      <c r="OO15" s="76">
        <v>0</v>
      </c>
      <c r="OP15" s="76">
        <v>0</v>
      </c>
      <c r="OQ15" s="76">
        <v>0</v>
      </c>
      <c r="OR15" s="76">
        <v>0</v>
      </c>
      <c r="OS15" s="76">
        <v>0</v>
      </c>
      <c r="OT15" s="76">
        <v>0</v>
      </c>
      <c r="OU15" s="76">
        <v>0</v>
      </c>
      <c r="OV15" s="76">
        <v>0</v>
      </c>
      <c r="OW15" s="76">
        <v>0</v>
      </c>
      <c r="OX15" s="76">
        <v>0</v>
      </c>
      <c r="OY15" s="76">
        <v>0</v>
      </c>
      <c r="OZ15" s="76">
        <v>0</v>
      </c>
      <c r="PA15" s="76">
        <v>0</v>
      </c>
      <c r="PB15" s="76">
        <v>0</v>
      </c>
      <c r="PC15" s="76">
        <v>0</v>
      </c>
      <c r="PD15" s="76">
        <v>0</v>
      </c>
      <c r="PE15" s="76">
        <v>0</v>
      </c>
      <c r="PF15" s="76">
        <v>0</v>
      </c>
      <c r="PG15" s="76">
        <v>0</v>
      </c>
      <c r="PH15" s="76">
        <v>0</v>
      </c>
      <c r="PI15" s="76">
        <v>0</v>
      </c>
      <c r="PJ15" s="76">
        <v>11811811.66</v>
      </c>
      <c r="PK15" s="76">
        <v>26618045</v>
      </c>
      <c r="PL15" s="76">
        <v>1817924</v>
      </c>
      <c r="PM15" s="76">
        <v>40099</v>
      </c>
      <c r="PN15" s="76">
        <v>2536961.63</v>
      </c>
      <c r="PO15" s="76">
        <v>4572559.9800000004</v>
      </c>
      <c r="PP15" s="76">
        <v>0</v>
      </c>
      <c r="PQ15" s="76">
        <v>0</v>
      </c>
      <c r="PR15" s="76">
        <v>18082</v>
      </c>
      <c r="PS15" s="76">
        <v>0</v>
      </c>
      <c r="PT15" s="76">
        <v>0</v>
      </c>
      <c r="PU15" s="76">
        <v>0</v>
      </c>
      <c r="PV15" s="76">
        <v>0</v>
      </c>
      <c r="PW15" s="76">
        <v>1129459</v>
      </c>
      <c r="PX15" s="76">
        <v>0</v>
      </c>
      <c r="PY15" s="76">
        <v>7613282.9100000001</v>
      </c>
      <c r="PZ15" s="76">
        <v>0</v>
      </c>
      <c r="QA15" s="76">
        <v>111302</v>
      </c>
      <c r="QB15" s="76">
        <v>202578</v>
      </c>
      <c r="QC15" s="89">
        <v>2992139.01</v>
      </c>
      <c r="QD15" s="102">
        <v>1</v>
      </c>
    </row>
    <row r="16" spans="1:446">
      <c r="A16" s="75" t="s">
        <v>105</v>
      </c>
      <c r="B16" s="75" t="s">
        <v>105</v>
      </c>
      <c r="C16" s="76">
        <f>ROUND(TAMUK!H18,0)-ROUND(TAMUK!H288,0)</f>
        <v>0</v>
      </c>
      <c r="D16" s="77">
        <v>3639</v>
      </c>
      <c r="E16" s="75" t="s">
        <v>693</v>
      </c>
      <c r="F16" s="75">
        <v>2023</v>
      </c>
      <c r="G16" s="76">
        <v>44127440</v>
      </c>
      <c r="H16" s="76">
        <v>22796515</v>
      </c>
      <c r="I16" s="76">
        <v>15554687</v>
      </c>
      <c r="J16" s="76">
        <v>16698888</v>
      </c>
      <c r="K16" s="76">
        <v>14016064</v>
      </c>
      <c r="L16" s="75" t="s">
        <v>732</v>
      </c>
      <c r="M16" s="75" t="s">
        <v>733</v>
      </c>
      <c r="N16" s="75" t="s">
        <v>734</v>
      </c>
      <c r="O16" s="76">
        <v>2412</v>
      </c>
      <c r="P16" s="76">
        <v>2433</v>
      </c>
      <c r="Q16" s="76">
        <v>1046</v>
      </c>
      <c r="R16" s="76">
        <v>179</v>
      </c>
      <c r="S16" s="76">
        <v>0</v>
      </c>
      <c r="T16" s="78" t="s">
        <v>760</v>
      </c>
      <c r="U16" s="78" t="s">
        <v>761</v>
      </c>
      <c r="V16" s="78" t="s">
        <v>762</v>
      </c>
      <c r="W16" s="76">
        <v>41699</v>
      </c>
      <c r="X16" s="76">
        <v>12157</v>
      </c>
      <c r="Y16" s="76">
        <v>7618</v>
      </c>
      <c r="Z16" s="76">
        <v>414</v>
      </c>
      <c r="AA16" s="76">
        <v>3486</v>
      </c>
      <c r="AB16" s="76">
        <v>4197</v>
      </c>
      <c r="AC16" s="76">
        <v>333</v>
      </c>
      <c r="AD16" s="76">
        <v>0</v>
      </c>
      <c r="AE16" s="76">
        <v>66</v>
      </c>
      <c r="AF16" s="76">
        <v>60</v>
      </c>
      <c r="AG16" s="76">
        <v>0</v>
      </c>
      <c r="AH16" s="76">
        <v>15</v>
      </c>
      <c r="AI16" s="76">
        <v>0</v>
      </c>
      <c r="AJ16" s="76">
        <v>1318</v>
      </c>
      <c r="AK16" s="76">
        <v>0</v>
      </c>
      <c r="AL16" s="76">
        <v>2758</v>
      </c>
      <c r="AM16" s="76">
        <v>0</v>
      </c>
      <c r="AN16" s="76">
        <v>0</v>
      </c>
      <c r="AO16" s="76">
        <v>553</v>
      </c>
      <c r="AP16" s="76">
        <v>0</v>
      </c>
      <c r="AQ16" s="76">
        <v>9624</v>
      </c>
      <c r="AR16" s="76">
        <v>5582</v>
      </c>
      <c r="AS16" s="76">
        <v>2026</v>
      </c>
      <c r="AT16" s="76">
        <v>3973</v>
      </c>
      <c r="AU16" s="76">
        <v>5821</v>
      </c>
      <c r="AV16" s="76">
        <v>9425</v>
      </c>
      <c r="AW16" s="76">
        <v>300</v>
      </c>
      <c r="AX16" s="76">
        <v>0</v>
      </c>
      <c r="AY16" s="76">
        <v>720</v>
      </c>
      <c r="AZ16" s="76">
        <v>0</v>
      </c>
      <c r="BA16" s="76">
        <v>0</v>
      </c>
      <c r="BB16" s="76">
        <v>69</v>
      </c>
      <c r="BC16" s="76">
        <v>0</v>
      </c>
      <c r="BD16" s="76">
        <v>1341</v>
      </c>
      <c r="BE16" s="76">
        <v>0</v>
      </c>
      <c r="BF16" s="76">
        <v>4227</v>
      </c>
      <c r="BG16" s="76">
        <v>0</v>
      </c>
      <c r="BH16" s="76">
        <v>294</v>
      </c>
      <c r="BI16" s="76">
        <v>1036</v>
      </c>
      <c r="BJ16" s="76">
        <v>0</v>
      </c>
      <c r="BK16" s="76">
        <v>1897</v>
      </c>
      <c r="BL16" s="76">
        <v>1183</v>
      </c>
      <c r="BM16" s="76">
        <v>280.99999999999994</v>
      </c>
      <c r="BN16" s="76">
        <v>2928</v>
      </c>
      <c r="BO16" s="76">
        <v>1539</v>
      </c>
      <c r="BP16" s="76">
        <v>7767</v>
      </c>
      <c r="BQ16" s="76">
        <v>21</v>
      </c>
      <c r="BR16" s="76">
        <v>0</v>
      </c>
      <c r="BS16" s="76">
        <v>786</v>
      </c>
      <c r="BT16" s="76">
        <v>0</v>
      </c>
      <c r="BU16" s="76">
        <v>0</v>
      </c>
      <c r="BV16" s="76">
        <v>0</v>
      </c>
      <c r="BW16" s="76">
        <v>0</v>
      </c>
      <c r="BX16" s="76">
        <v>1989</v>
      </c>
      <c r="BY16" s="76">
        <v>0</v>
      </c>
      <c r="BZ16" s="76">
        <v>2187</v>
      </c>
      <c r="CA16" s="76">
        <v>0</v>
      </c>
      <c r="CB16" s="76">
        <v>0</v>
      </c>
      <c r="CC16" s="76">
        <v>237</v>
      </c>
      <c r="CD16" s="76">
        <v>0</v>
      </c>
      <c r="CE16" s="76">
        <v>94</v>
      </c>
      <c r="CF16" s="76">
        <v>0</v>
      </c>
      <c r="CG16" s="76">
        <v>0</v>
      </c>
      <c r="CH16" s="76">
        <v>1740</v>
      </c>
      <c r="CI16" s="76">
        <v>249</v>
      </c>
      <c r="CJ16" s="76">
        <v>501</v>
      </c>
      <c r="CK16" s="76">
        <v>0</v>
      </c>
      <c r="CL16" s="76">
        <v>0</v>
      </c>
      <c r="CM16" s="76">
        <v>0</v>
      </c>
      <c r="CN16" s="76">
        <v>0</v>
      </c>
      <c r="CO16" s="76">
        <v>0</v>
      </c>
      <c r="CP16" s="76">
        <v>0</v>
      </c>
      <c r="CQ16" s="76">
        <v>0</v>
      </c>
      <c r="CR16" s="76">
        <v>0</v>
      </c>
      <c r="CS16" s="76">
        <v>0</v>
      </c>
      <c r="CT16" s="76">
        <v>0</v>
      </c>
      <c r="CU16" s="76">
        <v>0</v>
      </c>
      <c r="CV16" s="76">
        <v>0</v>
      </c>
      <c r="CW16" s="76">
        <v>0</v>
      </c>
      <c r="CX16" s="76">
        <v>0</v>
      </c>
      <c r="CY16" s="76">
        <v>0</v>
      </c>
      <c r="CZ16" s="76">
        <v>0</v>
      </c>
      <c r="DA16" s="76">
        <v>0</v>
      </c>
      <c r="DB16" s="76">
        <v>0</v>
      </c>
      <c r="DC16" s="76">
        <v>0</v>
      </c>
      <c r="DD16" s="76">
        <v>0</v>
      </c>
      <c r="DE16" s="76">
        <v>0</v>
      </c>
      <c r="DF16" s="76">
        <v>0</v>
      </c>
      <c r="DG16" s="76">
        <v>0</v>
      </c>
      <c r="DH16" s="76">
        <v>0</v>
      </c>
      <c r="DI16" s="76">
        <v>0</v>
      </c>
      <c r="DJ16" s="76">
        <v>0</v>
      </c>
      <c r="DK16" s="76">
        <v>0</v>
      </c>
      <c r="DL16" s="76">
        <v>0</v>
      </c>
      <c r="DM16" s="76">
        <v>0</v>
      </c>
      <c r="DN16" s="76">
        <v>0</v>
      </c>
      <c r="DO16" s="76">
        <v>0</v>
      </c>
      <c r="DP16" s="76">
        <v>0</v>
      </c>
      <c r="DQ16" s="76">
        <v>0</v>
      </c>
      <c r="DR16" s="76">
        <v>0</v>
      </c>
      <c r="DS16" s="76">
        <v>3147020.633641419</v>
      </c>
      <c r="DT16" s="76">
        <v>1357936.4066562464</v>
      </c>
      <c r="DU16" s="76">
        <v>1417494.4308098119</v>
      </c>
      <c r="DV16" s="76">
        <v>37111.651135536405</v>
      </c>
      <c r="DW16" s="76">
        <v>250172.66582517937</v>
      </c>
      <c r="DX16" s="76">
        <v>819156.56918092398</v>
      </c>
      <c r="DY16" s="76">
        <v>0</v>
      </c>
      <c r="DZ16" s="76">
        <v>0</v>
      </c>
      <c r="EA16" s="76">
        <v>9382.3333333333321</v>
      </c>
      <c r="EB16" s="76">
        <v>2614.02</v>
      </c>
      <c r="EC16" s="76">
        <v>0</v>
      </c>
      <c r="ED16" s="76">
        <v>5352.1277472527472</v>
      </c>
      <c r="EE16" s="76">
        <v>0</v>
      </c>
      <c r="EF16" s="76">
        <v>145501.49139677838</v>
      </c>
      <c r="EG16" s="76">
        <v>0</v>
      </c>
      <c r="EH16" s="76">
        <v>351771.15875000285</v>
      </c>
      <c r="EI16" s="76">
        <v>0</v>
      </c>
      <c r="EJ16" s="76">
        <v>0</v>
      </c>
      <c r="EK16" s="76">
        <v>125126.87059474953</v>
      </c>
      <c r="EL16" s="76">
        <v>0</v>
      </c>
      <c r="EM16" s="76">
        <v>943792.10859602492</v>
      </c>
      <c r="EN16" s="76">
        <v>944689.60934582294</v>
      </c>
      <c r="EO16" s="76">
        <v>703120.77452222537</v>
      </c>
      <c r="EP16" s="76">
        <v>716760.57182873692</v>
      </c>
      <c r="EQ16" s="76">
        <v>523476.19471947366</v>
      </c>
      <c r="ER16" s="76">
        <v>2494973.5485697258</v>
      </c>
      <c r="ES16" s="76">
        <v>0</v>
      </c>
      <c r="ET16" s="76">
        <v>0</v>
      </c>
      <c r="EU16" s="76">
        <v>105758.66666666666</v>
      </c>
      <c r="EV16" s="76">
        <v>0</v>
      </c>
      <c r="EW16" s="76">
        <v>0</v>
      </c>
      <c r="EX16" s="76">
        <v>24805.372252747253</v>
      </c>
      <c r="EY16" s="76">
        <v>0</v>
      </c>
      <c r="EZ16" s="76">
        <v>93519.385302009629</v>
      </c>
      <c r="FA16" s="76">
        <v>0</v>
      </c>
      <c r="FB16" s="76">
        <v>1241681.8197704961</v>
      </c>
      <c r="FC16" s="76">
        <v>0</v>
      </c>
      <c r="FD16" s="76">
        <v>56063.335758279725</v>
      </c>
      <c r="FE16" s="76">
        <v>177677.32181529328</v>
      </c>
      <c r="FF16" s="76">
        <v>0</v>
      </c>
      <c r="FG16" s="76">
        <v>413224.03095238091</v>
      </c>
      <c r="FH16" s="76">
        <v>528776.81097984267</v>
      </c>
      <c r="FI16" s="76">
        <v>83245.138916223426</v>
      </c>
      <c r="FJ16" s="76">
        <v>651686.63479064032</v>
      </c>
      <c r="FK16" s="76">
        <v>682077.48006137286</v>
      </c>
      <c r="FL16" s="76">
        <v>2609296.8356489288</v>
      </c>
      <c r="FM16" s="76">
        <v>0</v>
      </c>
      <c r="FN16" s="76">
        <v>0</v>
      </c>
      <c r="FO16" s="76">
        <v>0</v>
      </c>
      <c r="FP16" s="76">
        <v>0</v>
      </c>
      <c r="FQ16" s="76">
        <v>0</v>
      </c>
      <c r="FR16" s="76">
        <v>0</v>
      </c>
      <c r="FS16" s="76">
        <v>0</v>
      </c>
      <c r="FT16" s="76">
        <v>387632.49999999994</v>
      </c>
      <c r="FU16" s="76">
        <v>0</v>
      </c>
      <c r="FV16" s="76">
        <v>207980.97147950091</v>
      </c>
      <c r="FW16" s="76">
        <v>0</v>
      </c>
      <c r="FX16" s="76">
        <v>0</v>
      </c>
      <c r="FY16" s="76">
        <v>0</v>
      </c>
      <c r="FZ16" s="76">
        <v>0</v>
      </c>
      <c r="GA16" s="76">
        <v>39593.333333333328</v>
      </c>
      <c r="GB16" s="76">
        <v>0</v>
      </c>
      <c r="GC16" s="76">
        <v>0</v>
      </c>
      <c r="GD16" s="76">
        <v>591587.40535714303</v>
      </c>
      <c r="GE16" s="76">
        <v>33970.926250915749</v>
      </c>
      <c r="GF16" s="76">
        <v>103159.86077952351</v>
      </c>
      <c r="GG16" s="76">
        <v>0</v>
      </c>
      <c r="GH16" s="76">
        <v>0</v>
      </c>
      <c r="GI16" s="76">
        <v>0</v>
      </c>
      <c r="GJ16" s="76">
        <v>0</v>
      </c>
      <c r="GK16" s="76">
        <v>0</v>
      </c>
      <c r="GL16" s="76">
        <v>0</v>
      </c>
      <c r="GM16" s="76">
        <v>0</v>
      </c>
      <c r="GN16" s="76">
        <v>0</v>
      </c>
      <c r="GO16" s="76">
        <v>0</v>
      </c>
      <c r="GP16" s="76">
        <v>0</v>
      </c>
      <c r="GQ16" s="76">
        <v>0</v>
      </c>
      <c r="GR16" s="76">
        <v>0</v>
      </c>
      <c r="GS16" s="76">
        <v>0</v>
      </c>
      <c r="GT16" s="76">
        <v>0</v>
      </c>
      <c r="GU16" s="76">
        <v>0</v>
      </c>
      <c r="GV16" s="76">
        <v>0</v>
      </c>
      <c r="GW16" s="76">
        <v>0</v>
      </c>
      <c r="GX16" s="76">
        <v>0</v>
      </c>
      <c r="GY16" s="76">
        <v>0</v>
      </c>
      <c r="GZ16" s="76">
        <v>0</v>
      </c>
      <c r="HA16" s="76">
        <v>0</v>
      </c>
      <c r="HB16" s="76">
        <v>0</v>
      </c>
      <c r="HC16" s="76">
        <v>0</v>
      </c>
      <c r="HD16" s="76">
        <v>0</v>
      </c>
      <c r="HE16" s="76">
        <v>0</v>
      </c>
      <c r="HF16" s="76">
        <v>0</v>
      </c>
      <c r="HG16" s="76">
        <v>0</v>
      </c>
      <c r="HH16" s="76">
        <v>0</v>
      </c>
      <c r="HI16" s="76">
        <v>0</v>
      </c>
      <c r="HJ16" s="76">
        <v>0</v>
      </c>
      <c r="HK16" s="76">
        <v>0</v>
      </c>
      <c r="HL16" s="76">
        <v>0</v>
      </c>
      <c r="HM16" s="76">
        <v>0</v>
      </c>
      <c r="HN16" s="76">
        <v>0</v>
      </c>
      <c r="HP16" s="77" t="s">
        <v>144</v>
      </c>
      <c r="HQ16" s="75">
        <f>'Relative Weights'!$H$1</f>
        <v>2023</v>
      </c>
      <c r="HR16" s="76">
        <v>75332.66760593158</v>
      </c>
      <c r="HS16" s="76">
        <v>32686.141376006482</v>
      </c>
      <c r="HT16" s="76">
        <v>34890.969692824132</v>
      </c>
      <c r="HU16" s="76">
        <v>721.95507871685561</v>
      </c>
      <c r="HV16" s="76">
        <v>11396.418042541323</v>
      </c>
      <c r="HW16" s="76">
        <v>14018.052080412812</v>
      </c>
      <c r="HX16" s="76">
        <v>0</v>
      </c>
      <c r="HY16" s="76">
        <v>0</v>
      </c>
      <c r="HZ16" s="76">
        <v>231.12750334823789</v>
      </c>
      <c r="IA16" s="76">
        <v>64.394633492275659</v>
      </c>
      <c r="IB16" s="76">
        <v>0</v>
      </c>
      <c r="IC16" s="76">
        <v>234.69280564993963</v>
      </c>
      <c r="ID16" s="76">
        <v>0</v>
      </c>
      <c r="IE16" s="76">
        <v>2977.5764249857775</v>
      </c>
      <c r="IF16" s="76">
        <v>0</v>
      </c>
      <c r="IG16" s="76">
        <v>3290.0765453614722</v>
      </c>
      <c r="IH16" s="76">
        <v>0</v>
      </c>
      <c r="II16" s="76">
        <v>0</v>
      </c>
      <c r="IJ16" s="76">
        <v>2658.7181219513968</v>
      </c>
      <c r="IK16" s="76">
        <v>0</v>
      </c>
      <c r="IL16" s="76">
        <v>21943.375606649774</v>
      </c>
      <c r="IM16" s="76">
        <v>21900.745904611875</v>
      </c>
      <c r="IN16" s="76">
        <v>17320.909777340523</v>
      </c>
      <c r="IO16" s="76">
        <v>14040.855547115563</v>
      </c>
      <c r="IP16" s="76">
        <v>23887.793382835196</v>
      </c>
      <c r="IQ16" s="76">
        <v>44058.613020357385</v>
      </c>
      <c r="IR16" s="76">
        <v>0</v>
      </c>
      <c r="IS16" s="76">
        <v>0</v>
      </c>
      <c r="IT16" s="76">
        <v>2605.2939834552808</v>
      </c>
      <c r="IU16" s="76">
        <v>0</v>
      </c>
      <c r="IV16" s="76">
        <v>0</v>
      </c>
      <c r="IW16" s="76">
        <v>1140.7161949031956</v>
      </c>
      <c r="IX16" s="76">
        <v>0</v>
      </c>
      <c r="IY16" s="76">
        <v>2172.8211631138179</v>
      </c>
      <c r="IZ16" s="76">
        <v>0</v>
      </c>
      <c r="JA16" s="76">
        <v>7080.6268662527746</v>
      </c>
      <c r="JB16" s="76">
        <v>0</v>
      </c>
      <c r="JC16" s="76">
        <v>1456.6907183753019</v>
      </c>
      <c r="JD16" s="76">
        <v>2905.3973967199568</v>
      </c>
      <c r="JE16" s="76">
        <v>0</v>
      </c>
      <c r="JF16" s="76">
        <v>9796.0322853628968</v>
      </c>
      <c r="JG16" s="76">
        <v>12889.621476872289</v>
      </c>
      <c r="JH16" s="76">
        <v>2050.6882925623286</v>
      </c>
      <c r="JI16" s="76">
        <v>12761.746730727031</v>
      </c>
      <c r="JJ16" s="76">
        <v>31107.867202222114</v>
      </c>
      <c r="JK16" s="76">
        <v>45935.050274508561</v>
      </c>
      <c r="JL16" s="76">
        <v>0</v>
      </c>
      <c r="JM16" s="76">
        <v>0</v>
      </c>
      <c r="JN16" s="76">
        <v>0</v>
      </c>
      <c r="JO16" s="76">
        <v>0</v>
      </c>
      <c r="JP16" s="76">
        <v>0</v>
      </c>
      <c r="JQ16" s="76">
        <v>0</v>
      </c>
      <c r="JR16" s="76">
        <v>0</v>
      </c>
      <c r="JS16" s="76">
        <v>9549.067247838404</v>
      </c>
      <c r="JT16" s="76">
        <v>0</v>
      </c>
      <c r="JU16" s="76">
        <v>1315.5753666077799</v>
      </c>
      <c r="JV16" s="76">
        <v>0</v>
      </c>
      <c r="JW16" s="76">
        <v>0</v>
      </c>
      <c r="JX16" s="76">
        <v>0</v>
      </c>
      <c r="JY16" s="76">
        <v>0</v>
      </c>
      <c r="JZ16" s="76">
        <v>775.34211268208287</v>
      </c>
      <c r="KA16" s="76">
        <v>0</v>
      </c>
      <c r="KB16" s="76">
        <v>0</v>
      </c>
      <c r="KC16" s="76">
        <v>11584.844974887677</v>
      </c>
      <c r="KD16" s="76">
        <v>1549.3299418929353</v>
      </c>
      <c r="KE16" s="76">
        <v>1818.5346208829892</v>
      </c>
      <c r="KF16" s="76">
        <v>0</v>
      </c>
      <c r="KG16" s="76">
        <v>0</v>
      </c>
      <c r="KH16" s="76">
        <v>0</v>
      </c>
      <c r="KI16" s="76">
        <v>0</v>
      </c>
      <c r="KJ16" s="76">
        <v>0</v>
      </c>
      <c r="KK16" s="76">
        <v>0</v>
      </c>
      <c r="KL16" s="76">
        <v>0</v>
      </c>
      <c r="KM16" s="76">
        <v>0</v>
      </c>
      <c r="KN16" s="76">
        <v>0</v>
      </c>
      <c r="KO16" s="76">
        <v>0</v>
      </c>
      <c r="KP16" s="76">
        <v>0</v>
      </c>
      <c r="KQ16" s="76">
        <v>0</v>
      </c>
      <c r="KR16" s="76">
        <v>0</v>
      </c>
      <c r="KS16" s="76">
        <v>0</v>
      </c>
      <c r="KT16" s="76">
        <v>0</v>
      </c>
      <c r="KU16" s="76">
        <v>0</v>
      </c>
      <c r="KV16" s="76">
        <v>0</v>
      </c>
      <c r="KW16" s="76">
        <v>0</v>
      </c>
      <c r="KX16" s="76">
        <v>0</v>
      </c>
      <c r="KY16" s="76">
        <v>0</v>
      </c>
      <c r="KZ16" s="76">
        <v>0</v>
      </c>
      <c r="LA16" s="76">
        <v>0</v>
      </c>
      <c r="LB16" s="76">
        <v>0</v>
      </c>
      <c r="LC16" s="76">
        <v>0</v>
      </c>
      <c r="LD16" s="76">
        <v>0</v>
      </c>
      <c r="LE16" s="76">
        <v>0</v>
      </c>
      <c r="LF16" s="76">
        <v>0</v>
      </c>
      <c r="LG16" s="76">
        <v>0</v>
      </c>
      <c r="LH16" s="76">
        <v>0</v>
      </c>
      <c r="LI16" s="76">
        <v>0</v>
      </c>
      <c r="LJ16" s="76">
        <v>0</v>
      </c>
      <c r="LK16" s="76">
        <v>0</v>
      </c>
      <c r="LL16" s="76">
        <v>0</v>
      </c>
      <c r="LM16" s="76">
        <v>0</v>
      </c>
      <c r="LN16" s="76">
        <v>2698539.5859007644</v>
      </c>
      <c r="LO16" s="76">
        <v>1206579.3466026697</v>
      </c>
      <c r="LP16" s="76">
        <v>1221952.7154903747</v>
      </c>
      <c r="LQ16" s="76">
        <v>29197.010965880152</v>
      </c>
      <c r="LR16" s="76">
        <v>2719478.3199138353</v>
      </c>
      <c r="LS16" s="76">
        <v>1051767.4265802121</v>
      </c>
      <c r="LT16" s="76">
        <v>0</v>
      </c>
      <c r="LU16" s="76">
        <v>0</v>
      </c>
      <c r="LV16" s="76">
        <v>8090.3935490598851</v>
      </c>
      <c r="LW16" s="76">
        <v>2254.0715399630722</v>
      </c>
      <c r="LX16" s="76">
        <v>0</v>
      </c>
      <c r="LY16" s="76">
        <v>55803.554594563306</v>
      </c>
      <c r="LZ16" s="76">
        <v>0</v>
      </c>
      <c r="MA16" s="76">
        <v>117813.39628281421</v>
      </c>
      <c r="MB16" s="76">
        <v>0</v>
      </c>
      <c r="MC16" s="76">
        <v>265254.79552342073</v>
      </c>
      <c r="MD16" s="76">
        <v>0</v>
      </c>
      <c r="ME16" s="76">
        <v>0</v>
      </c>
      <c r="MF16" s="76">
        <v>319207.77594326169</v>
      </c>
      <c r="MG16" s="76">
        <v>0</v>
      </c>
      <c r="MH16" s="76">
        <v>828819.38732244668</v>
      </c>
      <c r="MI16" s="76">
        <v>1165763.2427878855</v>
      </c>
      <c r="MJ16" s="76">
        <v>606301.60710604303</v>
      </c>
      <c r="MK16" s="76">
        <v>572835.37885454379</v>
      </c>
      <c r="ML16" s="76">
        <v>5701147.0949547682</v>
      </c>
      <c r="MM16" s="76">
        <v>3276904.6253655883</v>
      </c>
      <c r="MN16" s="76">
        <v>0</v>
      </c>
      <c r="MO16" s="76">
        <v>0</v>
      </c>
      <c r="MP16" s="76">
        <v>91195.782984742342</v>
      </c>
      <c r="MQ16" s="76">
        <v>0</v>
      </c>
      <c r="MR16" s="76">
        <v>0</v>
      </c>
      <c r="MS16" s="76">
        <v>272439.68843189377</v>
      </c>
      <c r="MT16" s="76">
        <v>0</v>
      </c>
      <c r="MU16" s="76">
        <v>78990.03833152524</v>
      </c>
      <c r="MV16" s="76">
        <v>0</v>
      </c>
      <c r="MW16" s="76">
        <v>903831.82945638755</v>
      </c>
      <c r="MX16" s="76">
        <v>0</v>
      </c>
      <c r="MY16" s="76">
        <v>183829.87503561325</v>
      </c>
      <c r="MZ16" s="76">
        <v>222574.79186227894</v>
      </c>
      <c r="NA16" s="76">
        <v>0</v>
      </c>
      <c r="NB16" s="76">
        <v>351486.98763011338</v>
      </c>
      <c r="NC16" s="76">
        <v>645444.31086204492</v>
      </c>
      <c r="ND16" s="76">
        <v>71782.349971052783</v>
      </c>
      <c r="NE16" s="76">
        <v>520428.33016760729</v>
      </c>
      <c r="NF16" s="76">
        <v>7423935.1421921076</v>
      </c>
      <c r="NG16" s="76">
        <v>3422373.6201003059</v>
      </c>
      <c r="NH16" s="76">
        <v>0</v>
      </c>
      <c r="NI16" s="76">
        <v>0</v>
      </c>
      <c r="NJ16" s="76">
        <v>0</v>
      </c>
      <c r="NK16" s="76">
        <v>0</v>
      </c>
      <c r="NL16" s="76">
        <v>0</v>
      </c>
      <c r="NM16" s="76">
        <v>0</v>
      </c>
      <c r="NN16" s="76">
        <v>0</v>
      </c>
      <c r="NO16" s="76">
        <v>334255.81526336272</v>
      </c>
      <c r="NP16" s="76">
        <v>0</v>
      </c>
      <c r="NQ16" s="76">
        <v>158540.34129664878</v>
      </c>
      <c r="NR16" s="76">
        <v>0</v>
      </c>
      <c r="NS16" s="76">
        <v>0</v>
      </c>
      <c r="NT16" s="76">
        <v>0</v>
      </c>
      <c r="NU16" s="76">
        <v>0</v>
      </c>
      <c r="NV16" s="76">
        <v>31618.712510585399</v>
      </c>
      <c r="NW16" s="76">
        <v>0</v>
      </c>
      <c r="NX16" s="76">
        <v>0</v>
      </c>
      <c r="NY16" s="76">
        <v>472433.88015332608</v>
      </c>
      <c r="NZ16" s="76">
        <v>369749.71404171962</v>
      </c>
      <c r="OA16" s="76">
        <v>135421.43602321245</v>
      </c>
      <c r="OB16" s="76">
        <v>0</v>
      </c>
      <c r="OC16" s="76">
        <v>0</v>
      </c>
      <c r="OD16" s="76">
        <v>0</v>
      </c>
      <c r="OE16" s="76">
        <v>0</v>
      </c>
      <c r="OF16" s="76">
        <v>0</v>
      </c>
      <c r="OG16" s="76">
        <v>0</v>
      </c>
      <c r="OH16" s="76">
        <v>0</v>
      </c>
      <c r="OI16" s="76">
        <v>0</v>
      </c>
      <c r="OJ16" s="76">
        <v>0</v>
      </c>
      <c r="OK16" s="76">
        <v>0</v>
      </c>
      <c r="OL16" s="76">
        <v>0</v>
      </c>
      <c r="OM16" s="76">
        <v>0</v>
      </c>
      <c r="ON16" s="76">
        <v>0</v>
      </c>
      <c r="OO16" s="76">
        <v>0</v>
      </c>
      <c r="OP16" s="76">
        <v>0</v>
      </c>
      <c r="OQ16" s="76">
        <v>0</v>
      </c>
      <c r="OR16" s="76">
        <v>0</v>
      </c>
      <c r="OS16" s="76">
        <v>0</v>
      </c>
      <c r="OT16" s="76">
        <v>0</v>
      </c>
      <c r="OU16" s="76">
        <v>0</v>
      </c>
      <c r="OV16" s="76">
        <v>0</v>
      </c>
      <c r="OW16" s="76">
        <v>0</v>
      </c>
      <c r="OX16" s="76">
        <v>0</v>
      </c>
      <c r="OY16" s="76">
        <v>0</v>
      </c>
      <c r="OZ16" s="76">
        <v>0</v>
      </c>
      <c r="PA16" s="76">
        <v>0</v>
      </c>
      <c r="PB16" s="76">
        <v>0</v>
      </c>
      <c r="PC16" s="76">
        <v>0</v>
      </c>
      <c r="PD16" s="76">
        <v>0</v>
      </c>
      <c r="PE16" s="76">
        <v>0</v>
      </c>
      <c r="PF16" s="76">
        <v>0</v>
      </c>
      <c r="PG16" s="76">
        <v>0</v>
      </c>
      <c r="PH16" s="76">
        <v>0</v>
      </c>
      <c r="PI16" s="76">
        <v>0</v>
      </c>
      <c r="PJ16" s="76">
        <v>1418868.4115596623</v>
      </c>
      <c r="PK16" s="76">
        <v>884180.25618716527</v>
      </c>
      <c r="PL16" s="76">
        <v>688213.5544998555</v>
      </c>
      <c r="PM16" s="76">
        <v>465197.28612932726</v>
      </c>
      <c r="PN16" s="76">
        <v>623661.62728032726</v>
      </c>
      <c r="PO16" s="76">
        <v>1881960.7801885942</v>
      </c>
      <c r="PP16" s="76">
        <v>0</v>
      </c>
      <c r="PQ16" s="76">
        <v>0</v>
      </c>
      <c r="PR16" s="76">
        <v>35955.815932473372</v>
      </c>
      <c r="PS16" s="76">
        <v>816.29673151878183</v>
      </c>
      <c r="PT16" s="76">
        <v>0</v>
      </c>
      <c r="PU16" s="76">
        <v>9417.4752606245038</v>
      </c>
      <c r="PV16" s="76">
        <v>0</v>
      </c>
      <c r="PW16" s="76">
        <v>195689.05486355445</v>
      </c>
      <c r="PX16" s="76">
        <v>0</v>
      </c>
      <c r="PY16" s="76">
        <v>562545.29247364926</v>
      </c>
      <c r="PZ16" s="76">
        <v>0</v>
      </c>
      <c r="QA16" s="76">
        <v>17507.256156235908</v>
      </c>
      <c r="QB16" s="76">
        <v>94558.600375858747</v>
      </c>
      <c r="QC16" s="89">
        <v>0</v>
      </c>
      <c r="QD16" s="102">
        <v>1</v>
      </c>
    </row>
    <row r="17" spans="1:446">
      <c r="A17" s="75" t="s">
        <v>676</v>
      </c>
      <c r="B17" s="75" t="s">
        <v>676</v>
      </c>
      <c r="C17" s="76">
        <f>ROUND(TAMUSA!H18,0)-ROUND(TAMUSA!H288,0)</f>
        <v>0</v>
      </c>
      <c r="D17" s="79">
        <v>42485</v>
      </c>
      <c r="E17" s="75" t="s">
        <v>694</v>
      </c>
      <c r="F17" s="75">
        <v>2023</v>
      </c>
      <c r="G17" s="76">
        <v>31301608</v>
      </c>
      <c r="H17" s="76">
        <v>3119876</v>
      </c>
      <c r="I17" s="76">
        <v>6871580</v>
      </c>
      <c r="J17" s="76">
        <v>21998237</v>
      </c>
      <c r="K17" s="76">
        <v>12386751</v>
      </c>
      <c r="L17" s="75" t="s">
        <v>732</v>
      </c>
      <c r="M17" s="75" t="s">
        <v>733</v>
      </c>
      <c r="N17" s="75" t="s">
        <v>734</v>
      </c>
      <c r="O17" s="76">
        <v>2214</v>
      </c>
      <c r="P17" s="76">
        <v>4388</v>
      </c>
      <c r="Q17" s="76">
        <v>621</v>
      </c>
      <c r="R17" s="76">
        <v>0</v>
      </c>
      <c r="S17" s="76">
        <v>0</v>
      </c>
      <c r="T17" s="78" t="s">
        <v>832</v>
      </c>
      <c r="U17" s="78" t="s">
        <v>833</v>
      </c>
      <c r="V17" s="91" t="s">
        <v>834</v>
      </c>
      <c r="W17" s="76">
        <v>42839</v>
      </c>
      <c r="X17" s="76">
        <v>10717</v>
      </c>
      <c r="Y17" s="76">
        <v>2901</v>
      </c>
      <c r="Z17" s="76">
        <v>1198</v>
      </c>
      <c r="AA17" s="76">
        <v>0</v>
      </c>
      <c r="AB17" s="76">
        <v>4054</v>
      </c>
      <c r="AC17" s="76">
        <v>579</v>
      </c>
      <c r="AD17" s="76">
        <v>0</v>
      </c>
      <c r="AE17" s="76">
        <v>0</v>
      </c>
      <c r="AF17" s="76">
        <v>0</v>
      </c>
      <c r="AG17" s="76">
        <v>0</v>
      </c>
      <c r="AH17" s="76">
        <v>0</v>
      </c>
      <c r="AI17" s="76">
        <v>0</v>
      </c>
      <c r="AJ17" s="76">
        <v>1545</v>
      </c>
      <c r="AK17" s="76">
        <v>0</v>
      </c>
      <c r="AL17" s="76">
        <v>6557</v>
      </c>
      <c r="AM17" s="76">
        <v>0</v>
      </c>
      <c r="AN17" s="76">
        <v>0</v>
      </c>
      <c r="AO17" s="76">
        <v>64</v>
      </c>
      <c r="AP17" s="76">
        <v>0</v>
      </c>
      <c r="AQ17" s="76">
        <v>20500</v>
      </c>
      <c r="AR17" s="76">
        <v>4884</v>
      </c>
      <c r="AS17" s="76">
        <v>24</v>
      </c>
      <c r="AT17" s="76">
        <v>15643</v>
      </c>
      <c r="AU17" s="76">
        <v>0</v>
      </c>
      <c r="AV17" s="76">
        <v>2887</v>
      </c>
      <c r="AW17" s="76">
        <v>0</v>
      </c>
      <c r="AX17" s="76">
        <v>0</v>
      </c>
      <c r="AY17" s="76">
        <v>0</v>
      </c>
      <c r="AZ17" s="76">
        <v>0</v>
      </c>
      <c r="BA17" s="76">
        <v>0</v>
      </c>
      <c r="BB17" s="76">
        <v>0</v>
      </c>
      <c r="BC17" s="76">
        <v>0</v>
      </c>
      <c r="BD17" s="76">
        <v>201</v>
      </c>
      <c r="BE17" s="76">
        <v>0</v>
      </c>
      <c r="BF17" s="76">
        <v>20522</v>
      </c>
      <c r="BG17" s="76">
        <v>0</v>
      </c>
      <c r="BH17" s="76">
        <v>840</v>
      </c>
      <c r="BI17" s="76">
        <v>2007</v>
      </c>
      <c r="BJ17" s="76">
        <v>0</v>
      </c>
      <c r="BK17" s="76">
        <v>2025</v>
      </c>
      <c r="BL17" s="76">
        <v>376</v>
      </c>
      <c r="BM17" s="76">
        <v>0</v>
      </c>
      <c r="BN17" s="76">
        <v>4659</v>
      </c>
      <c r="BO17" s="76">
        <v>0</v>
      </c>
      <c r="BP17" s="76">
        <v>525</v>
      </c>
      <c r="BQ17" s="76">
        <v>336</v>
      </c>
      <c r="BR17" s="76">
        <v>0</v>
      </c>
      <c r="BS17" s="76">
        <v>0</v>
      </c>
      <c r="BT17" s="76">
        <v>0</v>
      </c>
      <c r="BU17" s="76">
        <v>0</v>
      </c>
      <c r="BV17" s="76">
        <v>0</v>
      </c>
      <c r="BW17" s="76">
        <v>0</v>
      </c>
      <c r="BX17" s="76">
        <v>0</v>
      </c>
      <c r="BY17" s="76">
        <v>0</v>
      </c>
      <c r="BZ17" s="76">
        <v>2341</v>
      </c>
      <c r="CA17" s="76">
        <v>0</v>
      </c>
      <c r="CB17" s="76">
        <v>0</v>
      </c>
      <c r="CC17" s="76">
        <v>27</v>
      </c>
      <c r="CD17" s="76">
        <v>0</v>
      </c>
      <c r="CE17" s="76">
        <v>0</v>
      </c>
      <c r="CF17" s="76">
        <v>0</v>
      </c>
      <c r="CG17" s="76">
        <v>0</v>
      </c>
      <c r="CH17" s="76">
        <v>0</v>
      </c>
      <c r="CI17" s="76">
        <v>0</v>
      </c>
      <c r="CJ17" s="76">
        <v>0</v>
      </c>
      <c r="CK17" s="76">
        <v>0</v>
      </c>
      <c r="CL17" s="76">
        <v>0</v>
      </c>
      <c r="CM17" s="76">
        <v>0</v>
      </c>
      <c r="CN17" s="76">
        <v>0</v>
      </c>
      <c r="CO17" s="76">
        <v>0</v>
      </c>
      <c r="CP17" s="76">
        <v>0</v>
      </c>
      <c r="CQ17" s="76">
        <v>0</v>
      </c>
      <c r="CR17" s="76">
        <v>0</v>
      </c>
      <c r="CS17" s="76">
        <v>0</v>
      </c>
      <c r="CT17" s="76">
        <v>0</v>
      </c>
      <c r="CU17" s="76">
        <v>0</v>
      </c>
      <c r="CV17" s="76">
        <v>0</v>
      </c>
      <c r="CW17" s="76">
        <v>0</v>
      </c>
      <c r="CX17" s="76">
        <v>0</v>
      </c>
      <c r="CY17" s="76">
        <v>0</v>
      </c>
      <c r="CZ17" s="76">
        <v>0</v>
      </c>
      <c r="DA17" s="76">
        <v>0</v>
      </c>
      <c r="DB17" s="76">
        <v>0</v>
      </c>
      <c r="DC17" s="76">
        <v>0</v>
      </c>
      <c r="DD17" s="76">
        <v>0</v>
      </c>
      <c r="DE17" s="76">
        <v>0</v>
      </c>
      <c r="DF17" s="76">
        <v>0</v>
      </c>
      <c r="DG17" s="76">
        <v>0</v>
      </c>
      <c r="DH17" s="76">
        <v>0</v>
      </c>
      <c r="DI17" s="76">
        <v>0</v>
      </c>
      <c r="DJ17" s="76">
        <v>0</v>
      </c>
      <c r="DK17" s="76">
        <v>0</v>
      </c>
      <c r="DL17" s="76">
        <v>0</v>
      </c>
      <c r="DM17" s="76">
        <v>0</v>
      </c>
      <c r="DN17" s="76">
        <v>0</v>
      </c>
      <c r="DO17" s="76">
        <v>0</v>
      </c>
      <c r="DP17" s="76">
        <v>0</v>
      </c>
      <c r="DQ17" s="76">
        <v>0</v>
      </c>
      <c r="DR17" s="76">
        <v>0</v>
      </c>
      <c r="DS17" s="76">
        <v>3282990.4706678945</v>
      </c>
      <c r="DT17" s="76">
        <v>835441.83765182691</v>
      </c>
      <c r="DU17" s="76">
        <v>219250.75714285712</v>
      </c>
      <c r="DV17" s="76">
        <v>171740.31151069637</v>
      </c>
      <c r="DW17" s="76">
        <v>0</v>
      </c>
      <c r="DX17" s="76">
        <v>415383.48862686806</v>
      </c>
      <c r="DY17" s="76">
        <v>28796.39794168096</v>
      </c>
      <c r="DZ17" s="76">
        <v>0</v>
      </c>
      <c r="EA17" s="76">
        <v>0</v>
      </c>
      <c r="EB17" s="76">
        <v>0</v>
      </c>
      <c r="EC17" s="76">
        <v>0</v>
      </c>
      <c r="ED17" s="76">
        <v>0</v>
      </c>
      <c r="EE17" s="76">
        <v>0</v>
      </c>
      <c r="EF17" s="76">
        <v>88870.013703222096</v>
      </c>
      <c r="EG17" s="76">
        <v>0</v>
      </c>
      <c r="EH17" s="76">
        <v>389494.52757307974</v>
      </c>
      <c r="EI17" s="76">
        <v>0</v>
      </c>
      <c r="EJ17" s="76">
        <v>0</v>
      </c>
      <c r="EK17" s="76">
        <v>3212.8869612489939</v>
      </c>
      <c r="EL17" s="76">
        <v>0</v>
      </c>
      <c r="EM17" s="76">
        <v>2158093.5478445096</v>
      </c>
      <c r="EN17" s="76">
        <v>672575.37773416913</v>
      </c>
      <c r="EO17" s="76">
        <v>0</v>
      </c>
      <c r="EP17" s="76">
        <v>1553373.2771750533</v>
      </c>
      <c r="EQ17" s="76">
        <v>0</v>
      </c>
      <c r="ER17" s="76">
        <v>399077.60127584112</v>
      </c>
      <c r="ES17" s="76">
        <v>0</v>
      </c>
      <c r="ET17" s="76">
        <v>0</v>
      </c>
      <c r="EU17" s="76">
        <v>0</v>
      </c>
      <c r="EV17" s="76">
        <v>0</v>
      </c>
      <c r="EW17" s="76">
        <v>0</v>
      </c>
      <c r="EX17" s="76">
        <v>0</v>
      </c>
      <c r="EY17" s="76">
        <v>0</v>
      </c>
      <c r="EZ17" s="76">
        <v>11278.21906354515</v>
      </c>
      <c r="FA17" s="76">
        <v>0</v>
      </c>
      <c r="FB17" s="76">
        <v>2365216.8754616654</v>
      </c>
      <c r="FC17" s="76">
        <v>0</v>
      </c>
      <c r="FD17" s="76">
        <v>340796</v>
      </c>
      <c r="FE17" s="76">
        <v>149047.8932337999</v>
      </c>
      <c r="FF17" s="76">
        <v>0</v>
      </c>
      <c r="FG17" s="76">
        <v>375432.0166666666</v>
      </c>
      <c r="FH17" s="76">
        <v>215445.93905567267</v>
      </c>
      <c r="FI17" s="76">
        <v>0</v>
      </c>
      <c r="FJ17" s="76">
        <v>1258900.2066541903</v>
      </c>
      <c r="FK17" s="76">
        <v>0</v>
      </c>
      <c r="FL17" s="76">
        <v>191925.46009729066</v>
      </c>
      <c r="FM17" s="76">
        <v>44912</v>
      </c>
      <c r="FN17" s="76">
        <v>0</v>
      </c>
      <c r="FO17" s="76">
        <v>0</v>
      </c>
      <c r="FP17" s="76">
        <v>0</v>
      </c>
      <c r="FQ17" s="76">
        <v>0</v>
      </c>
      <c r="FR17" s="76">
        <v>0</v>
      </c>
      <c r="FS17" s="76">
        <v>0</v>
      </c>
      <c r="FT17" s="76">
        <v>0</v>
      </c>
      <c r="FU17" s="76">
        <v>0</v>
      </c>
      <c r="FV17" s="76">
        <v>575545.60843687376</v>
      </c>
      <c r="FW17" s="76">
        <v>0</v>
      </c>
      <c r="FX17" s="76">
        <v>0</v>
      </c>
      <c r="FY17" s="76">
        <v>9640.4</v>
      </c>
      <c r="FZ17" s="76">
        <v>0</v>
      </c>
      <c r="GA17" s="76">
        <v>0</v>
      </c>
      <c r="GB17" s="76">
        <v>0</v>
      </c>
      <c r="GC17" s="76">
        <v>0</v>
      </c>
      <c r="GD17" s="76">
        <v>0</v>
      </c>
      <c r="GE17" s="76">
        <v>0</v>
      </c>
      <c r="GF17" s="76">
        <v>0</v>
      </c>
      <c r="GG17" s="76">
        <v>0</v>
      </c>
      <c r="GH17" s="76">
        <v>0</v>
      </c>
      <c r="GI17" s="76">
        <v>0</v>
      </c>
      <c r="GJ17" s="76">
        <v>0</v>
      </c>
      <c r="GK17" s="76">
        <v>0</v>
      </c>
      <c r="GL17" s="76">
        <v>0</v>
      </c>
      <c r="GM17" s="76">
        <v>0</v>
      </c>
      <c r="GN17" s="76">
        <v>0</v>
      </c>
      <c r="GO17" s="76">
        <v>0</v>
      </c>
      <c r="GP17" s="76">
        <v>0</v>
      </c>
      <c r="GQ17" s="76">
        <v>0</v>
      </c>
      <c r="GR17" s="76">
        <v>0</v>
      </c>
      <c r="GS17" s="76">
        <v>0</v>
      </c>
      <c r="GT17" s="76">
        <v>0</v>
      </c>
      <c r="GU17" s="76">
        <v>0</v>
      </c>
      <c r="GV17" s="76">
        <v>0</v>
      </c>
      <c r="GW17" s="76">
        <v>0</v>
      </c>
      <c r="GX17" s="76">
        <v>0</v>
      </c>
      <c r="GY17" s="76">
        <v>0</v>
      </c>
      <c r="GZ17" s="76">
        <v>0</v>
      </c>
      <c r="HA17" s="76">
        <v>0</v>
      </c>
      <c r="HB17" s="76">
        <v>0</v>
      </c>
      <c r="HC17" s="76">
        <v>0</v>
      </c>
      <c r="HD17" s="76">
        <v>0</v>
      </c>
      <c r="HE17" s="76">
        <v>0</v>
      </c>
      <c r="HF17" s="76">
        <v>0</v>
      </c>
      <c r="HG17" s="76">
        <v>0</v>
      </c>
      <c r="HH17" s="76">
        <v>0</v>
      </c>
      <c r="HI17" s="76">
        <v>0</v>
      </c>
      <c r="HJ17" s="76">
        <v>0</v>
      </c>
      <c r="HK17" s="76">
        <v>0</v>
      </c>
      <c r="HL17" s="76">
        <v>0</v>
      </c>
      <c r="HM17" s="76">
        <v>0</v>
      </c>
      <c r="HN17" s="76">
        <v>0</v>
      </c>
      <c r="HP17" s="77" t="s">
        <v>795</v>
      </c>
      <c r="HQ17" s="75">
        <f>'Relative Weights'!$H$1</f>
        <v>2023</v>
      </c>
      <c r="HR17" s="76">
        <v>0</v>
      </c>
      <c r="HS17" s="76">
        <v>0</v>
      </c>
      <c r="HT17" s="76">
        <v>0</v>
      </c>
      <c r="HU17" s="76">
        <v>0</v>
      </c>
      <c r="HV17" s="76">
        <v>0</v>
      </c>
      <c r="HW17" s="76">
        <v>0</v>
      </c>
      <c r="HX17" s="76">
        <v>0</v>
      </c>
      <c r="HY17" s="76">
        <v>0</v>
      </c>
      <c r="HZ17" s="76">
        <v>0</v>
      </c>
      <c r="IA17" s="76">
        <v>0</v>
      </c>
      <c r="IB17" s="76">
        <v>0</v>
      </c>
      <c r="IC17" s="76">
        <v>0</v>
      </c>
      <c r="ID17" s="76">
        <v>0</v>
      </c>
      <c r="IE17" s="76">
        <v>0</v>
      </c>
      <c r="IF17" s="76">
        <v>0</v>
      </c>
      <c r="IG17" s="76">
        <v>0</v>
      </c>
      <c r="IH17" s="76">
        <v>0</v>
      </c>
      <c r="II17" s="76">
        <v>0</v>
      </c>
      <c r="IJ17" s="76">
        <v>0</v>
      </c>
      <c r="IK17" s="76">
        <v>0</v>
      </c>
      <c r="IL17" s="76">
        <v>0</v>
      </c>
      <c r="IM17" s="76">
        <v>0</v>
      </c>
      <c r="IN17" s="76">
        <v>0</v>
      </c>
      <c r="IO17" s="76">
        <v>0</v>
      </c>
      <c r="IP17" s="76">
        <v>0</v>
      </c>
      <c r="IQ17" s="76">
        <v>0</v>
      </c>
      <c r="IR17" s="76">
        <v>0</v>
      </c>
      <c r="IS17" s="76">
        <v>0</v>
      </c>
      <c r="IT17" s="76">
        <v>0</v>
      </c>
      <c r="IU17" s="76">
        <v>0</v>
      </c>
      <c r="IV17" s="76">
        <v>0</v>
      </c>
      <c r="IW17" s="76">
        <v>0</v>
      </c>
      <c r="IX17" s="76">
        <v>0</v>
      </c>
      <c r="IY17" s="76">
        <v>0</v>
      </c>
      <c r="IZ17" s="76">
        <v>0</v>
      </c>
      <c r="JA17" s="76">
        <v>0</v>
      </c>
      <c r="JB17" s="76">
        <v>0</v>
      </c>
      <c r="JC17" s="76">
        <v>0</v>
      </c>
      <c r="JD17" s="76">
        <v>0</v>
      </c>
      <c r="JE17" s="76">
        <v>0</v>
      </c>
      <c r="JF17" s="76">
        <v>0</v>
      </c>
      <c r="JG17" s="76">
        <v>0</v>
      </c>
      <c r="JH17" s="76">
        <v>0</v>
      </c>
      <c r="JI17" s="76">
        <v>0</v>
      </c>
      <c r="JJ17" s="76">
        <v>0</v>
      </c>
      <c r="JK17" s="76">
        <v>0</v>
      </c>
      <c r="JL17" s="76">
        <v>0</v>
      </c>
      <c r="JM17" s="76">
        <v>0</v>
      </c>
      <c r="JN17" s="76">
        <v>0</v>
      </c>
      <c r="JO17" s="76">
        <v>0</v>
      </c>
      <c r="JP17" s="76">
        <v>0</v>
      </c>
      <c r="JQ17" s="76">
        <v>0</v>
      </c>
      <c r="JR17" s="76">
        <v>0</v>
      </c>
      <c r="JS17" s="76">
        <v>0</v>
      </c>
      <c r="JT17" s="76">
        <v>0</v>
      </c>
      <c r="JU17" s="76">
        <v>0</v>
      </c>
      <c r="JV17" s="76">
        <v>0</v>
      </c>
      <c r="JW17" s="76">
        <v>0</v>
      </c>
      <c r="JX17" s="76">
        <v>0</v>
      </c>
      <c r="JY17" s="76">
        <v>0</v>
      </c>
      <c r="JZ17" s="76">
        <v>0</v>
      </c>
      <c r="KA17" s="76">
        <v>0</v>
      </c>
      <c r="KB17" s="76">
        <v>0</v>
      </c>
      <c r="KC17" s="76">
        <v>0</v>
      </c>
      <c r="KD17" s="76">
        <v>0</v>
      </c>
      <c r="KE17" s="76">
        <v>0</v>
      </c>
      <c r="KF17" s="76">
        <v>0</v>
      </c>
      <c r="KG17" s="76">
        <v>0</v>
      </c>
      <c r="KH17" s="76">
        <v>0</v>
      </c>
      <c r="KI17" s="76">
        <v>0</v>
      </c>
      <c r="KJ17" s="76">
        <v>0</v>
      </c>
      <c r="KK17" s="76">
        <v>0</v>
      </c>
      <c r="KL17" s="76">
        <v>0</v>
      </c>
      <c r="KM17" s="76">
        <v>0</v>
      </c>
      <c r="KN17" s="76">
        <v>0</v>
      </c>
      <c r="KO17" s="76">
        <v>0</v>
      </c>
      <c r="KP17" s="76">
        <v>0</v>
      </c>
      <c r="KQ17" s="76">
        <v>0</v>
      </c>
      <c r="KR17" s="76">
        <v>0</v>
      </c>
      <c r="KS17" s="76">
        <v>0</v>
      </c>
      <c r="KT17" s="76">
        <v>0</v>
      </c>
      <c r="KU17" s="76">
        <v>0</v>
      </c>
      <c r="KV17" s="76">
        <v>0</v>
      </c>
      <c r="KW17" s="76">
        <v>0</v>
      </c>
      <c r="KX17" s="76">
        <v>0</v>
      </c>
      <c r="KY17" s="76">
        <v>0</v>
      </c>
      <c r="KZ17" s="76">
        <v>0</v>
      </c>
      <c r="LA17" s="76">
        <v>0</v>
      </c>
      <c r="LB17" s="76">
        <v>0</v>
      </c>
      <c r="LC17" s="76">
        <v>0</v>
      </c>
      <c r="LD17" s="76">
        <v>0</v>
      </c>
      <c r="LE17" s="76">
        <v>0</v>
      </c>
      <c r="LF17" s="76">
        <v>0</v>
      </c>
      <c r="LG17" s="76">
        <v>0</v>
      </c>
      <c r="LH17" s="76">
        <v>0</v>
      </c>
      <c r="LI17" s="76">
        <v>0</v>
      </c>
      <c r="LJ17" s="76">
        <v>0</v>
      </c>
      <c r="LK17" s="76">
        <v>0</v>
      </c>
      <c r="LL17" s="76">
        <v>0</v>
      </c>
      <c r="LM17" s="76">
        <v>0</v>
      </c>
      <c r="LN17" s="76">
        <v>0</v>
      </c>
      <c r="LO17" s="76">
        <v>0</v>
      </c>
      <c r="LP17" s="76">
        <v>0</v>
      </c>
      <c r="LQ17" s="76">
        <v>0</v>
      </c>
      <c r="LR17" s="76">
        <v>0</v>
      </c>
      <c r="LS17" s="76">
        <v>0</v>
      </c>
      <c r="LT17" s="76">
        <v>0</v>
      </c>
      <c r="LU17" s="76">
        <v>0</v>
      </c>
      <c r="LV17" s="76">
        <v>0</v>
      </c>
      <c r="LW17" s="76">
        <v>0</v>
      </c>
      <c r="LX17" s="76">
        <v>0</v>
      </c>
      <c r="LY17" s="76">
        <v>0</v>
      </c>
      <c r="LZ17" s="76">
        <v>0</v>
      </c>
      <c r="MA17" s="76">
        <v>0</v>
      </c>
      <c r="MB17" s="76">
        <v>0</v>
      </c>
      <c r="MC17" s="76">
        <v>0</v>
      </c>
      <c r="MD17" s="76">
        <v>0</v>
      </c>
      <c r="ME17" s="76">
        <v>0</v>
      </c>
      <c r="MF17" s="76">
        <v>0</v>
      </c>
      <c r="MG17" s="76">
        <v>0</v>
      </c>
      <c r="MH17" s="76">
        <v>0</v>
      </c>
      <c r="MI17" s="76">
        <v>0</v>
      </c>
      <c r="MJ17" s="76">
        <v>0</v>
      </c>
      <c r="MK17" s="76">
        <v>0</v>
      </c>
      <c r="ML17" s="76">
        <v>0</v>
      </c>
      <c r="MM17" s="76">
        <v>0</v>
      </c>
      <c r="MN17" s="76">
        <v>0</v>
      </c>
      <c r="MO17" s="76">
        <v>0</v>
      </c>
      <c r="MP17" s="76">
        <v>0</v>
      </c>
      <c r="MQ17" s="76">
        <v>0</v>
      </c>
      <c r="MR17" s="76">
        <v>0</v>
      </c>
      <c r="MS17" s="76">
        <v>0</v>
      </c>
      <c r="MT17" s="76">
        <v>0</v>
      </c>
      <c r="MU17" s="76">
        <v>0</v>
      </c>
      <c r="MV17" s="76">
        <v>0</v>
      </c>
      <c r="MW17" s="76">
        <v>0</v>
      </c>
      <c r="MX17" s="76">
        <v>0</v>
      </c>
      <c r="MY17" s="76">
        <v>0</v>
      </c>
      <c r="MZ17" s="76">
        <v>0</v>
      </c>
      <c r="NA17" s="76">
        <v>0</v>
      </c>
      <c r="NB17" s="76">
        <v>0</v>
      </c>
      <c r="NC17" s="76">
        <v>0</v>
      </c>
      <c r="ND17" s="76">
        <v>0</v>
      </c>
      <c r="NE17" s="76">
        <v>0</v>
      </c>
      <c r="NF17" s="76">
        <v>0</v>
      </c>
      <c r="NG17" s="76">
        <v>0</v>
      </c>
      <c r="NH17" s="76">
        <v>0</v>
      </c>
      <c r="NI17" s="76">
        <v>0</v>
      </c>
      <c r="NJ17" s="76">
        <v>0</v>
      </c>
      <c r="NK17" s="76">
        <v>0</v>
      </c>
      <c r="NL17" s="76">
        <v>0</v>
      </c>
      <c r="NM17" s="76">
        <v>0</v>
      </c>
      <c r="NN17" s="76">
        <v>0</v>
      </c>
      <c r="NO17" s="76">
        <v>0</v>
      </c>
      <c r="NP17" s="76">
        <v>0</v>
      </c>
      <c r="NQ17" s="76">
        <v>0</v>
      </c>
      <c r="NR17" s="76">
        <v>0</v>
      </c>
      <c r="NS17" s="76">
        <v>0</v>
      </c>
      <c r="NT17" s="76">
        <v>0</v>
      </c>
      <c r="NU17" s="76">
        <v>0</v>
      </c>
      <c r="NV17" s="76">
        <v>0</v>
      </c>
      <c r="NW17" s="76">
        <v>0</v>
      </c>
      <c r="NX17" s="76">
        <v>0</v>
      </c>
      <c r="NY17" s="76">
        <v>0</v>
      </c>
      <c r="NZ17" s="76">
        <v>0</v>
      </c>
      <c r="OA17" s="76">
        <v>0</v>
      </c>
      <c r="OB17" s="76">
        <v>0</v>
      </c>
      <c r="OC17" s="76">
        <v>0</v>
      </c>
      <c r="OD17" s="76">
        <v>0</v>
      </c>
      <c r="OE17" s="76">
        <v>0</v>
      </c>
      <c r="OF17" s="76">
        <v>0</v>
      </c>
      <c r="OG17" s="76">
        <v>0</v>
      </c>
      <c r="OH17" s="76">
        <v>0</v>
      </c>
      <c r="OI17" s="76">
        <v>0</v>
      </c>
      <c r="OJ17" s="76">
        <v>0</v>
      </c>
      <c r="OK17" s="76">
        <v>0</v>
      </c>
      <c r="OL17" s="76">
        <v>0</v>
      </c>
      <c r="OM17" s="76">
        <v>0</v>
      </c>
      <c r="ON17" s="76">
        <v>0</v>
      </c>
      <c r="OO17" s="76">
        <v>0</v>
      </c>
      <c r="OP17" s="76">
        <v>0</v>
      </c>
      <c r="OQ17" s="76">
        <v>0</v>
      </c>
      <c r="OR17" s="76">
        <v>0</v>
      </c>
      <c r="OS17" s="76">
        <v>0</v>
      </c>
      <c r="OT17" s="76">
        <v>0</v>
      </c>
      <c r="OU17" s="76">
        <v>0</v>
      </c>
      <c r="OV17" s="76">
        <v>0</v>
      </c>
      <c r="OW17" s="76">
        <v>0</v>
      </c>
      <c r="OX17" s="76">
        <v>0</v>
      </c>
      <c r="OY17" s="76">
        <v>0</v>
      </c>
      <c r="OZ17" s="76">
        <v>0</v>
      </c>
      <c r="PA17" s="76">
        <v>0</v>
      </c>
      <c r="PB17" s="76">
        <v>0</v>
      </c>
      <c r="PC17" s="76">
        <v>0</v>
      </c>
      <c r="PD17" s="76">
        <v>0</v>
      </c>
      <c r="PE17" s="76">
        <v>0</v>
      </c>
      <c r="PF17" s="76">
        <v>0</v>
      </c>
      <c r="PG17" s="76">
        <v>0</v>
      </c>
      <c r="PH17" s="76">
        <v>0</v>
      </c>
      <c r="PI17" s="76">
        <v>0</v>
      </c>
      <c r="PJ17" s="76">
        <v>5816515.5</v>
      </c>
      <c r="PK17" s="76">
        <v>1723462.5</v>
      </c>
      <c r="PL17" s="76">
        <v>219250.5</v>
      </c>
      <c r="PM17" s="76">
        <v>0</v>
      </c>
      <c r="PN17" s="76">
        <v>2984013.5</v>
      </c>
      <c r="PO17" s="76">
        <v>1006386.5499999999</v>
      </c>
      <c r="PP17" s="76">
        <v>73708.39794168096</v>
      </c>
      <c r="PQ17" s="76">
        <v>0</v>
      </c>
      <c r="PR17" s="76">
        <v>0</v>
      </c>
      <c r="PS17" s="76">
        <v>0</v>
      </c>
      <c r="PT17" s="76">
        <v>0</v>
      </c>
      <c r="PU17" s="76">
        <v>0</v>
      </c>
      <c r="PV17" s="76">
        <v>0</v>
      </c>
      <c r="PW17" s="76">
        <v>3008752.232766767</v>
      </c>
      <c r="PX17" s="76">
        <v>0</v>
      </c>
      <c r="PY17" s="76">
        <v>3330257.0114716189</v>
      </c>
      <c r="PZ17" s="76">
        <v>0</v>
      </c>
      <c r="QA17" s="76">
        <v>340796</v>
      </c>
      <c r="QB17" s="76">
        <v>161901.18019504889</v>
      </c>
      <c r="QC17" s="89">
        <v>0</v>
      </c>
      <c r="QD17" s="102">
        <v>1</v>
      </c>
    </row>
    <row r="18" spans="1:446">
      <c r="A18" s="75" t="s">
        <v>123</v>
      </c>
      <c r="B18" s="75" t="s">
        <v>123</v>
      </c>
      <c r="C18" s="76">
        <f>ROUND(TAMIU!H18,0)-ROUND(TAMIU!H288,0)</f>
        <v>0</v>
      </c>
      <c r="D18" s="77">
        <v>9651</v>
      </c>
      <c r="E18" s="75" t="s">
        <v>709</v>
      </c>
      <c r="F18" s="75">
        <v>2023</v>
      </c>
      <c r="G18" s="76">
        <v>35806256</v>
      </c>
      <c r="H18" s="76">
        <v>4526952</v>
      </c>
      <c r="I18" s="76">
        <v>24588867</v>
      </c>
      <c r="J18" s="76">
        <v>13228665</v>
      </c>
      <c r="K18" s="76">
        <v>8648708</v>
      </c>
      <c r="L18" s="75" t="s">
        <v>732</v>
      </c>
      <c r="M18" s="75" t="s">
        <v>733</v>
      </c>
      <c r="N18" s="75" t="s">
        <v>734</v>
      </c>
      <c r="O18" s="76">
        <v>2824</v>
      </c>
      <c r="P18" s="76">
        <v>4078</v>
      </c>
      <c r="Q18" s="76">
        <v>1274</v>
      </c>
      <c r="R18" s="76">
        <v>17</v>
      </c>
      <c r="S18" s="76">
        <v>0</v>
      </c>
      <c r="T18" s="78" t="s">
        <v>888</v>
      </c>
      <c r="U18" s="78" t="s">
        <v>890</v>
      </c>
      <c r="V18" s="91" t="s">
        <v>889</v>
      </c>
      <c r="W18" s="76">
        <v>56761</v>
      </c>
      <c r="X18" s="76">
        <v>20164</v>
      </c>
      <c r="Y18" s="76">
        <v>5149</v>
      </c>
      <c r="Z18" s="76">
        <v>833</v>
      </c>
      <c r="AA18" s="76">
        <v>0</v>
      </c>
      <c r="AB18" s="76">
        <v>2377</v>
      </c>
      <c r="AC18" s="76">
        <v>12</v>
      </c>
      <c r="AD18" s="76">
        <v>0</v>
      </c>
      <c r="AE18" s="76">
        <v>12</v>
      </c>
      <c r="AF18" s="76">
        <v>0</v>
      </c>
      <c r="AG18" s="76">
        <v>0</v>
      </c>
      <c r="AH18" s="76">
        <v>0</v>
      </c>
      <c r="AI18" s="76">
        <v>0</v>
      </c>
      <c r="AJ18" s="76">
        <v>1525</v>
      </c>
      <c r="AK18" s="76">
        <v>0</v>
      </c>
      <c r="AL18" s="76">
        <v>3585</v>
      </c>
      <c r="AM18" s="76">
        <v>0</v>
      </c>
      <c r="AN18" s="76">
        <v>0</v>
      </c>
      <c r="AO18" s="76">
        <v>74</v>
      </c>
      <c r="AP18" s="76">
        <v>2109</v>
      </c>
      <c r="AQ18" s="76">
        <v>32915</v>
      </c>
      <c r="AR18" s="76">
        <v>8543</v>
      </c>
      <c r="AS18" s="76">
        <v>2036</v>
      </c>
      <c r="AT18" s="76">
        <v>4772</v>
      </c>
      <c r="AU18" s="76">
        <v>0</v>
      </c>
      <c r="AV18" s="76">
        <v>2537</v>
      </c>
      <c r="AW18" s="76">
        <v>753</v>
      </c>
      <c r="AX18" s="76">
        <v>0</v>
      </c>
      <c r="AY18" s="76">
        <v>63</v>
      </c>
      <c r="AZ18" s="76">
        <v>0</v>
      </c>
      <c r="BA18" s="76">
        <v>0</v>
      </c>
      <c r="BB18" s="76">
        <v>0</v>
      </c>
      <c r="BC18" s="76">
        <v>0</v>
      </c>
      <c r="BD18" s="76">
        <v>5208</v>
      </c>
      <c r="BE18" s="76">
        <v>0</v>
      </c>
      <c r="BF18" s="76">
        <v>15258</v>
      </c>
      <c r="BG18" s="76">
        <v>0</v>
      </c>
      <c r="BH18" s="76">
        <v>570</v>
      </c>
      <c r="BI18" s="76">
        <v>0</v>
      </c>
      <c r="BJ18" s="76">
        <v>7481</v>
      </c>
      <c r="BK18" s="76">
        <v>5725</v>
      </c>
      <c r="BL18" s="76">
        <v>543</v>
      </c>
      <c r="BM18" s="76">
        <v>0</v>
      </c>
      <c r="BN18" s="76">
        <v>7602</v>
      </c>
      <c r="BO18" s="76">
        <v>0</v>
      </c>
      <c r="BP18" s="76">
        <v>219</v>
      </c>
      <c r="BQ18" s="76">
        <v>0</v>
      </c>
      <c r="BR18" s="76">
        <v>0</v>
      </c>
      <c r="BS18" s="76">
        <v>0</v>
      </c>
      <c r="BT18" s="76">
        <v>0</v>
      </c>
      <c r="BU18" s="76">
        <v>0</v>
      </c>
      <c r="BV18" s="76">
        <v>0</v>
      </c>
      <c r="BW18" s="76">
        <v>0</v>
      </c>
      <c r="BX18" s="76">
        <v>33</v>
      </c>
      <c r="BY18" s="76">
        <v>0</v>
      </c>
      <c r="BZ18" s="76">
        <v>6627</v>
      </c>
      <c r="CA18" s="76">
        <v>0</v>
      </c>
      <c r="CB18" s="76">
        <v>0</v>
      </c>
      <c r="CC18" s="76">
        <v>162</v>
      </c>
      <c r="CD18" s="76">
        <v>2302</v>
      </c>
      <c r="CE18" s="76">
        <v>184</v>
      </c>
      <c r="CF18" s="76">
        <v>0</v>
      </c>
      <c r="CG18" s="76">
        <v>0</v>
      </c>
      <c r="CH18" s="76">
        <v>0</v>
      </c>
      <c r="CI18" s="76">
        <v>0</v>
      </c>
      <c r="CJ18" s="76">
        <v>0</v>
      </c>
      <c r="CK18" s="76">
        <v>0</v>
      </c>
      <c r="CL18" s="76">
        <v>0</v>
      </c>
      <c r="CM18" s="76">
        <v>0</v>
      </c>
      <c r="CN18" s="76">
        <v>0</v>
      </c>
      <c r="CO18" s="76">
        <v>0</v>
      </c>
      <c r="CP18" s="76">
        <v>0</v>
      </c>
      <c r="CQ18" s="76">
        <v>0</v>
      </c>
      <c r="CR18" s="76">
        <v>0</v>
      </c>
      <c r="CS18" s="76">
        <v>0</v>
      </c>
      <c r="CT18" s="76">
        <v>372</v>
      </c>
      <c r="CU18" s="76">
        <v>0</v>
      </c>
      <c r="CV18" s="76">
        <v>0</v>
      </c>
      <c r="CW18" s="76">
        <v>0</v>
      </c>
      <c r="CX18" s="76">
        <v>0</v>
      </c>
      <c r="CY18" s="76">
        <v>0</v>
      </c>
      <c r="CZ18" s="76">
        <v>0</v>
      </c>
      <c r="DA18" s="76">
        <v>0</v>
      </c>
      <c r="DB18" s="76">
        <v>0</v>
      </c>
      <c r="DC18" s="76">
        <v>0</v>
      </c>
      <c r="DD18" s="76">
        <v>0</v>
      </c>
      <c r="DE18" s="76">
        <v>0</v>
      </c>
      <c r="DF18" s="76">
        <v>0</v>
      </c>
      <c r="DG18" s="76">
        <v>0</v>
      </c>
      <c r="DH18" s="76">
        <v>0</v>
      </c>
      <c r="DI18" s="76">
        <v>0</v>
      </c>
      <c r="DJ18" s="76">
        <v>0</v>
      </c>
      <c r="DK18" s="76">
        <v>0</v>
      </c>
      <c r="DL18" s="76">
        <v>0</v>
      </c>
      <c r="DM18" s="76">
        <v>0</v>
      </c>
      <c r="DN18" s="76">
        <v>0</v>
      </c>
      <c r="DO18" s="76">
        <v>0</v>
      </c>
      <c r="DP18" s="76">
        <v>0</v>
      </c>
      <c r="DQ18" s="76">
        <v>0</v>
      </c>
      <c r="DR18" s="76">
        <v>0</v>
      </c>
      <c r="DS18" s="76">
        <v>3239394.0968932034</v>
      </c>
      <c r="DT18" s="76">
        <v>1176345.5491035774</v>
      </c>
      <c r="DU18" s="76">
        <v>635278.22636768955</v>
      </c>
      <c r="DV18" s="76">
        <v>68601.341181965821</v>
      </c>
      <c r="DW18" s="76">
        <v>0</v>
      </c>
      <c r="DX18" s="76">
        <v>227000.76320475712</v>
      </c>
      <c r="DY18" s="76">
        <v>845.0454129394634</v>
      </c>
      <c r="DZ18" s="76">
        <v>0</v>
      </c>
      <c r="EA18" s="76">
        <v>3616.1333333333332</v>
      </c>
      <c r="EB18" s="76">
        <v>0</v>
      </c>
      <c r="EC18" s="76">
        <v>0</v>
      </c>
      <c r="ED18" s="76">
        <v>0</v>
      </c>
      <c r="EE18" s="76">
        <v>0</v>
      </c>
      <c r="EF18" s="76">
        <v>95521.206690157676</v>
      </c>
      <c r="EG18" s="76">
        <v>0</v>
      </c>
      <c r="EH18" s="76">
        <v>354038.0550666466</v>
      </c>
      <c r="EI18" s="76">
        <v>0</v>
      </c>
      <c r="EJ18" s="76">
        <v>0</v>
      </c>
      <c r="EK18" s="76">
        <v>9428.7563025210075</v>
      </c>
      <c r="EL18" s="76">
        <v>450923.37698412698</v>
      </c>
      <c r="EM18" s="76">
        <v>2078400.9216673984</v>
      </c>
      <c r="EN18" s="76">
        <v>709576.96775393165</v>
      </c>
      <c r="EO18" s="76">
        <v>474736.90160850104</v>
      </c>
      <c r="EP18" s="76">
        <v>406256.64953773114</v>
      </c>
      <c r="EQ18" s="76">
        <v>0</v>
      </c>
      <c r="ER18" s="76">
        <v>908897.17728259868</v>
      </c>
      <c r="ES18" s="76">
        <v>33096.904587060533</v>
      </c>
      <c r="ET18" s="76">
        <v>0</v>
      </c>
      <c r="EU18" s="76">
        <v>13280.366666666667</v>
      </c>
      <c r="EV18" s="76">
        <v>0</v>
      </c>
      <c r="EW18" s="76">
        <v>0</v>
      </c>
      <c r="EX18" s="76">
        <v>0</v>
      </c>
      <c r="EY18" s="76">
        <v>0</v>
      </c>
      <c r="EZ18" s="76">
        <v>460079.06032907305</v>
      </c>
      <c r="FA18" s="76">
        <v>0</v>
      </c>
      <c r="FB18" s="76">
        <v>1447893.3896365971</v>
      </c>
      <c r="FC18" s="76">
        <v>0</v>
      </c>
      <c r="FD18" s="76">
        <v>38961.300000000003</v>
      </c>
      <c r="FE18" s="76">
        <v>0</v>
      </c>
      <c r="FF18" s="76">
        <v>1052746.8794261294</v>
      </c>
      <c r="FG18" s="76">
        <v>1272267.6833063071</v>
      </c>
      <c r="FH18" s="76">
        <v>236678.97093109129</v>
      </c>
      <c r="FI18" s="76">
        <v>0</v>
      </c>
      <c r="FJ18" s="76">
        <v>648491.25416666677</v>
      </c>
      <c r="FK18" s="76">
        <v>0</v>
      </c>
      <c r="FL18" s="76">
        <v>19572.833333333332</v>
      </c>
      <c r="FM18" s="76">
        <v>0</v>
      </c>
      <c r="FN18" s="76">
        <v>0</v>
      </c>
      <c r="FO18" s="76">
        <v>0</v>
      </c>
      <c r="FP18" s="76">
        <v>0</v>
      </c>
      <c r="FQ18" s="76">
        <v>0</v>
      </c>
      <c r="FR18" s="76">
        <v>0</v>
      </c>
      <c r="FS18" s="76">
        <v>0</v>
      </c>
      <c r="FT18" s="76">
        <v>11451</v>
      </c>
      <c r="FU18" s="76">
        <v>0</v>
      </c>
      <c r="FV18" s="76">
        <v>693760.41813319514</v>
      </c>
      <c r="FW18" s="76">
        <v>0</v>
      </c>
      <c r="FX18" s="76">
        <v>0</v>
      </c>
      <c r="FY18" s="76">
        <v>10370.166666666666</v>
      </c>
      <c r="FZ18" s="76">
        <v>455619.74358974351</v>
      </c>
      <c r="GA18" s="76">
        <v>136793.25</v>
      </c>
      <c r="GB18" s="76">
        <v>0</v>
      </c>
      <c r="GC18" s="76">
        <v>0</v>
      </c>
      <c r="GD18" s="76">
        <v>0</v>
      </c>
      <c r="GE18" s="76">
        <v>0</v>
      </c>
      <c r="GF18" s="76">
        <v>0</v>
      </c>
      <c r="GG18" s="76">
        <v>0</v>
      </c>
      <c r="GH18" s="76">
        <v>0</v>
      </c>
      <c r="GI18" s="76">
        <v>0</v>
      </c>
      <c r="GJ18" s="76">
        <v>0</v>
      </c>
      <c r="GK18" s="76">
        <v>0</v>
      </c>
      <c r="GL18" s="76">
        <v>0</v>
      </c>
      <c r="GM18" s="76">
        <v>0</v>
      </c>
      <c r="GN18" s="76">
        <v>0</v>
      </c>
      <c r="GO18" s="76">
        <v>0</v>
      </c>
      <c r="GP18" s="76">
        <v>434038.27976190473</v>
      </c>
      <c r="GQ18" s="76">
        <v>0</v>
      </c>
      <c r="GR18" s="76">
        <v>0</v>
      </c>
      <c r="GS18" s="76">
        <v>0</v>
      </c>
      <c r="GT18" s="76">
        <v>0</v>
      </c>
      <c r="GU18" s="76">
        <v>0</v>
      </c>
      <c r="GV18" s="76">
        <v>0</v>
      </c>
      <c r="GW18" s="76">
        <v>0</v>
      </c>
      <c r="GX18" s="76">
        <v>0</v>
      </c>
      <c r="GY18" s="76">
        <v>0</v>
      </c>
      <c r="GZ18" s="76">
        <v>0</v>
      </c>
      <c r="HA18" s="76">
        <v>0</v>
      </c>
      <c r="HB18" s="76">
        <v>0</v>
      </c>
      <c r="HC18" s="76">
        <v>0</v>
      </c>
      <c r="HD18" s="76">
        <v>0</v>
      </c>
      <c r="HE18" s="76">
        <v>0</v>
      </c>
      <c r="HF18" s="76">
        <v>0</v>
      </c>
      <c r="HG18" s="76">
        <v>0</v>
      </c>
      <c r="HH18" s="76">
        <v>0</v>
      </c>
      <c r="HI18" s="76">
        <v>0</v>
      </c>
      <c r="HJ18" s="76">
        <v>0</v>
      </c>
      <c r="HK18" s="76">
        <v>0</v>
      </c>
      <c r="HL18" s="76">
        <v>0</v>
      </c>
      <c r="HM18" s="76">
        <v>0</v>
      </c>
      <c r="HN18" s="76">
        <v>0</v>
      </c>
      <c r="HP18" s="77" t="s">
        <v>145</v>
      </c>
      <c r="HQ18" s="75">
        <f>'Relative Weights'!$H$1</f>
        <v>2023</v>
      </c>
      <c r="HR18" s="76">
        <v>126807</v>
      </c>
      <c r="HS18" s="76">
        <v>22476</v>
      </c>
      <c r="HT18" s="76">
        <v>0</v>
      </c>
      <c r="HU18" s="76">
        <v>0</v>
      </c>
      <c r="HV18" s="76">
        <v>0</v>
      </c>
      <c r="HW18" s="76">
        <v>0</v>
      </c>
      <c r="HX18" s="76">
        <v>0</v>
      </c>
      <c r="HY18" s="76">
        <v>0</v>
      </c>
      <c r="HZ18" s="76">
        <v>0</v>
      </c>
      <c r="IA18" s="76">
        <v>0</v>
      </c>
      <c r="IB18" s="76">
        <v>0</v>
      </c>
      <c r="IC18" s="76">
        <v>0</v>
      </c>
      <c r="ID18" s="76">
        <v>0</v>
      </c>
      <c r="IE18" s="76">
        <v>0</v>
      </c>
      <c r="IF18" s="76">
        <v>0</v>
      </c>
      <c r="IG18" s="76">
        <v>19504</v>
      </c>
      <c r="IH18" s="76">
        <v>0</v>
      </c>
      <c r="II18" s="76">
        <v>0</v>
      </c>
      <c r="IJ18" s="76">
        <v>0</v>
      </c>
      <c r="IK18" s="76">
        <v>0</v>
      </c>
      <c r="IL18" s="76">
        <v>0</v>
      </c>
      <c r="IM18" s="76">
        <v>0</v>
      </c>
      <c r="IN18" s="76">
        <v>0</v>
      </c>
      <c r="IO18" s="76">
        <v>0</v>
      </c>
      <c r="IP18" s="76">
        <v>0</v>
      </c>
      <c r="IQ18" s="76">
        <v>0</v>
      </c>
      <c r="IR18" s="76">
        <v>0</v>
      </c>
      <c r="IS18" s="76">
        <v>0</v>
      </c>
      <c r="IT18" s="76">
        <v>0</v>
      </c>
      <c r="IU18" s="76">
        <v>0</v>
      </c>
      <c r="IV18" s="76">
        <v>0</v>
      </c>
      <c r="IW18" s="76">
        <v>0</v>
      </c>
      <c r="IX18" s="76">
        <v>0</v>
      </c>
      <c r="IY18" s="76">
        <v>0</v>
      </c>
      <c r="IZ18" s="76">
        <v>0</v>
      </c>
      <c r="JA18" s="76">
        <v>18002</v>
      </c>
      <c r="JB18" s="76">
        <v>0</v>
      </c>
      <c r="JC18" s="76">
        <v>0</v>
      </c>
      <c r="JD18" s="76">
        <v>0</v>
      </c>
      <c r="JE18" s="76">
        <v>0</v>
      </c>
      <c r="JF18" s="76">
        <v>0</v>
      </c>
      <c r="JG18" s="76">
        <v>0</v>
      </c>
      <c r="JH18" s="76">
        <v>0</v>
      </c>
      <c r="JI18" s="76">
        <v>0</v>
      </c>
      <c r="JJ18" s="76">
        <v>0</v>
      </c>
      <c r="JK18" s="76">
        <v>0</v>
      </c>
      <c r="JL18" s="76">
        <v>0</v>
      </c>
      <c r="JM18" s="76">
        <v>0</v>
      </c>
      <c r="JN18" s="76">
        <v>0</v>
      </c>
      <c r="JO18" s="76">
        <v>0</v>
      </c>
      <c r="JP18" s="76">
        <v>0</v>
      </c>
      <c r="JQ18" s="76">
        <v>0</v>
      </c>
      <c r="JR18" s="76">
        <v>0</v>
      </c>
      <c r="JS18" s="76">
        <v>0</v>
      </c>
      <c r="JT18" s="76">
        <v>0</v>
      </c>
      <c r="JU18" s="76">
        <v>0</v>
      </c>
      <c r="JV18" s="76">
        <v>0</v>
      </c>
      <c r="JW18" s="76">
        <v>0</v>
      </c>
      <c r="JX18" s="76">
        <v>0</v>
      </c>
      <c r="JY18" s="76">
        <v>0</v>
      </c>
      <c r="JZ18" s="76">
        <v>0</v>
      </c>
      <c r="KA18" s="76">
        <v>0</v>
      </c>
      <c r="KB18" s="76">
        <v>0</v>
      </c>
      <c r="KC18" s="76">
        <v>0</v>
      </c>
      <c r="KD18" s="76">
        <v>0</v>
      </c>
      <c r="KE18" s="76">
        <v>0</v>
      </c>
      <c r="KF18" s="76">
        <v>0</v>
      </c>
      <c r="KG18" s="76">
        <v>0</v>
      </c>
      <c r="KH18" s="76">
        <v>0</v>
      </c>
      <c r="KI18" s="76">
        <v>0</v>
      </c>
      <c r="KJ18" s="76">
        <v>0</v>
      </c>
      <c r="KK18" s="76">
        <v>0</v>
      </c>
      <c r="KL18" s="76">
        <v>0</v>
      </c>
      <c r="KM18" s="76">
        <v>0</v>
      </c>
      <c r="KN18" s="76">
        <v>0</v>
      </c>
      <c r="KO18" s="76">
        <v>0</v>
      </c>
      <c r="KP18" s="76">
        <v>0</v>
      </c>
      <c r="KQ18" s="76">
        <v>0</v>
      </c>
      <c r="KR18" s="76">
        <v>0</v>
      </c>
      <c r="KS18" s="76">
        <v>0</v>
      </c>
      <c r="KT18" s="76">
        <v>0</v>
      </c>
      <c r="KU18" s="76">
        <v>0</v>
      </c>
      <c r="KV18" s="76">
        <v>0</v>
      </c>
      <c r="KW18" s="76">
        <v>0</v>
      </c>
      <c r="KX18" s="76">
        <v>0</v>
      </c>
      <c r="KY18" s="76">
        <v>0</v>
      </c>
      <c r="KZ18" s="76">
        <v>0</v>
      </c>
      <c r="LA18" s="76">
        <v>0</v>
      </c>
      <c r="LB18" s="76">
        <v>0</v>
      </c>
      <c r="LC18" s="76">
        <v>0</v>
      </c>
      <c r="LD18" s="76">
        <v>0</v>
      </c>
      <c r="LE18" s="76">
        <v>0</v>
      </c>
      <c r="LF18" s="76">
        <v>0</v>
      </c>
      <c r="LG18" s="76">
        <v>0</v>
      </c>
      <c r="LH18" s="76">
        <v>0</v>
      </c>
      <c r="LI18" s="76">
        <v>0</v>
      </c>
      <c r="LJ18" s="76">
        <v>0</v>
      </c>
      <c r="LK18" s="76">
        <v>0</v>
      </c>
      <c r="LL18" s="76">
        <v>0</v>
      </c>
      <c r="LM18" s="76">
        <v>0</v>
      </c>
      <c r="LN18" s="76">
        <v>4180436.8373810858</v>
      </c>
      <c r="LO18" s="76">
        <v>1488799.2787906372</v>
      </c>
      <c r="LP18" s="76">
        <v>788942.91310899251</v>
      </c>
      <c r="LQ18" s="76">
        <v>85195.021187391816</v>
      </c>
      <c r="LR18" s="76">
        <v>0</v>
      </c>
      <c r="LS18" s="76">
        <v>281908.99037215026</v>
      </c>
      <c r="LT18" s="76">
        <v>1049.4497719617734</v>
      </c>
      <c r="LU18" s="76">
        <v>0</v>
      </c>
      <c r="LV18" s="76">
        <v>4490.8240952985252</v>
      </c>
      <c r="LW18" s="76">
        <v>0</v>
      </c>
      <c r="LX18" s="76">
        <v>0</v>
      </c>
      <c r="LY18" s="76">
        <v>0</v>
      </c>
      <c r="LZ18" s="76">
        <v>0</v>
      </c>
      <c r="MA18" s="76">
        <v>118626.41586302611</v>
      </c>
      <c r="MB18" s="76">
        <v>0</v>
      </c>
      <c r="MC18" s="76">
        <v>463896.51787377638</v>
      </c>
      <c r="MD18" s="76">
        <v>0</v>
      </c>
      <c r="ME18" s="76">
        <v>0</v>
      </c>
      <c r="MF18" s="76">
        <v>11709.437149826475</v>
      </c>
      <c r="MG18" s="76">
        <v>559995.27114423271</v>
      </c>
      <c r="MH18" s="76">
        <v>2581136.2796489666</v>
      </c>
      <c r="MI18" s="76">
        <v>881213.45385261078</v>
      </c>
      <c r="MJ18" s="76">
        <v>589568.94565212063</v>
      </c>
      <c r="MK18" s="76">
        <v>504524.30329429917</v>
      </c>
      <c r="ML18" s="76">
        <v>0</v>
      </c>
      <c r="MM18" s="76">
        <v>1128746.3618292585</v>
      </c>
      <c r="MN18" s="76">
        <v>41102.57086741853</v>
      </c>
      <c r="MO18" s="76">
        <v>0</v>
      </c>
      <c r="MP18" s="76">
        <v>16492.696790604889</v>
      </c>
      <c r="MQ18" s="76">
        <v>0</v>
      </c>
      <c r="MR18" s="76">
        <v>0</v>
      </c>
      <c r="MS18" s="76">
        <v>0</v>
      </c>
      <c r="MT18" s="76">
        <v>0</v>
      </c>
      <c r="MU18" s="76">
        <v>571365.58290663292</v>
      </c>
      <c r="MV18" s="76">
        <v>0</v>
      </c>
      <c r="MW18" s="76">
        <v>1820474.4488497062</v>
      </c>
      <c r="MX18" s="76">
        <v>0</v>
      </c>
      <c r="MY18" s="76">
        <v>48385.479376909345</v>
      </c>
      <c r="MZ18" s="76">
        <v>0</v>
      </c>
      <c r="NA18" s="76">
        <v>1307391.2426838595</v>
      </c>
      <c r="NB18" s="76">
        <v>1580010.9789079304</v>
      </c>
      <c r="NC18" s="76">
        <v>293928.21766559238</v>
      </c>
      <c r="ND18" s="76">
        <v>0</v>
      </c>
      <c r="NE18" s="76">
        <v>805351.98272612388</v>
      </c>
      <c r="NF18" s="76">
        <v>0</v>
      </c>
      <c r="NG18" s="76">
        <v>24307.220847294204</v>
      </c>
      <c r="NH18" s="76">
        <v>0</v>
      </c>
      <c r="NI18" s="76">
        <v>0</v>
      </c>
      <c r="NJ18" s="76">
        <v>0</v>
      </c>
      <c r="NK18" s="76">
        <v>0</v>
      </c>
      <c r="NL18" s="76">
        <v>0</v>
      </c>
      <c r="NM18" s="76">
        <v>0</v>
      </c>
      <c r="NN18" s="76">
        <v>0</v>
      </c>
      <c r="NO18" s="76">
        <v>14220.83257860977</v>
      </c>
      <c r="NP18" s="76">
        <v>0</v>
      </c>
      <c r="NQ18" s="76">
        <v>861571.10784547019</v>
      </c>
      <c r="NR18" s="76">
        <v>0</v>
      </c>
      <c r="NS18" s="76">
        <v>0</v>
      </c>
      <c r="NT18" s="76">
        <v>12878.561171858042</v>
      </c>
      <c r="NU18" s="76">
        <v>565827.62143907556</v>
      </c>
      <c r="NV18" s="76">
        <v>169881.57419735493</v>
      </c>
      <c r="NW18" s="76">
        <v>0</v>
      </c>
      <c r="NX18" s="76">
        <v>0</v>
      </c>
      <c r="NY18" s="76">
        <v>0</v>
      </c>
      <c r="NZ18" s="76">
        <v>0</v>
      </c>
      <c r="OA18" s="76">
        <v>0</v>
      </c>
      <c r="OB18" s="76">
        <v>0</v>
      </c>
      <c r="OC18" s="76">
        <v>0</v>
      </c>
      <c r="OD18" s="76">
        <v>0</v>
      </c>
      <c r="OE18" s="76">
        <v>0</v>
      </c>
      <c r="OF18" s="76">
        <v>0</v>
      </c>
      <c r="OG18" s="76">
        <v>0</v>
      </c>
      <c r="OH18" s="76">
        <v>0</v>
      </c>
      <c r="OI18" s="76">
        <v>0</v>
      </c>
      <c r="OJ18" s="76">
        <v>0</v>
      </c>
      <c r="OK18" s="76">
        <v>539025.91120442213</v>
      </c>
      <c r="OL18" s="76">
        <v>0</v>
      </c>
      <c r="OM18" s="76">
        <v>0</v>
      </c>
      <c r="ON18" s="76">
        <v>0</v>
      </c>
      <c r="OO18" s="76">
        <v>0</v>
      </c>
      <c r="OP18" s="76">
        <v>0</v>
      </c>
      <c r="OQ18" s="76">
        <v>0</v>
      </c>
      <c r="OR18" s="76">
        <v>0</v>
      </c>
      <c r="OS18" s="76">
        <v>0</v>
      </c>
      <c r="OT18" s="76">
        <v>0</v>
      </c>
      <c r="OU18" s="76">
        <v>0</v>
      </c>
      <c r="OV18" s="76">
        <v>0</v>
      </c>
      <c r="OW18" s="76">
        <v>0</v>
      </c>
      <c r="OX18" s="76">
        <v>0</v>
      </c>
      <c r="OY18" s="76">
        <v>0</v>
      </c>
      <c r="OZ18" s="76">
        <v>0</v>
      </c>
      <c r="PA18" s="76">
        <v>0</v>
      </c>
      <c r="PB18" s="76">
        <v>0</v>
      </c>
      <c r="PC18" s="76">
        <v>0</v>
      </c>
      <c r="PD18" s="76">
        <v>0</v>
      </c>
      <c r="PE18" s="76">
        <v>0</v>
      </c>
      <c r="PF18" s="76">
        <v>0</v>
      </c>
      <c r="PG18" s="76">
        <v>0</v>
      </c>
      <c r="PH18" s="76">
        <v>0</v>
      </c>
      <c r="PI18" s="76">
        <v>0</v>
      </c>
      <c r="PJ18" s="76">
        <v>0</v>
      </c>
      <c r="PK18" s="76">
        <v>0</v>
      </c>
      <c r="PL18" s="76">
        <v>0</v>
      </c>
      <c r="PM18" s="76">
        <v>0</v>
      </c>
      <c r="PN18" s="76">
        <v>0</v>
      </c>
      <c r="PO18" s="76">
        <v>0</v>
      </c>
      <c r="PP18" s="76">
        <v>0</v>
      </c>
      <c r="PQ18" s="76">
        <v>0</v>
      </c>
      <c r="PR18" s="76">
        <v>0</v>
      </c>
      <c r="PS18" s="76">
        <v>0</v>
      </c>
      <c r="PT18" s="76">
        <v>0</v>
      </c>
      <c r="PU18" s="76">
        <v>0</v>
      </c>
      <c r="PV18" s="76">
        <v>0</v>
      </c>
      <c r="PW18" s="76">
        <v>0</v>
      </c>
      <c r="PX18" s="76">
        <v>0</v>
      </c>
      <c r="PY18" s="76">
        <v>0</v>
      </c>
      <c r="PZ18" s="76">
        <v>0</v>
      </c>
      <c r="QA18" s="76">
        <v>0</v>
      </c>
      <c r="QB18" s="76">
        <v>0</v>
      </c>
      <c r="QC18" s="89">
        <v>0</v>
      </c>
      <c r="QD18" s="102">
        <v>1</v>
      </c>
    </row>
    <row r="19" spans="1:446">
      <c r="A19" s="75" t="s">
        <v>121</v>
      </c>
      <c r="B19" s="75" t="s">
        <v>121</v>
      </c>
      <c r="C19" s="76">
        <f>ROUND(WTAMU!H18,0)-ROUND(WTAMU!H288,0)</f>
        <v>0</v>
      </c>
      <c r="D19" s="77">
        <v>3665</v>
      </c>
      <c r="E19" s="75" t="s">
        <v>121</v>
      </c>
      <c r="F19" s="75">
        <v>2023</v>
      </c>
      <c r="G19" s="76">
        <v>48967517</v>
      </c>
      <c r="H19" s="76">
        <v>9372367</v>
      </c>
      <c r="I19" s="76">
        <v>24175338</v>
      </c>
      <c r="J19" s="76">
        <v>12578744</v>
      </c>
      <c r="K19" s="76">
        <v>13772671</v>
      </c>
      <c r="L19" s="75" t="s">
        <v>732</v>
      </c>
      <c r="M19" s="75" t="s">
        <v>733</v>
      </c>
      <c r="N19" s="75" t="s">
        <v>734</v>
      </c>
      <c r="O19" s="76">
        <v>2588</v>
      </c>
      <c r="P19" s="76">
        <v>4485</v>
      </c>
      <c r="Q19" s="76">
        <v>2082</v>
      </c>
      <c r="R19" s="76">
        <v>87</v>
      </c>
      <c r="S19" s="76">
        <v>0</v>
      </c>
      <c r="T19" s="78" t="s">
        <v>862</v>
      </c>
      <c r="U19" s="78" t="s">
        <v>763</v>
      </c>
      <c r="V19" s="91" t="s">
        <v>863</v>
      </c>
      <c r="W19" s="76">
        <v>44497</v>
      </c>
      <c r="X19" s="76">
        <v>18895</v>
      </c>
      <c r="Y19" s="76">
        <v>8967</v>
      </c>
      <c r="Z19" s="76">
        <v>1638</v>
      </c>
      <c r="AA19" s="76">
        <v>8204</v>
      </c>
      <c r="AB19" s="76">
        <v>2670</v>
      </c>
      <c r="AC19" s="76">
        <v>0</v>
      </c>
      <c r="AD19" s="76">
        <v>0</v>
      </c>
      <c r="AE19" s="76">
        <v>147</v>
      </c>
      <c r="AF19" s="76">
        <v>0</v>
      </c>
      <c r="AG19" s="76">
        <v>0</v>
      </c>
      <c r="AH19" s="76">
        <v>0</v>
      </c>
      <c r="AI19" s="76">
        <v>0</v>
      </c>
      <c r="AJ19" s="76">
        <v>1020</v>
      </c>
      <c r="AK19" s="76">
        <v>0</v>
      </c>
      <c r="AL19" s="76">
        <v>6777</v>
      </c>
      <c r="AM19" s="76">
        <v>0</v>
      </c>
      <c r="AN19" s="76">
        <v>0</v>
      </c>
      <c r="AO19" s="76">
        <v>2487</v>
      </c>
      <c r="AP19" s="76">
        <v>552</v>
      </c>
      <c r="AQ19" s="76">
        <v>17108</v>
      </c>
      <c r="AR19" s="76">
        <v>8642</v>
      </c>
      <c r="AS19" s="76">
        <v>3887</v>
      </c>
      <c r="AT19" s="76">
        <v>6172</v>
      </c>
      <c r="AU19" s="76">
        <v>7282</v>
      </c>
      <c r="AV19" s="76">
        <v>3055</v>
      </c>
      <c r="AW19" s="76">
        <v>0</v>
      </c>
      <c r="AX19" s="76">
        <v>0</v>
      </c>
      <c r="AY19" s="76">
        <v>1581</v>
      </c>
      <c r="AZ19" s="76">
        <v>6</v>
      </c>
      <c r="BA19" s="76">
        <v>0</v>
      </c>
      <c r="BB19" s="76">
        <v>81</v>
      </c>
      <c r="BC19" s="76">
        <v>0</v>
      </c>
      <c r="BD19" s="76">
        <v>2492</v>
      </c>
      <c r="BE19" s="76">
        <v>0</v>
      </c>
      <c r="BF19" s="76">
        <v>19717</v>
      </c>
      <c r="BG19" s="76">
        <v>0</v>
      </c>
      <c r="BH19" s="76">
        <v>819</v>
      </c>
      <c r="BI19" s="76">
        <v>2446</v>
      </c>
      <c r="BJ19" s="76">
        <v>7168.0000000000009</v>
      </c>
      <c r="BK19" s="76">
        <v>6969</v>
      </c>
      <c r="BL19" s="76">
        <v>1526</v>
      </c>
      <c r="BM19" s="76">
        <v>496</v>
      </c>
      <c r="BN19" s="76">
        <v>5640</v>
      </c>
      <c r="BO19" s="76">
        <v>988</v>
      </c>
      <c r="BP19" s="76">
        <v>1647</v>
      </c>
      <c r="BQ19" s="76">
        <v>0</v>
      </c>
      <c r="BR19" s="76">
        <v>0</v>
      </c>
      <c r="BS19" s="76">
        <v>721</v>
      </c>
      <c r="BT19" s="76">
        <v>3</v>
      </c>
      <c r="BU19" s="76">
        <v>0</v>
      </c>
      <c r="BV19" s="76">
        <v>0</v>
      </c>
      <c r="BW19" s="76">
        <v>0</v>
      </c>
      <c r="BX19" s="76">
        <v>1376.0000000000007</v>
      </c>
      <c r="BY19" s="76">
        <v>0</v>
      </c>
      <c r="BZ19" s="76">
        <v>10828</v>
      </c>
      <c r="CA19" s="76">
        <v>0</v>
      </c>
      <c r="CB19" s="76">
        <v>0</v>
      </c>
      <c r="CC19" s="76">
        <v>234</v>
      </c>
      <c r="CD19" s="76">
        <v>1096</v>
      </c>
      <c r="CE19" s="76">
        <v>99</v>
      </c>
      <c r="CF19" s="76">
        <v>3</v>
      </c>
      <c r="CG19" s="76">
        <v>0</v>
      </c>
      <c r="CH19" s="76">
        <v>1167</v>
      </c>
      <c r="CI19" s="76">
        <v>193</v>
      </c>
      <c r="CJ19" s="76">
        <v>3</v>
      </c>
      <c r="CK19" s="76">
        <v>0</v>
      </c>
      <c r="CL19" s="76">
        <v>0</v>
      </c>
      <c r="CM19" s="76">
        <v>0</v>
      </c>
      <c r="CN19" s="76">
        <v>0</v>
      </c>
      <c r="CO19" s="76">
        <v>0</v>
      </c>
      <c r="CP19" s="76">
        <v>0</v>
      </c>
      <c r="CQ19" s="76">
        <v>0</v>
      </c>
      <c r="CR19" s="76">
        <v>0</v>
      </c>
      <c r="CS19" s="76">
        <v>0</v>
      </c>
      <c r="CT19" s="76">
        <v>0</v>
      </c>
      <c r="CU19" s="76">
        <v>0</v>
      </c>
      <c r="CV19" s="76">
        <v>0</v>
      </c>
      <c r="CW19" s="76">
        <v>57</v>
      </c>
      <c r="CX19" s="76">
        <v>0</v>
      </c>
      <c r="CY19" s="76">
        <v>0</v>
      </c>
      <c r="CZ19" s="76">
        <v>0</v>
      </c>
      <c r="DA19" s="76">
        <v>0</v>
      </c>
      <c r="DB19" s="76">
        <v>0</v>
      </c>
      <c r="DC19" s="76">
        <v>0</v>
      </c>
      <c r="DD19" s="76">
        <v>0</v>
      </c>
      <c r="DE19" s="76">
        <v>0</v>
      </c>
      <c r="DF19" s="76">
        <v>0</v>
      </c>
      <c r="DG19" s="76">
        <v>0</v>
      </c>
      <c r="DH19" s="76">
        <v>0</v>
      </c>
      <c r="DI19" s="76">
        <v>0</v>
      </c>
      <c r="DJ19" s="76">
        <v>0</v>
      </c>
      <c r="DK19" s="76">
        <v>0</v>
      </c>
      <c r="DL19" s="76">
        <v>0</v>
      </c>
      <c r="DM19" s="76">
        <v>0</v>
      </c>
      <c r="DN19" s="76">
        <v>0</v>
      </c>
      <c r="DO19" s="76">
        <v>0</v>
      </c>
      <c r="DP19" s="76">
        <v>0</v>
      </c>
      <c r="DQ19" s="76">
        <v>0</v>
      </c>
      <c r="DR19" s="76">
        <v>0</v>
      </c>
      <c r="DS19" s="76">
        <v>4163285.6766091124</v>
      </c>
      <c r="DT19" s="76">
        <v>1551696.9175918722</v>
      </c>
      <c r="DU19" s="76">
        <v>1916470.3620929995</v>
      </c>
      <c r="DV19" s="76">
        <v>148005.8619618052</v>
      </c>
      <c r="DW19" s="76">
        <v>860278.17134207394</v>
      </c>
      <c r="DX19" s="76">
        <v>355143.45215804077</v>
      </c>
      <c r="DY19" s="76">
        <v>0</v>
      </c>
      <c r="DZ19" s="76">
        <v>0</v>
      </c>
      <c r="EA19" s="76">
        <v>13851.769050509156</v>
      </c>
      <c r="EB19" s="76">
        <v>0</v>
      </c>
      <c r="EC19" s="76">
        <v>0</v>
      </c>
      <c r="ED19" s="76">
        <v>0</v>
      </c>
      <c r="EE19" s="76">
        <v>0</v>
      </c>
      <c r="EF19" s="76">
        <v>241839.09912806514</v>
      </c>
      <c r="EG19" s="76">
        <v>0</v>
      </c>
      <c r="EH19" s="76">
        <v>738490.89408053097</v>
      </c>
      <c r="EI19" s="76">
        <v>0</v>
      </c>
      <c r="EJ19" s="76">
        <v>0</v>
      </c>
      <c r="EK19" s="76">
        <v>323495.96646172128</v>
      </c>
      <c r="EL19" s="76">
        <v>94131.787598056908</v>
      </c>
      <c r="EM19" s="76">
        <v>2562456.9916446819</v>
      </c>
      <c r="EN19" s="76">
        <v>1407108.761304412</v>
      </c>
      <c r="EO19" s="76">
        <v>1257270.7424784384</v>
      </c>
      <c r="EP19" s="76">
        <v>859484.7197643274</v>
      </c>
      <c r="EQ19" s="76">
        <v>1263584.8193320432</v>
      </c>
      <c r="ER19" s="76">
        <v>1345182.2707460034</v>
      </c>
      <c r="ES19" s="76">
        <v>0</v>
      </c>
      <c r="ET19" s="76">
        <v>0</v>
      </c>
      <c r="EU19" s="76">
        <v>172291.50429811983</v>
      </c>
      <c r="EV19" s="76">
        <v>6347.0689655172418</v>
      </c>
      <c r="EW19" s="76">
        <v>0</v>
      </c>
      <c r="EX19" s="76">
        <v>36435.586153846154</v>
      </c>
      <c r="EY19" s="76">
        <v>0</v>
      </c>
      <c r="EZ19" s="76">
        <v>417718.60227258259</v>
      </c>
      <c r="FA19" s="76">
        <v>0</v>
      </c>
      <c r="FB19" s="76">
        <v>2881542.4943156447</v>
      </c>
      <c r="FC19" s="76">
        <v>0</v>
      </c>
      <c r="FD19" s="76">
        <v>82419.620300751878</v>
      </c>
      <c r="FE19" s="76">
        <v>486429.15028092358</v>
      </c>
      <c r="FF19" s="76">
        <v>1361936.2417269486</v>
      </c>
      <c r="FG19" s="76">
        <v>1590912.097983487</v>
      </c>
      <c r="FH19" s="76">
        <v>784156.28286639566</v>
      </c>
      <c r="FI19" s="76">
        <v>317615.05586914392</v>
      </c>
      <c r="FJ19" s="76">
        <v>949221.38935646438</v>
      </c>
      <c r="FK19" s="76">
        <v>787989.08114396513</v>
      </c>
      <c r="FL19" s="76">
        <v>735118.09724239621</v>
      </c>
      <c r="FM19" s="76">
        <v>0</v>
      </c>
      <c r="FN19" s="76">
        <v>0</v>
      </c>
      <c r="FO19" s="76">
        <v>275751.339084209</v>
      </c>
      <c r="FP19" s="76">
        <v>6347.0689655172418</v>
      </c>
      <c r="FQ19" s="76">
        <v>0</v>
      </c>
      <c r="FR19" s="76">
        <v>0</v>
      </c>
      <c r="FS19" s="76">
        <v>0</v>
      </c>
      <c r="FT19" s="76">
        <v>615669.36393299</v>
      </c>
      <c r="FU19" s="76">
        <v>0</v>
      </c>
      <c r="FV19" s="76">
        <v>2525759.6204256439</v>
      </c>
      <c r="FW19" s="76">
        <v>0</v>
      </c>
      <c r="FX19" s="76">
        <v>0</v>
      </c>
      <c r="FY19" s="76">
        <v>134505.2792032421</v>
      </c>
      <c r="FZ19" s="76">
        <v>564764.35676793882</v>
      </c>
      <c r="GA19" s="76">
        <v>912.36494597839123</v>
      </c>
      <c r="GB19" s="76">
        <v>1051.9483471074379</v>
      </c>
      <c r="GC19" s="76">
        <v>0</v>
      </c>
      <c r="GD19" s="76">
        <v>1044053.371315486</v>
      </c>
      <c r="GE19" s="76">
        <v>210630.21210024328</v>
      </c>
      <c r="GF19" s="76">
        <v>0</v>
      </c>
      <c r="GG19" s="76">
        <v>0</v>
      </c>
      <c r="GH19" s="76">
        <v>0</v>
      </c>
      <c r="GI19" s="76">
        <v>0</v>
      </c>
      <c r="GJ19" s="76">
        <v>0</v>
      </c>
      <c r="GK19" s="76">
        <v>0</v>
      </c>
      <c r="GL19" s="76">
        <v>0</v>
      </c>
      <c r="GM19" s="76">
        <v>0</v>
      </c>
      <c r="GN19" s="76">
        <v>0</v>
      </c>
      <c r="GO19" s="76">
        <v>0</v>
      </c>
      <c r="GP19" s="76">
        <v>0</v>
      </c>
      <c r="GQ19" s="76">
        <v>0</v>
      </c>
      <c r="GR19" s="76">
        <v>0</v>
      </c>
      <c r="GS19" s="76">
        <v>0</v>
      </c>
      <c r="GT19" s="76">
        <v>0</v>
      </c>
      <c r="GU19" s="76">
        <v>0</v>
      </c>
      <c r="GV19" s="76">
        <v>0</v>
      </c>
      <c r="GW19" s="76">
        <v>0</v>
      </c>
      <c r="GX19" s="76">
        <v>0</v>
      </c>
      <c r="GY19" s="76">
        <v>0</v>
      </c>
      <c r="GZ19" s="76">
        <v>0</v>
      </c>
      <c r="HA19" s="76">
        <v>0</v>
      </c>
      <c r="HB19" s="76">
        <v>0</v>
      </c>
      <c r="HC19" s="76">
        <v>0</v>
      </c>
      <c r="HD19" s="76">
        <v>0</v>
      </c>
      <c r="HE19" s="76">
        <v>0</v>
      </c>
      <c r="HF19" s="76">
        <v>0</v>
      </c>
      <c r="HG19" s="76">
        <v>0</v>
      </c>
      <c r="HH19" s="76">
        <v>0</v>
      </c>
      <c r="HI19" s="76">
        <v>0</v>
      </c>
      <c r="HJ19" s="76">
        <v>0</v>
      </c>
      <c r="HK19" s="76">
        <v>0</v>
      </c>
      <c r="HL19" s="76">
        <v>0</v>
      </c>
      <c r="HM19" s="76">
        <v>0</v>
      </c>
      <c r="HN19" s="76">
        <v>0</v>
      </c>
      <c r="HP19" s="77" t="s">
        <v>146</v>
      </c>
      <c r="HQ19" s="75">
        <f>'Relative Weights'!$H$1</f>
        <v>2023</v>
      </c>
      <c r="HR19" s="76">
        <v>0</v>
      </c>
      <c r="HS19" s="76">
        <v>25001</v>
      </c>
      <c r="HT19" s="76">
        <v>0</v>
      </c>
      <c r="HU19" s="76">
        <v>0</v>
      </c>
      <c r="HV19" s="76">
        <v>0</v>
      </c>
      <c r="HW19" s="76">
        <v>0</v>
      </c>
      <c r="HX19" s="76">
        <v>0</v>
      </c>
      <c r="HY19" s="76">
        <v>0</v>
      </c>
      <c r="HZ19" s="76">
        <v>0</v>
      </c>
      <c r="IA19" s="76">
        <v>0</v>
      </c>
      <c r="IB19" s="76">
        <v>0</v>
      </c>
      <c r="IC19" s="76">
        <v>0</v>
      </c>
      <c r="ID19" s="76">
        <v>0</v>
      </c>
      <c r="IE19" s="76">
        <v>0</v>
      </c>
      <c r="IF19" s="76">
        <v>0</v>
      </c>
      <c r="IG19" s="76">
        <v>0</v>
      </c>
      <c r="IH19" s="76">
        <v>0</v>
      </c>
      <c r="II19" s="76">
        <v>0</v>
      </c>
      <c r="IJ19" s="76">
        <v>0</v>
      </c>
      <c r="IK19" s="76">
        <v>0</v>
      </c>
      <c r="IL19" s="76">
        <v>0</v>
      </c>
      <c r="IM19" s="76">
        <v>0</v>
      </c>
      <c r="IN19" s="76">
        <v>0</v>
      </c>
      <c r="IO19" s="76">
        <v>0</v>
      </c>
      <c r="IP19" s="76">
        <v>0</v>
      </c>
      <c r="IQ19" s="76">
        <v>0</v>
      </c>
      <c r="IR19" s="76">
        <v>0</v>
      </c>
      <c r="IS19" s="76">
        <v>0</v>
      </c>
      <c r="IT19" s="76">
        <v>0</v>
      </c>
      <c r="IU19" s="76">
        <v>0</v>
      </c>
      <c r="IV19" s="76">
        <v>0</v>
      </c>
      <c r="IW19" s="76">
        <v>0</v>
      </c>
      <c r="IX19" s="76">
        <v>0</v>
      </c>
      <c r="IY19" s="76">
        <v>21658</v>
      </c>
      <c r="IZ19" s="76">
        <v>0</v>
      </c>
      <c r="JA19" s="76">
        <v>0</v>
      </c>
      <c r="JB19" s="76">
        <v>0</v>
      </c>
      <c r="JC19" s="76">
        <v>0</v>
      </c>
      <c r="JD19" s="76">
        <v>0</v>
      </c>
      <c r="JE19" s="76">
        <v>0</v>
      </c>
      <c r="JF19" s="76">
        <v>0</v>
      </c>
      <c r="JG19" s="76">
        <v>0</v>
      </c>
      <c r="JH19" s="76">
        <v>0</v>
      </c>
      <c r="JI19" s="76">
        <v>0</v>
      </c>
      <c r="JJ19" s="76">
        <v>0</v>
      </c>
      <c r="JK19" s="76">
        <v>0</v>
      </c>
      <c r="JL19" s="76">
        <v>0</v>
      </c>
      <c r="JM19" s="76">
        <v>0</v>
      </c>
      <c r="JN19" s="76">
        <v>0</v>
      </c>
      <c r="JO19" s="76">
        <v>0</v>
      </c>
      <c r="JP19" s="76">
        <v>0</v>
      </c>
      <c r="JQ19" s="76">
        <v>0</v>
      </c>
      <c r="JR19" s="76">
        <v>0</v>
      </c>
      <c r="JS19" s="76">
        <v>0</v>
      </c>
      <c r="JT19" s="76">
        <v>0</v>
      </c>
      <c r="JU19" s="76">
        <v>0</v>
      </c>
      <c r="JV19" s="76">
        <v>0</v>
      </c>
      <c r="JW19" s="76">
        <v>0</v>
      </c>
      <c r="JX19" s="76">
        <v>0</v>
      </c>
      <c r="JY19" s="76">
        <v>53445</v>
      </c>
      <c r="JZ19" s="76">
        <v>0</v>
      </c>
      <c r="KA19" s="76">
        <v>0</v>
      </c>
      <c r="KB19" s="76">
        <v>0</v>
      </c>
      <c r="KC19" s="76">
        <v>0</v>
      </c>
      <c r="KD19" s="76">
        <v>0</v>
      </c>
      <c r="KE19" s="76">
        <v>0</v>
      </c>
      <c r="KF19" s="76">
        <v>0</v>
      </c>
      <c r="KG19" s="76">
        <v>0</v>
      </c>
      <c r="KH19" s="76">
        <v>0</v>
      </c>
      <c r="KI19" s="76">
        <v>0</v>
      </c>
      <c r="KJ19" s="76">
        <v>0</v>
      </c>
      <c r="KK19" s="76">
        <v>0</v>
      </c>
      <c r="KL19" s="76">
        <v>0</v>
      </c>
      <c r="KM19" s="76">
        <v>0</v>
      </c>
      <c r="KN19" s="76">
        <v>0</v>
      </c>
      <c r="KO19" s="76">
        <v>0</v>
      </c>
      <c r="KP19" s="76">
        <v>0</v>
      </c>
      <c r="KQ19" s="76">
        <v>0</v>
      </c>
      <c r="KR19" s="76">
        <v>0</v>
      </c>
      <c r="KS19" s="76">
        <v>0</v>
      </c>
      <c r="KT19" s="76">
        <v>0</v>
      </c>
      <c r="KU19" s="76">
        <v>0</v>
      </c>
      <c r="KV19" s="76">
        <v>0</v>
      </c>
      <c r="KW19" s="76">
        <v>0</v>
      </c>
      <c r="KX19" s="76">
        <v>0</v>
      </c>
      <c r="KY19" s="76">
        <v>0</v>
      </c>
      <c r="KZ19" s="76">
        <v>0</v>
      </c>
      <c r="LA19" s="76">
        <v>0</v>
      </c>
      <c r="LB19" s="76">
        <v>0</v>
      </c>
      <c r="LC19" s="76">
        <v>0</v>
      </c>
      <c r="LD19" s="76">
        <v>0</v>
      </c>
      <c r="LE19" s="76">
        <v>0</v>
      </c>
      <c r="LF19" s="76">
        <v>0</v>
      </c>
      <c r="LG19" s="76">
        <v>0</v>
      </c>
      <c r="LH19" s="76">
        <v>0</v>
      </c>
      <c r="LI19" s="76">
        <v>0</v>
      </c>
      <c r="LJ19" s="76">
        <v>0</v>
      </c>
      <c r="LK19" s="76">
        <v>0</v>
      </c>
      <c r="LL19" s="76">
        <v>0</v>
      </c>
      <c r="LM19" s="76">
        <v>0</v>
      </c>
      <c r="LN19" s="76">
        <v>0</v>
      </c>
      <c r="LO19" s="76">
        <v>0</v>
      </c>
      <c r="LP19" s="76">
        <v>0</v>
      </c>
      <c r="LQ19" s="76">
        <v>0</v>
      </c>
      <c r="LR19" s="76">
        <v>0</v>
      </c>
      <c r="LS19" s="76">
        <v>0</v>
      </c>
      <c r="LT19" s="76">
        <v>0</v>
      </c>
      <c r="LU19" s="76">
        <v>0</v>
      </c>
      <c r="LV19" s="76">
        <v>0</v>
      </c>
      <c r="LW19" s="76">
        <v>0</v>
      </c>
      <c r="LX19" s="76">
        <v>0</v>
      </c>
      <c r="LY19" s="76">
        <v>0</v>
      </c>
      <c r="LZ19" s="76">
        <v>0</v>
      </c>
      <c r="MA19" s="76">
        <v>0</v>
      </c>
      <c r="MB19" s="76">
        <v>0</v>
      </c>
      <c r="MC19" s="76">
        <v>0</v>
      </c>
      <c r="MD19" s="76">
        <v>0</v>
      </c>
      <c r="ME19" s="76">
        <v>0</v>
      </c>
      <c r="MF19" s="76">
        <v>0</v>
      </c>
      <c r="MG19" s="76">
        <v>0</v>
      </c>
      <c r="MH19" s="76">
        <v>0</v>
      </c>
      <c r="MI19" s="76">
        <v>0</v>
      </c>
      <c r="MJ19" s="76">
        <v>0</v>
      </c>
      <c r="MK19" s="76">
        <v>0</v>
      </c>
      <c r="ML19" s="76">
        <v>0</v>
      </c>
      <c r="MM19" s="76">
        <v>0</v>
      </c>
      <c r="MN19" s="76">
        <v>0</v>
      </c>
      <c r="MO19" s="76">
        <v>0</v>
      </c>
      <c r="MP19" s="76">
        <v>0</v>
      </c>
      <c r="MQ19" s="76">
        <v>0</v>
      </c>
      <c r="MR19" s="76">
        <v>0</v>
      </c>
      <c r="MS19" s="76">
        <v>0</v>
      </c>
      <c r="MT19" s="76">
        <v>0</v>
      </c>
      <c r="MU19" s="76">
        <v>0</v>
      </c>
      <c r="MV19" s="76">
        <v>0</v>
      </c>
      <c r="MW19" s="76">
        <v>0</v>
      </c>
      <c r="MX19" s="76">
        <v>0</v>
      </c>
      <c r="MY19" s="76">
        <v>0</v>
      </c>
      <c r="MZ19" s="76">
        <v>0</v>
      </c>
      <c r="NA19" s="76">
        <v>0</v>
      </c>
      <c r="NB19" s="76">
        <v>0</v>
      </c>
      <c r="NC19" s="76">
        <v>0</v>
      </c>
      <c r="ND19" s="76">
        <v>0</v>
      </c>
      <c r="NE19" s="76">
        <v>0</v>
      </c>
      <c r="NF19" s="76">
        <v>0</v>
      </c>
      <c r="NG19" s="76">
        <v>0</v>
      </c>
      <c r="NH19" s="76">
        <v>0</v>
      </c>
      <c r="NI19" s="76">
        <v>0</v>
      </c>
      <c r="NJ19" s="76">
        <v>0</v>
      </c>
      <c r="NK19" s="76">
        <v>0</v>
      </c>
      <c r="NL19" s="76">
        <v>0</v>
      </c>
      <c r="NM19" s="76">
        <v>0</v>
      </c>
      <c r="NN19" s="76">
        <v>0</v>
      </c>
      <c r="NO19" s="76">
        <v>0</v>
      </c>
      <c r="NP19" s="76">
        <v>0</v>
      </c>
      <c r="NQ19" s="76">
        <v>0</v>
      </c>
      <c r="NR19" s="76">
        <v>0</v>
      </c>
      <c r="NS19" s="76">
        <v>0</v>
      </c>
      <c r="NT19" s="76">
        <v>0</v>
      </c>
      <c r="NU19" s="76">
        <v>0</v>
      </c>
      <c r="NV19" s="76">
        <v>0</v>
      </c>
      <c r="NW19" s="76">
        <v>0</v>
      </c>
      <c r="NX19" s="76">
        <v>0</v>
      </c>
      <c r="NY19" s="76">
        <v>0</v>
      </c>
      <c r="NZ19" s="76">
        <v>0</v>
      </c>
      <c r="OA19" s="76">
        <v>0</v>
      </c>
      <c r="OB19" s="76">
        <v>0</v>
      </c>
      <c r="OC19" s="76">
        <v>0</v>
      </c>
      <c r="OD19" s="76">
        <v>0</v>
      </c>
      <c r="OE19" s="76">
        <v>0</v>
      </c>
      <c r="OF19" s="76">
        <v>0</v>
      </c>
      <c r="OG19" s="76">
        <v>0</v>
      </c>
      <c r="OH19" s="76">
        <v>0</v>
      </c>
      <c r="OI19" s="76">
        <v>0</v>
      </c>
      <c r="OJ19" s="76">
        <v>0</v>
      </c>
      <c r="OK19" s="76">
        <v>0</v>
      </c>
      <c r="OL19" s="76">
        <v>0</v>
      </c>
      <c r="OM19" s="76">
        <v>0</v>
      </c>
      <c r="ON19" s="76">
        <v>0</v>
      </c>
      <c r="OO19" s="76">
        <v>0</v>
      </c>
      <c r="OP19" s="76">
        <v>0</v>
      </c>
      <c r="OQ19" s="76">
        <v>0</v>
      </c>
      <c r="OR19" s="76">
        <v>0</v>
      </c>
      <c r="OS19" s="76">
        <v>0</v>
      </c>
      <c r="OT19" s="76">
        <v>0</v>
      </c>
      <c r="OU19" s="76">
        <v>0</v>
      </c>
      <c r="OV19" s="76">
        <v>0</v>
      </c>
      <c r="OW19" s="76">
        <v>0</v>
      </c>
      <c r="OX19" s="76">
        <v>0</v>
      </c>
      <c r="OY19" s="76">
        <v>0</v>
      </c>
      <c r="OZ19" s="76">
        <v>0</v>
      </c>
      <c r="PA19" s="76">
        <v>0</v>
      </c>
      <c r="PB19" s="76">
        <v>0</v>
      </c>
      <c r="PC19" s="76">
        <v>0</v>
      </c>
      <c r="PD19" s="76">
        <v>0</v>
      </c>
      <c r="PE19" s="76">
        <v>0</v>
      </c>
      <c r="PF19" s="76">
        <v>0</v>
      </c>
      <c r="PG19" s="76">
        <v>0</v>
      </c>
      <c r="PH19" s="76">
        <v>0</v>
      </c>
      <c r="PI19" s="76">
        <v>0</v>
      </c>
      <c r="PJ19" s="76">
        <v>5645067</v>
      </c>
      <c r="PK19" s="76">
        <v>2145401</v>
      </c>
      <c r="PL19" s="76">
        <v>2374110</v>
      </c>
      <c r="PM19" s="76">
        <v>2492773</v>
      </c>
      <c r="PN19" s="76">
        <v>2043728</v>
      </c>
      <c r="PO19" s="76">
        <v>1570821</v>
      </c>
      <c r="PP19" s="76">
        <v>0</v>
      </c>
      <c r="PQ19" s="76">
        <v>0</v>
      </c>
      <c r="PR19" s="76">
        <v>314582</v>
      </c>
      <c r="PS19" s="76">
        <v>8647</v>
      </c>
      <c r="PT19" s="76">
        <v>0</v>
      </c>
      <c r="PU19" s="76">
        <v>17767</v>
      </c>
      <c r="PV19" s="76">
        <v>0</v>
      </c>
      <c r="PW19" s="76">
        <v>855930</v>
      </c>
      <c r="PX19" s="76">
        <v>0</v>
      </c>
      <c r="PY19" s="76">
        <v>4185710</v>
      </c>
      <c r="PZ19" s="76">
        <v>0</v>
      </c>
      <c r="QA19" s="76">
        <v>56132</v>
      </c>
      <c r="QB19" s="76">
        <v>546358</v>
      </c>
      <c r="QC19" s="89">
        <v>891399</v>
      </c>
      <c r="QD19" s="102">
        <v>1</v>
      </c>
    </row>
    <row r="20" spans="1:446">
      <c r="A20" s="75" t="s">
        <v>85</v>
      </c>
      <c r="B20" s="75" t="s">
        <v>85</v>
      </c>
      <c r="C20" s="76">
        <f>ROUND(TAMUC!H18,0)-ROUND(TAMUC!H288,0)</f>
        <v>0</v>
      </c>
      <c r="D20" s="77">
        <v>3565</v>
      </c>
      <c r="E20" s="75" t="s">
        <v>691</v>
      </c>
      <c r="F20" s="75">
        <v>2023</v>
      </c>
      <c r="G20" s="76">
        <v>61163971</v>
      </c>
      <c r="H20" s="76">
        <v>6774916</v>
      </c>
      <c r="I20" s="76">
        <v>17569884</v>
      </c>
      <c r="J20" s="76">
        <v>19538010</v>
      </c>
      <c r="K20" s="76">
        <v>15460900</v>
      </c>
      <c r="L20" s="75" t="s">
        <v>732</v>
      </c>
      <c r="M20" s="75" t="s">
        <v>733</v>
      </c>
      <c r="N20" s="75" t="s">
        <v>734</v>
      </c>
      <c r="O20" s="76">
        <v>2851</v>
      </c>
      <c r="P20" s="76">
        <v>4350</v>
      </c>
      <c r="Q20" s="76">
        <v>3136</v>
      </c>
      <c r="R20" s="76">
        <v>417</v>
      </c>
      <c r="S20" s="76">
        <v>0</v>
      </c>
      <c r="T20" s="78" t="s">
        <v>764</v>
      </c>
      <c r="U20" s="78" t="s">
        <v>765</v>
      </c>
      <c r="V20" s="91" t="s">
        <v>861</v>
      </c>
      <c r="W20" s="76">
        <v>46970</v>
      </c>
      <c r="X20" s="76">
        <v>17464</v>
      </c>
      <c r="Y20" s="76">
        <v>9317</v>
      </c>
      <c r="Z20" s="76">
        <v>902</v>
      </c>
      <c r="AA20" s="76">
        <v>4446</v>
      </c>
      <c r="AB20" s="76">
        <v>2545</v>
      </c>
      <c r="AC20" s="76">
        <v>288</v>
      </c>
      <c r="AD20" s="76">
        <v>0</v>
      </c>
      <c r="AE20" s="76">
        <v>360</v>
      </c>
      <c r="AF20" s="76">
        <v>0</v>
      </c>
      <c r="AG20" s="76">
        <v>0</v>
      </c>
      <c r="AH20" s="76">
        <v>168</v>
      </c>
      <c r="AI20" s="76">
        <v>0</v>
      </c>
      <c r="AJ20" s="76">
        <v>3145</v>
      </c>
      <c r="AK20" s="76">
        <v>0</v>
      </c>
      <c r="AL20" s="76">
        <v>3402</v>
      </c>
      <c r="AM20" s="76">
        <v>0</v>
      </c>
      <c r="AN20" s="76">
        <v>0</v>
      </c>
      <c r="AO20" s="76">
        <v>497</v>
      </c>
      <c r="AP20" s="76">
        <v>65</v>
      </c>
      <c r="AQ20" s="76">
        <v>23083</v>
      </c>
      <c r="AR20" s="76">
        <v>7505</v>
      </c>
      <c r="AS20" s="76">
        <v>3546</v>
      </c>
      <c r="AT20" s="76">
        <v>8896</v>
      </c>
      <c r="AU20" s="76">
        <v>5820</v>
      </c>
      <c r="AV20" s="76">
        <v>3906</v>
      </c>
      <c r="AW20" s="76">
        <v>597</v>
      </c>
      <c r="AX20" s="76">
        <v>0</v>
      </c>
      <c r="AY20" s="76">
        <v>2223</v>
      </c>
      <c r="AZ20" s="76">
        <v>0</v>
      </c>
      <c r="BA20" s="76">
        <v>0</v>
      </c>
      <c r="BB20" s="76">
        <v>651</v>
      </c>
      <c r="BC20" s="76">
        <v>0</v>
      </c>
      <c r="BD20" s="76">
        <v>3524</v>
      </c>
      <c r="BE20" s="76">
        <v>0</v>
      </c>
      <c r="BF20" s="76">
        <v>20427</v>
      </c>
      <c r="BG20" s="76">
        <v>0</v>
      </c>
      <c r="BH20" s="76">
        <v>1311</v>
      </c>
      <c r="BI20" s="76">
        <v>1540</v>
      </c>
      <c r="BJ20" s="76">
        <v>3503</v>
      </c>
      <c r="BK20" s="76">
        <v>7122</v>
      </c>
      <c r="BL20" s="76">
        <v>9157</v>
      </c>
      <c r="BM20" s="76">
        <v>1076</v>
      </c>
      <c r="BN20" s="76">
        <v>12219</v>
      </c>
      <c r="BO20" s="76">
        <v>915</v>
      </c>
      <c r="BP20" s="76">
        <v>7429</v>
      </c>
      <c r="BQ20" s="76">
        <v>0</v>
      </c>
      <c r="BR20" s="76">
        <v>0</v>
      </c>
      <c r="BS20" s="76">
        <v>3909</v>
      </c>
      <c r="BT20" s="76">
        <v>1047</v>
      </c>
      <c r="BU20" s="76">
        <v>0</v>
      </c>
      <c r="BV20" s="76">
        <v>0</v>
      </c>
      <c r="BW20" s="76">
        <v>0</v>
      </c>
      <c r="BX20" s="76">
        <v>1881</v>
      </c>
      <c r="BY20" s="76">
        <v>0</v>
      </c>
      <c r="BZ20" s="76">
        <v>13581</v>
      </c>
      <c r="CA20" s="76">
        <v>0</v>
      </c>
      <c r="CB20" s="76">
        <v>0</v>
      </c>
      <c r="CC20" s="76">
        <v>1719</v>
      </c>
      <c r="CD20" s="76">
        <v>149</v>
      </c>
      <c r="CE20" s="76">
        <v>867</v>
      </c>
      <c r="CF20" s="76">
        <v>0</v>
      </c>
      <c r="CG20" s="76">
        <v>3</v>
      </c>
      <c r="CH20" s="76">
        <v>4146</v>
      </c>
      <c r="CI20" s="76">
        <v>0</v>
      </c>
      <c r="CJ20" s="76">
        <v>0</v>
      </c>
      <c r="CK20" s="76">
        <v>0</v>
      </c>
      <c r="CL20" s="76">
        <v>0</v>
      </c>
      <c r="CM20" s="76">
        <v>0</v>
      </c>
      <c r="CN20" s="76">
        <v>0</v>
      </c>
      <c r="CO20" s="76">
        <v>0</v>
      </c>
      <c r="CP20" s="76">
        <v>0</v>
      </c>
      <c r="CQ20" s="76">
        <v>0</v>
      </c>
      <c r="CR20" s="76">
        <v>9</v>
      </c>
      <c r="CS20" s="76">
        <v>0</v>
      </c>
      <c r="CT20" s="76">
        <v>0</v>
      </c>
      <c r="CU20" s="76">
        <v>0</v>
      </c>
      <c r="CV20" s="76">
        <v>0</v>
      </c>
      <c r="CW20" s="76">
        <v>0</v>
      </c>
      <c r="CX20" s="76">
        <v>0</v>
      </c>
      <c r="CY20" s="76">
        <v>0</v>
      </c>
      <c r="CZ20" s="76">
        <v>0</v>
      </c>
      <c r="DA20" s="76">
        <v>0</v>
      </c>
      <c r="DB20" s="76">
        <v>0</v>
      </c>
      <c r="DC20" s="76">
        <v>0</v>
      </c>
      <c r="DD20" s="76">
        <v>0</v>
      </c>
      <c r="DE20" s="76">
        <v>0</v>
      </c>
      <c r="DF20" s="76">
        <v>0</v>
      </c>
      <c r="DG20" s="76">
        <v>0</v>
      </c>
      <c r="DH20" s="76">
        <v>0</v>
      </c>
      <c r="DI20" s="76">
        <v>0</v>
      </c>
      <c r="DJ20" s="76">
        <v>0</v>
      </c>
      <c r="DK20" s="76">
        <v>0</v>
      </c>
      <c r="DL20" s="76">
        <v>0</v>
      </c>
      <c r="DM20" s="76">
        <v>0</v>
      </c>
      <c r="DN20" s="76">
        <v>0</v>
      </c>
      <c r="DO20" s="76">
        <v>0</v>
      </c>
      <c r="DP20" s="76">
        <v>0</v>
      </c>
      <c r="DQ20" s="76">
        <v>0</v>
      </c>
      <c r="DR20" s="76">
        <v>0</v>
      </c>
      <c r="DS20" s="76">
        <v>3004538.6303803101</v>
      </c>
      <c r="DT20" s="76">
        <v>1444499.9059514999</v>
      </c>
      <c r="DU20" s="76">
        <v>798858.76307937293</v>
      </c>
      <c r="DV20" s="76">
        <v>148654.93912244259</v>
      </c>
      <c r="DW20" s="76">
        <v>451770.76507844788</v>
      </c>
      <c r="DX20" s="76">
        <v>440878.77620379673</v>
      </c>
      <c r="DY20" s="76">
        <v>28769.59269380461</v>
      </c>
      <c r="DZ20" s="76">
        <v>0</v>
      </c>
      <c r="EA20" s="76">
        <v>35772.992164894764</v>
      </c>
      <c r="EB20" s="76">
        <v>0</v>
      </c>
      <c r="EC20" s="76">
        <v>0</v>
      </c>
      <c r="ED20" s="76">
        <v>62368</v>
      </c>
      <c r="EE20" s="76">
        <v>0</v>
      </c>
      <c r="EF20" s="76">
        <v>201559.68849573346</v>
      </c>
      <c r="EG20" s="76">
        <v>0</v>
      </c>
      <c r="EH20" s="76">
        <v>247568.5197090946</v>
      </c>
      <c r="EI20" s="76">
        <v>0</v>
      </c>
      <c r="EJ20" s="76">
        <v>0</v>
      </c>
      <c r="EK20" s="76">
        <v>80232.871110739696</v>
      </c>
      <c r="EL20" s="76">
        <v>8826.8566023250842</v>
      </c>
      <c r="EM20" s="76">
        <v>2203264.7680537831</v>
      </c>
      <c r="EN20" s="76">
        <v>1097226.0540080729</v>
      </c>
      <c r="EO20" s="76">
        <v>717322.14995170443</v>
      </c>
      <c r="EP20" s="76">
        <v>1194858.2031286394</v>
      </c>
      <c r="EQ20" s="76">
        <v>776620.11015167728</v>
      </c>
      <c r="ER20" s="76">
        <v>872667.98631796567</v>
      </c>
      <c r="ES20" s="76">
        <v>63580.020639528724</v>
      </c>
      <c r="ET20" s="76">
        <v>0</v>
      </c>
      <c r="EU20" s="76">
        <v>216778.32895721745</v>
      </c>
      <c r="EV20" s="76">
        <v>0</v>
      </c>
      <c r="EW20" s="76">
        <v>0</v>
      </c>
      <c r="EX20" s="76">
        <v>35980</v>
      </c>
      <c r="EY20" s="76">
        <v>0</v>
      </c>
      <c r="EZ20" s="76">
        <v>386092.6020072035</v>
      </c>
      <c r="FA20" s="76">
        <v>0</v>
      </c>
      <c r="FB20" s="76">
        <v>1930340.8641168694</v>
      </c>
      <c r="FC20" s="76">
        <v>0</v>
      </c>
      <c r="FD20" s="76">
        <v>0</v>
      </c>
      <c r="FE20" s="76">
        <v>280025.09971777169</v>
      </c>
      <c r="FF20" s="76">
        <v>588685.82876195607</v>
      </c>
      <c r="FG20" s="76">
        <v>1671352.9501272815</v>
      </c>
      <c r="FH20" s="76">
        <v>1109825.5746723609</v>
      </c>
      <c r="FI20" s="76">
        <v>418752.61424165056</v>
      </c>
      <c r="FJ20" s="76">
        <v>2379618.393838868</v>
      </c>
      <c r="FK20" s="76">
        <v>276931.09316067974</v>
      </c>
      <c r="FL20" s="76">
        <v>855446.06410052569</v>
      </c>
      <c r="FM20" s="76">
        <v>0</v>
      </c>
      <c r="FN20" s="76">
        <v>0</v>
      </c>
      <c r="FO20" s="76">
        <v>638765.92887788767</v>
      </c>
      <c r="FP20" s="76">
        <v>100648</v>
      </c>
      <c r="FQ20" s="76">
        <v>0</v>
      </c>
      <c r="FR20" s="76">
        <v>0</v>
      </c>
      <c r="FS20" s="76">
        <v>0</v>
      </c>
      <c r="FT20" s="76">
        <v>322842.21592575405</v>
      </c>
      <c r="FU20" s="76">
        <v>0</v>
      </c>
      <c r="FV20" s="76">
        <v>1840715.5089633081</v>
      </c>
      <c r="FW20" s="76">
        <v>0</v>
      </c>
      <c r="FX20" s="76">
        <v>0</v>
      </c>
      <c r="FY20" s="76">
        <v>268612.02783997613</v>
      </c>
      <c r="FZ20" s="76">
        <v>160520.26918117344</v>
      </c>
      <c r="GA20" s="76">
        <v>210603.03667242848</v>
      </c>
      <c r="GB20" s="76">
        <v>0</v>
      </c>
      <c r="GC20" s="76">
        <v>5237.5</v>
      </c>
      <c r="GD20" s="76">
        <v>1020408.8533303922</v>
      </c>
      <c r="GE20" s="76">
        <v>0</v>
      </c>
      <c r="GF20" s="76">
        <v>0</v>
      </c>
      <c r="GG20" s="76">
        <v>0</v>
      </c>
      <c r="GH20" s="76">
        <v>0</v>
      </c>
      <c r="GI20" s="76">
        <v>0</v>
      </c>
      <c r="GJ20" s="76">
        <v>0</v>
      </c>
      <c r="GK20" s="76">
        <v>0</v>
      </c>
      <c r="GL20" s="76">
        <v>0</v>
      </c>
      <c r="GM20" s="76">
        <v>0</v>
      </c>
      <c r="GN20" s="76">
        <v>2219.8095238095239</v>
      </c>
      <c r="GO20" s="76">
        <v>0</v>
      </c>
      <c r="GP20" s="76">
        <v>0</v>
      </c>
      <c r="GQ20" s="76">
        <v>0</v>
      </c>
      <c r="GR20" s="76">
        <v>0</v>
      </c>
      <c r="GS20" s="76">
        <v>0</v>
      </c>
      <c r="GT20" s="76">
        <v>0</v>
      </c>
      <c r="GU20" s="76">
        <v>0</v>
      </c>
      <c r="GV20" s="76">
        <v>0</v>
      </c>
      <c r="GW20" s="76">
        <v>0</v>
      </c>
      <c r="GX20" s="76">
        <v>0</v>
      </c>
      <c r="GY20" s="76">
        <v>0</v>
      </c>
      <c r="GZ20" s="76">
        <v>0</v>
      </c>
      <c r="HA20" s="76">
        <v>0</v>
      </c>
      <c r="HB20" s="76">
        <v>0</v>
      </c>
      <c r="HC20" s="76">
        <v>0</v>
      </c>
      <c r="HD20" s="76">
        <v>0</v>
      </c>
      <c r="HE20" s="76">
        <v>0</v>
      </c>
      <c r="HF20" s="76">
        <v>0</v>
      </c>
      <c r="HG20" s="76">
        <v>0</v>
      </c>
      <c r="HH20" s="76">
        <v>0</v>
      </c>
      <c r="HI20" s="76">
        <v>0</v>
      </c>
      <c r="HJ20" s="76">
        <v>0</v>
      </c>
      <c r="HK20" s="76">
        <v>0</v>
      </c>
      <c r="HL20" s="76">
        <v>0</v>
      </c>
      <c r="HM20" s="76">
        <v>0</v>
      </c>
      <c r="HN20" s="76">
        <v>0</v>
      </c>
      <c r="HP20" s="77" t="s">
        <v>147</v>
      </c>
      <c r="HQ20" s="75">
        <f>'Relative Weights'!$H$1</f>
        <v>2023</v>
      </c>
      <c r="HR20" s="76">
        <v>232719.98364338983</v>
      </c>
      <c r="HS20" s="76">
        <v>111885.39600948982</v>
      </c>
      <c r="HT20" s="76">
        <v>61876.521206078825</v>
      </c>
      <c r="HU20" s="76">
        <v>11514.238709157476</v>
      </c>
      <c r="HV20" s="76">
        <v>34992.422462649491</v>
      </c>
      <c r="HW20" s="76">
        <v>34148.770979149696</v>
      </c>
      <c r="HX20" s="76">
        <v>2228.3817799612448</v>
      </c>
      <c r="HY20" s="76">
        <v>0</v>
      </c>
      <c r="HZ20" s="76">
        <v>2770.8381138157119</v>
      </c>
      <c r="IA20" s="76">
        <v>0</v>
      </c>
      <c r="IB20" s="76">
        <v>0</v>
      </c>
      <c r="IC20" s="76">
        <v>4830.7849308743089</v>
      </c>
      <c r="ID20" s="76">
        <v>0</v>
      </c>
      <c r="IE20" s="76">
        <v>15612.036715253158</v>
      </c>
      <c r="IF20" s="76">
        <v>0</v>
      </c>
      <c r="IG20" s="76">
        <v>19175.703475653434</v>
      </c>
      <c r="IH20" s="76">
        <v>0</v>
      </c>
      <c r="II20" s="76">
        <v>0</v>
      </c>
      <c r="IJ20" s="76">
        <v>6214.529000810383</v>
      </c>
      <c r="IK20" s="76">
        <v>683.69429613744899</v>
      </c>
      <c r="IL20" s="76">
        <v>170656.39815675499</v>
      </c>
      <c r="IM20" s="76">
        <v>84986.901735904292</v>
      </c>
      <c r="IN20" s="76">
        <v>55561.009372900444</v>
      </c>
      <c r="IO20" s="76">
        <v>92549.111759321851</v>
      </c>
      <c r="IP20" s="76">
        <v>60154.000851954013</v>
      </c>
      <c r="IQ20" s="76">
        <v>67593.499197685611</v>
      </c>
      <c r="IR20" s="76">
        <v>4924.6633788178697</v>
      </c>
      <c r="IS20" s="76">
        <v>0</v>
      </c>
      <c r="IT20" s="76">
        <v>16790.813956943301</v>
      </c>
      <c r="IU20" s="76">
        <v>0</v>
      </c>
      <c r="IV20" s="76">
        <v>0</v>
      </c>
      <c r="IW20" s="76">
        <v>2786.8721429716779</v>
      </c>
      <c r="IX20" s="76">
        <v>0</v>
      </c>
      <c r="IY20" s="76">
        <v>29905.245056735032</v>
      </c>
      <c r="IZ20" s="76">
        <v>0</v>
      </c>
      <c r="JA20" s="76">
        <v>149516.76433149472</v>
      </c>
      <c r="JB20" s="76">
        <v>0</v>
      </c>
      <c r="JC20" s="76">
        <v>0</v>
      </c>
      <c r="JD20" s="76">
        <v>21689.665084389228</v>
      </c>
      <c r="JE20" s="76">
        <v>45597.335662559504</v>
      </c>
      <c r="JF20" s="76">
        <v>129456.55858208041</v>
      </c>
      <c r="JG20" s="76">
        <v>85962.812051471294</v>
      </c>
      <c r="JH20" s="76">
        <v>32434.963741707095</v>
      </c>
      <c r="JI20" s="76">
        <v>184316.07039167729</v>
      </c>
      <c r="JJ20" s="76">
        <v>21450.015259927543</v>
      </c>
      <c r="JK20" s="76">
        <v>66259.555471276253</v>
      </c>
      <c r="JL20" s="76">
        <v>0</v>
      </c>
      <c r="JM20" s="76">
        <v>0</v>
      </c>
      <c r="JN20" s="76">
        <v>49476.34722260182</v>
      </c>
      <c r="JO20" s="76">
        <v>7795.806210278306</v>
      </c>
      <c r="JP20" s="76">
        <v>0</v>
      </c>
      <c r="JQ20" s="76">
        <v>0</v>
      </c>
      <c r="JR20" s="76">
        <v>0</v>
      </c>
      <c r="JS20" s="76">
        <v>25006.113900465021</v>
      </c>
      <c r="JT20" s="76">
        <v>0</v>
      </c>
      <c r="JU20" s="76">
        <v>142574.7297127787</v>
      </c>
      <c r="JV20" s="76">
        <v>0</v>
      </c>
      <c r="JW20" s="76">
        <v>0</v>
      </c>
      <c r="JX20" s="76">
        <v>20805.652519576495</v>
      </c>
      <c r="JY20" s="76">
        <v>12433.281449786755</v>
      </c>
      <c r="JZ20" s="76">
        <v>16312.499614442293</v>
      </c>
      <c r="KA20" s="76">
        <v>0</v>
      </c>
      <c r="KB20" s="76">
        <v>405.67656611490179</v>
      </c>
      <c r="KC20" s="76">
        <v>79036.937403783842</v>
      </c>
      <c r="KD20" s="76">
        <v>0</v>
      </c>
      <c r="KE20" s="76">
        <v>0</v>
      </c>
      <c r="KF20" s="76">
        <v>0</v>
      </c>
      <c r="KG20" s="76">
        <v>0</v>
      </c>
      <c r="KH20" s="76">
        <v>0</v>
      </c>
      <c r="KI20" s="76">
        <v>0</v>
      </c>
      <c r="KJ20" s="76">
        <v>0</v>
      </c>
      <c r="KK20" s="76">
        <v>0</v>
      </c>
      <c r="KL20" s="76">
        <v>0</v>
      </c>
      <c r="KM20" s="76">
        <v>171.93789117865447</v>
      </c>
      <c r="KN20" s="76">
        <v>0</v>
      </c>
      <c r="KO20" s="76">
        <v>0</v>
      </c>
      <c r="KP20" s="76">
        <v>0</v>
      </c>
      <c r="KQ20" s="76">
        <v>0</v>
      </c>
      <c r="KR20" s="76">
        <v>0</v>
      </c>
      <c r="KS20" s="76">
        <v>0</v>
      </c>
      <c r="KT20" s="76">
        <v>0</v>
      </c>
      <c r="KU20" s="76">
        <v>0</v>
      </c>
      <c r="KV20" s="76">
        <v>0</v>
      </c>
      <c r="KW20" s="76">
        <v>0</v>
      </c>
      <c r="KX20" s="76">
        <v>0</v>
      </c>
      <c r="KY20" s="76">
        <v>0</v>
      </c>
      <c r="KZ20" s="76">
        <v>0</v>
      </c>
      <c r="LA20" s="76">
        <v>0</v>
      </c>
      <c r="LB20" s="76">
        <v>0</v>
      </c>
      <c r="LC20" s="76">
        <v>0</v>
      </c>
      <c r="LD20" s="76">
        <v>0</v>
      </c>
      <c r="LE20" s="76">
        <v>0</v>
      </c>
      <c r="LF20" s="76">
        <v>0</v>
      </c>
      <c r="LG20" s="76">
        <v>0</v>
      </c>
      <c r="LH20" s="76">
        <v>0</v>
      </c>
      <c r="LI20" s="76">
        <v>0</v>
      </c>
      <c r="LJ20" s="76">
        <v>0</v>
      </c>
      <c r="LK20" s="76">
        <v>0</v>
      </c>
      <c r="LL20" s="76">
        <v>0</v>
      </c>
      <c r="LM20" s="76">
        <v>0</v>
      </c>
      <c r="LN20" s="76">
        <v>0</v>
      </c>
      <c r="LO20" s="76">
        <v>0</v>
      </c>
      <c r="LP20" s="76">
        <v>0</v>
      </c>
      <c r="LQ20" s="76">
        <v>0</v>
      </c>
      <c r="LR20" s="76">
        <v>0</v>
      </c>
      <c r="LS20" s="76">
        <v>0</v>
      </c>
      <c r="LT20" s="76">
        <v>0</v>
      </c>
      <c r="LU20" s="76">
        <v>0</v>
      </c>
      <c r="LV20" s="76">
        <v>0</v>
      </c>
      <c r="LW20" s="76">
        <v>0</v>
      </c>
      <c r="LX20" s="76">
        <v>0</v>
      </c>
      <c r="LY20" s="76">
        <v>0</v>
      </c>
      <c r="LZ20" s="76">
        <v>0</v>
      </c>
      <c r="MA20" s="76">
        <v>0</v>
      </c>
      <c r="MB20" s="76">
        <v>0</v>
      </c>
      <c r="MC20" s="76">
        <v>0</v>
      </c>
      <c r="MD20" s="76">
        <v>0</v>
      </c>
      <c r="ME20" s="76">
        <v>0</v>
      </c>
      <c r="MF20" s="76">
        <v>0</v>
      </c>
      <c r="MG20" s="76">
        <v>0</v>
      </c>
      <c r="MH20" s="76">
        <v>0</v>
      </c>
      <c r="MI20" s="76">
        <v>1246785.8500000001</v>
      </c>
      <c r="MJ20" s="76">
        <v>4958.57</v>
      </c>
      <c r="MK20" s="76">
        <v>276496.01</v>
      </c>
      <c r="ML20" s="76">
        <v>251225.11</v>
      </c>
      <c r="MM20" s="76">
        <v>134222.20000000001</v>
      </c>
      <c r="MN20" s="76">
        <v>0</v>
      </c>
      <c r="MO20" s="76">
        <v>0</v>
      </c>
      <c r="MP20" s="76">
        <v>0</v>
      </c>
      <c r="MQ20" s="76">
        <v>0</v>
      </c>
      <c r="MR20" s="76">
        <v>0</v>
      </c>
      <c r="MS20" s="76">
        <v>0</v>
      </c>
      <c r="MT20" s="76">
        <v>0</v>
      </c>
      <c r="MU20" s="76">
        <v>11100.72</v>
      </c>
      <c r="MV20" s="76">
        <v>0</v>
      </c>
      <c r="MW20" s="76">
        <v>8634.1200000000008</v>
      </c>
      <c r="MX20" s="76">
        <v>0</v>
      </c>
      <c r="MY20" s="76">
        <v>0</v>
      </c>
      <c r="MZ20" s="76">
        <v>0</v>
      </c>
      <c r="NA20" s="76">
        <v>35755.120000000003</v>
      </c>
      <c r="NB20" s="76">
        <v>0</v>
      </c>
      <c r="NC20" s="76">
        <v>167476.28</v>
      </c>
      <c r="ND20" s="76">
        <v>0</v>
      </c>
      <c r="NE20" s="76">
        <v>0</v>
      </c>
      <c r="NF20" s="76">
        <v>0</v>
      </c>
      <c r="NG20" s="76">
        <v>12482</v>
      </c>
      <c r="NH20" s="76">
        <v>0</v>
      </c>
      <c r="NI20" s="76">
        <v>0</v>
      </c>
      <c r="NJ20" s="76">
        <v>0</v>
      </c>
      <c r="NK20" s="76">
        <v>0</v>
      </c>
      <c r="NL20" s="76">
        <v>0</v>
      </c>
      <c r="NM20" s="76">
        <v>0</v>
      </c>
      <c r="NN20" s="76">
        <v>0</v>
      </c>
      <c r="NO20" s="76">
        <v>37999.979999999996</v>
      </c>
      <c r="NP20" s="76">
        <v>0</v>
      </c>
      <c r="NQ20" s="76">
        <v>0</v>
      </c>
      <c r="NR20" s="76">
        <v>0</v>
      </c>
      <c r="NS20" s="76">
        <v>0</v>
      </c>
      <c r="NT20" s="76">
        <v>0</v>
      </c>
      <c r="NU20" s="76">
        <v>0</v>
      </c>
      <c r="NV20" s="76">
        <v>0</v>
      </c>
      <c r="NW20" s="76">
        <v>0</v>
      </c>
      <c r="NX20" s="76">
        <v>0</v>
      </c>
      <c r="NY20" s="76">
        <v>0</v>
      </c>
      <c r="NZ20" s="76">
        <v>0</v>
      </c>
      <c r="OA20" s="76">
        <v>0</v>
      </c>
      <c r="OB20" s="76">
        <v>0</v>
      </c>
      <c r="OC20" s="76">
        <v>0</v>
      </c>
      <c r="OD20" s="76">
        <v>0</v>
      </c>
      <c r="OE20" s="76">
        <v>0</v>
      </c>
      <c r="OF20" s="76">
        <v>0</v>
      </c>
      <c r="OG20" s="76">
        <v>0</v>
      </c>
      <c r="OH20" s="76">
        <v>0</v>
      </c>
      <c r="OI20" s="76">
        <v>0</v>
      </c>
      <c r="OJ20" s="76">
        <v>0</v>
      </c>
      <c r="OK20" s="76">
        <v>0</v>
      </c>
      <c r="OL20" s="76">
        <v>0</v>
      </c>
      <c r="OM20" s="76">
        <v>0</v>
      </c>
      <c r="ON20" s="76">
        <v>0</v>
      </c>
      <c r="OO20" s="76">
        <v>0</v>
      </c>
      <c r="OP20" s="76">
        <v>0</v>
      </c>
      <c r="OQ20" s="76">
        <v>0</v>
      </c>
      <c r="OR20" s="76">
        <v>0</v>
      </c>
      <c r="OS20" s="76">
        <v>0</v>
      </c>
      <c r="OT20" s="76">
        <v>0</v>
      </c>
      <c r="OU20" s="76">
        <v>0</v>
      </c>
      <c r="OV20" s="76">
        <v>0</v>
      </c>
      <c r="OW20" s="76">
        <v>0</v>
      </c>
      <c r="OX20" s="76">
        <v>0</v>
      </c>
      <c r="OY20" s="76">
        <v>0</v>
      </c>
      <c r="OZ20" s="76">
        <v>0</v>
      </c>
      <c r="PA20" s="76">
        <v>0</v>
      </c>
      <c r="PB20" s="76">
        <v>0</v>
      </c>
      <c r="PC20" s="76">
        <v>0</v>
      </c>
      <c r="PD20" s="76">
        <v>0</v>
      </c>
      <c r="PE20" s="76">
        <v>0</v>
      </c>
      <c r="PF20" s="76">
        <v>0</v>
      </c>
      <c r="PG20" s="76">
        <v>0</v>
      </c>
      <c r="PH20" s="76">
        <v>0</v>
      </c>
      <c r="PI20" s="76">
        <v>0</v>
      </c>
      <c r="PJ20" s="76">
        <v>9202573.5419678073</v>
      </c>
      <c r="PK20" s="76">
        <v>3325485.6828416921</v>
      </c>
      <c r="PL20" s="76">
        <v>2513401.4465132696</v>
      </c>
      <c r="PM20" s="76">
        <v>1702696.7885778439</v>
      </c>
      <c r="PN20" s="76">
        <v>5880663.4803281408</v>
      </c>
      <c r="PO20" s="76">
        <v>2668668.637696662</v>
      </c>
      <c r="PP20" s="76">
        <v>119870.65598337857</v>
      </c>
      <c r="PQ20" s="76">
        <v>0</v>
      </c>
      <c r="PR20" s="76">
        <v>1156938.0703431319</v>
      </c>
      <c r="PS20" s="76">
        <v>130642.03896412364</v>
      </c>
      <c r="PT20" s="76">
        <v>0</v>
      </c>
      <c r="PU20" s="76">
        <v>127656.61759839868</v>
      </c>
      <c r="PV20" s="76">
        <v>0</v>
      </c>
      <c r="PW20" s="76">
        <v>1135610.9607163584</v>
      </c>
      <c r="PX20" s="76">
        <v>0</v>
      </c>
      <c r="PY20" s="76">
        <v>5207578.3216379192</v>
      </c>
      <c r="PZ20" s="76">
        <v>0</v>
      </c>
      <c r="QA20" s="76">
        <v>0</v>
      </c>
      <c r="QB20" s="76">
        <v>816279.10012535693</v>
      </c>
      <c r="QC20" s="89">
        <v>948178.6967059162</v>
      </c>
      <c r="QD20" s="102">
        <v>1</v>
      </c>
    </row>
    <row r="21" spans="1:446">
      <c r="A21" s="75" t="s">
        <v>81</v>
      </c>
      <c r="B21" s="75" t="s">
        <v>81</v>
      </c>
      <c r="C21" s="76">
        <f>ROUND(TAMUT!H18,0)-ROUND(TAMUT!H288,0)</f>
        <v>0</v>
      </c>
      <c r="D21" s="77">
        <v>29269</v>
      </c>
      <c r="E21" s="75" t="s">
        <v>695</v>
      </c>
      <c r="F21" s="75">
        <v>2023</v>
      </c>
      <c r="G21" s="76">
        <v>20724737</v>
      </c>
      <c r="H21" s="76">
        <v>15923</v>
      </c>
      <c r="I21" s="76">
        <v>6928011</v>
      </c>
      <c r="J21" s="76">
        <v>4817418</v>
      </c>
      <c r="K21" s="76">
        <v>6725868</v>
      </c>
      <c r="L21" s="75" t="s">
        <v>732</v>
      </c>
      <c r="M21" s="75" t="s">
        <v>733</v>
      </c>
      <c r="N21" s="75" t="s">
        <v>734</v>
      </c>
      <c r="O21" s="76">
        <v>618</v>
      </c>
      <c r="P21" s="76">
        <v>1124</v>
      </c>
      <c r="Q21" s="76">
        <v>296</v>
      </c>
      <c r="R21" s="76">
        <v>35</v>
      </c>
      <c r="S21" s="76">
        <v>0</v>
      </c>
      <c r="T21" s="78" t="s">
        <v>886</v>
      </c>
      <c r="U21" s="78" t="s">
        <v>766</v>
      </c>
      <c r="V21" s="78" t="s">
        <v>767</v>
      </c>
      <c r="W21" s="76">
        <v>11656</v>
      </c>
      <c r="X21" s="76">
        <v>2842</v>
      </c>
      <c r="Y21" s="76">
        <v>519</v>
      </c>
      <c r="Z21" s="76">
        <v>150</v>
      </c>
      <c r="AA21" s="76">
        <v>0</v>
      </c>
      <c r="AB21" s="76">
        <v>626</v>
      </c>
      <c r="AC21" s="76">
        <v>3</v>
      </c>
      <c r="AD21" s="76">
        <v>0</v>
      </c>
      <c r="AE21" s="76">
        <v>54</v>
      </c>
      <c r="AF21" s="76">
        <v>0</v>
      </c>
      <c r="AG21" s="76">
        <v>0</v>
      </c>
      <c r="AH21" s="76">
        <v>0</v>
      </c>
      <c r="AI21" s="76">
        <v>0</v>
      </c>
      <c r="AJ21" s="76">
        <v>719</v>
      </c>
      <c r="AK21" s="76">
        <v>0</v>
      </c>
      <c r="AL21" s="76">
        <v>1527</v>
      </c>
      <c r="AM21" s="76">
        <v>0</v>
      </c>
      <c r="AN21" s="76">
        <v>0</v>
      </c>
      <c r="AO21" s="76">
        <v>132</v>
      </c>
      <c r="AP21" s="76">
        <v>21</v>
      </c>
      <c r="AQ21" s="76">
        <v>7341</v>
      </c>
      <c r="AR21" s="76">
        <v>1714</v>
      </c>
      <c r="AS21" s="76">
        <v>129</v>
      </c>
      <c r="AT21" s="76">
        <v>1974</v>
      </c>
      <c r="AU21" s="76">
        <v>0</v>
      </c>
      <c r="AV21" s="76">
        <v>2189</v>
      </c>
      <c r="AW21" s="76">
        <v>171</v>
      </c>
      <c r="AX21" s="76">
        <v>0</v>
      </c>
      <c r="AY21" s="76">
        <v>72</v>
      </c>
      <c r="AZ21" s="76">
        <v>0</v>
      </c>
      <c r="BA21" s="76">
        <v>0</v>
      </c>
      <c r="BB21" s="76">
        <v>0</v>
      </c>
      <c r="BC21" s="76">
        <v>0</v>
      </c>
      <c r="BD21" s="76">
        <v>1092</v>
      </c>
      <c r="BE21" s="76">
        <v>0</v>
      </c>
      <c r="BF21" s="76">
        <v>6015</v>
      </c>
      <c r="BG21" s="76">
        <v>0</v>
      </c>
      <c r="BH21" s="76">
        <v>18</v>
      </c>
      <c r="BI21" s="76">
        <v>240</v>
      </c>
      <c r="BJ21" s="76">
        <v>1085</v>
      </c>
      <c r="BK21" s="76">
        <v>930</v>
      </c>
      <c r="BL21" s="76">
        <v>6</v>
      </c>
      <c r="BM21" s="76">
        <v>0</v>
      </c>
      <c r="BN21" s="76">
        <v>1650</v>
      </c>
      <c r="BO21" s="76">
        <v>0</v>
      </c>
      <c r="BP21" s="76">
        <v>60</v>
      </c>
      <c r="BQ21" s="76">
        <v>18</v>
      </c>
      <c r="BR21" s="76">
        <v>0</v>
      </c>
      <c r="BS21" s="76">
        <v>577</v>
      </c>
      <c r="BT21" s="76">
        <v>0</v>
      </c>
      <c r="BU21" s="76">
        <v>0</v>
      </c>
      <c r="BV21" s="76">
        <v>0</v>
      </c>
      <c r="BW21" s="76">
        <v>0</v>
      </c>
      <c r="BX21" s="76">
        <v>30</v>
      </c>
      <c r="BY21" s="76">
        <v>0</v>
      </c>
      <c r="BZ21" s="76">
        <v>1044</v>
      </c>
      <c r="CA21" s="76">
        <v>0</v>
      </c>
      <c r="CB21" s="76">
        <v>0</v>
      </c>
      <c r="CC21" s="76">
        <v>0</v>
      </c>
      <c r="CD21" s="76">
        <v>138</v>
      </c>
      <c r="CE21" s="76">
        <v>0</v>
      </c>
      <c r="CF21" s="76">
        <v>0</v>
      </c>
      <c r="CG21" s="76">
        <v>0</v>
      </c>
      <c r="CH21" s="76">
        <v>421</v>
      </c>
      <c r="CI21" s="76">
        <v>0</v>
      </c>
      <c r="CJ21" s="76">
        <v>0</v>
      </c>
      <c r="CK21" s="76">
        <v>0</v>
      </c>
      <c r="CL21" s="76">
        <v>0</v>
      </c>
      <c r="CM21" s="76">
        <v>0</v>
      </c>
      <c r="CN21" s="76">
        <v>0</v>
      </c>
      <c r="CO21" s="76">
        <v>0</v>
      </c>
      <c r="CP21" s="76">
        <v>0</v>
      </c>
      <c r="CQ21" s="76">
        <v>0</v>
      </c>
      <c r="CR21" s="76">
        <v>0</v>
      </c>
      <c r="CS21" s="76">
        <v>0</v>
      </c>
      <c r="CT21" s="76">
        <v>0</v>
      </c>
      <c r="CU21" s="76">
        <v>0</v>
      </c>
      <c r="CV21" s="76">
        <v>0</v>
      </c>
      <c r="CW21" s="76">
        <v>0</v>
      </c>
      <c r="CX21" s="76">
        <v>0</v>
      </c>
      <c r="CY21" s="76">
        <v>0</v>
      </c>
      <c r="CZ21" s="76">
        <v>0</v>
      </c>
      <c r="DA21" s="76">
        <v>0</v>
      </c>
      <c r="DB21" s="76">
        <v>0</v>
      </c>
      <c r="DC21" s="76">
        <v>0</v>
      </c>
      <c r="DD21" s="76">
        <v>0</v>
      </c>
      <c r="DE21" s="76">
        <v>0</v>
      </c>
      <c r="DF21" s="76">
        <v>0</v>
      </c>
      <c r="DG21" s="76">
        <v>0</v>
      </c>
      <c r="DH21" s="76">
        <v>0</v>
      </c>
      <c r="DI21" s="76">
        <v>0</v>
      </c>
      <c r="DJ21" s="76">
        <v>0</v>
      </c>
      <c r="DK21" s="76">
        <v>0</v>
      </c>
      <c r="DL21" s="76">
        <v>0</v>
      </c>
      <c r="DM21" s="76">
        <v>0</v>
      </c>
      <c r="DN21" s="76">
        <v>0</v>
      </c>
      <c r="DO21" s="76">
        <v>0</v>
      </c>
      <c r="DP21" s="76">
        <v>0</v>
      </c>
      <c r="DQ21" s="76">
        <v>0</v>
      </c>
      <c r="DR21" s="76">
        <v>0</v>
      </c>
      <c r="DS21" s="76">
        <v>1380754.2251259098</v>
      </c>
      <c r="DT21" s="76">
        <v>377746.1887475914</v>
      </c>
      <c r="DU21" s="76">
        <v>36418.413203463206</v>
      </c>
      <c r="DV21" s="76">
        <v>19345.603883083892</v>
      </c>
      <c r="DW21" s="76">
        <v>0</v>
      </c>
      <c r="DX21" s="76">
        <v>145730.41206321091</v>
      </c>
      <c r="DY21" s="76">
        <v>691.33333333333326</v>
      </c>
      <c r="DZ21" s="76">
        <v>0</v>
      </c>
      <c r="EA21" s="76">
        <v>23822.222222222219</v>
      </c>
      <c r="EB21" s="76">
        <v>0</v>
      </c>
      <c r="EC21" s="76">
        <v>0</v>
      </c>
      <c r="ED21" s="76">
        <v>0</v>
      </c>
      <c r="EE21" s="76">
        <v>0</v>
      </c>
      <c r="EF21" s="76">
        <v>81005.74004110253</v>
      </c>
      <c r="EG21" s="76">
        <v>0</v>
      </c>
      <c r="EH21" s="76">
        <v>214064.14718623221</v>
      </c>
      <c r="EI21" s="76">
        <v>0</v>
      </c>
      <c r="EJ21" s="76">
        <v>0</v>
      </c>
      <c r="EK21" s="76">
        <v>20787.196419591379</v>
      </c>
      <c r="EL21" s="76">
        <v>3905.1068274992112</v>
      </c>
      <c r="EM21" s="76">
        <v>992055.79181626556</v>
      </c>
      <c r="EN21" s="76">
        <v>385492.89919200802</v>
      </c>
      <c r="EO21" s="76">
        <v>23668.286796536795</v>
      </c>
      <c r="EP21" s="76">
        <v>413415.89065350045</v>
      </c>
      <c r="EQ21" s="76">
        <v>0</v>
      </c>
      <c r="ER21" s="76">
        <v>869297.94665118912</v>
      </c>
      <c r="ES21" s="76">
        <v>33812.199999999997</v>
      </c>
      <c r="ET21" s="76">
        <v>0</v>
      </c>
      <c r="EU21" s="76">
        <v>38011.111111111109</v>
      </c>
      <c r="EV21" s="76">
        <v>0</v>
      </c>
      <c r="EW21" s="76">
        <v>0</v>
      </c>
      <c r="EX21" s="76">
        <v>0</v>
      </c>
      <c r="EY21" s="76">
        <v>0</v>
      </c>
      <c r="EZ21" s="76">
        <v>159241.98912263641</v>
      </c>
      <c r="FA21" s="76">
        <v>0</v>
      </c>
      <c r="FB21" s="76">
        <v>1020007.0371573343</v>
      </c>
      <c r="FC21" s="76">
        <v>0</v>
      </c>
      <c r="FD21" s="76">
        <v>13248</v>
      </c>
      <c r="FE21" s="76">
        <v>34207.322196576832</v>
      </c>
      <c r="FF21" s="76">
        <v>490415.84155708691</v>
      </c>
      <c r="FG21" s="76">
        <v>502642.40203070093</v>
      </c>
      <c r="FH21" s="76">
        <v>8822.7146814404423</v>
      </c>
      <c r="FI21" s="76">
        <v>0</v>
      </c>
      <c r="FJ21" s="76">
        <v>563300.71563259605</v>
      </c>
      <c r="FK21" s="76">
        <v>0</v>
      </c>
      <c r="FL21" s="76">
        <v>20545.666666666664</v>
      </c>
      <c r="FM21" s="76">
        <v>2500</v>
      </c>
      <c r="FN21" s="76">
        <v>0</v>
      </c>
      <c r="FO21" s="76">
        <v>362736.66666666663</v>
      </c>
      <c r="FP21" s="76">
        <v>0</v>
      </c>
      <c r="FQ21" s="76">
        <v>0</v>
      </c>
      <c r="FR21" s="76">
        <v>0</v>
      </c>
      <c r="FS21" s="76">
        <v>0</v>
      </c>
      <c r="FT21" s="76">
        <v>9375</v>
      </c>
      <c r="FU21" s="76">
        <v>0</v>
      </c>
      <c r="FV21" s="76">
        <v>535826.25</v>
      </c>
      <c r="FW21" s="76">
        <v>0</v>
      </c>
      <c r="FX21" s="76">
        <v>0</v>
      </c>
      <c r="FY21" s="76">
        <v>0</v>
      </c>
      <c r="FZ21" s="76">
        <v>210835</v>
      </c>
      <c r="GA21" s="76">
        <v>0</v>
      </c>
      <c r="GB21" s="76">
        <v>0</v>
      </c>
      <c r="GC21" s="76">
        <v>0</v>
      </c>
      <c r="GD21" s="76">
        <v>286570.40146027086</v>
      </c>
      <c r="GE21" s="76">
        <v>0</v>
      </c>
      <c r="GF21" s="76">
        <v>0</v>
      </c>
      <c r="GG21" s="76">
        <v>0</v>
      </c>
      <c r="GH21" s="76">
        <v>0</v>
      </c>
      <c r="GI21" s="76">
        <v>0</v>
      </c>
      <c r="GJ21" s="76">
        <v>0</v>
      </c>
      <c r="GK21" s="76">
        <v>0</v>
      </c>
      <c r="GL21" s="76">
        <v>0</v>
      </c>
      <c r="GM21" s="76">
        <v>0</v>
      </c>
      <c r="GN21" s="76">
        <v>0</v>
      </c>
      <c r="GO21" s="76">
        <v>0</v>
      </c>
      <c r="GP21" s="76">
        <v>0</v>
      </c>
      <c r="GQ21" s="76">
        <v>0</v>
      </c>
      <c r="GR21" s="76">
        <v>0</v>
      </c>
      <c r="GS21" s="76">
        <v>0</v>
      </c>
      <c r="GT21" s="76">
        <v>0</v>
      </c>
      <c r="GU21" s="76">
        <v>0</v>
      </c>
      <c r="GV21" s="76">
        <v>0</v>
      </c>
      <c r="GW21" s="76">
        <v>0</v>
      </c>
      <c r="GX21" s="76">
        <v>0</v>
      </c>
      <c r="GY21" s="76">
        <v>0</v>
      </c>
      <c r="GZ21" s="76">
        <v>0</v>
      </c>
      <c r="HA21" s="76">
        <v>0</v>
      </c>
      <c r="HB21" s="76">
        <v>0</v>
      </c>
      <c r="HC21" s="76">
        <v>0</v>
      </c>
      <c r="HD21" s="76">
        <v>0</v>
      </c>
      <c r="HE21" s="76">
        <v>0</v>
      </c>
      <c r="HF21" s="76">
        <v>0</v>
      </c>
      <c r="HG21" s="76">
        <v>0</v>
      </c>
      <c r="HH21" s="76">
        <v>0</v>
      </c>
      <c r="HI21" s="76">
        <v>0</v>
      </c>
      <c r="HJ21" s="76">
        <v>0</v>
      </c>
      <c r="HK21" s="76">
        <v>0</v>
      </c>
      <c r="HL21" s="76">
        <v>0</v>
      </c>
      <c r="HM21" s="76">
        <v>0</v>
      </c>
      <c r="HN21" s="76">
        <v>0</v>
      </c>
      <c r="HP21" s="77" t="s">
        <v>148</v>
      </c>
      <c r="HQ21" s="75">
        <f>'Relative Weights'!$H$1</f>
        <v>2023</v>
      </c>
      <c r="HR21" s="76">
        <v>14700</v>
      </c>
      <c r="HS21" s="76">
        <v>0</v>
      </c>
      <c r="HT21" s="76">
        <v>0</v>
      </c>
      <c r="HU21" s="76">
        <v>0</v>
      </c>
      <c r="HV21" s="76">
        <v>0</v>
      </c>
      <c r="HW21" s="76">
        <v>0</v>
      </c>
      <c r="HX21" s="76">
        <v>0</v>
      </c>
      <c r="HY21" s="76">
        <v>0</v>
      </c>
      <c r="HZ21" s="76">
        <v>0</v>
      </c>
      <c r="IA21" s="76">
        <v>0</v>
      </c>
      <c r="IB21" s="76">
        <v>0</v>
      </c>
      <c r="IC21" s="76">
        <v>0</v>
      </c>
      <c r="ID21" s="76">
        <v>0</v>
      </c>
      <c r="IE21" s="76">
        <v>0</v>
      </c>
      <c r="IF21" s="76">
        <v>0</v>
      </c>
      <c r="IG21" s="76">
        <v>0</v>
      </c>
      <c r="IH21" s="76">
        <v>0</v>
      </c>
      <c r="II21" s="76">
        <v>0</v>
      </c>
      <c r="IJ21" s="76">
        <v>0</v>
      </c>
      <c r="IK21" s="76">
        <v>0</v>
      </c>
      <c r="IL21" s="76">
        <v>0</v>
      </c>
      <c r="IM21" s="76">
        <v>0</v>
      </c>
      <c r="IN21" s="76">
        <v>0</v>
      </c>
      <c r="IO21" s="76">
        <v>0</v>
      </c>
      <c r="IP21" s="76">
        <v>0</v>
      </c>
      <c r="IQ21" s="76">
        <v>0</v>
      </c>
      <c r="IR21" s="76">
        <v>0</v>
      </c>
      <c r="IS21" s="76">
        <v>0</v>
      </c>
      <c r="IT21" s="76">
        <v>0</v>
      </c>
      <c r="IU21" s="76">
        <v>0</v>
      </c>
      <c r="IV21" s="76">
        <v>0</v>
      </c>
      <c r="IW21" s="76">
        <v>0</v>
      </c>
      <c r="IX21" s="76">
        <v>0</v>
      </c>
      <c r="IY21" s="76">
        <v>0</v>
      </c>
      <c r="IZ21" s="76">
        <v>0</v>
      </c>
      <c r="JA21" s="76">
        <v>0</v>
      </c>
      <c r="JB21" s="76">
        <v>0</v>
      </c>
      <c r="JC21" s="76">
        <v>0</v>
      </c>
      <c r="JD21" s="76">
        <v>0</v>
      </c>
      <c r="JE21" s="76">
        <v>0</v>
      </c>
      <c r="JF21" s="76">
        <v>0</v>
      </c>
      <c r="JG21" s="76">
        <v>0</v>
      </c>
      <c r="JH21" s="76">
        <v>0</v>
      </c>
      <c r="JI21" s="76">
        <v>0</v>
      </c>
      <c r="JJ21" s="76">
        <v>0</v>
      </c>
      <c r="JK21" s="76">
        <v>0</v>
      </c>
      <c r="JL21" s="76">
        <v>0</v>
      </c>
      <c r="JM21" s="76">
        <v>0</v>
      </c>
      <c r="JN21" s="76">
        <v>0</v>
      </c>
      <c r="JO21" s="76">
        <v>0</v>
      </c>
      <c r="JP21" s="76">
        <v>0</v>
      </c>
      <c r="JQ21" s="76">
        <v>0</v>
      </c>
      <c r="JR21" s="76">
        <v>0</v>
      </c>
      <c r="JS21" s="76">
        <v>0</v>
      </c>
      <c r="JT21" s="76">
        <v>0</v>
      </c>
      <c r="JU21" s="76">
        <v>0</v>
      </c>
      <c r="JV21" s="76">
        <v>0</v>
      </c>
      <c r="JW21" s="76">
        <v>0</v>
      </c>
      <c r="JX21" s="76">
        <v>0</v>
      </c>
      <c r="JY21" s="76">
        <v>0</v>
      </c>
      <c r="JZ21" s="76">
        <v>0</v>
      </c>
      <c r="KA21" s="76">
        <v>0</v>
      </c>
      <c r="KB21" s="76">
        <v>0</v>
      </c>
      <c r="KC21" s="76">
        <v>0</v>
      </c>
      <c r="KD21" s="76">
        <v>0</v>
      </c>
      <c r="KE21" s="76">
        <v>0</v>
      </c>
      <c r="KF21" s="76">
        <v>0</v>
      </c>
      <c r="KG21" s="76">
        <v>0</v>
      </c>
      <c r="KH21" s="76">
        <v>0</v>
      </c>
      <c r="KI21" s="76">
        <v>0</v>
      </c>
      <c r="KJ21" s="76">
        <v>0</v>
      </c>
      <c r="KK21" s="76">
        <v>0</v>
      </c>
      <c r="KL21" s="76">
        <v>0</v>
      </c>
      <c r="KM21" s="76">
        <v>0</v>
      </c>
      <c r="KN21" s="76">
        <v>0</v>
      </c>
      <c r="KO21" s="76">
        <v>0</v>
      </c>
      <c r="KP21" s="76">
        <v>0</v>
      </c>
      <c r="KQ21" s="76">
        <v>0</v>
      </c>
      <c r="KR21" s="76">
        <v>0</v>
      </c>
      <c r="KS21" s="76">
        <v>0</v>
      </c>
      <c r="KT21" s="76">
        <v>0</v>
      </c>
      <c r="KU21" s="76">
        <v>0</v>
      </c>
      <c r="KV21" s="76">
        <v>0</v>
      </c>
      <c r="KW21" s="76">
        <v>0</v>
      </c>
      <c r="KX21" s="76">
        <v>0</v>
      </c>
      <c r="KY21" s="76">
        <v>0</v>
      </c>
      <c r="KZ21" s="76">
        <v>0</v>
      </c>
      <c r="LA21" s="76">
        <v>0</v>
      </c>
      <c r="LB21" s="76">
        <v>0</v>
      </c>
      <c r="LC21" s="76">
        <v>0</v>
      </c>
      <c r="LD21" s="76">
        <v>0</v>
      </c>
      <c r="LE21" s="76">
        <v>0</v>
      </c>
      <c r="LF21" s="76">
        <v>0</v>
      </c>
      <c r="LG21" s="76">
        <v>0</v>
      </c>
      <c r="LH21" s="76">
        <v>0</v>
      </c>
      <c r="LI21" s="76">
        <v>0</v>
      </c>
      <c r="LJ21" s="76">
        <v>0</v>
      </c>
      <c r="LK21" s="76">
        <v>0</v>
      </c>
      <c r="LL21" s="76">
        <v>0</v>
      </c>
      <c r="LM21" s="76">
        <v>0</v>
      </c>
      <c r="LN21" s="76">
        <v>0</v>
      </c>
      <c r="LO21" s="76">
        <v>0</v>
      </c>
      <c r="LP21" s="76">
        <v>0</v>
      </c>
      <c r="LQ21" s="76">
        <v>0</v>
      </c>
      <c r="LR21" s="76">
        <v>0</v>
      </c>
      <c r="LS21" s="76">
        <v>0</v>
      </c>
      <c r="LT21" s="76">
        <v>0</v>
      </c>
      <c r="LU21" s="76">
        <v>0</v>
      </c>
      <c r="LV21" s="76">
        <v>0</v>
      </c>
      <c r="LW21" s="76">
        <v>0</v>
      </c>
      <c r="LX21" s="76">
        <v>0</v>
      </c>
      <c r="LY21" s="76">
        <v>0</v>
      </c>
      <c r="LZ21" s="76">
        <v>0</v>
      </c>
      <c r="MA21" s="76">
        <v>0</v>
      </c>
      <c r="MB21" s="76">
        <v>0</v>
      </c>
      <c r="MC21" s="76">
        <v>0</v>
      </c>
      <c r="MD21" s="76">
        <v>0</v>
      </c>
      <c r="ME21" s="76">
        <v>0</v>
      </c>
      <c r="MF21" s="76">
        <v>0</v>
      </c>
      <c r="MG21" s="76">
        <v>0</v>
      </c>
      <c r="MH21" s="76">
        <v>0</v>
      </c>
      <c r="MI21" s="76">
        <v>0</v>
      </c>
      <c r="MJ21" s="76">
        <v>0</v>
      </c>
      <c r="MK21" s="76">
        <v>0</v>
      </c>
      <c r="ML21" s="76">
        <v>0</v>
      </c>
      <c r="MM21" s="76">
        <v>0</v>
      </c>
      <c r="MN21" s="76">
        <v>0</v>
      </c>
      <c r="MO21" s="76">
        <v>0</v>
      </c>
      <c r="MP21" s="76">
        <v>0</v>
      </c>
      <c r="MQ21" s="76">
        <v>0</v>
      </c>
      <c r="MR21" s="76">
        <v>0</v>
      </c>
      <c r="MS21" s="76">
        <v>0</v>
      </c>
      <c r="MT21" s="76">
        <v>0</v>
      </c>
      <c r="MU21" s="76">
        <v>0</v>
      </c>
      <c r="MV21" s="76">
        <v>0</v>
      </c>
      <c r="MW21" s="76">
        <v>0</v>
      </c>
      <c r="MX21" s="76">
        <v>0</v>
      </c>
      <c r="MY21" s="76">
        <v>0</v>
      </c>
      <c r="MZ21" s="76">
        <v>0</v>
      </c>
      <c r="NA21" s="76">
        <v>0</v>
      </c>
      <c r="NB21" s="76">
        <v>0</v>
      </c>
      <c r="NC21" s="76">
        <v>0</v>
      </c>
      <c r="ND21" s="76">
        <v>0</v>
      </c>
      <c r="NE21" s="76">
        <v>0</v>
      </c>
      <c r="NF21" s="76">
        <v>0</v>
      </c>
      <c r="NG21" s="76">
        <v>0</v>
      </c>
      <c r="NH21" s="76">
        <v>0</v>
      </c>
      <c r="NI21" s="76">
        <v>0</v>
      </c>
      <c r="NJ21" s="76">
        <v>0</v>
      </c>
      <c r="NK21" s="76">
        <v>0</v>
      </c>
      <c r="NL21" s="76">
        <v>0</v>
      </c>
      <c r="NM21" s="76">
        <v>0</v>
      </c>
      <c r="NN21" s="76">
        <v>0</v>
      </c>
      <c r="NO21" s="76">
        <v>0</v>
      </c>
      <c r="NP21" s="76">
        <v>0</v>
      </c>
      <c r="NQ21" s="76">
        <v>0</v>
      </c>
      <c r="NR21" s="76">
        <v>0</v>
      </c>
      <c r="NS21" s="76">
        <v>0</v>
      </c>
      <c r="NT21" s="76">
        <v>0</v>
      </c>
      <c r="NU21" s="76">
        <v>0</v>
      </c>
      <c r="NV21" s="76">
        <v>0</v>
      </c>
      <c r="NW21" s="76">
        <v>0</v>
      </c>
      <c r="NX21" s="76">
        <v>0</v>
      </c>
      <c r="NY21" s="76">
        <v>0</v>
      </c>
      <c r="NZ21" s="76">
        <v>0</v>
      </c>
      <c r="OA21" s="76">
        <v>0</v>
      </c>
      <c r="OB21" s="76">
        <v>0</v>
      </c>
      <c r="OC21" s="76">
        <v>0</v>
      </c>
      <c r="OD21" s="76">
        <v>0</v>
      </c>
      <c r="OE21" s="76">
        <v>0</v>
      </c>
      <c r="OF21" s="76">
        <v>0</v>
      </c>
      <c r="OG21" s="76">
        <v>0</v>
      </c>
      <c r="OH21" s="76">
        <v>0</v>
      </c>
      <c r="OI21" s="76">
        <v>0</v>
      </c>
      <c r="OJ21" s="76">
        <v>0</v>
      </c>
      <c r="OK21" s="76">
        <v>0</v>
      </c>
      <c r="OL21" s="76">
        <v>0</v>
      </c>
      <c r="OM21" s="76">
        <v>0</v>
      </c>
      <c r="ON21" s="76">
        <v>0</v>
      </c>
      <c r="OO21" s="76">
        <v>0</v>
      </c>
      <c r="OP21" s="76">
        <v>0</v>
      </c>
      <c r="OQ21" s="76">
        <v>0</v>
      </c>
      <c r="OR21" s="76">
        <v>0</v>
      </c>
      <c r="OS21" s="76">
        <v>0</v>
      </c>
      <c r="OT21" s="76">
        <v>0</v>
      </c>
      <c r="OU21" s="76">
        <v>0</v>
      </c>
      <c r="OV21" s="76">
        <v>0</v>
      </c>
      <c r="OW21" s="76">
        <v>0</v>
      </c>
      <c r="OX21" s="76">
        <v>0</v>
      </c>
      <c r="OY21" s="76">
        <v>0</v>
      </c>
      <c r="OZ21" s="76">
        <v>0</v>
      </c>
      <c r="PA21" s="76">
        <v>0</v>
      </c>
      <c r="PB21" s="76">
        <v>0</v>
      </c>
      <c r="PC21" s="76">
        <v>0</v>
      </c>
      <c r="PD21" s="76">
        <v>0</v>
      </c>
      <c r="PE21" s="76">
        <v>0</v>
      </c>
      <c r="PF21" s="76">
        <v>0</v>
      </c>
      <c r="PG21" s="76">
        <v>0</v>
      </c>
      <c r="PH21" s="76">
        <v>0</v>
      </c>
      <c r="PI21" s="76">
        <v>0</v>
      </c>
      <c r="PJ21" s="76">
        <v>3963405</v>
      </c>
      <c r="PK21" s="76">
        <v>1490443</v>
      </c>
      <c r="PL21" s="76">
        <v>110325</v>
      </c>
      <c r="PM21" s="76">
        <v>0</v>
      </c>
      <c r="PN21" s="76">
        <v>1214110</v>
      </c>
      <c r="PO21" s="76">
        <v>1035889</v>
      </c>
      <c r="PP21" s="76">
        <v>43671</v>
      </c>
      <c r="PQ21" s="76">
        <v>0</v>
      </c>
      <c r="PR21" s="76">
        <v>312978</v>
      </c>
      <c r="PS21" s="76">
        <v>0</v>
      </c>
      <c r="PT21" s="76">
        <v>0</v>
      </c>
      <c r="PU21" s="76">
        <v>0</v>
      </c>
      <c r="PV21" s="76">
        <v>0</v>
      </c>
      <c r="PW21" s="76">
        <v>357387</v>
      </c>
      <c r="PX21" s="76">
        <v>0</v>
      </c>
      <c r="PY21" s="76">
        <v>2018391</v>
      </c>
      <c r="PZ21" s="76">
        <v>0</v>
      </c>
      <c r="QA21" s="76">
        <v>9452</v>
      </c>
      <c r="QB21" s="76">
        <v>74878</v>
      </c>
      <c r="QC21" s="89">
        <v>814731</v>
      </c>
      <c r="QD21" s="102">
        <v>1</v>
      </c>
    </row>
    <row r="22" spans="1:446">
      <c r="A22" s="75" t="s">
        <v>113</v>
      </c>
      <c r="B22" s="75" t="s">
        <v>113</v>
      </c>
      <c r="C22" s="76">
        <f>ROUND(UH!H18,0)-ROUND(UH!H288,0)</f>
        <v>0</v>
      </c>
      <c r="D22" s="77">
        <v>3652</v>
      </c>
      <c r="E22" s="75" t="s">
        <v>113</v>
      </c>
      <c r="F22" s="75">
        <v>2023</v>
      </c>
      <c r="G22" s="76">
        <v>273484485</v>
      </c>
      <c r="H22" s="76">
        <v>171869252</v>
      </c>
      <c r="I22" s="76">
        <v>189238843</v>
      </c>
      <c r="J22" s="76">
        <v>35318911</v>
      </c>
      <c r="K22" s="76">
        <v>94166963</v>
      </c>
      <c r="L22" s="75" t="s">
        <v>865</v>
      </c>
      <c r="M22" s="75" t="s">
        <v>735</v>
      </c>
      <c r="N22" s="98" t="s">
        <v>864</v>
      </c>
      <c r="O22" s="76">
        <v>13287</v>
      </c>
      <c r="P22" s="76">
        <v>24755</v>
      </c>
      <c r="Q22" s="76">
        <v>5134</v>
      </c>
      <c r="R22" s="76">
        <v>1742</v>
      </c>
      <c r="S22" s="76">
        <v>1662</v>
      </c>
      <c r="T22" s="78" t="s">
        <v>768</v>
      </c>
      <c r="U22" s="78" t="s">
        <v>769</v>
      </c>
      <c r="V22" s="91" t="s">
        <v>866</v>
      </c>
      <c r="W22" s="76">
        <v>251144.99999999997</v>
      </c>
      <c r="X22" s="76">
        <v>88410.999999999927</v>
      </c>
      <c r="Y22" s="76">
        <v>25692</v>
      </c>
      <c r="Z22" s="76">
        <v>3450</v>
      </c>
      <c r="AA22" s="76">
        <v>0</v>
      </c>
      <c r="AB22" s="76">
        <v>40998</v>
      </c>
      <c r="AC22" s="76">
        <v>12493</v>
      </c>
      <c r="AD22" s="76">
        <v>0</v>
      </c>
      <c r="AE22" s="76">
        <v>6</v>
      </c>
      <c r="AF22" s="76">
        <v>0</v>
      </c>
      <c r="AG22" s="76">
        <v>0</v>
      </c>
      <c r="AH22" s="76">
        <v>1806</v>
      </c>
      <c r="AI22" s="76">
        <v>0</v>
      </c>
      <c r="AJ22" s="76">
        <v>23732</v>
      </c>
      <c r="AK22" s="76">
        <v>0</v>
      </c>
      <c r="AL22" s="76">
        <v>49156</v>
      </c>
      <c r="AM22" s="76">
        <v>0</v>
      </c>
      <c r="AN22" s="76">
        <v>338</v>
      </c>
      <c r="AO22" s="76">
        <v>11684</v>
      </c>
      <c r="AP22" s="76">
        <v>0</v>
      </c>
      <c r="AQ22" s="76">
        <v>80174.000000000015</v>
      </c>
      <c r="AR22" s="76">
        <v>35909</v>
      </c>
      <c r="AS22" s="76">
        <v>12761</v>
      </c>
      <c r="AT22" s="76">
        <v>12322.999999999996</v>
      </c>
      <c r="AU22" s="76">
        <v>0</v>
      </c>
      <c r="AV22" s="76">
        <v>51408</v>
      </c>
      <c r="AW22" s="76">
        <v>13230</v>
      </c>
      <c r="AX22" s="80">
        <v>0</v>
      </c>
      <c r="AY22" s="76">
        <v>81</v>
      </c>
      <c r="AZ22" s="76">
        <v>0</v>
      </c>
      <c r="BA22" s="76">
        <v>0</v>
      </c>
      <c r="BB22" s="76">
        <v>129</v>
      </c>
      <c r="BC22" s="76">
        <v>0</v>
      </c>
      <c r="BD22" s="76">
        <v>27974</v>
      </c>
      <c r="BE22" s="76">
        <v>134</v>
      </c>
      <c r="BF22" s="76">
        <v>145816.99999999997</v>
      </c>
      <c r="BG22" s="80">
        <v>0</v>
      </c>
      <c r="BH22" s="76">
        <v>3381</v>
      </c>
      <c r="BI22" s="76">
        <v>22609</v>
      </c>
      <c r="BJ22" s="76">
        <v>4741.0000000000027</v>
      </c>
      <c r="BK22" s="76">
        <v>9376</v>
      </c>
      <c r="BL22" s="76">
        <v>7040.9999999999991</v>
      </c>
      <c r="BM22" s="76">
        <v>3478.9999999999995</v>
      </c>
      <c r="BN22" s="76">
        <v>7275</v>
      </c>
      <c r="BO22" s="76">
        <v>0</v>
      </c>
      <c r="BP22" s="76">
        <v>25564.5</v>
      </c>
      <c r="BQ22" s="76">
        <v>768</v>
      </c>
      <c r="BR22" s="76">
        <v>0</v>
      </c>
      <c r="BS22" s="76">
        <v>11404</v>
      </c>
      <c r="BT22" s="76">
        <v>0</v>
      </c>
      <c r="BU22" s="76">
        <v>0</v>
      </c>
      <c r="BV22" s="76">
        <v>0</v>
      </c>
      <c r="BW22" s="76">
        <v>0</v>
      </c>
      <c r="BX22" s="76">
        <v>2069</v>
      </c>
      <c r="BY22" s="76">
        <v>696.5</v>
      </c>
      <c r="BZ22" s="76">
        <v>24959.999999999996</v>
      </c>
      <c r="CA22" s="76">
        <v>0</v>
      </c>
      <c r="CB22" s="76">
        <v>0</v>
      </c>
      <c r="CC22" s="76">
        <v>1896</v>
      </c>
      <c r="CD22" s="76">
        <v>13</v>
      </c>
      <c r="CE22" s="76">
        <v>7901.9999999999991</v>
      </c>
      <c r="CF22" s="76">
        <v>6884</v>
      </c>
      <c r="CG22" s="76">
        <v>714</v>
      </c>
      <c r="CH22" s="76">
        <v>3562</v>
      </c>
      <c r="CI22" s="76">
        <v>0</v>
      </c>
      <c r="CJ22" s="76">
        <v>7721.9999999999991</v>
      </c>
      <c r="CK22" s="76">
        <v>0</v>
      </c>
      <c r="CL22" s="76">
        <v>0</v>
      </c>
      <c r="CM22" s="76">
        <v>491</v>
      </c>
      <c r="CN22" s="76">
        <v>0</v>
      </c>
      <c r="CO22" s="76">
        <v>0</v>
      </c>
      <c r="CP22" s="76">
        <v>0</v>
      </c>
      <c r="CQ22" s="76">
        <v>0</v>
      </c>
      <c r="CR22" s="76">
        <v>213</v>
      </c>
      <c r="CS22" s="76">
        <v>713</v>
      </c>
      <c r="CT22" s="76">
        <v>583</v>
      </c>
      <c r="CU22" s="76">
        <v>0</v>
      </c>
      <c r="CV22" s="76">
        <v>0</v>
      </c>
      <c r="CW22" s="76">
        <v>42</v>
      </c>
      <c r="CX22" s="76">
        <v>65</v>
      </c>
      <c r="CY22" s="76">
        <v>0</v>
      </c>
      <c r="CZ22" s="76">
        <v>0</v>
      </c>
      <c r="DA22" s="76">
        <v>0</v>
      </c>
      <c r="DB22" s="76">
        <v>0</v>
      </c>
      <c r="DC22" s="76">
        <v>0</v>
      </c>
      <c r="DD22" s="76">
        <v>0</v>
      </c>
      <c r="DE22" s="76">
        <v>0</v>
      </c>
      <c r="DF22" s="76">
        <v>23510.999999999985</v>
      </c>
      <c r="DG22" s="76">
        <v>0</v>
      </c>
      <c r="DH22" s="76">
        <v>0</v>
      </c>
      <c r="DI22" s="76">
        <v>0</v>
      </c>
      <c r="DJ22" s="76">
        <v>0</v>
      </c>
      <c r="DK22" s="76">
        <v>0</v>
      </c>
      <c r="DL22" s="76">
        <v>36</v>
      </c>
      <c r="DM22" s="76">
        <v>16337.999999999991</v>
      </c>
      <c r="DN22" s="76">
        <v>0</v>
      </c>
      <c r="DO22" s="76">
        <v>15076.999999999998</v>
      </c>
      <c r="DP22" s="76">
        <v>0</v>
      </c>
      <c r="DQ22" s="76">
        <v>0</v>
      </c>
      <c r="DR22" s="76">
        <v>0</v>
      </c>
      <c r="DS22" s="76">
        <v>12734974.872986093</v>
      </c>
      <c r="DT22" s="76">
        <v>6851343.3655921938</v>
      </c>
      <c r="DU22" s="76">
        <v>2630717.2817324754</v>
      </c>
      <c r="DV22" s="76">
        <v>280568.8837531436</v>
      </c>
      <c r="DW22" s="76">
        <v>0</v>
      </c>
      <c r="DX22" s="76">
        <v>4270263.1588924248</v>
      </c>
      <c r="DY22" s="76">
        <v>468812.34601978812</v>
      </c>
      <c r="DZ22" s="76">
        <v>0</v>
      </c>
      <c r="EA22" s="76">
        <v>763.15789473684208</v>
      </c>
      <c r="EB22" s="76">
        <v>0</v>
      </c>
      <c r="EC22" s="76">
        <v>0</v>
      </c>
      <c r="ED22" s="76">
        <v>130723.08822899825</v>
      </c>
      <c r="EE22" s="76">
        <v>0</v>
      </c>
      <c r="EF22" s="76">
        <v>614136.24933916796</v>
      </c>
      <c r="EG22" s="76">
        <v>0</v>
      </c>
      <c r="EH22" s="76">
        <v>2349314.4269761839</v>
      </c>
      <c r="EI22" s="76">
        <v>0</v>
      </c>
      <c r="EJ22" s="76">
        <v>35202.514102564106</v>
      </c>
      <c r="EK22" s="76">
        <v>1064360.1161758821</v>
      </c>
      <c r="EL22" s="76">
        <v>0</v>
      </c>
      <c r="EM22" s="76">
        <v>12336324.59209962</v>
      </c>
      <c r="EN22" s="76">
        <v>5114824.020911173</v>
      </c>
      <c r="EO22" s="76">
        <v>2615577.3315879167</v>
      </c>
      <c r="EP22" s="76">
        <v>1606099.0353392875</v>
      </c>
      <c r="EQ22" s="76">
        <v>0</v>
      </c>
      <c r="ER22" s="76">
        <v>9008144.152867876</v>
      </c>
      <c r="ES22" s="76">
        <v>737893.09711798141</v>
      </c>
      <c r="ET22" s="76">
        <v>0</v>
      </c>
      <c r="EU22" s="76">
        <v>9236.8421052631566</v>
      </c>
      <c r="EV22" s="76">
        <v>0</v>
      </c>
      <c r="EW22" s="76">
        <v>0</v>
      </c>
      <c r="EX22" s="76">
        <v>16114.352678571428</v>
      </c>
      <c r="EY22" s="76">
        <v>0</v>
      </c>
      <c r="EZ22" s="76">
        <v>1940805.2470318244</v>
      </c>
      <c r="FA22" s="76">
        <v>29797.670742326143</v>
      </c>
      <c r="FB22" s="76">
        <v>13758213.350194393</v>
      </c>
      <c r="FC22" s="76">
        <v>0</v>
      </c>
      <c r="FD22" s="76">
        <v>293847.68788643193</v>
      </c>
      <c r="FE22" s="76">
        <v>2394366.6380592505</v>
      </c>
      <c r="FF22" s="76">
        <v>1103234.6014234624</v>
      </c>
      <c r="FG22" s="76">
        <v>7150225.4921032451</v>
      </c>
      <c r="FH22" s="76">
        <v>5337453.4473048346</v>
      </c>
      <c r="FI22" s="76">
        <v>2855924.6152359769</v>
      </c>
      <c r="FJ22" s="76">
        <v>2270409.7324124095</v>
      </c>
      <c r="FK22" s="76">
        <v>0</v>
      </c>
      <c r="FL22" s="76">
        <v>10015273.278404625</v>
      </c>
      <c r="FM22" s="76">
        <v>361552.42723898502</v>
      </c>
      <c r="FN22" s="76">
        <v>0</v>
      </c>
      <c r="FO22" s="76">
        <v>1500751.071644369</v>
      </c>
      <c r="FP22" s="76">
        <v>0</v>
      </c>
      <c r="FQ22" s="76">
        <v>0</v>
      </c>
      <c r="FR22" s="76">
        <v>0</v>
      </c>
      <c r="FS22" s="76">
        <v>0</v>
      </c>
      <c r="FT22" s="76">
        <v>939524.27204815613</v>
      </c>
      <c r="FU22" s="76">
        <v>1538527.2122243796</v>
      </c>
      <c r="FV22" s="76">
        <v>10256470.263580281</v>
      </c>
      <c r="FW22" s="76">
        <v>0</v>
      </c>
      <c r="FX22" s="76">
        <v>0</v>
      </c>
      <c r="FY22" s="76">
        <v>650266.86615882418</v>
      </c>
      <c r="FZ22" s="76">
        <v>16303.503814099086</v>
      </c>
      <c r="GA22" s="76">
        <v>11459307.049236668</v>
      </c>
      <c r="GB22" s="76">
        <v>9934680.975466257</v>
      </c>
      <c r="GC22" s="76">
        <v>858865.20594375348</v>
      </c>
      <c r="GD22" s="76">
        <v>2898740.7546993634</v>
      </c>
      <c r="GE22" s="76">
        <v>0</v>
      </c>
      <c r="GF22" s="76">
        <v>12649907.435399057</v>
      </c>
      <c r="GG22" s="76">
        <v>0</v>
      </c>
      <c r="GH22" s="76">
        <v>0</v>
      </c>
      <c r="GI22" s="76">
        <v>915681.88423798408</v>
      </c>
      <c r="GJ22" s="76">
        <v>0</v>
      </c>
      <c r="GK22" s="76">
        <v>0</v>
      </c>
      <c r="GL22" s="76">
        <v>0</v>
      </c>
      <c r="GM22" s="76">
        <v>0</v>
      </c>
      <c r="GN22" s="76">
        <v>454038.8616565094</v>
      </c>
      <c r="GO22" s="76">
        <v>2660194.3421781291</v>
      </c>
      <c r="GP22" s="76">
        <v>3223955.4212890035</v>
      </c>
      <c r="GQ22" s="76">
        <v>0</v>
      </c>
      <c r="GR22" s="76">
        <v>0</v>
      </c>
      <c r="GS22" s="76">
        <v>22916.94301940934</v>
      </c>
      <c r="GT22" s="76">
        <v>81517.519070495444</v>
      </c>
      <c r="GU22" s="76">
        <v>0</v>
      </c>
      <c r="GV22" s="76">
        <v>0</v>
      </c>
      <c r="GW22" s="76">
        <v>0</v>
      </c>
      <c r="GX22" s="76">
        <v>0</v>
      </c>
      <c r="GY22" s="76">
        <v>0</v>
      </c>
      <c r="GZ22" s="76">
        <v>0</v>
      </c>
      <c r="HA22" s="76">
        <v>0</v>
      </c>
      <c r="HB22" s="76">
        <v>8377996.2254901994</v>
      </c>
      <c r="HC22" s="76">
        <v>0</v>
      </c>
      <c r="HD22" s="76">
        <v>0</v>
      </c>
      <c r="HE22" s="76">
        <v>0</v>
      </c>
      <c r="HF22" s="76">
        <v>0</v>
      </c>
      <c r="HG22" s="76">
        <v>0</v>
      </c>
      <c r="HH22" s="76">
        <v>27265</v>
      </c>
      <c r="HI22" s="76">
        <v>4342699.1307941992</v>
      </c>
      <c r="HJ22" s="76">
        <v>0</v>
      </c>
      <c r="HK22" s="76">
        <v>3900005.4311325001</v>
      </c>
      <c r="HL22" s="76">
        <v>0</v>
      </c>
      <c r="HM22" s="76">
        <v>0</v>
      </c>
      <c r="HN22" s="76">
        <v>0</v>
      </c>
      <c r="HP22" s="77" t="s">
        <v>149</v>
      </c>
      <c r="HQ22" s="75">
        <f>'Relative Weights'!$H$1</f>
        <v>2023</v>
      </c>
      <c r="HR22" s="76">
        <v>6011698.2599999998</v>
      </c>
      <c r="HS22" s="76">
        <v>2370307.9500000002</v>
      </c>
      <c r="HT22" s="76">
        <v>782107.12</v>
      </c>
      <c r="HU22" s="76">
        <v>31315.06</v>
      </c>
      <c r="HV22" s="76">
        <v>0</v>
      </c>
      <c r="HW22" s="76">
        <v>995072.32</v>
      </c>
      <c r="HX22" s="76">
        <v>127826.81</v>
      </c>
      <c r="HY22" s="76">
        <v>0</v>
      </c>
      <c r="HZ22" s="76">
        <v>113.09</v>
      </c>
      <c r="IA22" s="76">
        <v>0</v>
      </c>
      <c r="IB22" s="76">
        <v>0</v>
      </c>
      <c r="IC22" s="76">
        <v>8198.41</v>
      </c>
      <c r="ID22" s="76">
        <v>0</v>
      </c>
      <c r="IE22" s="76">
        <v>362317.17</v>
      </c>
      <c r="IF22" s="76">
        <v>0</v>
      </c>
      <c r="IG22" s="76">
        <v>1487575.34</v>
      </c>
      <c r="IH22" s="76">
        <v>0</v>
      </c>
      <c r="II22" s="76">
        <v>436.75</v>
      </c>
      <c r="IJ22" s="76">
        <v>301915.13</v>
      </c>
      <c r="IK22" s="76">
        <v>0</v>
      </c>
      <c r="IL22" s="76">
        <v>1860756.49</v>
      </c>
      <c r="IM22" s="76">
        <v>874633.74</v>
      </c>
      <c r="IN22" s="76">
        <v>315572.88</v>
      </c>
      <c r="IO22" s="76">
        <v>221531.96</v>
      </c>
      <c r="IP22" s="76">
        <v>0</v>
      </c>
      <c r="IQ22" s="76">
        <v>1645151.01</v>
      </c>
      <c r="IR22" s="76">
        <v>147628.51</v>
      </c>
      <c r="IS22" s="76">
        <v>0</v>
      </c>
      <c r="IT22" s="76">
        <v>1526.69</v>
      </c>
      <c r="IU22" s="76">
        <v>0</v>
      </c>
      <c r="IV22" s="76">
        <v>0</v>
      </c>
      <c r="IW22" s="76">
        <v>585.6</v>
      </c>
      <c r="IX22" s="76">
        <v>0</v>
      </c>
      <c r="IY22" s="76">
        <v>440755.77</v>
      </c>
      <c r="IZ22" s="76">
        <v>0</v>
      </c>
      <c r="JA22" s="76">
        <v>4920370.3099999996</v>
      </c>
      <c r="JB22" s="76">
        <v>0</v>
      </c>
      <c r="JC22" s="76">
        <v>4612.72</v>
      </c>
      <c r="JD22" s="76">
        <v>561745.22</v>
      </c>
      <c r="JE22" s="76">
        <v>181137.12</v>
      </c>
      <c r="JF22" s="76">
        <v>288257.24</v>
      </c>
      <c r="JG22" s="76">
        <v>395976.31</v>
      </c>
      <c r="JH22" s="76">
        <v>104885.77</v>
      </c>
      <c r="JI22" s="76">
        <v>183416.17</v>
      </c>
      <c r="JJ22" s="76">
        <v>0</v>
      </c>
      <c r="JK22" s="76">
        <v>682921.78</v>
      </c>
      <c r="JL22" s="76">
        <v>6492.79</v>
      </c>
      <c r="JM22" s="76">
        <v>0</v>
      </c>
      <c r="JN22" s="76">
        <v>618513.15</v>
      </c>
      <c r="JO22" s="76">
        <v>0</v>
      </c>
      <c r="JP22" s="76">
        <v>0</v>
      </c>
      <c r="JQ22" s="76">
        <v>0</v>
      </c>
      <c r="JR22" s="76">
        <v>0</v>
      </c>
      <c r="JS22" s="76">
        <v>94434.240000000005</v>
      </c>
      <c r="JT22" s="76">
        <v>1296141.68</v>
      </c>
      <c r="JU22" s="76">
        <v>1148434.3700000001</v>
      </c>
      <c r="JV22" s="76">
        <v>0</v>
      </c>
      <c r="JW22" s="76">
        <v>0</v>
      </c>
      <c r="JX22" s="76">
        <v>42628.37</v>
      </c>
      <c r="JY22" s="76">
        <v>496.68</v>
      </c>
      <c r="JZ22" s="76">
        <v>204657.61</v>
      </c>
      <c r="KA22" s="76">
        <v>319559.01</v>
      </c>
      <c r="KB22" s="76">
        <v>25469.07</v>
      </c>
      <c r="KC22" s="76">
        <v>61258.36</v>
      </c>
      <c r="KD22" s="76">
        <v>0</v>
      </c>
      <c r="KE22" s="76">
        <v>355203.87</v>
      </c>
      <c r="KF22" s="76">
        <v>0</v>
      </c>
      <c r="KG22" s="76">
        <v>0</v>
      </c>
      <c r="KH22" s="76">
        <v>25775.759999999998</v>
      </c>
      <c r="KI22" s="76">
        <v>0</v>
      </c>
      <c r="KJ22" s="76">
        <v>0</v>
      </c>
      <c r="KK22" s="76">
        <v>0</v>
      </c>
      <c r="KL22" s="76">
        <v>0</v>
      </c>
      <c r="KM22" s="76">
        <v>3625.75</v>
      </c>
      <c r="KN22" s="76">
        <v>1803643.45</v>
      </c>
      <c r="KO22" s="76">
        <v>29275.05</v>
      </c>
      <c r="KP22" s="76">
        <v>0</v>
      </c>
      <c r="KQ22" s="76">
        <v>0</v>
      </c>
      <c r="KR22" s="76">
        <v>1212.6500000000001</v>
      </c>
      <c r="KS22" s="76">
        <v>2483.42</v>
      </c>
      <c r="KT22" s="76">
        <v>0</v>
      </c>
      <c r="KU22" s="76">
        <v>0</v>
      </c>
      <c r="KV22" s="76">
        <v>0</v>
      </c>
      <c r="KW22" s="76">
        <v>0</v>
      </c>
      <c r="KX22" s="76">
        <v>0</v>
      </c>
      <c r="KY22" s="76">
        <v>0</v>
      </c>
      <c r="KZ22" s="76">
        <v>0</v>
      </c>
      <c r="LA22" s="76">
        <v>1120625.52</v>
      </c>
      <c r="LB22" s="76">
        <v>0</v>
      </c>
      <c r="LC22" s="76">
        <v>0</v>
      </c>
      <c r="LD22" s="76">
        <v>0</v>
      </c>
      <c r="LE22" s="76">
        <v>0</v>
      </c>
      <c r="LF22" s="76">
        <v>0</v>
      </c>
      <c r="LG22" s="76">
        <v>9424.48</v>
      </c>
      <c r="LH22" s="76">
        <v>296059.57</v>
      </c>
      <c r="LI22" s="76">
        <v>0</v>
      </c>
      <c r="LJ22" s="76">
        <v>3951474.03</v>
      </c>
      <c r="LK22" s="76">
        <v>0</v>
      </c>
      <c r="LL22" s="76">
        <v>0</v>
      </c>
      <c r="LM22" s="76">
        <v>0</v>
      </c>
      <c r="LN22" s="76">
        <v>1931.4</v>
      </c>
      <c r="LO22" s="76">
        <v>114559.01</v>
      </c>
      <c r="LP22" s="76">
        <v>80.42</v>
      </c>
      <c r="LQ22" s="76">
        <v>164.72</v>
      </c>
      <c r="LR22" s="76">
        <v>0</v>
      </c>
      <c r="LS22" s="76">
        <v>143198.13</v>
      </c>
      <c r="LT22" s="76">
        <v>3561.22</v>
      </c>
      <c r="LU22" s="76">
        <v>0</v>
      </c>
      <c r="LV22" s="76">
        <v>0</v>
      </c>
      <c r="LW22" s="76">
        <v>0</v>
      </c>
      <c r="LX22" s="76">
        <v>0</v>
      </c>
      <c r="LY22" s="76">
        <v>0</v>
      </c>
      <c r="LZ22" s="76">
        <v>0</v>
      </c>
      <c r="MA22" s="76">
        <v>1102.8900000000001</v>
      </c>
      <c r="MB22" s="76">
        <v>0</v>
      </c>
      <c r="MC22" s="76">
        <v>1396.08</v>
      </c>
      <c r="MD22" s="76">
        <v>0</v>
      </c>
      <c r="ME22" s="76">
        <v>0</v>
      </c>
      <c r="MF22" s="76">
        <v>9417.9599999999991</v>
      </c>
      <c r="MG22" s="76">
        <v>0</v>
      </c>
      <c r="MH22" s="76">
        <v>5832.83</v>
      </c>
      <c r="MI22" s="76">
        <v>199167.95</v>
      </c>
      <c r="MJ22" s="76">
        <v>158.47</v>
      </c>
      <c r="MK22" s="76">
        <v>264.58</v>
      </c>
      <c r="ML22" s="76">
        <v>0</v>
      </c>
      <c r="MM22" s="76">
        <v>211653.82</v>
      </c>
      <c r="MN22" s="76">
        <v>5268.65</v>
      </c>
      <c r="MO22" s="76">
        <v>0</v>
      </c>
      <c r="MP22" s="76">
        <v>0</v>
      </c>
      <c r="MQ22" s="76">
        <v>0</v>
      </c>
      <c r="MR22" s="76">
        <v>0</v>
      </c>
      <c r="MS22" s="76">
        <v>0</v>
      </c>
      <c r="MT22" s="76">
        <v>0</v>
      </c>
      <c r="MU22" s="76">
        <v>2779.27</v>
      </c>
      <c r="MV22" s="76">
        <v>0</v>
      </c>
      <c r="MW22" s="76">
        <v>2762.46</v>
      </c>
      <c r="MX22" s="76">
        <v>0</v>
      </c>
      <c r="MY22" s="76">
        <v>0</v>
      </c>
      <c r="MZ22" s="76">
        <v>9894.14</v>
      </c>
      <c r="NA22" s="76">
        <v>0</v>
      </c>
      <c r="NB22" s="76">
        <v>28874.44</v>
      </c>
      <c r="NC22" s="76">
        <v>1102911.22</v>
      </c>
      <c r="ND22" s="76">
        <v>618.42999999999995</v>
      </c>
      <c r="NE22" s="76">
        <v>624.9</v>
      </c>
      <c r="NF22" s="76">
        <v>0</v>
      </c>
      <c r="NG22" s="76">
        <v>525292.64</v>
      </c>
      <c r="NH22" s="76">
        <v>45368.959999999999</v>
      </c>
      <c r="NI22" s="76">
        <v>0</v>
      </c>
      <c r="NJ22" s="76">
        <v>0</v>
      </c>
      <c r="NK22" s="76">
        <v>0</v>
      </c>
      <c r="NL22" s="76">
        <v>0</v>
      </c>
      <c r="NM22" s="76">
        <v>0</v>
      </c>
      <c r="NN22" s="76">
        <v>0</v>
      </c>
      <c r="NO22" s="76">
        <v>18925.509999999998</v>
      </c>
      <c r="NP22" s="76">
        <v>1268943.52</v>
      </c>
      <c r="NQ22" s="76">
        <v>11807.3</v>
      </c>
      <c r="NR22" s="76">
        <v>0</v>
      </c>
      <c r="NS22" s="76">
        <v>0</v>
      </c>
      <c r="NT22" s="76">
        <v>35872.89</v>
      </c>
      <c r="NU22" s="76">
        <v>0</v>
      </c>
      <c r="NV22" s="76">
        <v>55315.31</v>
      </c>
      <c r="NW22" s="76">
        <v>2127203.5099999998</v>
      </c>
      <c r="NX22" s="76">
        <v>936.16</v>
      </c>
      <c r="NY22" s="76">
        <v>1630.71</v>
      </c>
      <c r="NZ22" s="76">
        <v>0</v>
      </c>
      <c r="OA22" s="76">
        <v>2260434.81</v>
      </c>
      <c r="OB22" s="76">
        <v>0</v>
      </c>
      <c r="OC22" s="76">
        <v>0</v>
      </c>
      <c r="OD22" s="76">
        <v>0</v>
      </c>
      <c r="OE22" s="76">
        <v>0</v>
      </c>
      <c r="OF22" s="76">
        <v>0</v>
      </c>
      <c r="OG22" s="76">
        <v>0</v>
      </c>
      <c r="OH22" s="76">
        <v>0</v>
      </c>
      <c r="OI22" s="76">
        <v>92907.05</v>
      </c>
      <c r="OJ22" s="76">
        <v>2254132.92</v>
      </c>
      <c r="OK22" s="76">
        <v>162287.20000000001</v>
      </c>
      <c r="OL22" s="76">
        <v>0</v>
      </c>
      <c r="OM22" s="76">
        <v>0</v>
      </c>
      <c r="ON22" s="76">
        <v>57036.83</v>
      </c>
      <c r="OO22" s="76">
        <v>0</v>
      </c>
      <c r="OP22" s="76">
        <v>0</v>
      </c>
      <c r="OQ22" s="76">
        <v>0</v>
      </c>
      <c r="OR22" s="76">
        <v>0</v>
      </c>
      <c r="OS22" s="76">
        <v>0</v>
      </c>
      <c r="OT22" s="76">
        <v>0</v>
      </c>
      <c r="OU22" s="76">
        <v>0</v>
      </c>
      <c r="OV22" s="76">
        <v>0</v>
      </c>
      <c r="OW22" s="76">
        <v>0</v>
      </c>
      <c r="OX22" s="76">
        <v>0</v>
      </c>
      <c r="OY22" s="76">
        <v>0</v>
      </c>
      <c r="OZ22" s="76">
        <v>0</v>
      </c>
      <c r="PA22" s="76">
        <v>0</v>
      </c>
      <c r="PB22" s="76">
        <v>0</v>
      </c>
      <c r="PC22" s="76">
        <v>32998.33</v>
      </c>
      <c r="PD22" s="76">
        <v>160529</v>
      </c>
      <c r="PE22" s="76">
        <v>0</v>
      </c>
      <c r="PF22" s="76">
        <v>1549233.99</v>
      </c>
      <c r="PG22" s="76">
        <v>0</v>
      </c>
      <c r="PH22" s="76">
        <v>0</v>
      </c>
      <c r="PI22" s="76">
        <v>0</v>
      </c>
      <c r="PJ22" s="76">
        <v>30276629.949999999</v>
      </c>
      <c r="PK22" s="76">
        <v>41116607.979999997</v>
      </c>
      <c r="PL22" s="76">
        <v>1910674.21</v>
      </c>
      <c r="PM22" s="76">
        <v>0</v>
      </c>
      <c r="PN22" s="76">
        <v>4900717.71</v>
      </c>
      <c r="PO22" s="76">
        <v>71969503.640000001</v>
      </c>
      <c r="PP22" s="76">
        <v>1562976.55</v>
      </c>
      <c r="PQ22" s="76">
        <v>103266.8</v>
      </c>
      <c r="PR22" s="76">
        <v>3975254.52</v>
      </c>
      <c r="PS22" s="76">
        <v>0</v>
      </c>
      <c r="PT22" s="76">
        <v>0</v>
      </c>
      <c r="PU22" s="76">
        <v>170923.66</v>
      </c>
      <c r="PV22" s="76">
        <v>0</v>
      </c>
      <c r="PW22" s="76">
        <v>4317947.0599999996</v>
      </c>
      <c r="PX22" s="76">
        <v>19643778.91</v>
      </c>
      <c r="PY22" s="76">
        <v>12589153.800000001</v>
      </c>
      <c r="PZ22" s="76">
        <v>8253624.8700000001</v>
      </c>
      <c r="QA22" s="76">
        <v>528145.53</v>
      </c>
      <c r="QB22" s="76">
        <v>6877751.4699999997</v>
      </c>
      <c r="QC22" s="89">
        <v>826350.23</v>
      </c>
      <c r="QD22" s="102">
        <v>1</v>
      </c>
    </row>
    <row r="23" spans="1:446">
      <c r="A23" s="75" t="s">
        <v>74</v>
      </c>
      <c r="B23" s="75" t="s">
        <v>74</v>
      </c>
      <c r="C23" s="76">
        <f>ROUND(UHCL!H18,0)-ROUND(UHCL!H288,0)</f>
        <v>0</v>
      </c>
      <c r="D23" s="77">
        <v>11711</v>
      </c>
      <c r="E23" s="75" t="s">
        <v>705</v>
      </c>
      <c r="F23" s="75">
        <v>2023</v>
      </c>
      <c r="G23" s="76">
        <v>46440755</v>
      </c>
      <c r="H23" s="76">
        <v>2184946</v>
      </c>
      <c r="I23" s="76">
        <v>32051902</v>
      </c>
      <c r="J23" s="76">
        <v>9206607</v>
      </c>
      <c r="K23" s="76">
        <v>18226877</v>
      </c>
      <c r="L23" s="75" t="s">
        <v>944</v>
      </c>
      <c r="M23" s="75" t="s">
        <v>800</v>
      </c>
      <c r="N23" t="s">
        <v>933</v>
      </c>
      <c r="O23" s="76">
        <v>886</v>
      </c>
      <c r="P23" s="76">
        <v>5638</v>
      </c>
      <c r="Q23" s="76">
        <v>1876</v>
      </c>
      <c r="R23" s="76">
        <v>162</v>
      </c>
      <c r="S23" s="76">
        <v>0</v>
      </c>
      <c r="T23" s="78" t="s">
        <v>770</v>
      </c>
      <c r="U23" s="78" t="s">
        <v>771</v>
      </c>
      <c r="V23" s="78" t="s">
        <v>772</v>
      </c>
      <c r="W23" s="76">
        <v>19984</v>
      </c>
      <c r="X23" s="76">
        <v>8337</v>
      </c>
      <c r="Y23" s="76">
        <v>2778</v>
      </c>
      <c r="Z23" s="76">
        <v>1951</v>
      </c>
      <c r="AA23" s="76">
        <v>0</v>
      </c>
      <c r="AB23" s="76">
        <v>4569</v>
      </c>
      <c r="AC23" s="76">
        <v>12</v>
      </c>
      <c r="AD23" s="76">
        <v>0</v>
      </c>
      <c r="AE23" s="76">
        <v>105</v>
      </c>
      <c r="AF23" s="76">
        <v>0</v>
      </c>
      <c r="AG23" s="76">
        <v>0</v>
      </c>
      <c r="AH23" s="76">
        <v>42</v>
      </c>
      <c r="AI23" s="76">
        <v>0</v>
      </c>
      <c r="AJ23" s="76">
        <v>321</v>
      </c>
      <c r="AK23" s="76">
        <v>0</v>
      </c>
      <c r="AL23" s="76">
        <v>2949</v>
      </c>
      <c r="AM23" s="76">
        <v>0</v>
      </c>
      <c r="AN23" s="76">
        <v>0</v>
      </c>
      <c r="AO23" s="76">
        <v>9</v>
      </c>
      <c r="AP23" s="76">
        <v>3</v>
      </c>
      <c r="AQ23" s="76">
        <v>30262</v>
      </c>
      <c r="AR23" s="76">
        <v>13264</v>
      </c>
      <c r="AS23" s="76">
        <v>3204</v>
      </c>
      <c r="AT23" s="76">
        <v>10194</v>
      </c>
      <c r="AU23" s="76">
        <v>0</v>
      </c>
      <c r="AV23" s="76">
        <v>10494</v>
      </c>
      <c r="AW23" s="76">
        <v>471</v>
      </c>
      <c r="AX23" s="76">
        <v>0</v>
      </c>
      <c r="AY23" s="76">
        <v>1029</v>
      </c>
      <c r="AZ23" s="76">
        <v>0</v>
      </c>
      <c r="BA23" s="76">
        <v>0</v>
      </c>
      <c r="BB23" s="76">
        <v>936</v>
      </c>
      <c r="BC23" s="76">
        <v>0</v>
      </c>
      <c r="BD23" s="76">
        <v>4218</v>
      </c>
      <c r="BE23" s="76">
        <v>0</v>
      </c>
      <c r="BF23" s="76">
        <v>20844</v>
      </c>
      <c r="BG23" s="76">
        <v>0</v>
      </c>
      <c r="BH23" s="76">
        <v>612</v>
      </c>
      <c r="BI23" s="76">
        <v>658</v>
      </c>
      <c r="BJ23" s="76">
        <v>354</v>
      </c>
      <c r="BK23" s="76">
        <v>7264.0000000000009</v>
      </c>
      <c r="BL23" s="76">
        <v>3359</v>
      </c>
      <c r="BM23" s="76">
        <v>303</v>
      </c>
      <c r="BN23" s="76">
        <v>3916</v>
      </c>
      <c r="BO23" s="76">
        <v>0</v>
      </c>
      <c r="BP23" s="76">
        <v>6468</v>
      </c>
      <c r="BQ23" s="76">
        <v>54</v>
      </c>
      <c r="BR23" s="76">
        <v>0</v>
      </c>
      <c r="BS23" s="76">
        <v>0</v>
      </c>
      <c r="BT23" s="76">
        <v>582</v>
      </c>
      <c r="BU23" s="76">
        <v>0</v>
      </c>
      <c r="BV23" s="76">
        <v>0</v>
      </c>
      <c r="BW23" s="76">
        <v>0</v>
      </c>
      <c r="BX23" s="76">
        <v>2613</v>
      </c>
      <c r="BY23" s="76">
        <v>0</v>
      </c>
      <c r="BZ23" s="76">
        <v>7171</v>
      </c>
      <c r="CA23" s="76">
        <v>0</v>
      </c>
      <c r="CB23" s="76">
        <v>0</v>
      </c>
      <c r="CC23" s="76">
        <v>449</v>
      </c>
      <c r="CD23" s="76">
        <v>0</v>
      </c>
      <c r="CE23" s="76">
        <v>537</v>
      </c>
      <c r="CF23" s="76">
        <v>0</v>
      </c>
      <c r="CG23" s="76">
        <v>0</v>
      </c>
      <c r="CH23" s="76">
        <v>1782</v>
      </c>
      <c r="CI23" s="76">
        <v>0</v>
      </c>
      <c r="CJ23" s="76">
        <v>0</v>
      </c>
      <c r="CK23" s="76">
        <v>0</v>
      </c>
      <c r="CL23" s="76">
        <v>0</v>
      </c>
      <c r="CM23" s="76">
        <v>0</v>
      </c>
      <c r="CN23" s="76">
        <v>0</v>
      </c>
      <c r="CO23" s="76">
        <v>0</v>
      </c>
      <c r="CP23" s="76">
        <v>0</v>
      </c>
      <c r="CQ23" s="76">
        <v>0</v>
      </c>
      <c r="CR23" s="76">
        <v>0</v>
      </c>
      <c r="CS23" s="76">
        <v>0</v>
      </c>
      <c r="CT23" s="76">
        <v>0</v>
      </c>
      <c r="CU23" s="76">
        <v>0</v>
      </c>
      <c r="CV23" s="76">
        <v>0</v>
      </c>
      <c r="CW23" s="76">
        <v>0</v>
      </c>
      <c r="CX23" s="76">
        <v>0</v>
      </c>
      <c r="CY23" s="76">
        <v>0</v>
      </c>
      <c r="CZ23" s="76">
        <v>0</v>
      </c>
      <c r="DA23" s="76">
        <v>0</v>
      </c>
      <c r="DB23" s="76">
        <v>0</v>
      </c>
      <c r="DC23" s="76">
        <v>0</v>
      </c>
      <c r="DD23" s="76">
        <v>0</v>
      </c>
      <c r="DE23" s="76">
        <v>0</v>
      </c>
      <c r="DF23" s="76">
        <v>0</v>
      </c>
      <c r="DG23" s="76">
        <v>0</v>
      </c>
      <c r="DH23" s="76">
        <v>0</v>
      </c>
      <c r="DI23" s="76">
        <v>0</v>
      </c>
      <c r="DJ23" s="76">
        <v>0</v>
      </c>
      <c r="DK23" s="76">
        <v>0</v>
      </c>
      <c r="DL23" s="76">
        <v>0</v>
      </c>
      <c r="DM23" s="76">
        <v>0</v>
      </c>
      <c r="DN23" s="76">
        <v>0</v>
      </c>
      <c r="DO23" s="76">
        <v>0</v>
      </c>
      <c r="DP23" s="76">
        <v>0</v>
      </c>
      <c r="DQ23" s="76">
        <v>0</v>
      </c>
      <c r="DR23" s="76">
        <v>0</v>
      </c>
      <c r="DS23" s="76">
        <v>1926702.320129782</v>
      </c>
      <c r="DT23" s="76">
        <v>1066722.5146650558</v>
      </c>
      <c r="DU23" s="76">
        <v>240272.58650352829</v>
      </c>
      <c r="DV23" s="76">
        <v>309553.49616856757</v>
      </c>
      <c r="DW23" s="76">
        <v>0</v>
      </c>
      <c r="DX23" s="76">
        <v>888204.23916190979</v>
      </c>
      <c r="DY23" s="76">
        <v>1853.7267904509285</v>
      </c>
      <c r="DZ23" s="76">
        <v>0</v>
      </c>
      <c r="EA23" s="76">
        <v>21485.298946151888</v>
      </c>
      <c r="EB23" s="76">
        <v>0</v>
      </c>
      <c r="EC23" s="76">
        <v>0</v>
      </c>
      <c r="ED23" s="76">
        <v>4906.1684957189891</v>
      </c>
      <c r="EE23" s="76">
        <v>0</v>
      </c>
      <c r="EF23" s="76">
        <v>43161.067397175539</v>
      </c>
      <c r="EG23" s="76">
        <v>0</v>
      </c>
      <c r="EH23" s="76">
        <v>362121.46682605118</v>
      </c>
      <c r="EI23" s="76">
        <v>0</v>
      </c>
      <c r="EJ23" s="76">
        <v>0</v>
      </c>
      <c r="EK23" s="76">
        <v>5980.448928121059</v>
      </c>
      <c r="EL23" s="76">
        <v>1125</v>
      </c>
      <c r="EM23" s="76">
        <v>3475038.8164760536</v>
      </c>
      <c r="EN23" s="76">
        <v>2613284.0389243872</v>
      </c>
      <c r="EO23" s="76">
        <v>525918.30289302859</v>
      </c>
      <c r="EP23" s="76">
        <v>1120431.4088512952</v>
      </c>
      <c r="EQ23" s="76">
        <v>0</v>
      </c>
      <c r="ER23" s="76">
        <v>2525380.0423788507</v>
      </c>
      <c r="ES23" s="76">
        <v>86660.773209549065</v>
      </c>
      <c r="ET23" s="76">
        <v>0</v>
      </c>
      <c r="EU23" s="76">
        <v>144852.17346281171</v>
      </c>
      <c r="EV23" s="76">
        <v>0</v>
      </c>
      <c r="EW23" s="76">
        <v>0</v>
      </c>
      <c r="EX23" s="76">
        <v>145195.4009257686</v>
      </c>
      <c r="EY23" s="76">
        <v>0</v>
      </c>
      <c r="EZ23" s="76">
        <v>647106.66959358379</v>
      </c>
      <c r="FA23" s="76">
        <v>0</v>
      </c>
      <c r="FB23" s="76">
        <v>3867548.2694749488</v>
      </c>
      <c r="FC23" s="76">
        <v>0</v>
      </c>
      <c r="FD23" s="76">
        <v>0</v>
      </c>
      <c r="FE23" s="76">
        <v>248131.66345906531</v>
      </c>
      <c r="FF23" s="76">
        <v>238901</v>
      </c>
      <c r="FG23" s="76">
        <v>2100126.7386850659</v>
      </c>
      <c r="FH23" s="76">
        <v>968494.49275832833</v>
      </c>
      <c r="FI23" s="76">
        <v>96544.155303319829</v>
      </c>
      <c r="FJ23" s="76">
        <v>948291.19946731674</v>
      </c>
      <c r="FK23" s="76">
        <v>0</v>
      </c>
      <c r="FL23" s="76">
        <v>1960741.0231829856</v>
      </c>
      <c r="FM23" s="76">
        <v>32844</v>
      </c>
      <c r="FN23" s="76">
        <v>0</v>
      </c>
      <c r="FO23" s="76">
        <v>0</v>
      </c>
      <c r="FP23" s="76">
        <v>229365</v>
      </c>
      <c r="FQ23" s="76">
        <v>0</v>
      </c>
      <c r="FR23" s="76">
        <v>0</v>
      </c>
      <c r="FS23" s="76">
        <v>0</v>
      </c>
      <c r="FT23" s="76">
        <v>470034.0257999383</v>
      </c>
      <c r="FU23" s="76">
        <v>0</v>
      </c>
      <c r="FV23" s="76">
        <v>1983130.8296572838</v>
      </c>
      <c r="FW23" s="76">
        <v>0</v>
      </c>
      <c r="FX23" s="76">
        <v>0</v>
      </c>
      <c r="FY23" s="76">
        <v>244256.64810006801</v>
      </c>
      <c r="FZ23" s="76">
        <v>0</v>
      </c>
      <c r="GA23" s="76">
        <v>291034.49477124185</v>
      </c>
      <c r="GB23" s="76">
        <v>0</v>
      </c>
      <c r="GC23" s="76">
        <v>0</v>
      </c>
      <c r="GD23" s="76">
        <v>495978.64304718125</v>
      </c>
      <c r="GE23" s="76">
        <v>0</v>
      </c>
      <c r="GF23" s="76">
        <v>0</v>
      </c>
      <c r="GG23" s="76">
        <v>0</v>
      </c>
      <c r="GH23" s="76">
        <v>0</v>
      </c>
      <c r="GI23" s="76">
        <v>0</v>
      </c>
      <c r="GJ23" s="76">
        <v>0</v>
      </c>
      <c r="GK23" s="76">
        <v>0</v>
      </c>
      <c r="GL23" s="76">
        <v>0</v>
      </c>
      <c r="GM23" s="76">
        <v>0</v>
      </c>
      <c r="GN23" s="76">
        <v>0</v>
      </c>
      <c r="GO23" s="76">
        <v>0</v>
      </c>
      <c r="GP23" s="76">
        <v>0</v>
      </c>
      <c r="GQ23" s="76">
        <v>0</v>
      </c>
      <c r="GR23" s="76">
        <v>0</v>
      </c>
      <c r="GS23" s="76">
        <v>0</v>
      </c>
      <c r="GT23" s="76">
        <v>0</v>
      </c>
      <c r="GU23" s="76">
        <v>0</v>
      </c>
      <c r="GV23" s="76">
        <v>0</v>
      </c>
      <c r="GW23" s="76">
        <v>0</v>
      </c>
      <c r="GX23" s="76">
        <v>0</v>
      </c>
      <c r="GY23" s="76">
        <v>0</v>
      </c>
      <c r="GZ23" s="76">
        <v>0</v>
      </c>
      <c r="HA23" s="76">
        <v>0</v>
      </c>
      <c r="HB23" s="76">
        <v>0</v>
      </c>
      <c r="HC23" s="76">
        <v>0</v>
      </c>
      <c r="HD23" s="76">
        <v>0</v>
      </c>
      <c r="HE23" s="76">
        <v>0</v>
      </c>
      <c r="HF23" s="76">
        <v>0</v>
      </c>
      <c r="HG23" s="76">
        <v>0</v>
      </c>
      <c r="HH23" s="76">
        <v>0</v>
      </c>
      <c r="HI23" s="76">
        <v>0</v>
      </c>
      <c r="HJ23" s="76">
        <v>0</v>
      </c>
      <c r="HK23" s="76">
        <v>0</v>
      </c>
      <c r="HL23" s="76">
        <v>0</v>
      </c>
      <c r="HM23" s="76">
        <v>0</v>
      </c>
      <c r="HN23" s="76">
        <v>0</v>
      </c>
      <c r="HP23" s="77" t="s">
        <v>65</v>
      </c>
      <c r="HQ23" s="75">
        <f>'Relative Weights'!$H$1</f>
        <v>2023</v>
      </c>
      <c r="HR23" s="76">
        <v>180962</v>
      </c>
      <c r="HS23" s="76">
        <v>243601</v>
      </c>
      <c r="HT23" s="76">
        <v>0</v>
      </c>
      <c r="HU23" s="76">
        <v>53535</v>
      </c>
      <c r="HV23" s="76">
        <v>0</v>
      </c>
      <c r="HW23" s="76">
        <v>25445</v>
      </c>
      <c r="HX23" s="76">
        <v>0</v>
      </c>
      <c r="HY23" s="76">
        <v>0</v>
      </c>
      <c r="HZ23" s="76">
        <v>0</v>
      </c>
      <c r="IA23" s="76">
        <v>0</v>
      </c>
      <c r="IB23" s="76">
        <v>0</v>
      </c>
      <c r="IC23" s="76">
        <v>0</v>
      </c>
      <c r="ID23" s="76">
        <v>0</v>
      </c>
      <c r="IE23" s="76">
        <v>398</v>
      </c>
      <c r="IF23" s="76">
        <v>0</v>
      </c>
      <c r="IG23" s="76">
        <v>44849</v>
      </c>
      <c r="IH23" s="76">
        <v>0</v>
      </c>
      <c r="II23" s="76">
        <v>0</v>
      </c>
      <c r="IJ23" s="76">
        <v>0</v>
      </c>
      <c r="IK23" s="76">
        <v>0</v>
      </c>
      <c r="IL23" s="76">
        <v>274034</v>
      </c>
      <c r="IM23" s="76">
        <v>387565</v>
      </c>
      <c r="IN23" s="76">
        <v>0</v>
      </c>
      <c r="IO23" s="76">
        <v>279722</v>
      </c>
      <c r="IP23" s="76">
        <v>0</v>
      </c>
      <c r="IQ23" s="76">
        <v>58440</v>
      </c>
      <c r="IR23" s="76">
        <v>0</v>
      </c>
      <c r="IS23" s="76">
        <v>0</v>
      </c>
      <c r="IT23" s="76">
        <v>0</v>
      </c>
      <c r="IU23" s="76">
        <v>0</v>
      </c>
      <c r="IV23" s="76">
        <v>0</v>
      </c>
      <c r="IW23" s="76">
        <v>0</v>
      </c>
      <c r="IX23" s="76">
        <v>0</v>
      </c>
      <c r="IY23" s="76">
        <v>5227</v>
      </c>
      <c r="IZ23" s="76">
        <v>0</v>
      </c>
      <c r="JA23" s="76">
        <v>317004</v>
      </c>
      <c r="JB23" s="76">
        <v>0</v>
      </c>
      <c r="JC23" s="76">
        <v>0</v>
      </c>
      <c r="JD23" s="76">
        <v>0</v>
      </c>
      <c r="JE23" s="76">
        <v>0</v>
      </c>
      <c r="JF23" s="76">
        <v>65778</v>
      </c>
      <c r="JG23" s="76">
        <v>98148</v>
      </c>
      <c r="JH23" s="76">
        <v>0</v>
      </c>
      <c r="JI23" s="76">
        <v>107455</v>
      </c>
      <c r="JJ23" s="76">
        <v>0</v>
      </c>
      <c r="JK23" s="76">
        <v>36020</v>
      </c>
      <c r="JL23" s="76">
        <v>0</v>
      </c>
      <c r="JM23" s="76">
        <v>0</v>
      </c>
      <c r="JN23" s="76">
        <v>0</v>
      </c>
      <c r="JO23" s="76">
        <v>0</v>
      </c>
      <c r="JP23" s="76">
        <v>0</v>
      </c>
      <c r="JQ23" s="76">
        <v>0</v>
      </c>
      <c r="JR23" s="76">
        <v>0</v>
      </c>
      <c r="JS23" s="76">
        <v>3238</v>
      </c>
      <c r="JT23" s="76">
        <v>0</v>
      </c>
      <c r="JU23" s="76">
        <v>109059</v>
      </c>
      <c r="JV23" s="76">
        <v>0</v>
      </c>
      <c r="JW23" s="76">
        <v>0</v>
      </c>
      <c r="JX23" s="76">
        <v>0</v>
      </c>
      <c r="JY23" s="76">
        <v>0</v>
      </c>
      <c r="JZ23" s="76">
        <v>4863</v>
      </c>
      <c r="KA23" s="76">
        <v>0</v>
      </c>
      <c r="KB23" s="76">
        <v>0</v>
      </c>
      <c r="KC23" s="76">
        <v>48898</v>
      </c>
      <c r="KD23" s="76">
        <v>0</v>
      </c>
      <c r="KE23" s="76">
        <v>0</v>
      </c>
      <c r="KF23" s="76">
        <v>0</v>
      </c>
      <c r="KG23" s="76">
        <v>0</v>
      </c>
      <c r="KH23" s="76">
        <v>0</v>
      </c>
      <c r="KI23" s="76">
        <v>0</v>
      </c>
      <c r="KJ23" s="76">
        <v>0</v>
      </c>
      <c r="KK23" s="76">
        <v>0</v>
      </c>
      <c r="KL23" s="76">
        <v>0</v>
      </c>
      <c r="KM23" s="76">
        <v>0</v>
      </c>
      <c r="KN23" s="76">
        <v>0</v>
      </c>
      <c r="KO23" s="76">
        <v>0</v>
      </c>
      <c r="KP23" s="76">
        <v>0</v>
      </c>
      <c r="KQ23" s="76">
        <v>0</v>
      </c>
      <c r="KR23" s="76">
        <v>0</v>
      </c>
      <c r="KS23" s="76">
        <v>0</v>
      </c>
      <c r="KT23" s="76">
        <v>0</v>
      </c>
      <c r="KU23" s="76">
        <v>0</v>
      </c>
      <c r="KV23" s="76">
        <v>0</v>
      </c>
      <c r="KW23" s="76">
        <v>0</v>
      </c>
      <c r="KX23" s="76">
        <v>0</v>
      </c>
      <c r="KY23" s="76">
        <v>0</v>
      </c>
      <c r="KZ23" s="76">
        <v>0</v>
      </c>
      <c r="LA23" s="76">
        <v>0</v>
      </c>
      <c r="LB23" s="76">
        <v>0</v>
      </c>
      <c r="LC23" s="76">
        <v>0</v>
      </c>
      <c r="LD23" s="76">
        <v>0</v>
      </c>
      <c r="LE23" s="76">
        <v>0</v>
      </c>
      <c r="LF23" s="76">
        <v>0</v>
      </c>
      <c r="LG23" s="76">
        <v>0</v>
      </c>
      <c r="LH23" s="76">
        <v>0</v>
      </c>
      <c r="LI23" s="76">
        <v>0</v>
      </c>
      <c r="LJ23" s="76">
        <v>0</v>
      </c>
      <c r="LK23" s="76">
        <v>0</v>
      </c>
      <c r="LL23" s="76">
        <v>0</v>
      </c>
      <c r="LM23" s="76">
        <v>0</v>
      </c>
      <c r="LN23" s="76">
        <v>0</v>
      </c>
      <c r="LO23" s="76">
        <v>0</v>
      </c>
      <c r="LP23" s="76">
        <v>0</v>
      </c>
      <c r="LQ23" s="76">
        <v>0</v>
      </c>
      <c r="LR23" s="76">
        <v>0</v>
      </c>
      <c r="LS23" s="76">
        <v>0</v>
      </c>
      <c r="LT23" s="76">
        <v>0</v>
      </c>
      <c r="LU23" s="76">
        <v>0</v>
      </c>
      <c r="LV23" s="76">
        <v>0</v>
      </c>
      <c r="LW23" s="76">
        <v>0</v>
      </c>
      <c r="LX23" s="76">
        <v>0</v>
      </c>
      <c r="LY23" s="76">
        <v>0</v>
      </c>
      <c r="LZ23" s="76">
        <v>0</v>
      </c>
      <c r="MA23" s="76">
        <v>0</v>
      </c>
      <c r="MB23" s="76">
        <v>0</v>
      </c>
      <c r="MC23" s="76">
        <v>0</v>
      </c>
      <c r="MD23" s="76">
        <v>0</v>
      </c>
      <c r="ME23" s="76">
        <v>0</v>
      </c>
      <c r="MF23" s="76">
        <v>0</v>
      </c>
      <c r="MG23" s="76">
        <v>0</v>
      </c>
      <c r="MH23" s="76">
        <v>0</v>
      </c>
      <c r="MI23" s="76">
        <v>0</v>
      </c>
      <c r="MJ23" s="76">
        <v>0</v>
      </c>
      <c r="MK23" s="76">
        <v>0</v>
      </c>
      <c r="ML23" s="76">
        <v>0</v>
      </c>
      <c r="MM23" s="76">
        <v>0</v>
      </c>
      <c r="MN23" s="76">
        <v>0</v>
      </c>
      <c r="MO23" s="76">
        <v>0</v>
      </c>
      <c r="MP23" s="76">
        <v>0</v>
      </c>
      <c r="MQ23" s="76">
        <v>0</v>
      </c>
      <c r="MR23" s="76">
        <v>0</v>
      </c>
      <c r="MS23" s="76">
        <v>0</v>
      </c>
      <c r="MT23" s="76">
        <v>0</v>
      </c>
      <c r="MU23" s="76">
        <v>0</v>
      </c>
      <c r="MV23" s="76">
        <v>0</v>
      </c>
      <c r="MW23" s="76">
        <v>0</v>
      </c>
      <c r="MX23" s="76">
        <v>0</v>
      </c>
      <c r="MY23" s="76">
        <v>0</v>
      </c>
      <c r="MZ23" s="76">
        <v>0</v>
      </c>
      <c r="NA23" s="76">
        <v>0</v>
      </c>
      <c r="NB23" s="76">
        <v>0</v>
      </c>
      <c r="NC23" s="76">
        <v>0</v>
      </c>
      <c r="ND23" s="76">
        <v>0</v>
      </c>
      <c r="NE23" s="76">
        <v>0</v>
      </c>
      <c r="NF23" s="76">
        <v>0</v>
      </c>
      <c r="NG23" s="76">
        <v>0</v>
      </c>
      <c r="NH23" s="76">
        <v>0</v>
      </c>
      <c r="NI23" s="76">
        <v>0</v>
      </c>
      <c r="NJ23" s="76">
        <v>0</v>
      </c>
      <c r="NK23" s="76">
        <v>0</v>
      </c>
      <c r="NL23" s="76">
        <v>0</v>
      </c>
      <c r="NM23" s="76">
        <v>0</v>
      </c>
      <c r="NN23" s="76">
        <v>0</v>
      </c>
      <c r="NO23" s="76">
        <v>0</v>
      </c>
      <c r="NP23" s="76">
        <v>0</v>
      </c>
      <c r="NQ23" s="76">
        <v>0</v>
      </c>
      <c r="NR23" s="76">
        <v>0</v>
      </c>
      <c r="NS23" s="76">
        <v>0</v>
      </c>
      <c r="NT23" s="76">
        <v>0</v>
      </c>
      <c r="NU23" s="76">
        <v>0</v>
      </c>
      <c r="NV23" s="76">
        <v>0</v>
      </c>
      <c r="NW23" s="76">
        <v>0</v>
      </c>
      <c r="NX23" s="76">
        <v>0</v>
      </c>
      <c r="NY23" s="76">
        <v>0</v>
      </c>
      <c r="NZ23" s="76">
        <v>0</v>
      </c>
      <c r="OA23" s="76">
        <v>0</v>
      </c>
      <c r="OB23" s="76">
        <v>0</v>
      </c>
      <c r="OC23" s="76">
        <v>0</v>
      </c>
      <c r="OD23" s="76">
        <v>0</v>
      </c>
      <c r="OE23" s="76">
        <v>0</v>
      </c>
      <c r="OF23" s="76">
        <v>0</v>
      </c>
      <c r="OG23" s="76">
        <v>0</v>
      </c>
      <c r="OH23" s="76">
        <v>0</v>
      </c>
      <c r="OI23" s="76">
        <v>0</v>
      </c>
      <c r="OJ23" s="76">
        <v>0</v>
      </c>
      <c r="OK23" s="76">
        <v>0</v>
      </c>
      <c r="OL23" s="76">
        <v>0</v>
      </c>
      <c r="OM23" s="76">
        <v>0</v>
      </c>
      <c r="ON23" s="76">
        <v>0</v>
      </c>
      <c r="OO23" s="76">
        <v>0</v>
      </c>
      <c r="OP23" s="76">
        <v>0</v>
      </c>
      <c r="OQ23" s="76">
        <v>0</v>
      </c>
      <c r="OR23" s="76">
        <v>0</v>
      </c>
      <c r="OS23" s="76">
        <v>0</v>
      </c>
      <c r="OT23" s="76">
        <v>0</v>
      </c>
      <c r="OU23" s="76">
        <v>0</v>
      </c>
      <c r="OV23" s="76">
        <v>0</v>
      </c>
      <c r="OW23" s="76">
        <v>0</v>
      </c>
      <c r="OX23" s="76">
        <v>0</v>
      </c>
      <c r="OY23" s="76">
        <v>0</v>
      </c>
      <c r="OZ23" s="76">
        <v>0</v>
      </c>
      <c r="PA23" s="76">
        <v>0</v>
      </c>
      <c r="PB23" s="76">
        <v>0</v>
      </c>
      <c r="PC23" s="76">
        <v>0</v>
      </c>
      <c r="PD23" s="76">
        <v>0</v>
      </c>
      <c r="PE23" s="76">
        <v>0</v>
      </c>
      <c r="PF23" s="76">
        <v>0</v>
      </c>
      <c r="PG23" s="76">
        <v>0</v>
      </c>
      <c r="PH23" s="76">
        <v>0</v>
      </c>
      <c r="PI23" s="76">
        <v>0</v>
      </c>
      <c r="PJ23" s="76">
        <v>4060496</v>
      </c>
      <c r="PK23" s="76">
        <v>2625197</v>
      </c>
      <c r="PL23" s="76">
        <v>421150</v>
      </c>
      <c r="PM23" s="76">
        <v>0</v>
      </c>
      <c r="PN23" s="76">
        <v>1641732</v>
      </c>
      <c r="PO23" s="76">
        <v>2681982</v>
      </c>
      <c r="PP23" s="76">
        <v>59242</v>
      </c>
      <c r="PQ23" s="76">
        <v>0</v>
      </c>
      <c r="PR23" s="76">
        <v>81201</v>
      </c>
      <c r="PS23" s="76">
        <v>111955</v>
      </c>
      <c r="PT23" s="76">
        <v>0</v>
      </c>
      <c r="PU23" s="76">
        <v>73276</v>
      </c>
      <c r="PV23" s="76">
        <v>0</v>
      </c>
      <c r="PW23" s="76">
        <v>570726</v>
      </c>
      <c r="PX23" s="76">
        <v>0</v>
      </c>
      <c r="PY23" s="76">
        <v>3262674</v>
      </c>
      <c r="PZ23" s="76">
        <v>0</v>
      </c>
      <c r="QA23" s="76">
        <v>0</v>
      </c>
      <c r="QB23" s="76">
        <v>243276</v>
      </c>
      <c r="QC23" s="89">
        <v>117175</v>
      </c>
      <c r="QD23" s="102">
        <v>1</v>
      </c>
    </row>
    <row r="24" spans="1:446">
      <c r="A24" s="75" t="s">
        <v>75</v>
      </c>
      <c r="B24" s="75" t="s">
        <v>75</v>
      </c>
      <c r="C24" s="76">
        <f>ROUND(UHD!H18,0)-ROUND(UHD!H288,0)</f>
        <v>0</v>
      </c>
      <c r="D24" s="77">
        <v>12826</v>
      </c>
      <c r="E24" s="75" t="s">
        <v>706</v>
      </c>
      <c r="F24" s="75">
        <v>2023</v>
      </c>
      <c r="G24" s="76">
        <v>56124093</v>
      </c>
      <c r="H24" s="76">
        <v>1990793</v>
      </c>
      <c r="I24" s="76">
        <v>38459034</v>
      </c>
      <c r="J24" s="76">
        <v>8805823</v>
      </c>
      <c r="K24" s="76">
        <v>31341642</v>
      </c>
      <c r="L24" s="75" t="s">
        <v>943</v>
      </c>
      <c r="M24" s="75" t="s">
        <v>736</v>
      </c>
      <c r="N24" s="98" t="s">
        <v>887</v>
      </c>
      <c r="O24" s="76">
        <v>3410</v>
      </c>
      <c r="P24" s="76">
        <v>9523</v>
      </c>
      <c r="Q24" s="76">
        <v>1275</v>
      </c>
      <c r="R24" s="76">
        <v>0</v>
      </c>
      <c r="S24" s="76">
        <v>0</v>
      </c>
      <c r="T24" s="78" t="s">
        <v>773</v>
      </c>
      <c r="U24" s="78" t="s">
        <v>774</v>
      </c>
      <c r="V24" s="78" t="s">
        <v>775</v>
      </c>
      <c r="W24" s="76">
        <v>77599</v>
      </c>
      <c r="X24" s="76">
        <v>18425</v>
      </c>
      <c r="Y24" s="76">
        <v>7791</v>
      </c>
      <c r="Z24" s="76">
        <v>1860</v>
      </c>
      <c r="AA24" s="76">
        <v>0</v>
      </c>
      <c r="AB24" s="76">
        <v>4316</v>
      </c>
      <c r="AC24" s="76">
        <v>186</v>
      </c>
      <c r="AD24" s="76">
        <v>0</v>
      </c>
      <c r="AE24" s="76">
        <v>1113</v>
      </c>
      <c r="AF24" s="76">
        <v>0</v>
      </c>
      <c r="AG24" s="76">
        <v>0</v>
      </c>
      <c r="AH24" s="76">
        <v>0</v>
      </c>
      <c r="AI24" s="76">
        <v>0</v>
      </c>
      <c r="AJ24" s="76">
        <v>762</v>
      </c>
      <c r="AK24" s="76">
        <v>0</v>
      </c>
      <c r="AL24" s="76">
        <v>9396</v>
      </c>
      <c r="AM24" s="76">
        <v>0</v>
      </c>
      <c r="AN24" s="76">
        <v>0</v>
      </c>
      <c r="AO24" s="76">
        <v>498</v>
      </c>
      <c r="AP24" s="76">
        <v>131</v>
      </c>
      <c r="AQ24" s="76">
        <v>40644</v>
      </c>
      <c r="AR24" s="76">
        <v>13929</v>
      </c>
      <c r="AS24" s="76">
        <v>1476</v>
      </c>
      <c r="AT24" s="76">
        <v>8565</v>
      </c>
      <c r="AU24" s="76">
        <v>0</v>
      </c>
      <c r="AV24" s="76">
        <v>3953</v>
      </c>
      <c r="AW24" s="76">
        <v>663</v>
      </c>
      <c r="AX24" s="76">
        <v>0</v>
      </c>
      <c r="AY24" s="76">
        <v>4431</v>
      </c>
      <c r="AZ24" s="76">
        <v>0</v>
      </c>
      <c r="BA24" s="76">
        <v>0</v>
      </c>
      <c r="BB24" s="76">
        <v>0</v>
      </c>
      <c r="BC24" s="76">
        <v>0</v>
      </c>
      <c r="BD24" s="76">
        <v>2421</v>
      </c>
      <c r="BE24" s="76">
        <v>0</v>
      </c>
      <c r="BF24" s="76">
        <v>62727</v>
      </c>
      <c r="BG24" s="76">
        <v>0</v>
      </c>
      <c r="BH24" s="76">
        <v>1062</v>
      </c>
      <c r="BI24" s="76">
        <v>1567</v>
      </c>
      <c r="BJ24" s="76">
        <v>720</v>
      </c>
      <c r="BK24" s="76">
        <v>2604</v>
      </c>
      <c r="BL24" s="76">
        <v>861</v>
      </c>
      <c r="BM24" s="76">
        <v>0</v>
      </c>
      <c r="BN24" s="76">
        <v>531</v>
      </c>
      <c r="BO24" s="76">
        <v>0</v>
      </c>
      <c r="BP24" s="76">
        <v>321</v>
      </c>
      <c r="BQ24" s="76">
        <v>0</v>
      </c>
      <c r="BR24" s="76">
        <v>0</v>
      </c>
      <c r="BS24" s="76">
        <v>0</v>
      </c>
      <c r="BT24" s="76">
        <v>0</v>
      </c>
      <c r="BU24" s="76">
        <v>0</v>
      </c>
      <c r="BV24" s="76">
        <v>0</v>
      </c>
      <c r="BW24" s="76">
        <v>0</v>
      </c>
      <c r="BX24" s="76">
        <v>0</v>
      </c>
      <c r="BY24" s="76">
        <v>0</v>
      </c>
      <c r="BZ24" s="76">
        <v>15808</v>
      </c>
      <c r="CA24" s="76">
        <v>0</v>
      </c>
      <c r="CB24" s="76">
        <v>0</v>
      </c>
      <c r="CC24" s="76">
        <v>1170</v>
      </c>
      <c r="CD24" s="76">
        <v>0</v>
      </c>
      <c r="CE24" s="76">
        <v>0</v>
      </c>
      <c r="CF24" s="76">
        <v>0</v>
      </c>
      <c r="CG24" s="76">
        <v>0</v>
      </c>
      <c r="CH24" s="76">
        <v>0</v>
      </c>
      <c r="CI24" s="76">
        <v>0</v>
      </c>
      <c r="CJ24" s="76">
        <v>0</v>
      </c>
      <c r="CK24" s="76">
        <v>0</v>
      </c>
      <c r="CL24" s="76">
        <v>0</v>
      </c>
      <c r="CM24" s="76">
        <v>0</v>
      </c>
      <c r="CN24" s="76">
        <v>0</v>
      </c>
      <c r="CO24" s="76">
        <v>0</v>
      </c>
      <c r="CP24" s="76">
        <v>0</v>
      </c>
      <c r="CQ24" s="76">
        <v>0</v>
      </c>
      <c r="CR24" s="76">
        <v>0</v>
      </c>
      <c r="CS24" s="76">
        <v>0</v>
      </c>
      <c r="CT24" s="76">
        <v>0</v>
      </c>
      <c r="CU24" s="76">
        <v>0</v>
      </c>
      <c r="CV24" s="76">
        <v>0</v>
      </c>
      <c r="CW24" s="76">
        <v>0</v>
      </c>
      <c r="CX24" s="76">
        <v>0</v>
      </c>
      <c r="CY24" s="76">
        <v>0</v>
      </c>
      <c r="CZ24" s="76">
        <v>0</v>
      </c>
      <c r="DA24" s="76">
        <v>0</v>
      </c>
      <c r="DB24" s="76">
        <v>0</v>
      </c>
      <c r="DC24" s="76">
        <v>0</v>
      </c>
      <c r="DD24" s="76">
        <v>0</v>
      </c>
      <c r="DE24" s="76">
        <v>0</v>
      </c>
      <c r="DF24" s="76">
        <v>0</v>
      </c>
      <c r="DG24" s="76">
        <v>0</v>
      </c>
      <c r="DH24" s="76">
        <v>0</v>
      </c>
      <c r="DI24" s="76">
        <v>0</v>
      </c>
      <c r="DJ24" s="76">
        <v>0</v>
      </c>
      <c r="DK24" s="76">
        <v>0</v>
      </c>
      <c r="DL24" s="76">
        <v>0</v>
      </c>
      <c r="DM24" s="76">
        <v>0</v>
      </c>
      <c r="DN24" s="76">
        <v>0</v>
      </c>
      <c r="DO24" s="76">
        <v>0</v>
      </c>
      <c r="DP24" s="76">
        <v>0</v>
      </c>
      <c r="DQ24" s="76">
        <v>0</v>
      </c>
      <c r="DR24" s="76">
        <v>0</v>
      </c>
      <c r="DS24" s="76">
        <v>7463930.8245691229</v>
      </c>
      <c r="DT24" s="76">
        <v>1767156.7146945039</v>
      </c>
      <c r="DU24" s="76">
        <v>730680.44393794436</v>
      </c>
      <c r="DV24" s="76">
        <v>199712.51949956644</v>
      </c>
      <c r="DW24" s="76">
        <v>0</v>
      </c>
      <c r="DX24" s="76">
        <v>401580.72712069564</v>
      </c>
      <c r="DY24" s="76">
        <v>11789.378450655626</v>
      </c>
      <c r="DZ24" s="76">
        <v>0</v>
      </c>
      <c r="EA24" s="76">
        <v>109711.70542059845</v>
      </c>
      <c r="EB24" s="76">
        <v>0</v>
      </c>
      <c r="EC24" s="76">
        <v>0</v>
      </c>
      <c r="ED24" s="76">
        <v>0</v>
      </c>
      <c r="EE24" s="76">
        <v>0</v>
      </c>
      <c r="EF24" s="76">
        <v>72286.50539687906</v>
      </c>
      <c r="EG24" s="76">
        <v>0</v>
      </c>
      <c r="EH24" s="76">
        <v>727864.42765080009</v>
      </c>
      <c r="EI24" s="76">
        <v>0</v>
      </c>
      <c r="EJ24" s="76">
        <v>0</v>
      </c>
      <c r="EK24" s="76">
        <v>90029.709980237763</v>
      </c>
      <c r="EL24" s="76">
        <v>9455.8227911190825</v>
      </c>
      <c r="EM24" s="76">
        <v>5903394.8446449311</v>
      </c>
      <c r="EN24" s="76">
        <v>2936924.9352430017</v>
      </c>
      <c r="EO24" s="76">
        <v>404356.13977941382</v>
      </c>
      <c r="EP24" s="76">
        <v>1369920.2160871534</v>
      </c>
      <c r="EQ24" s="76">
        <v>0</v>
      </c>
      <c r="ER24" s="76">
        <v>755177.46355688898</v>
      </c>
      <c r="ES24" s="76">
        <v>75769.121549344374</v>
      </c>
      <c r="ET24" s="76">
        <v>0</v>
      </c>
      <c r="EU24" s="76">
        <v>669418.58869704849</v>
      </c>
      <c r="EV24" s="76">
        <v>0</v>
      </c>
      <c r="EW24" s="76">
        <v>0</v>
      </c>
      <c r="EX24" s="76">
        <v>0</v>
      </c>
      <c r="EY24" s="76">
        <v>0</v>
      </c>
      <c r="EZ24" s="76">
        <v>438711.41392084787</v>
      </c>
      <c r="FA24" s="76">
        <v>0</v>
      </c>
      <c r="FB24" s="76">
        <v>8667409.7943148948</v>
      </c>
      <c r="FC24" s="76">
        <v>0</v>
      </c>
      <c r="FD24" s="76">
        <v>150949.1385108027</v>
      </c>
      <c r="FE24" s="76">
        <v>260819.17720165933</v>
      </c>
      <c r="FF24" s="76">
        <v>150660.17720888092</v>
      </c>
      <c r="FG24" s="76">
        <v>1144777.8311128798</v>
      </c>
      <c r="FH24" s="76">
        <v>300737.46276159916</v>
      </c>
      <c r="FI24" s="76">
        <v>0</v>
      </c>
      <c r="FJ24" s="76">
        <v>367323.04636221129</v>
      </c>
      <c r="FK24" s="76">
        <v>0</v>
      </c>
      <c r="FL24" s="76">
        <v>230906.78537148697</v>
      </c>
      <c r="FM24" s="76">
        <v>0</v>
      </c>
      <c r="FN24" s="76">
        <v>0</v>
      </c>
      <c r="FO24" s="76">
        <v>0</v>
      </c>
      <c r="FP24" s="76">
        <v>0</v>
      </c>
      <c r="FQ24" s="76">
        <v>0</v>
      </c>
      <c r="FR24" s="76">
        <v>0</v>
      </c>
      <c r="FS24" s="76">
        <v>0</v>
      </c>
      <c r="FT24" s="76">
        <v>0</v>
      </c>
      <c r="FU24" s="76">
        <v>0</v>
      </c>
      <c r="FV24" s="76">
        <v>3155551.1658997028</v>
      </c>
      <c r="FW24" s="76">
        <v>0</v>
      </c>
      <c r="FX24" s="76">
        <v>0</v>
      </c>
      <c r="FY24" s="76">
        <v>206179.57267417424</v>
      </c>
      <c r="FZ24" s="76">
        <v>0</v>
      </c>
      <c r="GA24" s="76">
        <v>0</v>
      </c>
      <c r="GB24" s="76">
        <v>0</v>
      </c>
      <c r="GC24" s="76">
        <v>0</v>
      </c>
      <c r="GD24" s="76">
        <v>0</v>
      </c>
      <c r="GE24" s="76">
        <v>0</v>
      </c>
      <c r="GF24" s="76">
        <v>0</v>
      </c>
      <c r="GG24" s="76">
        <v>0</v>
      </c>
      <c r="GH24" s="76">
        <v>0</v>
      </c>
      <c r="GI24" s="76">
        <v>0</v>
      </c>
      <c r="GJ24" s="76">
        <v>0</v>
      </c>
      <c r="GK24" s="76">
        <v>0</v>
      </c>
      <c r="GL24" s="76">
        <v>0</v>
      </c>
      <c r="GM24" s="76">
        <v>0</v>
      </c>
      <c r="GN24" s="76">
        <v>0</v>
      </c>
      <c r="GO24" s="76">
        <v>0</v>
      </c>
      <c r="GP24" s="76">
        <v>0</v>
      </c>
      <c r="GQ24" s="76">
        <v>0</v>
      </c>
      <c r="GR24" s="76">
        <v>0</v>
      </c>
      <c r="GS24" s="76">
        <v>0</v>
      </c>
      <c r="GT24" s="76">
        <v>0</v>
      </c>
      <c r="GU24" s="76">
        <v>0</v>
      </c>
      <c r="GV24" s="76">
        <v>0</v>
      </c>
      <c r="GW24" s="76">
        <v>0</v>
      </c>
      <c r="GX24" s="76">
        <v>0</v>
      </c>
      <c r="GY24" s="76">
        <v>0</v>
      </c>
      <c r="GZ24" s="76">
        <v>0</v>
      </c>
      <c r="HA24" s="76">
        <v>0</v>
      </c>
      <c r="HB24" s="76">
        <v>0</v>
      </c>
      <c r="HC24" s="76">
        <v>0</v>
      </c>
      <c r="HD24" s="76">
        <v>0</v>
      </c>
      <c r="HE24" s="76">
        <v>0</v>
      </c>
      <c r="HF24" s="76">
        <v>0</v>
      </c>
      <c r="HG24" s="76">
        <v>0</v>
      </c>
      <c r="HH24" s="76">
        <v>0</v>
      </c>
      <c r="HI24" s="76">
        <v>0</v>
      </c>
      <c r="HJ24" s="76">
        <v>0</v>
      </c>
      <c r="HK24" s="76">
        <v>0</v>
      </c>
      <c r="HL24" s="76">
        <v>0</v>
      </c>
      <c r="HM24" s="76">
        <v>0</v>
      </c>
      <c r="HN24" s="76">
        <v>0</v>
      </c>
      <c r="HP24" s="77" t="s">
        <v>150</v>
      </c>
      <c r="HQ24" s="75">
        <f>'Relative Weights'!$H$1</f>
        <v>2023</v>
      </c>
      <c r="HR24" s="76">
        <v>218538</v>
      </c>
      <c r="HS24" s="76">
        <v>3200</v>
      </c>
      <c r="HT24" s="76">
        <v>93689</v>
      </c>
      <c r="HU24" s="76">
        <v>0</v>
      </c>
      <c r="HV24" s="76">
        <v>0</v>
      </c>
      <c r="HW24" s="76">
        <v>1600</v>
      </c>
      <c r="HX24" s="76">
        <v>0</v>
      </c>
      <c r="HY24" s="76">
        <v>0</v>
      </c>
      <c r="HZ24" s="76">
        <v>0</v>
      </c>
      <c r="IA24" s="76">
        <v>0</v>
      </c>
      <c r="IB24" s="76">
        <v>0</v>
      </c>
      <c r="IC24" s="76">
        <v>0</v>
      </c>
      <c r="ID24" s="76">
        <v>0</v>
      </c>
      <c r="IE24" s="76">
        <v>0</v>
      </c>
      <c r="IF24" s="76">
        <v>0</v>
      </c>
      <c r="IG24" s="76">
        <v>12200</v>
      </c>
      <c r="IH24" s="76">
        <v>0</v>
      </c>
      <c r="II24" s="76">
        <v>0</v>
      </c>
      <c r="IJ24" s="76">
        <v>0</v>
      </c>
      <c r="IK24" s="76">
        <v>0</v>
      </c>
      <c r="IL24" s="76">
        <v>7974.68</v>
      </c>
      <c r="IM24" s="76">
        <v>53814</v>
      </c>
      <c r="IN24" s="76">
        <v>0</v>
      </c>
      <c r="IO24" s="76">
        <v>0</v>
      </c>
      <c r="IP24" s="76">
        <v>0</v>
      </c>
      <c r="IQ24" s="76">
        <v>0</v>
      </c>
      <c r="IR24" s="76">
        <v>0</v>
      </c>
      <c r="IS24" s="76">
        <v>0</v>
      </c>
      <c r="IT24" s="76">
        <v>50425</v>
      </c>
      <c r="IU24" s="76">
        <v>0</v>
      </c>
      <c r="IV24" s="76">
        <v>0</v>
      </c>
      <c r="IW24" s="76">
        <v>0</v>
      </c>
      <c r="IX24" s="76">
        <v>0</v>
      </c>
      <c r="IY24" s="76">
        <v>3000</v>
      </c>
      <c r="IZ24" s="76">
        <v>0</v>
      </c>
      <c r="JA24" s="76">
        <v>135907</v>
      </c>
      <c r="JB24" s="76">
        <v>0</v>
      </c>
      <c r="JC24" s="76">
        <v>0</v>
      </c>
      <c r="JD24" s="76">
        <v>0</v>
      </c>
      <c r="JE24" s="76">
        <v>67310</v>
      </c>
      <c r="JF24" s="76">
        <v>4500</v>
      </c>
      <c r="JG24" s="76">
        <v>0</v>
      </c>
      <c r="JH24" s="76">
        <v>0</v>
      </c>
      <c r="JI24" s="76">
        <v>75</v>
      </c>
      <c r="JJ24" s="76">
        <v>0</v>
      </c>
      <c r="JK24" s="76">
        <v>0</v>
      </c>
      <c r="JL24" s="76">
        <v>0</v>
      </c>
      <c r="JM24" s="76">
        <v>0</v>
      </c>
      <c r="JN24" s="76">
        <v>0</v>
      </c>
      <c r="JO24" s="76">
        <v>0</v>
      </c>
      <c r="JP24" s="76">
        <v>0</v>
      </c>
      <c r="JQ24" s="76">
        <v>0</v>
      </c>
      <c r="JR24" s="76">
        <v>0</v>
      </c>
      <c r="JS24" s="76">
        <v>0</v>
      </c>
      <c r="JT24" s="76">
        <v>0</v>
      </c>
      <c r="JU24" s="76">
        <v>313347.96000000002</v>
      </c>
      <c r="JV24" s="76">
        <v>0</v>
      </c>
      <c r="JW24" s="76">
        <v>0</v>
      </c>
      <c r="JX24" s="76">
        <v>45450</v>
      </c>
      <c r="JY24" s="76">
        <v>0</v>
      </c>
      <c r="JZ24" s="76">
        <v>0</v>
      </c>
      <c r="KA24" s="76">
        <v>0</v>
      </c>
      <c r="KB24" s="76">
        <v>0</v>
      </c>
      <c r="KC24" s="76">
        <v>0</v>
      </c>
      <c r="KD24" s="76">
        <v>0</v>
      </c>
      <c r="KE24" s="76">
        <v>0</v>
      </c>
      <c r="KF24" s="76">
        <v>0</v>
      </c>
      <c r="KG24" s="76">
        <v>0</v>
      </c>
      <c r="KH24" s="76">
        <v>0</v>
      </c>
      <c r="KI24" s="76">
        <v>0</v>
      </c>
      <c r="KJ24" s="76">
        <v>0</v>
      </c>
      <c r="KK24" s="76">
        <v>0</v>
      </c>
      <c r="KL24" s="76">
        <v>0</v>
      </c>
      <c r="KM24" s="76">
        <v>0</v>
      </c>
      <c r="KN24" s="76">
        <v>0</v>
      </c>
      <c r="KO24" s="76">
        <v>0</v>
      </c>
      <c r="KP24" s="76">
        <v>0</v>
      </c>
      <c r="KQ24" s="76">
        <v>0</v>
      </c>
      <c r="KR24" s="76">
        <v>0</v>
      </c>
      <c r="KS24" s="76">
        <v>0</v>
      </c>
      <c r="KT24" s="76">
        <v>0</v>
      </c>
      <c r="KU24" s="76">
        <v>0</v>
      </c>
      <c r="KV24" s="76">
        <v>0</v>
      </c>
      <c r="KW24" s="76">
        <v>0</v>
      </c>
      <c r="KX24" s="76">
        <v>0</v>
      </c>
      <c r="KY24" s="76">
        <v>0</v>
      </c>
      <c r="KZ24" s="76">
        <v>0</v>
      </c>
      <c r="LA24" s="76">
        <v>0</v>
      </c>
      <c r="LB24" s="76">
        <v>0</v>
      </c>
      <c r="LC24" s="76">
        <v>0</v>
      </c>
      <c r="LD24" s="76">
        <v>0</v>
      </c>
      <c r="LE24" s="76">
        <v>0</v>
      </c>
      <c r="LF24" s="76">
        <v>0</v>
      </c>
      <c r="LG24" s="76">
        <v>0</v>
      </c>
      <c r="LH24" s="76">
        <v>0</v>
      </c>
      <c r="LI24" s="76">
        <v>0</v>
      </c>
      <c r="LJ24" s="76">
        <v>0</v>
      </c>
      <c r="LK24" s="76">
        <v>0</v>
      </c>
      <c r="LL24" s="76">
        <v>0</v>
      </c>
      <c r="LM24" s="76">
        <v>0</v>
      </c>
      <c r="LN24" s="76">
        <v>0</v>
      </c>
      <c r="LO24" s="76">
        <v>0</v>
      </c>
      <c r="LP24" s="76">
        <v>0</v>
      </c>
      <c r="LQ24" s="76">
        <v>0</v>
      </c>
      <c r="LR24" s="76">
        <v>0</v>
      </c>
      <c r="LS24" s="76">
        <v>0</v>
      </c>
      <c r="LT24" s="76">
        <v>0</v>
      </c>
      <c r="LU24" s="76">
        <v>0</v>
      </c>
      <c r="LV24" s="76">
        <v>0</v>
      </c>
      <c r="LW24" s="76">
        <v>0</v>
      </c>
      <c r="LX24" s="76">
        <v>0</v>
      </c>
      <c r="LY24" s="76">
        <v>0</v>
      </c>
      <c r="LZ24" s="76">
        <v>0</v>
      </c>
      <c r="MA24" s="76">
        <v>0</v>
      </c>
      <c r="MB24" s="76">
        <v>0</v>
      </c>
      <c r="MC24" s="76">
        <v>0</v>
      </c>
      <c r="MD24" s="76">
        <v>0</v>
      </c>
      <c r="ME24" s="76">
        <v>0</v>
      </c>
      <c r="MF24" s="76">
        <v>0</v>
      </c>
      <c r="MG24" s="76">
        <v>0</v>
      </c>
      <c r="MH24" s="76">
        <v>0</v>
      </c>
      <c r="MI24" s="76">
        <v>0</v>
      </c>
      <c r="MJ24" s="76">
        <v>0</v>
      </c>
      <c r="MK24" s="76">
        <v>0</v>
      </c>
      <c r="ML24" s="76">
        <v>0</v>
      </c>
      <c r="MM24" s="76">
        <v>0</v>
      </c>
      <c r="MN24" s="76">
        <v>0</v>
      </c>
      <c r="MO24" s="76">
        <v>0</v>
      </c>
      <c r="MP24" s="76">
        <v>0</v>
      </c>
      <c r="MQ24" s="76">
        <v>0</v>
      </c>
      <c r="MR24" s="76">
        <v>0</v>
      </c>
      <c r="MS24" s="76">
        <v>0</v>
      </c>
      <c r="MT24" s="76">
        <v>0</v>
      </c>
      <c r="MU24" s="76">
        <v>0</v>
      </c>
      <c r="MV24" s="76">
        <v>0</v>
      </c>
      <c r="MW24" s="76">
        <v>0</v>
      </c>
      <c r="MX24" s="76">
        <v>0</v>
      </c>
      <c r="MY24" s="76">
        <v>0</v>
      </c>
      <c r="MZ24" s="76">
        <v>0</v>
      </c>
      <c r="NA24" s="76">
        <v>0</v>
      </c>
      <c r="NB24" s="76">
        <v>0</v>
      </c>
      <c r="NC24" s="76">
        <v>0</v>
      </c>
      <c r="ND24" s="76">
        <v>0</v>
      </c>
      <c r="NE24" s="76">
        <v>0</v>
      </c>
      <c r="NF24" s="76">
        <v>0</v>
      </c>
      <c r="NG24" s="76">
        <v>0</v>
      </c>
      <c r="NH24" s="76">
        <v>0</v>
      </c>
      <c r="NI24" s="76">
        <v>0</v>
      </c>
      <c r="NJ24" s="76">
        <v>0</v>
      </c>
      <c r="NK24" s="76">
        <v>0</v>
      </c>
      <c r="NL24" s="76">
        <v>0</v>
      </c>
      <c r="NM24" s="76">
        <v>0</v>
      </c>
      <c r="NN24" s="76">
        <v>0</v>
      </c>
      <c r="NO24" s="76">
        <v>0</v>
      </c>
      <c r="NP24" s="76">
        <v>0</v>
      </c>
      <c r="NQ24" s="76">
        <v>0</v>
      </c>
      <c r="NR24" s="76">
        <v>0</v>
      </c>
      <c r="NS24" s="76">
        <v>0</v>
      </c>
      <c r="NT24" s="76">
        <v>0</v>
      </c>
      <c r="NU24" s="76">
        <v>0</v>
      </c>
      <c r="NV24" s="76">
        <v>0</v>
      </c>
      <c r="NW24" s="76">
        <v>0</v>
      </c>
      <c r="NX24" s="76">
        <v>0</v>
      </c>
      <c r="NY24" s="76">
        <v>0</v>
      </c>
      <c r="NZ24" s="76">
        <v>0</v>
      </c>
      <c r="OA24" s="76">
        <v>0</v>
      </c>
      <c r="OB24" s="76">
        <v>0</v>
      </c>
      <c r="OC24" s="76">
        <v>0</v>
      </c>
      <c r="OD24" s="76">
        <v>0</v>
      </c>
      <c r="OE24" s="76">
        <v>0</v>
      </c>
      <c r="OF24" s="76">
        <v>0</v>
      </c>
      <c r="OG24" s="76">
        <v>0</v>
      </c>
      <c r="OH24" s="76">
        <v>0</v>
      </c>
      <c r="OI24" s="76">
        <v>0</v>
      </c>
      <c r="OJ24" s="76">
        <v>0</v>
      </c>
      <c r="OK24" s="76">
        <v>0</v>
      </c>
      <c r="OL24" s="76">
        <v>0</v>
      </c>
      <c r="OM24" s="76">
        <v>0</v>
      </c>
      <c r="ON24" s="76">
        <v>0</v>
      </c>
      <c r="OO24" s="76">
        <v>0</v>
      </c>
      <c r="OP24" s="76">
        <v>0</v>
      </c>
      <c r="OQ24" s="76">
        <v>0</v>
      </c>
      <c r="OR24" s="76">
        <v>0</v>
      </c>
      <c r="OS24" s="76">
        <v>0</v>
      </c>
      <c r="OT24" s="76">
        <v>0</v>
      </c>
      <c r="OU24" s="76">
        <v>0</v>
      </c>
      <c r="OV24" s="76">
        <v>0</v>
      </c>
      <c r="OW24" s="76">
        <v>0</v>
      </c>
      <c r="OX24" s="76">
        <v>0</v>
      </c>
      <c r="OY24" s="76">
        <v>0</v>
      </c>
      <c r="OZ24" s="76">
        <v>0</v>
      </c>
      <c r="PA24" s="76">
        <v>0</v>
      </c>
      <c r="PB24" s="76">
        <v>0</v>
      </c>
      <c r="PC24" s="76">
        <v>0</v>
      </c>
      <c r="PD24" s="76">
        <v>0</v>
      </c>
      <c r="PE24" s="76">
        <v>0</v>
      </c>
      <c r="PF24" s="76">
        <v>0</v>
      </c>
      <c r="PG24" s="76">
        <v>0</v>
      </c>
      <c r="PH24" s="76">
        <v>0</v>
      </c>
      <c r="PI24" s="76">
        <v>0</v>
      </c>
      <c r="PJ24" s="76">
        <v>6241124.4199999999</v>
      </c>
      <c r="PK24" s="76">
        <v>2837919.76</v>
      </c>
      <c r="PL24" s="76">
        <v>460361.02</v>
      </c>
      <c r="PM24" s="76">
        <v>0</v>
      </c>
      <c r="PN24" s="76">
        <v>1168877.05</v>
      </c>
      <c r="PO24" s="76">
        <v>1460389.63</v>
      </c>
      <c r="PP24" s="76">
        <v>66792.929999999993</v>
      </c>
      <c r="PQ24" s="76">
        <v>0</v>
      </c>
      <c r="PR24" s="76">
        <v>323936.14</v>
      </c>
      <c r="PS24" s="76">
        <v>0</v>
      </c>
      <c r="PT24" s="76">
        <v>0</v>
      </c>
      <c r="PU24" s="76">
        <v>0</v>
      </c>
      <c r="PV24" s="76">
        <v>0</v>
      </c>
      <c r="PW24" s="76">
        <v>184348.67</v>
      </c>
      <c r="PX24" s="76">
        <v>0</v>
      </c>
      <c r="PY24" s="76">
        <v>4914258.42</v>
      </c>
      <c r="PZ24" s="76">
        <v>0</v>
      </c>
      <c r="QA24" s="76">
        <v>102985.66</v>
      </c>
      <c r="QB24" s="76">
        <v>484866.53</v>
      </c>
      <c r="QC24" s="89">
        <v>84809.77</v>
      </c>
      <c r="QD24" s="102">
        <v>1</v>
      </c>
    </row>
    <row r="25" spans="1:446">
      <c r="A25" s="75" t="s">
        <v>77</v>
      </c>
      <c r="B25" s="75" t="s">
        <v>77</v>
      </c>
      <c r="C25" s="76">
        <f>ROUND(UHV!H18,0)-ROUND(UHV!H288,0)</f>
        <v>0</v>
      </c>
      <c r="D25" s="77">
        <v>13231</v>
      </c>
      <c r="E25" s="75" t="s">
        <v>707</v>
      </c>
      <c r="F25" s="75">
        <v>2023</v>
      </c>
      <c r="G25" s="76">
        <v>20956261</v>
      </c>
      <c r="H25" s="76">
        <v>765515</v>
      </c>
      <c r="I25" s="76">
        <v>10443683</v>
      </c>
      <c r="J25" s="76">
        <v>3858919</v>
      </c>
      <c r="K25" s="76">
        <v>6292644</v>
      </c>
      <c r="L25" s="75" t="s">
        <v>737</v>
      </c>
      <c r="M25" s="75" t="s">
        <v>738</v>
      </c>
      <c r="N25" s="75" t="s">
        <v>739</v>
      </c>
      <c r="O25" s="76">
        <v>760</v>
      </c>
      <c r="P25" s="76">
        <v>2155</v>
      </c>
      <c r="Q25" s="76">
        <v>1147</v>
      </c>
      <c r="R25" s="76">
        <v>0</v>
      </c>
      <c r="S25" s="76">
        <v>0</v>
      </c>
      <c r="T25" s="78" t="s">
        <v>776</v>
      </c>
      <c r="U25" s="78" t="s">
        <v>777</v>
      </c>
      <c r="V25" s="78" t="s">
        <v>778</v>
      </c>
      <c r="W25" s="76">
        <v>14163</v>
      </c>
      <c r="X25" s="76">
        <v>3943</v>
      </c>
      <c r="Y25" s="76">
        <v>774</v>
      </c>
      <c r="Z25" s="76">
        <v>939</v>
      </c>
      <c r="AA25" s="76">
        <v>0</v>
      </c>
      <c r="AB25" s="76">
        <v>2325</v>
      </c>
      <c r="AC25" s="76">
        <v>75</v>
      </c>
      <c r="AD25" s="76">
        <v>0</v>
      </c>
      <c r="AE25" s="76">
        <v>0</v>
      </c>
      <c r="AF25" s="76">
        <v>0</v>
      </c>
      <c r="AG25" s="76">
        <v>0</v>
      </c>
      <c r="AH25" s="76">
        <v>0</v>
      </c>
      <c r="AI25" s="76">
        <v>0</v>
      </c>
      <c r="AJ25" s="76">
        <v>286</v>
      </c>
      <c r="AK25" s="76">
        <v>0</v>
      </c>
      <c r="AL25" s="76">
        <v>1578</v>
      </c>
      <c r="AM25" s="76">
        <v>0</v>
      </c>
      <c r="AN25" s="76">
        <v>0</v>
      </c>
      <c r="AO25" s="76">
        <v>0</v>
      </c>
      <c r="AP25" s="76">
        <v>0</v>
      </c>
      <c r="AQ25" s="76">
        <v>13295</v>
      </c>
      <c r="AR25" s="76">
        <v>2260</v>
      </c>
      <c r="AS25" s="76">
        <v>384</v>
      </c>
      <c r="AT25" s="76">
        <v>4371</v>
      </c>
      <c r="AU25" s="76">
        <v>0</v>
      </c>
      <c r="AV25" s="76">
        <v>3049</v>
      </c>
      <c r="AW25" s="76">
        <v>612</v>
      </c>
      <c r="AX25" s="76">
        <v>0</v>
      </c>
      <c r="AY25" s="76">
        <v>0</v>
      </c>
      <c r="AZ25" s="76">
        <v>0</v>
      </c>
      <c r="BA25" s="76">
        <v>0</v>
      </c>
      <c r="BB25" s="76">
        <v>0</v>
      </c>
      <c r="BC25" s="76">
        <v>0</v>
      </c>
      <c r="BD25" s="76">
        <v>1144</v>
      </c>
      <c r="BE25" s="76">
        <v>0</v>
      </c>
      <c r="BF25" s="76">
        <v>10881</v>
      </c>
      <c r="BG25" s="76">
        <v>0</v>
      </c>
      <c r="BH25" s="76">
        <v>300</v>
      </c>
      <c r="BI25" s="76">
        <v>159</v>
      </c>
      <c r="BJ25" s="76">
        <v>728</v>
      </c>
      <c r="BK25" s="76">
        <v>4425</v>
      </c>
      <c r="BL25" s="76">
        <v>501</v>
      </c>
      <c r="BM25" s="76">
        <v>0</v>
      </c>
      <c r="BN25" s="76">
        <v>5479</v>
      </c>
      <c r="BO25" s="76">
        <v>0</v>
      </c>
      <c r="BP25" s="76">
        <v>1135</v>
      </c>
      <c r="BQ25" s="76">
        <v>0</v>
      </c>
      <c r="BR25" s="76">
        <v>0</v>
      </c>
      <c r="BS25" s="76">
        <v>0</v>
      </c>
      <c r="BT25" s="76">
        <v>0</v>
      </c>
      <c r="BU25" s="76">
        <v>0</v>
      </c>
      <c r="BV25" s="76">
        <v>0</v>
      </c>
      <c r="BW25" s="76">
        <v>0</v>
      </c>
      <c r="BX25" s="76">
        <v>153</v>
      </c>
      <c r="BY25" s="76">
        <v>0</v>
      </c>
      <c r="BZ25" s="76">
        <v>8223</v>
      </c>
      <c r="CA25" s="76">
        <v>0</v>
      </c>
      <c r="CB25" s="76">
        <v>0</v>
      </c>
      <c r="CC25" s="76">
        <v>105</v>
      </c>
      <c r="CD25" s="76">
        <v>0</v>
      </c>
      <c r="CE25" s="76">
        <v>0</v>
      </c>
      <c r="CF25" s="76">
        <v>0</v>
      </c>
      <c r="CG25" s="76">
        <v>0</v>
      </c>
      <c r="CH25" s="76">
        <v>0</v>
      </c>
      <c r="CI25" s="76">
        <v>0</v>
      </c>
      <c r="CJ25" s="76">
        <v>0</v>
      </c>
      <c r="CK25" s="76">
        <v>0</v>
      </c>
      <c r="CL25" s="76">
        <v>0</v>
      </c>
      <c r="CM25" s="76">
        <v>0</v>
      </c>
      <c r="CN25" s="76">
        <v>0</v>
      </c>
      <c r="CO25" s="76">
        <v>0</v>
      </c>
      <c r="CP25" s="76">
        <v>0</v>
      </c>
      <c r="CQ25" s="76">
        <v>0</v>
      </c>
      <c r="CR25" s="76">
        <v>0</v>
      </c>
      <c r="CS25" s="76">
        <v>0</v>
      </c>
      <c r="CT25" s="76">
        <v>0</v>
      </c>
      <c r="CU25" s="76">
        <v>0</v>
      </c>
      <c r="CV25" s="76">
        <v>0</v>
      </c>
      <c r="CW25" s="76">
        <v>0</v>
      </c>
      <c r="CX25" s="76">
        <v>0</v>
      </c>
      <c r="CY25" s="76">
        <v>0</v>
      </c>
      <c r="CZ25" s="76">
        <v>0</v>
      </c>
      <c r="DA25" s="76">
        <v>0</v>
      </c>
      <c r="DB25" s="76">
        <v>0</v>
      </c>
      <c r="DC25" s="76">
        <v>0</v>
      </c>
      <c r="DD25" s="76">
        <v>0</v>
      </c>
      <c r="DE25" s="76">
        <v>0</v>
      </c>
      <c r="DF25" s="76">
        <v>0</v>
      </c>
      <c r="DG25" s="76">
        <v>0</v>
      </c>
      <c r="DH25" s="76">
        <v>0</v>
      </c>
      <c r="DI25" s="76">
        <v>0</v>
      </c>
      <c r="DJ25" s="76">
        <v>0</v>
      </c>
      <c r="DK25" s="76">
        <v>0</v>
      </c>
      <c r="DL25" s="76">
        <v>0</v>
      </c>
      <c r="DM25" s="76">
        <v>0</v>
      </c>
      <c r="DN25" s="76">
        <v>0</v>
      </c>
      <c r="DO25" s="76">
        <v>0</v>
      </c>
      <c r="DP25" s="76">
        <v>0</v>
      </c>
      <c r="DQ25" s="76">
        <v>0</v>
      </c>
      <c r="DR25" s="76">
        <v>0</v>
      </c>
      <c r="DS25" s="76">
        <v>1257263.1524914554</v>
      </c>
      <c r="DT25" s="76">
        <v>291769.89143288904</v>
      </c>
      <c r="DU25" s="76">
        <v>77177.258343102134</v>
      </c>
      <c r="DV25" s="76">
        <v>66760.893819643927</v>
      </c>
      <c r="DW25" s="76">
        <v>0</v>
      </c>
      <c r="DX25" s="76">
        <v>50496.361665126526</v>
      </c>
      <c r="DY25" s="76">
        <v>3412.4420494864612</v>
      </c>
      <c r="DZ25" s="76">
        <v>0</v>
      </c>
      <c r="EA25" s="76">
        <v>0</v>
      </c>
      <c r="EB25" s="76">
        <v>0</v>
      </c>
      <c r="EC25" s="76">
        <v>0</v>
      </c>
      <c r="ED25" s="76">
        <v>0</v>
      </c>
      <c r="EE25" s="76">
        <v>0</v>
      </c>
      <c r="EF25" s="76">
        <v>21116.491692458847</v>
      </c>
      <c r="EG25" s="76">
        <v>0</v>
      </c>
      <c r="EH25" s="76">
        <v>254040.65371824219</v>
      </c>
      <c r="EI25" s="76">
        <v>0</v>
      </c>
      <c r="EJ25" s="76">
        <v>0</v>
      </c>
      <c r="EK25" s="76">
        <v>0</v>
      </c>
      <c r="EL25" s="76">
        <v>0</v>
      </c>
      <c r="EM25" s="76">
        <v>1399169.6246242253</v>
      </c>
      <c r="EN25" s="76">
        <v>300694.97564184054</v>
      </c>
      <c r="EO25" s="76">
        <v>52524.836865017591</v>
      </c>
      <c r="EP25" s="76">
        <v>679008.4893985251</v>
      </c>
      <c r="EQ25" s="76">
        <v>0</v>
      </c>
      <c r="ER25" s="76">
        <v>344346.38433635613</v>
      </c>
      <c r="ES25" s="76">
        <v>38861.370668283576</v>
      </c>
      <c r="ET25" s="76">
        <v>0</v>
      </c>
      <c r="EU25" s="76">
        <v>0</v>
      </c>
      <c r="EV25" s="76">
        <v>0</v>
      </c>
      <c r="EW25" s="76">
        <v>0</v>
      </c>
      <c r="EX25" s="76">
        <v>0</v>
      </c>
      <c r="EY25" s="76">
        <v>0</v>
      </c>
      <c r="EZ25" s="76">
        <v>135857.58905141099</v>
      </c>
      <c r="FA25" s="76">
        <v>0</v>
      </c>
      <c r="FB25" s="76">
        <v>1917692.9475115684</v>
      </c>
      <c r="FC25" s="76">
        <v>0</v>
      </c>
      <c r="FD25" s="76">
        <v>96770.706097071583</v>
      </c>
      <c r="FE25" s="76">
        <v>28287.446565723061</v>
      </c>
      <c r="FF25" s="76">
        <v>134883.53886235348</v>
      </c>
      <c r="FG25" s="76">
        <v>1012294.6921396358</v>
      </c>
      <c r="FH25" s="76">
        <v>187751.86657871006</v>
      </c>
      <c r="FI25" s="76">
        <v>0</v>
      </c>
      <c r="FJ25" s="76">
        <v>1283623.595664788</v>
      </c>
      <c r="FK25" s="76">
        <v>0</v>
      </c>
      <c r="FL25" s="76">
        <v>617853.11673977703</v>
      </c>
      <c r="FM25" s="76">
        <v>0</v>
      </c>
      <c r="FN25" s="76">
        <v>0</v>
      </c>
      <c r="FO25" s="76">
        <v>0</v>
      </c>
      <c r="FP25" s="76">
        <v>0</v>
      </c>
      <c r="FQ25" s="76">
        <v>0</v>
      </c>
      <c r="FR25" s="76">
        <v>0</v>
      </c>
      <c r="FS25" s="76">
        <v>0</v>
      </c>
      <c r="FT25" s="76">
        <v>24265.012987012986</v>
      </c>
      <c r="FU25" s="76">
        <v>0</v>
      </c>
      <c r="FV25" s="76">
        <v>2365714.5360250925</v>
      </c>
      <c r="FW25" s="76">
        <v>0</v>
      </c>
      <c r="FX25" s="76">
        <v>0</v>
      </c>
      <c r="FY25" s="76">
        <v>60127.986532553026</v>
      </c>
      <c r="FZ25" s="76">
        <v>0</v>
      </c>
      <c r="GA25" s="76">
        <v>0</v>
      </c>
      <c r="GB25" s="76">
        <v>0</v>
      </c>
      <c r="GC25" s="76">
        <v>0</v>
      </c>
      <c r="GD25" s="76">
        <v>0</v>
      </c>
      <c r="GE25" s="76">
        <v>0</v>
      </c>
      <c r="GF25" s="76">
        <v>0</v>
      </c>
      <c r="GG25" s="76">
        <v>0</v>
      </c>
      <c r="GH25" s="76">
        <v>0</v>
      </c>
      <c r="GI25" s="76">
        <v>0</v>
      </c>
      <c r="GJ25" s="76">
        <v>0</v>
      </c>
      <c r="GK25" s="76">
        <v>0</v>
      </c>
      <c r="GL25" s="76">
        <v>0</v>
      </c>
      <c r="GM25" s="76">
        <v>0</v>
      </c>
      <c r="GN25" s="76">
        <v>0</v>
      </c>
      <c r="GO25" s="76">
        <v>0</v>
      </c>
      <c r="GP25" s="76">
        <v>0</v>
      </c>
      <c r="GQ25" s="76">
        <v>0</v>
      </c>
      <c r="GR25" s="76">
        <v>0</v>
      </c>
      <c r="GS25" s="76">
        <v>0</v>
      </c>
      <c r="GT25" s="76">
        <v>0</v>
      </c>
      <c r="GU25" s="76">
        <v>0</v>
      </c>
      <c r="GV25" s="76">
        <v>0</v>
      </c>
      <c r="GW25" s="76">
        <v>0</v>
      </c>
      <c r="GX25" s="76">
        <v>0</v>
      </c>
      <c r="GY25" s="76">
        <v>0</v>
      </c>
      <c r="GZ25" s="76">
        <v>0</v>
      </c>
      <c r="HA25" s="76">
        <v>0</v>
      </c>
      <c r="HB25" s="76">
        <v>0</v>
      </c>
      <c r="HC25" s="76">
        <v>0</v>
      </c>
      <c r="HD25" s="76">
        <v>0</v>
      </c>
      <c r="HE25" s="76">
        <v>0</v>
      </c>
      <c r="HF25" s="76">
        <v>0</v>
      </c>
      <c r="HG25" s="76">
        <v>0</v>
      </c>
      <c r="HH25" s="76">
        <v>0</v>
      </c>
      <c r="HI25" s="76">
        <v>0</v>
      </c>
      <c r="HJ25" s="76">
        <v>0</v>
      </c>
      <c r="HK25" s="76">
        <v>0</v>
      </c>
      <c r="HL25" s="76">
        <v>0</v>
      </c>
      <c r="HM25" s="76">
        <v>0</v>
      </c>
      <c r="HN25" s="76">
        <v>0</v>
      </c>
      <c r="HP25" s="77" t="s">
        <v>151</v>
      </c>
      <c r="HQ25" s="75">
        <f>'Relative Weights'!$H$1</f>
        <v>2023</v>
      </c>
      <c r="HR25" s="76">
        <v>0</v>
      </c>
      <c r="HS25" s="76">
        <v>0</v>
      </c>
      <c r="HT25" s="76">
        <v>0</v>
      </c>
      <c r="HU25" s="76">
        <v>0</v>
      </c>
      <c r="HV25" s="76">
        <v>0</v>
      </c>
      <c r="HW25" s="76">
        <v>0</v>
      </c>
      <c r="HX25" s="76">
        <v>0</v>
      </c>
      <c r="HY25" s="76">
        <v>0</v>
      </c>
      <c r="HZ25" s="76">
        <v>0</v>
      </c>
      <c r="IA25" s="76">
        <v>0</v>
      </c>
      <c r="IB25" s="76">
        <v>0</v>
      </c>
      <c r="IC25" s="76">
        <v>0</v>
      </c>
      <c r="ID25" s="76">
        <v>0</v>
      </c>
      <c r="IE25" s="76">
        <v>0</v>
      </c>
      <c r="IF25" s="76">
        <v>0</v>
      </c>
      <c r="IG25" s="76">
        <v>0</v>
      </c>
      <c r="IH25" s="76">
        <v>0</v>
      </c>
      <c r="II25" s="76">
        <v>0</v>
      </c>
      <c r="IJ25" s="76">
        <v>0</v>
      </c>
      <c r="IK25" s="76">
        <v>0</v>
      </c>
      <c r="IL25" s="76">
        <v>0</v>
      </c>
      <c r="IM25" s="76">
        <v>0</v>
      </c>
      <c r="IN25" s="76">
        <v>0</v>
      </c>
      <c r="IO25" s="76">
        <v>0</v>
      </c>
      <c r="IP25" s="76">
        <v>0</v>
      </c>
      <c r="IQ25" s="76">
        <v>0</v>
      </c>
      <c r="IR25" s="76">
        <v>0</v>
      </c>
      <c r="IS25" s="76">
        <v>0</v>
      </c>
      <c r="IT25" s="76">
        <v>0</v>
      </c>
      <c r="IU25" s="76">
        <v>0</v>
      </c>
      <c r="IV25" s="76">
        <v>0</v>
      </c>
      <c r="IW25" s="76">
        <v>0</v>
      </c>
      <c r="IX25" s="76">
        <v>0</v>
      </c>
      <c r="IY25" s="76">
        <v>0</v>
      </c>
      <c r="IZ25" s="76">
        <v>0</v>
      </c>
      <c r="JA25" s="76">
        <v>0</v>
      </c>
      <c r="JB25" s="76">
        <v>0</v>
      </c>
      <c r="JC25" s="76">
        <v>0</v>
      </c>
      <c r="JD25" s="76">
        <v>0</v>
      </c>
      <c r="JE25" s="76">
        <v>0</v>
      </c>
      <c r="JF25" s="76">
        <v>0</v>
      </c>
      <c r="JG25" s="76">
        <v>0</v>
      </c>
      <c r="JH25" s="76">
        <v>0</v>
      </c>
      <c r="JI25" s="76">
        <v>0</v>
      </c>
      <c r="JJ25" s="76">
        <v>0</v>
      </c>
      <c r="JK25" s="76">
        <v>0</v>
      </c>
      <c r="JL25" s="76">
        <v>0</v>
      </c>
      <c r="JM25" s="76">
        <v>0</v>
      </c>
      <c r="JN25" s="76">
        <v>0</v>
      </c>
      <c r="JO25" s="76">
        <v>0</v>
      </c>
      <c r="JP25" s="76">
        <v>0</v>
      </c>
      <c r="JQ25" s="76">
        <v>0</v>
      </c>
      <c r="JR25" s="76">
        <v>0</v>
      </c>
      <c r="JS25" s="76">
        <v>0</v>
      </c>
      <c r="JT25" s="76">
        <v>0</v>
      </c>
      <c r="JU25" s="76">
        <v>0</v>
      </c>
      <c r="JV25" s="76">
        <v>0</v>
      </c>
      <c r="JW25" s="76">
        <v>0</v>
      </c>
      <c r="JX25" s="76">
        <v>0</v>
      </c>
      <c r="JY25" s="76">
        <v>0</v>
      </c>
      <c r="JZ25" s="76">
        <v>0</v>
      </c>
      <c r="KA25" s="76">
        <v>0</v>
      </c>
      <c r="KB25" s="76">
        <v>0</v>
      </c>
      <c r="KC25" s="76">
        <v>0</v>
      </c>
      <c r="KD25" s="76">
        <v>0</v>
      </c>
      <c r="KE25" s="76">
        <v>0</v>
      </c>
      <c r="KF25" s="76">
        <v>0</v>
      </c>
      <c r="KG25" s="76">
        <v>0</v>
      </c>
      <c r="KH25" s="76">
        <v>0</v>
      </c>
      <c r="KI25" s="76">
        <v>0</v>
      </c>
      <c r="KJ25" s="76">
        <v>0</v>
      </c>
      <c r="KK25" s="76">
        <v>0</v>
      </c>
      <c r="KL25" s="76">
        <v>0</v>
      </c>
      <c r="KM25" s="76">
        <v>0</v>
      </c>
      <c r="KN25" s="76">
        <v>0</v>
      </c>
      <c r="KO25" s="76">
        <v>0</v>
      </c>
      <c r="KP25" s="76">
        <v>0</v>
      </c>
      <c r="KQ25" s="76">
        <v>0</v>
      </c>
      <c r="KR25" s="76">
        <v>0</v>
      </c>
      <c r="KS25" s="76">
        <v>0</v>
      </c>
      <c r="KT25" s="76">
        <v>0</v>
      </c>
      <c r="KU25" s="76">
        <v>0</v>
      </c>
      <c r="KV25" s="76">
        <v>0</v>
      </c>
      <c r="KW25" s="76">
        <v>0</v>
      </c>
      <c r="KX25" s="76">
        <v>0</v>
      </c>
      <c r="KY25" s="76">
        <v>0</v>
      </c>
      <c r="KZ25" s="76">
        <v>0</v>
      </c>
      <c r="LA25" s="76">
        <v>0</v>
      </c>
      <c r="LB25" s="76">
        <v>0</v>
      </c>
      <c r="LC25" s="76">
        <v>0</v>
      </c>
      <c r="LD25" s="76">
        <v>0</v>
      </c>
      <c r="LE25" s="76">
        <v>0</v>
      </c>
      <c r="LF25" s="76">
        <v>0</v>
      </c>
      <c r="LG25" s="76">
        <v>0</v>
      </c>
      <c r="LH25" s="76">
        <v>0</v>
      </c>
      <c r="LI25" s="76">
        <v>0</v>
      </c>
      <c r="LJ25" s="76">
        <v>0</v>
      </c>
      <c r="LK25" s="76">
        <v>0</v>
      </c>
      <c r="LL25" s="76">
        <v>0</v>
      </c>
      <c r="LM25" s="76">
        <v>0</v>
      </c>
      <c r="LN25" s="76">
        <v>0</v>
      </c>
      <c r="LO25" s="76">
        <v>0</v>
      </c>
      <c r="LP25" s="76">
        <v>0</v>
      </c>
      <c r="LQ25" s="76">
        <v>0</v>
      </c>
      <c r="LR25" s="76">
        <v>0</v>
      </c>
      <c r="LS25" s="76">
        <v>0</v>
      </c>
      <c r="LT25" s="76">
        <v>0</v>
      </c>
      <c r="LU25" s="76">
        <v>0</v>
      </c>
      <c r="LV25" s="76">
        <v>0</v>
      </c>
      <c r="LW25" s="76">
        <v>0</v>
      </c>
      <c r="LX25" s="76">
        <v>0</v>
      </c>
      <c r="LY25" s="76">
        <v>0</v>
      </c>
      <c r="LZ25" s="76">
        <v>0</v>
      </c>
      <c r="MA25" s="76">
        <v>0</v>
      </c>
      <c r="MB25" s="76">
        <v>0</v>
      </c>
      <c r="MC25" s="76">
        <v>0</v>
      </c>
      <c r="MD25" s="76">
        <v>0</v>
      </c>
      <c r="ME25" s="76">
        <v>0</v>
      </c>
      <c r="MF25" s="76">
        <v>0</v>
      </c>
      <c r="MG25" s="76">
        <v>0</v>
      </c>
      <c r="MH25" s="76">
        <v>0</v>
      </c>
      <c r="MI25" s="76">
        <v>0</v>
      </c>
      <c r="MJ25" s="76">
        <v>0</v>
      </c>
      <c r="MK25" s="76">
        <v>0</v>
      </c>
      <c r="ML25" s="76">
        <v>0</v>
      </c>
      <c r="MM25" s="76">
        <v>0</v>
      </c>
      <c r="MN25" s="76">
        <v>0</v>
      </c>
      <c r="MO25" s="76">
        <v>0</v>
      </c>
      <c r="MP25" s="76">
        <v>0</v>
      </c>
      <c r="MQ25" s="76">
        <v>0</v>
      </c>
      <c r="MR25" s="76">
        <v>0</v>
      </c>
      <c r="MS25" s="76">
        <v>0</v>
      </c>
      <c r="MT25" s="76">
        <v>0</v>
      </c>
      <c r="MU25" s="76">
        <v>0</v>
      </c>
      <c r="MV25" s="76">
        <v>0</v>
      </c>
      <c r="MW25" s="76">
        <v>0</v>
      </c>
      <c r="MX25" s="76">
        <v>0</v>
      </c>
      <c r="MY25" s="76">
        <v>0</v>
      </c>
      <c r="MZ25" s="76">
        <v>0</v>
      </c>
      <c r="NA25" s="76">
        <v>0</v>
      </c>
      <c r="NB25" s="76">
        <v>0</v>
      </c>
      <c r="NC25" s="76">
        <v>0</v>
      </c>
      <c r="ND25" s="76">
        <v>0</v>
      </c>
      <c r="NE25" s="76">
        <v>0</v>
      </c>
      <c r="NF25" s="76">
        <v>0</v>
      </c>
      <c r="NG25" s="76">
        <v>0</v>
      </c>
      <c r="NH25" s="76">
        <v>0</v>
      </c>
      <c r="NI25" s="76">
        <v>0</v>
      </c>
      <c r="NJ25" s="76">
        <v>0</v>
      </c>
      <c r="NK25" s="76">
        <v>0</v>
      </c>
      <c r="NL25" s="76">
        <v>0</v>
      </c>
      <c r="NM25" s="76">
        <v>0</v>
      </c>
      <c r="NN25" s="76">
        <v>0</v>
      </c>
      <c r="NO25" s="76">
        <v>0</v>
      </c>
      <c r="NP25" s="76">
        <v>0</v>
      </c>
      <c r="NQ25" s="76">
        <v>0</v>
      </c>
      <c r="NR25" s="76">
        <v>0</v>
      </c>
      <c r="NS25" s="76">
        <v>0</v>
      </c>
      <c r="NT25" s="76">
        <v>0</v>
      </c>
      <c r="NU25" s="76">
        <v>0</v>
      </c>
      <c r="NV25" s="76">
        <v>0</v>
      </c>
      <c r="NW25" s="76">
        <v>0</v>
      </c>
      <c r="NX25" s="76">
        <v>0</v>
      </c>
      <c r="NY25" s="76">
        <v>0</v>
      </c>
      <c r="NZ25" s="76">
        <v>0</v>
      </c>
      <c r="OA25" s="76">
        <v>0</v>
      </c>
      <c r="OB25" s="76">
        <v>0</v>
      </c>
      <c r="OC25" s="76">
        <v>0</v>
      </c>
      <c r="OD25" s="76">
        <v>0</v>
      </c>
      <c r="OE25" s="76">
        <v>0</v>
      </c>
      <c r="OF25" s="76">
        <v>0</v>
      </c>
      <c r="OG25" s="76">
        <v>0</v>
      </c>
      <c r="OH25" s="76">
        <v>0</v>
      </c>
      <c r="OI25" s="76">
        <v>0</v>
      </c>
      <c r="OJ25" s="76">
        <v>0</v>
      </c>
      <c r="OK25" s="76">
        <v>0</v>
      </c>
      <c r="OL25" s="76">
        <v>0</v>
      </c>
      <c r="OM25" s="76">
        <v>0</v>
      </c>
      <c r="ON25" s="76">
        <v>0</v>
      </c>
      <c r="OO25" s="76">
        <v>0</v>
      </c>
      <c r="OP25" s="76">
        <v>0</v>
      </c>
      <c r="OQ25" s="76">
        <v>0</v>
      </c>
      <c r="OR25" s="76">
        <v>0</v>
      </c>
      <c r="OS25" s="76">
        <v>0</v>
      </c>
      <c r="OT25" s="76">
        <v>0</v>
      </c>
      <c r="OU25" s="76">
        <v>0</v>
      </c>
      <c r="OV25" s="76">
        <v>0</v>
      </c>
      <c r="OW25" s="76">
        <v>0</v>
      </c>
      <c r="OX25" s="76">
        <v>0</v>
      </c>
      <c r="OY25" s="76">
        <v>0</v>
      </c>
      <c r="OZ25" s="76">
        <v>0</v>
      </c>
      <c r="PA25" s="76">
        <v>0</v>
      </c>
      <c r="PB25" s="76">
        <v>0</v>
      </c>
      <c r="PC25" s="76">
        <v>0</v>
      </c>
      <c r="PD25" s="76">
        <v>0</v>
      </c>
      <c r="PE25" s="76">
        <v>0</v>
      </c>
      <c r="PF25" s="76">
        <v>0</v>
      </c>
      <c r="PG25" s="76">
        <v>0</v>
      </c>
      <c r="PH25" s="76">
        <v>0</v>
      </c>
      <c r="PI25" s="76">
        <v>0</v>
      </c>
      <c r="PJ25" s="76">
        <v>2605304</v>
      </c>
      <c r="PK25" s="76">
        <v>554062</v>
      </c>
      <c r="PL25" s="76">
        <v>92106</v>
      </c>
      <c r="PM25" s="76">
        <v>0</v>
      </c>
      <c r="PN25" s="76">
        <v>1441150</v>
      </c>
      <c r="PO25" s="76">
        <v>719153</v>
      </c>
      <c r="PP25" s="76">
        <v>30020</v>
      </c>
      <c r="PQ25" s="76">
        <v>0</v>
      </c>
      <c r="PR25" s="76">
        <v>0</v>
      </c>
      <c r="PS25" s="76">
        <v>0</v>
      </c>
      <c r="PT25" s="76">
        <v>0</v>
      </c>
      <c r="PU25" s="76">
        <v>0</v>
      </c>
      <c r="PV25" s="76">
        <v>0</v>
      </c>
      <c r="PW25" s="76">
        <v>128705</v>
      </c>
      <c r="PX25" s="76">
        <v>0</v>
      </c>
      <c r="PY25" s="76">
        <v>3222216</v>
      </c>
      <c r="PZ25" s="76">
        <v>0</v>
      </c>
      <c r="QA25" s="76">
        <v>68721</v>
      </c>
      <c r="QB25" s="76">
        <v>62787</v>
      </c>
      <c r="QC25" s="89">
        <v>95786</v>
      </c>
      <c r="QD25" s="102">
        <v>1</v>
      </c>
    </row>
    <row r="26" spans="1:446">
      <c r="A26" s="75" t="s">
        <v>172</v>
      </c>
      <c r="B26" s="75" t="s">
        <v>89</v>
      </c>
      <c r="C26" s="76">
        <f>ROUND(MID!H18,0)-ROUND(MID!H288,0)</f>
        <v>0</v>
      </c>
      <c r="D26" s="77">
        <v>3592</v>
      </c>
      <c r="E26" s="75" t="s">
        <v>685</v>
      </c>
      <c r="F26" s="75">
        <v>2023</v>
      </c>
      <c r="G26" s="76">
        <v>34047397</v>
      </c>
      <c r="H26" s="76">
        <v>870118</v>
      </c>
      <c r="I26" s="76">
        <v>9805911</v>
      </c>
      <c r="J26" s="76">
        <v>13774097</v>
      </c>
      <c r="K26" s="76">
        <v>8226631</v>
      </c>
      <c r="L26" s="75" t="s">
        <v>740</v>
      </c>
      <c r="M26" s="75" t="s">
        <v>741</v>
      </c>
      <c r="N26" s="75" t="s">
        <v>742</v>
      </c>
      <c r="O26" s="76">
        <v>2127</v>
      </c>
      <c r="P26" s="76">
        <v>2545</v>
      </c>
      <c r="Q26" s="76">
        <v>726</v>
      </c>
      <c r="R26" s="76">
        <v>24</v>
      </c>
      <c r="S26" s="76">
        <v>0</v>
      </c>
      <c r="T26" s="78" t="s">
        <v>892</v>
      </c>
      <c r="U26" s="78" t="s">
        <v>893</v>
      </c>
      <c r="V26" s="78" t="s">
        <v>894</v>
      </c>
      <c r="W26" s="76">
        <v>34628</v>
      </c>
      <c r="X26" s="76">
        <v>10517</v>
      </c>
      <c r="Y26" s="76">
        <v>4467</v>
      </c>
      <c r="Z26" s="76">
        <v>1407</v>
      </c>
      <c r="AA26" s="76">
        <v>0</v>
      </c>
      <c r="AB26" s="76">
        <v>2146</v>
      </c>
      <c r="AC26" s="76">
        <v>528</v>
      </c>
      <c r="AD26" s="76">
        <v>0</v>
      </c>
      <c r="AE26" s="76">
        <v>100</v>
      </c>
      <c r="AF26" s="76">
        <v>0</v>
      </c>
      <c r="AG26" s="76">
        <v>0</v>
      </c>
      <c r="AH26" s="76">
        <v>132</v>
      </c>
      <c r="AI26" s="76">
        <v>0</v>
      </c>
      <c r="AJ26" s="76">
        <v>2929</v>
      </c>
      <c r="AK26" s="76">
        <v>0</v>
      </c>
      <c r="AL26" s="76">
        <v>2844</v>
      </c>
      <c r="AM26" s="76">
        <v>0</v>
      </c>
      <c r="AN26" s="76">
        <v>0</v>
      </c>
      <c r="AO26" s="76">
        <v>364</v>
      </c>
      <c r="AP26" s="76">
        <v>473</v>
      </c>
      <c r="AQ26" s="76">
        <v>8232</v>
      </c>
      <c r="AR26" s="76">
        <v>3964</v>
      </c>
      <c r="AS26" s="76">
        <v>1165</v>
      </c>
      <c r="AT26" s="76">
        <v>3438</v>
      </c>
      <c r="AU26" s="76">
        <v>102</v>
      </c>
      <c r="AV26" s="76">
        <v>1693</v>
      </c>
      <c r="AW26" s="76">
        <v>288</v>
      </c>
      <c r="AX26" s="76">
        <v>0</v>
      </c>
      <c r="AY26" s="76">
        <v>1274</v>
      </c>
      <c r="AZ26" s="76">
        <v>0</v>
      </c>
      <c r="BA26" s="76">
        <v>0</v>
      </c>
      <c r="BB26" s="76">
        <v>0</v>
      </c>
      <c r="BC26" s="76">
        <v>0</v>
      </c>
      <c r="BD26" s="76">
        <v>8615.9999999999982</v>
      </c>
      <c r="BE26" s="76">
        <v>0</v>
      </c>
      <c r="BF26" s="76">
        <v>6801</v>
      </c>
      <c r="BG26" s="76">
        <v>0</v>
      </c>
      <c r="BH26" s="76">
        <v>438</v>
      </c>
      <c r="BI26" s="76">
        <v>888</v>
      </c>
      <c r="BJ26" s="76">
        <v>7904</v>
      </c>
      <c r="BK26" s="76">
        <v>3282</v>
      </c>
      <c r="BL26" s="76">
        <v>983</v>
      </c>
      <c r="BM26" s="76">
        <v>0</v>
      </c>
      <c r="BN26" s="76">
        <v>4262</v>
      </c>
      <c r="BO26" s="76">
        <v>0</v>
      </c>
      <c r="BP26" s="76">
        <v>459</v>
      </c>
      <c r="BQ26" s="76">
        <v>117</v>
      </c>
      <c r="BR26" s="76">
        <v>0</v>
      </c>
      <c r="BS26" s="76">
        <v>0</v>
      </c>
      <c r="BT26" s="76">
        <v>0</v>
      </c>
      <c r="BU26" s="76">
        <v>0</v>
      </c>
      <c r="BV26" s="76">
        <v>0</v>
      </c>
      <c r="BW26" s="76">
        <v>0</v>
      </c>
      <c r="BX26" s="76">
        <v>1403</v>
      </c>
      <c r="BY26" s="76">
        <v>0</v>
      </c>
      <c r="BZ26" s="76">
        <v>2667</v>
      </c>
      <c r="CA26" s="76">
        <v>0</v>
      </c>
      <c r="CB26" s="76">
        <v>0</v>
      </c>
      <c r="CC26" s="76">
        <v>36</v>
      </c>
      <c r="CD26" s="76">
        <v>1035</v>
      </c>
      <c r="CE26" s="76">
        <v>0</v>
      </c>
      <c r="CF26" s="76">
        <v>0</v>
      </c>
      <c r="CG26" s="76">
        <v>0</v>
      </c>
      <c r="CH26" s="76">
        <v>390</v>
      </c>
      <c r="CI26" s="76">
        <v>0</v>
      </c>
      <c r="CJ26" s="76">
        <v>0</v>
      </c>
      <c r="CK26" s="76">
        <v>0</v>
      </c>
      <c r="CL26" s="76">
        <v>0</v>
      </c>
      <c r="CM26" s="76">
        <v>0</v>
      </c>
      <c r="CN26" s="76">
        <v>0</v>
      </c>
      <c r="CO26" s="76">
        <v>0</v>
      </c>
      <c r="CP26" s="76">
        <v>0</v>
      </c>
      <c r="CQ26" s="76">
        <v>0</v>
      </c>
      <c r="CR26" s="76">
        <v>0</v>
      </c>
      <c r="CS26" s="76">
        <v>0</v>
      </c>
      <c r="CT26" s="76">
        <v>0</v>
      </c>
      <c r="CU26" s="76">
        <v>0</v>
      </c>
      <c r="CV26" s="76">
        <v>0</v>
      </c>
      <c r="CW26" s="76">
        <v>0</v>
      </c>
      <c r="CX26" s="76">
        <v>0</v>
      </c>
      <c r="CY26" s="76">
        <v>0</v>
      </c>
      <c r="CZ26" s="76">
        <v>0</v>
      </c>
      <c r="DA26" s="76">
        <v>0</v>
      </c>
      <c r="DB26" s="76">
        <v>0</v>
      </c>
      <c r="DC26" s="76">
        <v>0</v>
      </c>
      <c r="DD26" s="76">
        <v>0</v>
      </c>
      <c r="DE26" s="76">
        <v>0</v>
      </c>
      <c r="DF26" s="76">
        <v>0</v>
      </c>
      <c r="DG26" s="76">
        <v>0</v>
      </c>
      <c r="DH26" s="76">
        <v>0</v>
      </c>
      <c r="DI26" s="76">
        <v>0</v>
      </c>
      <c r="DJ26" s="76">
        <v>0</v>
      </c>
      <c r="DK26" s="76">
        <v>0</v>
      </c>
      <c r="DL26" s="76">
        <v>0</v>
      </c>
      <c r="DM26" s="76">
        <v>0</v>
      </c>
      <c r="DN26" s="76">
        <v>0</v>
      </c>
      <c r="DO26" s="76">
        <v>0</v>
      </c>
      <c r="DP26" s="76">
        <v>0</v>
      </c>
      <c r="DQ26" s="76">
        <v>0</v>
      </c>
      <c r="DR26" s="76">
        <v>0</v>
      </c>
      <c r="DS26" s="76">
        <v>3751082.5672804895</v>
      </c>
      <c r="DT26" s="76">
        <v>1136462.1319796098</v>
      </c>
      <c r="DU26" s="76">
        <v>792905.3177286844</v>
      </c>
      <c r="DV26" s="76">
        <v>83812.411320035782</v>
      </c>
      <c r="DW26" s="76">
        <v>0</v>
      </c>
      <c r="DX26" s="76">
        <v>530604.83809221932</v>
      </c>
      <c r="DY26" s="76">
        <v>39382.983116883115</v>
      </c>
      <c r="DZ26" s="76">
        <v>0</v>
      </c>
      <c r="EA26" s="76">
        <v>9661.2523449344135</v>
      </c>
      <c r="EB26" s="76">
        <v>0</v>
      </c>
      <c r="EC26" s="76">
        <v>0</v>
      </c>
      <c r="ED26" s="76">
        <v>11034.83479865442</v>
      </c>
      <c r="EE26" s="76">
        <v>0</v>
      </c>
      <c r="EF26" s="76">
        <v>325229.00132352271</v>
      </c>
      <c r="EG26" s="76">
        <v>0</v>
      </c>
      <c r="EH26" s="76">
        <v>493109.87910744967</v>
      </c>
      <c r="EI26" s="76">
        <v>0</v>
      </c>
      <c r="EJ26" s="76">
        <v>0</v>
      </c>
      <c r="EK26" s="76">
        <v>106650.06183321499</v>
      </c>
      <c r="EL26" s="76">
        <v>37596.47885149881</v>
      </c>
      <c r="EM26" s="76">
        <v>1581084.6786624794</v>
      </c>
      <c r="EN26" s="76">
        <v>940340.55988781701</v>
      </c>
      <c r="EO26" s="76">
        <v>608161.27630253148</v>
      </c>
      <c r="EP26" s="76">
        <v>359959.74977720005</v>
      </c>
      <c r="EQ26" s="76">
        <v>52208.75</v>
      </c>
      <c r="ER26" s="76">
        <v>615326.18527928996</v>
      </c>
      <c r="ES26" s="76">
        <v>43656.380966770987</v>
      </c>
      <c r="ET26" s="76">
        <v>0</v>
      </c>
      <c r="EU26" s="76">
        <v>185478.24742422526</v>
      </c>
      <c r="EV26" s="76">
        <v>0</v>
      </c>
      <c r="EW26" s="76">
        <v>0</v>
      </c>
      <c r="EX26" s="76">
        <v>0</v>
      </c>
      <c r="EY26" s="76">
        <v>0</v>
      </c>
      <c r="EZ26" s="76">
        <v>1183957.1925689308</v>
      </c>
      <c r="FA26" s="76">
        <v>0</v>
      </c>
      <c r="FB26" s="76">
        <v>1720793.6598073351</v>
      </c>
      <c r="FC26" s="76">
        <v>0</v>
      </c>
      <c r="FD26" s="76">
        <v>122876.04099234098</v>
      </c>
      <c r="FE26" s="76">
        <v>198189.43444631423</v>
      </c>
      <c r="FF26" s="76">
        <v>1321245.5841009826</v>
      </c>
      <c r="FG26" s="76">
        <v>972564.13441244548</v>
      </c>
      <c r="FH26" s="76">
        <v>479491.31190061331</v>
      </c>
      <c r="FI26" s="76">
        <v>0</v>
      </c>
      <c r="FJ26" s="76">
        <v>467156.86563105718</v>
      </c>
      <c r="FK26" s="76">
        <v>0</v>
      </c>
      <c r="FL26" s="76">
        <v>208611.33913565427</v>
      </c>
      <c r="FM26" s="76">
        <v>15905.528571428573</v>
      </c>
      <c r="FN26" s="76">
        <v>0</v>
      </c>
      <c r="FO26" s="76">
        <v>0</v>
      </c>
      <c r="FP26" s="76">
        <v>0</v>
      </c>
      <c r="FQ26" s="76">
        <v>0</v>
      </c>
      <c r="FR26" s="76">
        <v>0</v>
      </c>
      <c r="FS26" s="76">
        <v>0</v>
      </c>
      <c r="FT26" s="76">
        <v>395186.11103727453</v>
      </c>
      <c r="FU26" s="76">
        <v>0</v>
      </c>
      <c r="FV26" s="76">
        <v>508633.76775188133</v>
      </c>
      <c r="FW26" s="76">
        <v>0</v>
      </c>
      <c r="FX26" s="76">
        <v>0</v>
      </c>
      <c r="FY26" s="76">
        <v>10148</v>
      </c>
      <c r="FZ26" s="76">
        <v>488160</v>
      </c>
      <c r="GA26" s="76">
        <v>0</v>
      </c>
      <c r="GB26" s="76">
        <v>0</v>
      </c>
      <c r="GC26" s="76">
        <v>0</v>
      </c>
      <c r="GD26" s="76">
        <v>157448.26984126985</v>
      </c>
      <c r="GE26" s="76">
        <v>0</v>
      </c>
      <c r="GF26" s="76">
        <v>0</v>
      </c>
      <c r="GG26" s="76">
        <v>0</v>
      </c>
      <c r="GH26" s="76">
        <v>0</v>
      </c>
      <c r="GI26" s="76">
        <v>0</v>
      </c>
      <c r="GJ26" s="76">
        <v>0</v>
      </c>
      <c r="GK26" s="76">
        <v>0</v>
      </c>
      <c r="GL26" s="76">
        <v>0</v>
      </c>
      <c r="GM26" s="76">
        <v>0</v>
      </c>
      <c r="GN26" s="76">
        <v>0</v>
      </c>
      <c r="GO26" s="76">
        <v>0</v>
      </c>
      <c r="GP26" s="76">
        <v>0</v>
      </c>
      <c r="GQ26" s="76">
        <v>0</v>
      </c>
      <c r="GR26" s="76">
        <v>0</v>
      </c>
      <c r="GS26" s="76">
        <v>0</v>
      </c>
      <c r="GT26" s="76">
        <v>0</v>
      </c>
      <c r="GU26" s="76">
        <v>0</v>
      </c>
      <c r="GV26" s="76">
        <v>0</v>
      </c>
      <c r="GW26" s="76">
        <v>0</v>
      </c>
      <c r="GX26" s="76">
        <v>0</v>
      </c>
      <c r="GY26" s="76">
        <v>0</v>
      </c>
      <c r="GZ26" s="76">
        <v>0</v>
      </c>
      <c r="HA26" s="76">
        <v>0</v>
      </c>
      <c r="HB26" s="76">
        <v>0</v>
      </c>
      <c r="HC26" s="76">
        <v>0</v>
      </c>
      <c r="HD26" s="76">
        <v>0</v>
      </c>
      <c r="HE26" s="76">
        <v>0</v>
      </c>
      <c r="HF26" s="76">
        <v>0</v>
      </c>
      <c r="HG26" s="76">
        <v>0</v>
      </c>
      <c r="HH26" s="76">
        <v>0</v>
      </c>
      <c r="HI26" s="76">
        <v>0</v>
      </c>
      <c r="HJ26" s="76">
        <v>0</v>
      </c>
      <c r="HK26" s="76">
        <v>0</v>
      </c>
      <c r="HL26" s="76">
        <v>0</v>
      </c>
      <c r="HM26" s="76">
        <v>0</v>
      </c>
      <c r="HN26" s="76">
        <v>0</v>
      </c>
      <c r="HP26" s="77" t="s">
        <v>152</v>
      </c>
      <c r="HQ26" s="75">
        <f>'Relative Weights'!$H$1</f>
        <v>2023</v>
      </c>
      <c r="HR26" s="76">
        <v>17000</v>
      </c>
      <c r="HS26" s="76">
        <v>0</v>
      </c>
      <c r="HT26" s="76">
        <v>0</v>
      </c>
      <c r="HU26" s="76">
        <v>0</v>
      </c>
      <c r="HV26" s="76">
        <v>0</v>
      </c>
      <c r="HW26" s="76">
        <v>0</v>
      </c>
      <c r="HX26" s="76">
        <v>0</v>
      </c>
      <c r="HY26" s="76">
        <v>0</v>
      </c>
      <c r="HZ26" s="76">
        <v>0</v>
      </c>
      <c r="IA26" s="76">
        <v>0</v>
      </c>
      <c r="IB26" s="76">
        <v>0</v>
      </c>
      <c r="IC26" s="76">
        <v>0</v>
      </c>
      <c r="ID26" s="76">
        <v>0</v>
      </c>
      <c r="IE26" s="76">
        <v>0</v>
      </c>
      <c r="IF26" s="76">
        <v>0</v>
      </c>
      <c r="IG26" s="76">
        <v>0</v>
      </c>
      <c r="IH26" s="76">
        <v>0</v>
      </c>
      <c r="II26" s="76">
        <v>0</v>
      </c>
      <c r="IJ26" s="76">
        <v>0</v>
      </c>
      <c r="IK26" s="76">
        <v>0</v>
      </c>
      <c r="IL26" s="76">
        <v>0</v>
      </c>
      <c r="IM26" s="76">
        <v>0</v>
      </c>
      <c r="IN26" s="76">
        <v>0</v>
      </c>
      <c r="IO26" s="76">
        <v>0</v>
      </c>
      <c r="IP26" s="76">
        <v>0</v>
      </c>
      <c r="IQ26" s="76">
        <v>0</v>
      </c>
      <c r="IR26" s="76">
        <v>0</v>
      </c>
      <c r="IS26" s="76">
        <v>0</v>
      </c>
      <c r="IT26" s="76">
        <v>0</v>
      </c>
      <c r="IU26" s="76">
        <v>0</v>
      </c>
      <c r="IV26" s="76">
        <v>0</v>
      </c>
      <c r="IW26" s="76">
        <v>0</v>
      </c>
      <c r="IX26" s="76">
        <v>0</v>
      </c>
      <c r="IY26" s="76">
        <v>0</v>
      </c>
      <c r="IZ26" s="76">
        <v>0</v>
      </c>
      <c r="JA26" s="76">
        <v>0</v>
      </c>
      <c r="JB26" s="76">
        <v>0</v>
      </c>
      <c r="JC26" s="76">
        <v>0</v>
      </c>
      <c r="JD26" s="76">
        <v>0</v>
      </c>
      <c r="JE26" s="76">
        <v>0</v>
      </c>
      <c r="JF26" s="76">
        <v>0</v>
      </c>
      <c r="JG26" s="76">
        <v>0</v>
      </c>
      <c r="JH26" s="76">
        <v>0</v>
      </c>
      <c r="JI26" s="76">
        <v>0</v>
      </c>
      <c r="JJ26" s="76">
        <v>0</v>
      </c>
      <c r="JK26" s="76">
        <v>0</v>
      </c>
      <c r="JL26" s="76">
        <v>0</v>
      </c>
      <c r="JM26" s="76">
        <v>0</v>
      </c>
      <c r="JN26" s="76">
        <v>0</v>
      </c>
      <c r="JO26" s="76">
        <v>0</v>
      </c>
      <c r="JP26" s="76">
        <v>0</v>
      </c>
      <c r="JQ26" s="76">
        <v>0</v>
      </c>
      <c r="JR26" s="76">
        <v>0</v>
      </c>
      <c r="JS26" s="76">
        <v>0</v>
      </c>
      <c r="JT26" s="76">
        <v>0</v>
      </c>
      <c r="JU26" s="76">
        <v>0</v>
      </c>
      <c r="JV26" s="76">
        <v>0</v>
      </c>
      <c r="JW26" s="76">
        <v>0</v>
      </c>
      <c r="JX26" s="76">
        <v>0</v>
      </c>
      <c r="JY26" s="76">
        <v>0</v>
      </c>
      <c r="JZ26" s="76">
        <v>0</v>
      </c>
      <c r="KA26" s="76">
        <v>0</v>
      </c>
      <c r="KB26" s="76">
        <v>0</v>
      </c>
      <c r="KC26" s="76">
        <v>0</v>
      </c>
      <c r="KD26" s="76">
        <v>0</v>
      </c>
      <c r="KE26" s="76">
        <v>0</v>
      </c>
      <c r="KF26" s="76">
        <v>0</v>
      </c>
      <c r="KG26" s="76">
        <v>0</v>
      </c>
      <c r="KH26" s="76">
        <v>0</v>
      </c>
      <c r="KI26" s="76">
        <v>0</v>
      </c>
      <c r="KJ26" s="76">
        <v>0</v>
      </c>
      <c r="KK26" s="76">
        <v>0</v>
      </c>
      <c r="KL26" s="76">
        <v>0</v>
      </c>
      <c r="KM26" s="76">
        <v>0</v>
      </c>
      <c r="KN26" s="76">
        <v>0</v>
      </c>
      <c r="KO26" s="76">
        <v>0</v>
      </c>
      <c r="KP26" s="76">
        <v>0</v>
      </c>
      <c r="KQ26" s="76">
        <v>0</v>
      </c>
      <c r="KR26" s="76">
        <v>0</v>
      </c>
      <c r="KS26" s="76">
        <v>0</v>
      </c>
      <c r="KT26" s="76">
        <v>0</v>
      </c>
      <c r="KU26" s="76">
        <v>0</v>
      </c>
      <c r="KV26" s="76">
        <v>0</v>
      </c>
      <c r="KW26" s="76">
        <v>0</v>
      </c>
      <c r="KX26" s="76">
        <v>0</v>
      </c>
      <c r="KY26" s="76">
        <v>0</v>
      </c>
      <c r="KZ26" s="76">
        <v>0</v>
      </c>
      <c r="LA26" s="76">
        <v>0</v>
      </c>
      <c r="LB26" s="76">
        <v>0</v>
      </c>
      <c r="LC26" s="76">
        <v>0</v>
      </c>
      <c r="LD26" s="76">
        <v>0</v>
      </c>
      <c r="LE26" s="76">
        <v>0</v>
      </c>
      <c r="LF26" s="76">
        <v>0</v>
      </c>
      <c r="LG26" s="76">
        <v>0</v>
      </c>
      <c r="LH26" s="76">
        <v>0</v>
      </c>
      <c r="LI26" s="76">
        <v>0</v>
      </c>
      <c r="LJ26" s="76">
        <v>0</v>
      </c>
      <c r="LK26" s="76">
        <v>0</v>
      </c>
      <c r="LL26" s="76">
        <v>0</v>
      </c>
      <c r="LM26" s="76">
        <v>0</v>
      </c>
      <c r="LN26" s="76">
        <v>0</v>
      </c>
      <c r="LO26" s="76">
        <v>0</v>
      </c>
      <c r="LP26" s="76">
        <v>0</v>
      </c>
      <c r="LQ26" s="76">
        <v>0</v>
      </c>
      <c r="LR26" s="76">
        <v>0</v>
      </c>
      <c r="LS26" s="76">
        <v>0</v>
      </c>
      <c r="LT26" s="76">
        <v>0</v>
      </c>
      <c r="LU26" s="76">
        <v>0</v>
      </c>
      <c r="LV26" s="76">
        <v>0</v>
      </c>
      <c r="LW26" s="76">
        <v>0</v>
      </c>
      <c r="LX26" s="76">
        <v>0</v>
      </c>
      <c r="LY26" s="76">
        <v>0</v>
      </c>
      <c r="LZ26" s="76">
        <v>0</v>
      </c>
      <c r="MA26" s="76">
        <v>0</v>
      </c>
      <c r="MB26" s="76">
        <v>0</v>
      </c>
      <c r="MC26" s="76">
        <v>0</v>
      </c>
      <c r="MD26" s="76">
        <v>0</v>
      </c>
      <c r="ME26" s="76">
        <v>0</v>
      </c>
      <c r="MF26" s="76">
        <v>0</v>
      </c>
      <c r="MG26" s="76">
        <v>0</v>
      </c>
      <c r="MH26" s="76">
        <v>0</v>
      </c>
      <c r="MI26" s="76">
        <v>0</v>
      </c>
      <c r="MJ26" s="76">
        <v>0</v>
      </c>
      <c r="MK26" s="76">
        <v>0</v>
      </c>
      <c r="ML26" s="76">
        <v>0</v>
      </c>
      <c r="MM26" s="76">
        <v>0</v>
      </c>
      <c r="MN26" s="76">
        <v>0</v>
      </c>
      <c r="MO26" s="76">
        <v>0</v>
      </c>
      <c r="MP26" s="76">
        <v>0</v>
      </c>
      <c r="MQ26" s="76">
        <v>0</v>
      </c>
      <c r="MR26" s="76">
        <v>0</v>
      </c>
      <c r="MS26" s="76">
        <v>0</v>
      </c>
      <c r="MT26" s="76">
        <v>0</v>
      </c>
      <c r="MU26" s="76">
        <v>0</v>
      </c>
      <c r="MV26" s="76">
        <v>0</v>
      </c>
      <c r="MW26" s="76">
        <v>0</v>
      </c>
      <c r="MX26" s="76">
        <v>0</v>
      </c>
      <c r="MY26" s="76">
        <v>0</v>
      </c>
      <c r="MZ26" s="76">
        <v>0</v>
      </c>
      <c r="NA26" s="76">
        <v>0</v>
      </c>
      <c r="NB26" s="76">
        <v>0</v>
      </c>
      <c r="NC26" s="76">
        <v>0</v>
      </c>
      <c r="ND26" s="76">
        <v>0</v>
      </c>
      <c r="NE26" s="76">
        <v>0</v>
      </c>
      <c r="NF26" s="76">
        <v>0</v>
      </c>
      <c r="NG26" s="76">
        <v>0</v>
      </c>
      <c r="NH26" s="76">
        <v>0</v>
      </c>
      <c r="NI26" s="76">
        <v>0</v>
      </c>
      <c r="NJ26" s="76">
        <v>0</v>
      </c>
      <c r="NK26" s="76">
        <v>0</v>
      </c>
      <c r="NL26" s="76">
        <v>0</v>
      </c>
      <c r="NM26" s="76">
        <v>0</v>
      </c>
      <c r="NN26" s="76">
        <v>0</v>
      </c>
      <c r="NO26" s="76">
        <v>0</v>
      </c>
      <c r="NP26" s="76">
        <v>0</v>
      </c>
      <c r="NQ26" s="76">
        <v>0</v>
      </c>
      <c r="NR26" s="76">
        <v>0</v>
      </c>
      <c r="NS26" s="76">
        <v>0</v>
      </c>
      <c r="NT26" s="76">
        <v>0</v>
      </c>
      <c r="NU26" s="76">
        <v>0</v>
      </c>
      <c r="NV26" s="76">
        <v>0</v>
      </c>
      <c r="NW26" s="76">
        <v>0</v>
      </c>
      <c r="NX26" s="76">
        <v>0</v>
      </c>
      <c r="NY26" s="76">
        <v>0</v>
      </c>
      <c r="NZ26" s="76">
        <v>0</v>
      </c>
      <c r="OA26" s="76">
        <v>0</v>
      </c>
      <c r="OB26" s="76">
        <v>0</v>
      </c>
      <c r="OC26" s="76">
        <v>0</v>
      </c>
      <c r="OD26" s="76">
        <v>0</v>
      </c>
      <c r="OE26" s="76">
        <v>0</v>
      </c>
      <c r="OF26" s="76">
        <v>0</v>
      </c>
      <c r="OG26" s="76">
        <v>0</v>
      </c>
      <c r="OH26" s="76">
        <v>0</v>
      </c>
      <c r="OI26" s="76">
        <v>0</v>
      </c>
      <c r="OJ26" s="76">
        <v>0</v>
      </c>
      <c r="OK26" s="76">
        <v>0</v>
      </c>
      <c r="OL26" s="76">
        <v>0</v>
      </c>
      <c r="OM26" s="76">
        <v>0</v>
      </c>
      <c r="ON26" s="76">
        <v>0</v>
      </c>
      <c r="OO26" s="76">
        <v>0</v>
      </c>
      <c r="OP26" s="76">
        <v>0</v>
      </c>
      <c r="OQ26" s="76">
        <v>0</v>
      </c>
      <c r="OR26" s="76">
        <v>0</v>
      </c>
      <c r="OS26" s="76">
        <v>0</v>
      </c>
      <c r="OT26" s="76">
        <v>0</v>
      </c>
      <c r="OU26" s="76">
        <v>0</v>
      </c>
      <c r="OV26" s="76">
        <v>0</v>
      </c>
      <c r="OW26" s="76">
        <v>0</v>
      </c>
      <c r="OX26" s="76">
        <v>0</v>
      </c>
      <c r="OY26" s="76">
        <v>0</v>
      </c>
      <c r="OZ26" s="76">
        <v>0</v>
      </c>
      <c r="PA26" s="76">
        <v>0</v>
      </c>
      <c r="PB26" s="76">
        <v>0</v>
      </c>
      <c r="PC26" s="76">
        <v>0</v>
      </c>
      <c r="PD26" s="76">
        <v>0</v>
      </c>
      <c r="PE26" s="76">
        <v>0</v>
      </c>
      <c r="PF26" s="76">
        <v>0</v>
      </c>
      <c r="PG26" s="76">
        <v>0</v>
      </c>
      <c r="PH26" s="76">
        <v>0</v>
      </c>
      <c r="PI26" s="76">
        <v>0</v>
      </c>
      <c r="PJ26" s="76">
        <v>4722486</v>
      </c>
      <c r="PK26" s="76">
        <v>1914763</v>
      </c>
      <c r="PL26" s="76">
        <v>1049453</v>
      </c>
      <c r="PM26" s="76">
        <v>39106</v>
      </c>
      <c r="PN26" s="76">
        <v>800255</v>
      </c>
      <c r="PO26" s="76">
        <v>1014604</v>
      </c>
      <c r="PP26" s="76">
        <v>74114</v>
      </c>
      <c r="PQ26" s="76">
        <v>0</v>
      </c>
      <c r="PR26" s="76">
        <v>146167</v>
      </c>
      <c r="PS26" s="76">
        <v>0</v>
      </c>
      <c r="PT26" s="76">
        <v>0</v>
      </c>
      <c r="PU26" s="76">
        <v>8266</v>
      </c>
      <c r="PV26" s="76">
        <v>0</v>
      </c>
      <c r="PW26" s="76">
        <v>1426448</v>
      </c>
      <c r="PX26" s="76">
        <v>0</v>
      </c>
      <c r="PY26" s="76">
        <v>2039286</v>
      </c>
      <c r="PZ26" s="76">
        <v>0</v>
      </c>
      <c r="QA26" s="76">
        <v>92039</v>
      </c>
      <c r="QB26" s="76">
        <v>235937</v>
      </c>
      <c r="QC26" s="89">
        <v>1383476</v>
      </c>
      <c r="QD26" s="102">
        <v>1</v>
      </c>
    </row>
    <row r="27" spans="1:446">
      <c r="A27" s="75" t="s">
        <v>91</v>
      </c>
      <c r="B27" s="75" t="s">
        <v>91</v>
      </c>
      <c r="C27" s="80">
        <f>ROUND(UNT!H18,0)-ROUND(UNT!H288,0)</f>
        <v>0</v>
      </c>
      <c r="D27" s="77">
        <v>3594</v>
      </c>
      <c r="E27" s="75" t="s">
        <v>91</v>
      </c>
      <c r="F27" s="75">
        <v>2023</v>
      </c>
      <c r="G27" s="80">
        <v>203712869</v>
      </c>
      <c r="H27" s="80">
        <v>97478069</v>
      </c>
      <c r="I27" s="80">
        <v>75624703</v>
      </c>
      <c r="J27" s="80">
        <v>72399595</v>
      </c>
      <c r="K27" s="80">
        <v>60251991</v>
      </c>
      <c r="L27" s="75" t="s">
        <v>841</v>
      </c>
      <c r="M27" s="75" t="s">
        <v>801</v>
      </c>
      <c r="N27" s="98" t="s">
        <v>842</v>
      </c>
      <c r="O27" s="76">
        <v>14045</v>
      </c>
      <c r="P27" s="76">
        <v>19400</v>
      </c>
      <c r="Q27" s="76">
        <v>9054</v>
      </c>
      <c r="R27" s="76">
        <v>1803</v>
      </c>
      <c r="S27" s="76">
        <v>47</v>
      </c>
      <c r="T27" s="78" t="s">
        <v>880</v>
      </c>
      <c r="U27" s="78" t="s">
        <v>881</v>
      </c>
      <c r="V27" s="91" t="s">
        <v>882</v>
      </c>
      <c r="W27" s="80">
        <v>260602.60000000006</v>
      </c>
      <c r="X27" s="80">
        <v>76545</v>
      </c>
      <c r="Y27" s="80">
        <v>59990.329999999994</v>
      </c>
      <c r="Z27" s="80">
        <v>6126</v>
      </c>
      <c r="AA27" s="80">
        <v>0</v>
      </c>
      <c r="AB27" s="80">
        <v>19294</v>
      </c>
      <c r="AC27" s="80">
        <v>2442</v>
      </c>
      <c r="AD27" s="80">
        <v>0</v>
      </c>
      <c r="AE27" s="80">
        <v>2130</v>
      </c>
      <c r="AF27" s="80">
        <v>33</v>
      </c>
      <c r="AG27" s="80">
        <v>0</v>
      </c>
      <c r="AH27" s="80">
        <v>0</v>
      </c>
      <c r="AI27" s="80">
        <v>0</v>
      </c>
      <c r="AJ27" s="80">
        <v>16044</v>
      </c>
      <c r="AK27" s="80">
        <v>0</v>
      </c>
      <c r="AL27" s="80">
        <v>38179</v>
      </c>
      <c r="AM27" s="80">
        <v>0</v>
      </c>
      <c r="AN27" s="80">
        <v>0</v>
      </c>
      <c r="AO27" s="80">
        <v>2848</v>
      </c>
      <c r="AP27" s="80">
        <v>0</v>
      </c>
      <c r="AQ27" s="80">
        <v>118656.00000000001</v>
      </c>
      <c r="AR27" s="80">
        <v>32133</v>
      </c>
      <c r="AS27" s="80">
        <v>29550.659999999996</v>
      </c>
      <c r="AT27" s="80">
        <v>12424</v>
      </c>
      <c r="AU27" s="80">
        <v>0</v>
      </c>
      <c r="AV27" s="80">
        <v>25123</v>
      </c>
      <c r="AW27" s="80">
        <v>1164</v>
      </c>
      <c r="AX27" s="80">
        <v>0</v>
      </c>
      <c r="AY27" s="80">
        <v>4620</v>
      </c>
      <c r="AZ27" s="80">
        <v>300</v>
      </c>
      <c r="BA27" s="80">
        <v>0</v>
      </c>
      <c r="BB27" s="80">
        <v>30</v>
      </c>
      <c r="BC27" s="80">
        <v>0</v>
      </c>
      <c r="BD27" s="80">
        <v>20903</v>
      </c>
      <c r="BE27" s="80">
        <v>0</v>
      </c>
      <c r="BF27" s="80">
        <v>110092</v>
      </c>
      <c r="BG27" s="80">
        <v>0</v>
      </c>
      <c r="BH27" s="80">
        <v>2703</v>
      </c>
      <c r="BI27" s="80">
        <v>7523</v>
      </c>
      <c r="BJ27" s="80">
        <v>0</v>
      </c>
      <c r="BK27" s="80">
        <v>21134</v>
      </c>
      <c r="BL27" s="80">
        <v>28467</v>
      </c>
      <c r="BM27" s="80">
        <v>5871</v>
      </c>
      <c r="BN27" s="80">
        <v>7999</v>
      </c>
      <c r="BO27" s="80">
        <v>0</v>
      </c>
      <c r="BP27" s="80">
        <v>46915</v>
      </c>
      <c r="BQ27" s="80">
        <v>0</v>
      </c>
      <c r="BR27" s="80">
        <v>0</v>
      </c>
      <c r="BS27" s="80">
        <v>1248</v>
      </c>
      <c r="BT27" s="80">
        <v>8316</v>
      </c>
      <c r="BU27" s="80">
        <v>0</v>
      </c>
      <c r="BV27" s="80">
        <v>0</v>
      </c>
      <c r="BW27" s="80">
        <v>0</v>
      </c>
      <c r="BX27" s="80">
        <v>6054</v>
      </c>
      <c r="BY27" s="80">
        <v>0</v>
      </c>
      <c r="BZ27" s="80">
        <v>47815</v>
      </c>
      <c r="CA27" s="80">
        <v>0</v>
      </c>
      <c r="CB27" s="80">
        <v>0</v>
      </c>
      <c r="CC27" s="80">
        <v>6930</v>
      </c>
      <c r="CD27" s="80">
        <v>0</v>
      </c>
      <c r="CE27" s="80">
        <v>7042</v>
      </c>
      <c r="CF27" s="80">
        <v>4788</v>
      </c>
      <c r="CG27" s="80">
        <v>3828.9999999999995</v>
      </c>
      <c r="CH27" s="80">
        <v>1929</v>
      </c>
      <c r="CI27" s="80">
        <v>0</v>
      </c>
      <c r="CJ27" s="80">
        <v>2917</v>
      </c>
      <c r="CK27" s="80">
        <v>0</v>
      </c>
      <c r="CL27" s="80">
        <v>0</v>
      </c>
      <c r="CM27" s="80">
        <v>0</v>
      </c>
      <c r="CN27" s="80">
        <v>15</v>
      </c>
      <c r="CO27" s="80">
        <v>0</v>
      </c>
      <c r="CP27" s="80">
        <v>0</v>
      </c>
      <c r="CQ27" s="80">
        <v>0</v>
      </c>
      <c r="CR27" s="80">
        <v>24</v>
      </c>
      <c r="CS27" s="80">
        <v>0</v>
      </c>
      <c r="CT27" s="80">
        <v>1126</v>
      </c>
      <c r="CU27" s="80">
        <v>0</v>
      </c>
      <c r="CV27" s="80">
        <v>0</v>
      </c>
      <c r="CW27" s="80">
        <v>6</v>
      </c>
      <c r="CX27" s="80">
        <v>0</v>
      </c>
      <c r="CY27" s="80">
        <v>0</v>
      </c>
      <c r="CZ27" s="80">
        <v>0</v>
      </c>
      <c r="DA27" s="80">
        <v>0</v>
      </c>
      <c r="DB27" s="80">
        <v>0</v>
      </c>
      <c r="DC27" s="80">
        <v>0</v>
      </c>
      <c r="DD27" s="80">
        <v>0</v>
      </c>
      <c r="DE27" s="80">
        <v>0</v>
      </c>
      <c r="DF27" s="80">
        <v>0</v>
      </c>
      <c r="DG27" s="80">
        <v>0</v>
      </c>
      <c r="DH27" s="80">
        <v>0</v>
      </c>
      <c r="DI27" s="80">
        <v>0</v>
      </c>
      <c r="DJ27" s="80">
        <v>0</v>
      </c>
      <c r="DK27" s="80">
        <v>0</v>
      </c>
      <c r="DL27" s="80">
        <v>1087</v>
      </c>
      <c r="DM27" s="80">
        <v>0</v>
      </c>
      <c r="DN27" s="80">
        <v>0</v>
      </c>
      <c r="DO27" s="80">
        <v>0</v>
      </c>
      <c r="DP27" s="80">
        <v>0</v>
      </c>
      <c r="DQ27" s="80">
        <v>0</v>
      </c>
      <c r="DR27" s="80">
        <v>0</v>
      </c>
      <c r="DS27" s="80">
        <v>9782382.2914164327</v>
      </c>
      <c r="DT27" s="80">
        <v>2948771.8251216831</v>
      </c>
      <c r="DU27" s="80">
        <v>3405781.9564195871</v>
      </c>
      <c r="DV27" s="80">
        <v>250078.19951232706</v>
      </c>
      <c r="DW27" s="80">
        <v>0</v>
      </c>
      <c r="DX27" s="80">
        <v>1532069.173233188</v>
      </c>
      <c r="DY27" s="80">
        <v>109753.15587457787</v>
      </c>
      <c r="DZ27" s="80">
        <v>0</v>
      </c>
      <c r="EA27" s="80">
        <v>98549.972521825286</v>
      </c>
      <c r="EB27" s="80">
        <v>1617.8188825840243</v>
      </c>
      <c r="EC27" s="80">
        <v>0</v>
      </c>
      <c r="ED27" s="80">
        <v>0</v>
      </c>
      <c r="EE27" s="80">
        <v>0</v>
      </c>
      <c r="EF27" s="80">
        <v>586582.68936612422</v>
      </c>
      <c r="EG27" s="80">
        <v>0</v>
      </c>
      <c r="EH27" s="80">
        <v>2924557.6067178096</v>
      </c>
      <c r="EI27" s="80">
        <v>0</v>
      </c>
      <c r="EJ27" s="80">
        <v>0</v>
      </c>
      <c r="EK27" s="80">
        <v>272381.33568473597</v>
      </c>
      <c r="EL27" s="80">
        <v>0</v>
      </c>
      <c r="EM27" s="80">
        <v>8411170.678323593</v>
      </c>
      <c r="EN27" s="80">
        <v>2683109.9751451425</v>
      </c>
      <c r="EO27" s="80">
        <v>3851377.6326595987</v>
      </c>
      <c r="EP27" s="80">
        <v>1092802.8069091581</v>
      </c>
      <c r="EQ27" s="80">
        <v>0</v>
      </c>
      <c r="ER27" s="80">
        <v>2961181.3765735696</v>
      </c>
      <c r="ES27" s="80">
        <v>92947.391439551575</v>
      </c>
      <c r="ET27" s="80">
        <v>0</v>
      </c>
      <c r="EU27" s="80">
        <v>245578.0274781748</v>
      </c>
      <c r="EV27" s="80">
        <v>15236.731750327368</v>
      </c>
      <c r="EW27" s="80">
        <v>0</v>
      </c>
      <c r="EX27" s="80">
        <v>2808.7222222222222</v>
      </c>
      <c r="EY27" s="80">
        <v>0</v>
      </c>
      <c r="EZ27" s="80">
        <v>1026458.1683167847</v>
      </c>
      <c r="FA27" s="80">
        <v>0</v>
      </c>
      <c r="FB27" s="80">
        <v>11584539.739406461</v>
      </c>
      <c r="FC27" s="80">
        <v>0</v>
      </c>
      <c r="FD27" s="80">
        <v>525814.74239339004</v>
      </c>
      <c r="FE27" s="80">
        <v>1358729.3568922649</v>
      </c>
      <c r="FF27" s="80">
        <v>0</v>
      </c>
      <c r="FG27" s="80">
        <v>6210415.7411188483</v>
      </c>
      <c r="FH27" s="80">
        <v>3188106.2363435109</v>
      </c>
      <c r="FI27" s="80">
        <v>3942462.8737952737</v>
      </c>
      <c r="FJ27" s="80">
        <v>1434834.1137748442</v>
      </c>
      <c r="FK27" s="80">
        <v>0</v>
      </c>
      <c r="FL27" s="80">
        <v>6017398.8484803932</v>
      </c>
      <c r="FM27" s="80">
        <v>0</v>
      </c>
      <c r="FN27" s="80">
        <v>0</v>
      </c>
      <c r="FO27" s="80">
        <v>0</v>
      </c>
      <c r="FP27" s="80">
        <v>855510.58969197248</v>
      </c>
      <c r="FQ27" s="80">
        <v>0</v>
      </c>
      <c r="FR27" s="80">
        <v>0</v>
      </c>
      <c r="FS27" s="80">
        <v>0</v>
      </c>
      <c r="FT27" s="80">
        <v>1131873.8171499574</v>
      </c>
      <c r="FU27" s="80">
        <v>0</v>
      </c>
      <c r="FV27" s="80">
        <v>5861824.8823023969</v>
      </c>
      <c r="FW27" s="80">
        <v>0</v>
      </c>
      <c r="FX27" s="80">
        <v>0</v>
      </c>
      <c r="FY27" s="80">
        <v>868980.43499255728</v>
      </c>
      <c r="FZ27" s="80">
        <v>0</v>
      </c>
      <c r="GA27" s="80">
        <v>6008846.7855911385</v>
      </c>
      <c r="GB27" s="80">
        <v>5211489.0567532368</v>
      </c>
      <c r="GC27" s="80">
        <v>3529654.3918521791</v>
      </c>
      <c r="GD27" s="80">
        <v>1189457.5326569234</v>
      </c>
      <c r="GE27" s="80">
        <v>0</v>
      </c>
      <c r="GF27" s="80">
        <v>4079145.922894787</v>
      </c>
      <c r="GG27" s="80">
        <v>0</v>
      </c>
      <c r="GH27" s="80">
        <v>0</v>
      </c>
      <c r="GI27" s="80">
        <v>0</v>
      </c>
      <c r="GJ27" s="80">
        <v>20877.810570987655</v>
      </c>
      <c r="GK27" s="80">
        <v>0</v>
      </c>
      <c r="GL27" s="80">
        <v>0</v>
      </c>
      <c r="GM27" s="80">
        <v>0</v>
      </c>
      <c r="GN27" s="80">
        <v>1832.6069518716577</v>
      </c>
      <c r="GO27" s="80">
        <v>0</v>
      </c>
      <c r="GP27" s="80">
        <v>2249368.4165120041</v>
      </c>
      <c r="GQ27" s="80">
        <v>0</v>
      </c>
      <c r="GR27" s="80">
        <v>0</v>
      </c>
      <c r="GS27" s="80">
        <v>2045.8296418352747</v>
      </c>
      <c r="GT27" s="80">
        <v>0</v>
      </c>
      <c r="GU27" s="80">
        <v>0</v>
      </c>
      <c r="GV27" s="80">
        <v>0</v>
      </c>
      <c r="GW27" s="80">
        <v>0</v>
      </c>
      <c r="GX27" s="80">
        <v>0</v>
      </c>
      <c r="GY27" s="80">
        <v>0</v>
      </c>
      <c r="GZ27" s="80">
        <v>0</v>
      </c>
      <c r="HA27" s="80">
        <v>0</v>
      </c>
      <c r="HB27" s="80">
        <v>0</v>
      </c>
      <c r="HC27" s="80">
        <v>0</v>
      </c>
      <c r="HD27" s="80">
        <v>0</v>
      </c>
      <c r="HE27" s="80">
        <v>0</v>
      </c>
      <c r="HF27" s="80">
        <v>0</v>
      </c>
      <c r="HG27" s="80">
        <v>0</v>
      </c>
      <c r="HH27" s="80">
        <v>399307.30729166669</v>
      </c>
      <c r="HI27" s="80">
        <v>0</v>
      </c>
      <c r="HJ27" s="80">
        <v>0</v>
      </c>
      <c r="HK27" s="80">
        <v>0</v>
      </c>
      <c r="HL27" s="80">
        <v>0</v>
      </c>
      <c r="HM27" s="80">
        <v>0</v>
      </c>
      <c r="HN27" s="80">
        <v>0</v>
      </c>
      <c r="HP27" s="77" t="s">
        <v>153</v>
      </c>
      <c r="HQ27" s="75">
        <f>'Relative Weights'!$H$1</f>
        <v>2023</v>
      </c>
      <c r="HR27" s="97">
        <v>3383646.5375590711</v>
      </c>
      <c r="HS27" s="97">
        <v>3389381.252490052</v>
      </c>
      <c r="HT27" s="97">
        <v>1263807.9310835279</v>
      </c>
      <c r="HU27" s="97">
        <v>64030.446922020048</v>
      </c>
      <c r="HV27" s="97">
        <v>0</v>
      </c>
      <c r="HW27" s="97">
        <v>840836.47047735623</v>
      </c>
      <c r="HX27" s="97">
        <v>7421.915820418476</v>
      </c>
      <c r="HY27" s="97">
        <v>0</v>
      </c>
      <c r="HZ27" s="97">
        <v>0</v>
      </c>
      <c r="IA27" s="97">
        <v>952.21448765151661</v>
      </c>
      <c r="IB27" s="97">
        <v>0</v>
      </c>
      <c r="IC27" s="97">
        <v>0</v>
      </c>
      <c r="ID27" s="97">
        <v>0</v>
      </c>
      <c r="IE27" s="97">
        <v>203465.6500805245</v>
      </c>
      <c r="IF27" s="97">
        <v>0</v>
      </c>
      <c r="IG27" s="97">
        <v>185059.05338718457</v>
      </c>
      <c r="IH27" s="97">
        <v>0</v>
      </c>
      <c r="II27" s="97">
        <v>0</v>
      </c>
      <c r="IJ27" s="97">
        <v>66160.24555609074</v>
      </c>
      <c r="IK27" s="97">
        <v>0</v>
      </c>
      <c r="IL27" s="97">
        <v>1540619.1162826563</v>
      </c>
      <c r="IM27" s="97">
        <v>1422836.0805573564</v>
      </c>
      <c r="IN27" s="97">
        <v>622550.2278954715</v>
      </c>
      <c r="IO27" s="97">
        <v>129858.67981703836</v>
      </c>
      <c r="IP27" s="97">
        <v>0</v>
      </c>
      <c r="IQ27" s="97">
        <v>1094865.4839744284</v>
      </c>
      <c r="IR27" s="97">
        <v>3537.7190888481186</v>
      </c>
      <c r="IS27" s="97">
        <v>0</v>
      </c>
      <c r="IT27" s="97">
        <v>0</v>
      </c>
      <c r="IU27" s="97">
        <v>8656.4953422865146</v>
      </c>
      <c r="IV27" s="97">
        <v>0</v>
      </c>
      <c r="IW27" s="97">
        <v>0</v>
      </c>
      <c r="IX27" s="97">
        <v>0</v>
      </c>
      <c r="IY27" s="97">
        <v>265086.16826434829</v>
      </c>
      <c r="IZ27" s="97">
        <v>0</v>
      </c>
      <c r="JA27" s="97">
        <v>533631.61176306137</v>
      </c>
      <c r="JB27" s="97">
        <v>0</v>
      </c>
      <c r="JC27" s="97">
        <v>118630.10414506962</v>
      </c>
      <c r="JD27" s="97">
        <v>174762.47447980006</v>
      </c>
      <c r="JE27" s="97">
        <v>0</v>
      </c>
      <c r="JF27" s="97">
        <v>274402.00582791987</v>
      </c>
      <c r="JG27" s="97">
        <v>1260507.1018960653</v>
      </c>
      <c r="JH27" s="97">
        <v>123684.22009320541</v>
      </c>
      <c r="JI27" s="97">
        <v>83607.499988448966</v>
      </c>
      <c r="JJ27" s="97">
        <v>0</v>
      </c>
      <c r="JK27" s="97">
        <v>2044565.3059212796</v>
      </c>
      <c r="JL27" s="97">
        <v>0</v>
      </c>
      <c r="JM27" s="97">
        <v>0</v>
      </c>
      <c r="JN27" s="97">
        <v>0</v>
      </c>
      <c r="JO27" s="97">
        <v>239958.05088818219</v>
      </c>
      <c r="JP27" s="97">
        <v>0</v>
      </c>
      <c r="JQ27" s="97">
        <v>0</v>
      </c>
      <c r="JR27" s="97">
        <v>0</v>
      </c>
      <c r="JS27" s="97">
        <v>76775.183594334041</v>
      </c>
      <c r="JT27" s="97">
        <v>0</v>
      </c>
      <c r="JU27" s="97">
        <v>231766.11848681813</v>
      </c>
      <c r="JV27" s="97">
        <v>0</v>
      </c>
      <c r="JW27" s="97">
        <v>0</v>
      </c>
      <c r="JX27" s="97">
        <v>160986.83346338087</v>
      </c>
      <c r="JY27" s="97">
        <v>0</v>
      </c>
      <c r="JZ27" s="97">
        <v>91432.711509426124</v>
      </c>
      <c r="KA27" s="97">
        <v>212010.67916810204</v>
      </c>
      <c r="KB27" s="97">
        <v>80665.453710932299</v>
      </c>
      <c r="KC27" s="97">
        <v>20162.378732056262</v>
      </c>
      <c r="KD27" s="97">
        <v>0</v>
      </c>
      <c r="KE27" s="97">
        <v>127123.45726041506</v>
      </c>
      <c r="KF27" s="97">
        <v>0</v>
      </c>
      <c r="KG27" s="97">
        <v>0</v>
      </c>
      <c r="KH27" s="97">
        <v>0</v>
      </c>
      <c r="KI27" s="97">
        <v>432.82476711432571</v>
      </c>
      <c r="KJ27" s="97">
        <v>0</v>
      </c>
      <c r="KK27" s="97">
        <v>0</v>
      </c>
      <c r="KL27" s="97">
        <v>0</v>
      </c>
      <c r="KM27" s="97">
        <v>304.36148104790504</v>
      </c>
      <c r="KN27" s="97">
        <v>0</v>
      </c>
      <c r="KO27" s="97">
        <v>5457.8824514515782</v>
      </c>
      <c r="KP27" s="97">
        <v>0</v>
      </c>
      <c r="KQ27" s="97">
        <v>0</v>
      </c>
      <c r="KR27" s="97">
        <v>139.38253979513499</v>
      </c>
      <c r="KS27" s="97">
        <v>0</v>
      </c>
      <c r="KT27" s="97">
        <v>0</v>
      </c>
      <c r="KU27" s="97">
        <v>0</v>
      </c>
      <c r="KV27" s="97">
        <v>0</v>
      </c>
      <c r="KW27" s="97">
        <v>0</v>
      </c>
      <c r="KX27" s="97">
        <v>0</v>
      </c>
      <c r="KY27" s="97">
        <v>0</v>
      </c>
      <c r="KZ27" s="97">
        <v>0</v>
      </c>
      <c r="LA27" s="97">
        <v>0</v>
      </c>
      <c r="LB27" s="97">
        <v>0</v>
      </c>
      <c r="LC27" s="97">
        <v>0</v>
      </c>
      <c r="LD27" s="97">
        <v>0</v>
      </c>
      <c r="LE27" s="97">
        <v>0</v>
      </c>
      <c r="LF27" s="97">
        <v>0</v>
      </c>
      <c r="LG27" s="97">
        <v>13785.0387457947</v>
      </c>
      <c r="LH27" s="97">
        <v>0</v>
      </c>
      <c r="LI27" s="97">
        <v>0</v>
      </c>
      <c r="LJ27" s="97">
        <v>0</v>
      </c>
      <c r="LK27" s="97">
        <v>0</v>
      </c>
      <c r="LL27" s="97">
        <v>0</v>
      </c>
      <c r="LM27" s="97">
        <v>0</v>
      </c>
      <c r="LN27" s="97">
        <v>0</v>
      </c>
      <c r="LO27" s="97">
        <v>0</v>
      </c>
      <c r="LP27" s="97">
        <v>0</v>
      </c>
      <c r="LQ27" s="97">
        <v>0</v>
      </c>
      <c r="LR27" s="97">
        <v>0</v>
      </c>
      <c r="LS27" s="97">
        <v>0</v>
      </c>
      <c r="LT27" s="97">
        <v>0</v>
      </c>
      <c r="LU27" s="97">
        <v>0</v>
      </c>
      <c r="LV27" s="97">
        <v>0</v>
      </c>
      <c r="LW27" s="97">
        <v>0</v>
      </c>
      <c r="LX27" s="97">
        <v>0</v>
      </c>
      <c r="LY27" s="97">
        <v>0</v>
      </c>
      <c r="LZ27" s="97">
        <v>0</v>
      </c>
      <c r="MA27" s="97">
        <v>0</v>
      </c>
      <c r="MB27" s="97">
        <v>0</v>
      </c>
      <c r="MC27" s="97">
        <v>0</v>
      </c>
      <c r="MD27" s="97">
        <v>0</v>
      </c>
      <c r="ME27" s="97">
        <v>0</v>
      </c>
      <c r="MF27" s="97">
        <v>0</v>
      </c>
      <c r="MG27" s="97">
        <v>0</v>
      </c>
      <c r="MH27" s="97">
        <v>0</v>
      </c>
      <c r="MI27" s="97">
        <v>0</v>
      </c>
      <c r="MJ27" s="97">
        <v>0</v>
      </c>
      <c r="MK27" s="97">
        <v>0</v>
      </c>
      <c r="ML27" s="97">
        <v>0</v>
      </c>
      <c r="MM27" s="97">
        <v>0</v>
      </c>
      <c r="MN27" s="97">
        <v>0</v>
      </c>
      <c r="MO27" s="97">
        <v>0</v>
      </c>
      <c r="MP27" s="97">
        <v>0</v>
      </c>
      <c r="MQ27" s="97">
        <v>0</v>
      </c>
      <c r="MR27" s="97">
        <v>0</v>
      </c>
      <c r="MS27" s="97">
        <v>0</v>
      </c>
      <c r="MT27" s="97">
        <v>0</v>
      </c>
      <c r="MU27" s="97">
        <v>0</v>
      </c>
      <c r="MV27" s="97">
        <v>0</v>
      </c>
      <c r="MW27" s="97">
        <v>0</v>
      </c>
      <c r="MX27" s="97">
        <v>0</v>
      </c>
      <c r="MY27" s="97">
        <v>0</v>
      </c>
      <c r="MZ27" s="97">
        <v>0</v>
      </c>
      <c r="NA27" s="97">
        <v>0</v>
      </c>
      <c r="NB27" s="97">
        <v>0</v>
      </c>
      <c r="NC27" s="97">
        <v>0</v>
      </c>
      <c r="ND27" s="97">
        <v>0</v>
      </c>
      <c r="NE27" s="97">
        <v>0</v>
      </c>
      <c r="NF27" s="97">
        <v>0</v>
      </c>
      <c r="NG27" s="97">
        <v>0</v>
      </c>
      <c r="NH27" s="97">
        <v>0</v>
      </c>
      <c r="NI27" s="97">
        <v>0</v>
      </c>
      <c r="NJ27" s="97">
        <v>0</v>
      </c>
      <c r="NK27" s="97">
        <v>0</v>
      </c>
      <c r="NL27" s="97">
        <v>0</v>
      </c>
      <c r="NM27" s="97">
        <v>0</v>
      </c>
      <c r="NN27" s="97">
        <v>0</v>
      </c>
      <c r="NO27" s="97">
        <v>0</v>
      </c>
      <c r="NP27" s="97">
        <v>0</v>
      </c>
      <c r="NQ27" s="97">
        <v>0</v>
      </c>
      <c r="NR27" s="97">
        <v>0</v>
      </c>
      <c r="NS27" s="97">
        <v>0</v>
      </c>
      <c r="NT27" s="97">
        <v>0</v>
      </c>
      <c r="NU27" s="97">
        <v>0</v>
      </c>
      <c r="NV27" s="97">
        <v>0</v>
      </c>
      <c r="NW27" s="97">
        <v>0</v>
      </c>
      <c r="NX27" s="97">
        <v>0</v>
      </c>
      <c r="NY27" s="97">
        <v>0</v>
      </c>
      <c r="NZ27" s="97">
        <v>0</v>
      </c>
      <c r="OA27" s="97">
        <v>0</v>
      </c>
      <c r="OB27" s="97">
        <v>0</v>
      </c>
      <c r="OC27" s="97">
        <v>0</v>
      </c>
      <c r="OD27" s="97">
        <v>0</v>
      </c>
      <c r="OE27" s="97">
        <v>0</v>
      </c>
      <c r="OF27" s="97">
        <v>0</v>
      </c>
      <c r="OG27" s="97">
        <v>0</v>
      </c>
      <c r="OH27" s="97">
        <v>0</v>
      </c>
      <c r="OI27" s="97">
        <v>0</v>
      </c>
      <c r="OJ27" s="97">
        <v>0</v>
      </c>
      <c r="OK27" s="97">
        <v>0</v>
      </c>
      <c r="OL27" s="97">
        <v>0</v>
      </c>
      <c r="OM27" s="97">
        <v>0</v>
      </c>
      <c r="ON27" s="97">
        <v>0</v>
      </c>
      <c r="OO27" s="97">
        <v>0</v>
      </c>
      <c r="OP27" s="97">
        <v>0</v>
      </c>
      <c r="OQ27" s="97">
        <v>0</v>
      </c>
      <c r="OR27" s="97">
        <v>0</v>
      </c>
      <c r="OS27" s="97">
        <v>0</v>
      </c>
      <c r="OT27" s="97">
        <v>0</v>
      </c>
      <c r="OU27" s="97">
        <v>0</v>
      </c>
      <c r="OV27" s="97">
        <v>0</v>
      </c>
      <c r="OW27" s="97">
        <v>0</v>
      </c>
      <c r="OX27" s="97">
        <v>0</v>
      </c>
      <c r="OY27" s="97">
        <v>0</v>
      </c>
      <c r="OZ27" s="97">
        <v>0</v>
      </c>
      <c r="PA27" s="97">
        <v>0</v>
      </c>
      <c r="PB27" s="97">
        <v>0</v>
      </c>
      <c r="PC27" s="97">
        <v>0</v>
      </c>
      <c r="PD27" s="97">
        <v>0</v>
      </c>
      <c r="PE27" s="97">
        <v>0</v>
      </c>
      <c r="PF27" s="97">
        <v>0</v>
      </c>
      <c r="PG27" s="97">
        <v>0</v>
      </c>
      <c r="PH27" s="97">
        <v>0</v>
      </c>
      <c r="PI27" s="97">
        <v>0</v>
      </c>
      <c r="PJ27" s="97">
        <v>46740613.737035148</v>
      </c>
      <c r="PK27" s="97">
        <v>30316471.666511722</v>
      </c>
      <c r="PL27" s="97">
        <v>26762737.183968104</v>
      </c>
      <c r="PM27" s="97">
        <v>0</v>
      </c>
      <c r="PN27" s="97">
        <v>5644886.9802500876</v>
      </c>
      <c r="PO27" s="97">
        <v>29612902.279065534</v>
      </c>
      <c r="PP27" s="97">
        <v>333096.77043092542</v>
      </c>
      <c r="PQ27" s="97">
        <v>0</v>
      </c>
      <c r="PR27" s="97">
        <v>0</v>
      </c>
      <c r="PS27" s="97">
        <v>1090656.9292422344</v>
      </c>
      <c r="PT27" s="97">
        <v>0</v>
      </c>
      <c r="PU27" s="97">
        <v>0</v>
      </c>
      <c r="PV27" s="97">
        <v>0</v>
      </c>
      <c r="PW27" s="97">
        <v>5420236.7206984591</v>
      </c>
      <c r="PX27" s="97">
        <v>0</v>
      </c>
      <c r="PY27" s="97">
        <v>21898766.400735978</v>
      </c>
      <c r="PZ27" s="97">
        <v>0</v>
      </c>
      <c r="QA27" s="97">
        <v>473504.73902794323</v>
      </c>
      <c r="QB27" s="97">
        <v>4561787.3044062657</v>
      </c>
      <c r="QC27" s="97">
        <v>0</v>
      </c>
      <c r="QD27" s="103">
        <v>1</v>
      </c>
    </row>
    <row r="28" spans="1:446">
      <c r="A28" s="75" t="s">
        <v>675</v>
      </c>
      <c r="B28" s="75" t="s">
        <v>675</v>
      </c>
      <c r="C28" s="76">
        <f>ROUND(UNTD!H18,0)-ROUND(UNTD!H288,0)</f>
        <v>0</v>
      </c>
      <c r="D28" s="79">
        <v>42421</v>
      </c>
      <c r="E28" s="75" t="s">
        <v>708</v>
      </c>
      <c r="F28" s="75">
        <v>2023</v>
      </c>
      <c r="G28" s="76">
        <v>18535749</v>
      </c>
      <c r="H28" s="76">
        <v>1465778</v>
      </c>
      <c r="I28" s="76">
        <v>5983365</v>
      </c>
      <c r="J28" s="76">
        <v>10679696</v>
      </c>
      <c r="K28" s="76">
        <v>7705313</v>
      </c>
      <c r="L28" s="75" t="s">
        <v>883</v>
      </c>
      <c r="M28" s="75" t="s">
        <v>843</v>
      </c>
      <c r="N28" s="98" t="s">
        <v>884</v>
      </c>
      <c r="O28" s="76">
        <v>745</v>
      </c>
      <c r="P28" s="76">
        <v>2260</v>
      </c>
      <c r="Q28" s="76">
        <v>318</v>
      </c>
      <c r="R28" s="76">
        <v>0</v>
      </c>
      <c r="S28" s="76">
        <v>378</v>
      </c>
      <c r="T28" s="78" t="s">
        <v>872</v>
      </c>
      <c r="U28" s="78" t="s">
        <v>867</v>
      </c>
      <c r="V28" s="91" t="s">
        <v>873</v>
      </c>
      <c r="W28" s="76">
        <v>18756</v>
      </c>
      <c r="X28" s="76">
        <v>4405</v>
      </c>
      <c r="Y28" s="76">
        <v>1302</v>
      </c>
      <c r="Z28" s="76">
        <v>615</v>
      </c>
      <c r="AA28" s="76">
        <v>18</v>
      </c>
      <c r="AB28" s="76">
        <v>795</v>
      </c>
      <c r="AC28" s="76">
        <v>483</v>
      </c>
      <c r="AD28" s="76">
        <v>0</v>
      </c>
      <c r="AE28" s="76">
        <v>45</v>
      </c>
      <c r="AF28" s="76">
        <v>0</v>
      </c>
      <c r="AG28" s="76">
        <v>0</v>
      </c>
      <c r="AH28" s="76">
        <v>0</v>
      </c>
      <c r="AI28" s="76">
        <v>0</v>
      </c>
      <c r="AJ28" s="76">
        <v>441</v>
      </c>
      <c r="AK28" s="76">
        <v>0</v>
      </c>
      <c r="AL28" s="76">
        <v>3130.5</v>
      </c>
      <c r="AM28" s="76">
        <v>0</v>
      </c>
      <c r="AN28" s="76">
        <v>0</v>
      </c>
      <c r="AO28" s="76">
        <v>45</v>
      </c>
      <c r="AP28" s="76">
        <v>0</v>
      </c>
      <c r="AQ28" s="76">
        <v>14674</v>
      </c>
      <c r="AR28" s="76">
        <v>2790</v>
      </c>
      <c r="AS28" s="76">
        <v>109</v>
      </c>
      <c r="AT28" s="76">
        <v>2184</v>
      </c>
      <c r="AU28" s="76">
        <v>192</v>
      </c>
      <c r="AV28" s="76">
        <v>1779</v>
      </c>
      <c r="AW28" s="76">
        <v>1524</v>
      </c>
      <c r="AX28" s="76">
        <v>0</v>
      </c>
      <c r="AY28" s="76">
        <v>0</v>
      </c>
      <c r="AZ28" s="76">
        <v>0</v>
      </c>
      <c r="BA28" s="76">
        <v>0</v>
      </c>
      <c r="BB28" s="76">
        <v>0</v>
      </c>
      <c r="BC28" s="76">
        <v>0</v>
      </c>
      <c r="BD28" s="76">
        <v>1143</v>
      </c>
      <c r="BE28" s="76">
        <v>0</v>
      </c>
      <c r="BF28" s="76">
        <v>14439</v>
      </c>
      <c r="BG28" s="76">
        <v>0</v>
      </c>
      <c r="BH28" s="76">
        <v>90</v>
      </c>
      <c r="BI28" s="76">
        <v>1311</v>
      </c>
      <c r="BJ28" s="76">
        <v>0</v>
      </c>
      <c r="BK28" s="76">
        <v>3078</v>
      </c>
      <c r="BL28" s="76">
        <v>0</v>
      </c>
      <c r="BM28" s="76">
        <v>0</v>
      </c>
      <c r="BN28" s="76">
        <v>1071</v>
      </c>
      <c r="BO28" s="76">
        <v>0</v>
      </c>
      <c r="BP28" s="76">
        <v>0</v>
      </c>
      <c r="BQ28" s="76">
        <v>0</v>
      </c>
      <c r="BR28" s="76">
        <v>0</v>
      </c>
      <c r="BS28" s="76">
        <v>0</v>
      </c>
      <c r="BT28" s="76">
        <v>0</v>
      </c>
      <c r="BU28" s="76">
        <v>0</v>
      </c>
      <c r="BV28" s="76">
        <v>0</v>
      </c>
      <c r="BW28" s="76">
        <v>0</v>
      </c>
      <c r="BX28" s="76">
        <v>0</v>
      </c>
      <c r="BY28" s="76">
        <v>0</v>
      </c>
      <c r="BZ28" s="76">
        <v>1449</v>
      </c>
      <c r="CA28" s="76">
        <v>0</v>
      </c>
      <c r="CB28" s="76">
        <v>0</v>
      </c>
      <c r="CC28" s="76">
        <v>72</v>
      </c>
      <c r="CD28" s="76">
        <v>0</v>
      </c>
      <c r="CE28" s="76">
        <v>0</v>
      </c>
      <c r="CF28" s="76">
        <v>0</v>
      </c>
      <c r="CG28" s="76">
        <v>0</v>
      </c>
      <c r="CH28" s="76">
        <v>0</v>
      </c>
      <c r="CI28" s="76">
        <v>0</v>
      </c>
      <c r="CJ28" s="76">
        <v>0</v>
      </c>
      <c r="CK28" s="76">
        <v>0</v>
      </c>
      <c r="CL28" s="76">
        <v>0</v>
      </c>
      <c r="CM28" s="76">
        <v>0</v>
      </c>
      <c r="CN28" s="76">
        <v>0</v>
      </c>
      <c r="CO28" s="76">
        <v>0</v>
      </c>
      <c r="CP28" s="76">
        <v>0</v>
      </c>
      <c r="CQ28" s="76">
        <v>0</v>
      </c>
      <c r="CR28" s="76">
        <v>0</v>
      </c>
      <c r="CS28" s="76">
        <v>0</v>
      </c>
      <c r="CT28" s="76">
        <v>0</v>
      </c>
      <c r="CU28" s="76">
        <v>0</v>
      </c>
      <c r="CV28" s="76">
        <v>0</v>
      </c>
      <c r="CW28" s="76">
        <v>0</v>
      </c>
      <c r="CX28" s="76">
        <v>0</v>
      </c>
      <c r="CY28" s="76">
        <v>0</v>
      </c>
      <c r="CZ28" s="76">
        <v>0</v>
      </c>
      <c r="DA28" s="76">
        <v>0</v>
      </c>
      <c r="DB28" s="76">
        <v>0</v>
      </c>
      <c r="DC28" s="76">
        <v>0</v>
      </c>
      <c r="DD28" s="76">
        <v>0</v>
      </c>
      <c r="DE28" s="76">
        <v>0</v>
      </c>
      <c r="DF28" s="76">
        <v>10092</v>
      </c>
      <c r="DG28" s="76">
        <v>0</v>
      </c>
      <c r="DH28" s="76">
        <v>0</v>
      </c>
      <c r="DI28" s="76">
        <v>0</v>
      </c>
      <c r="DJ28" s="76">
        <v>0</v>
      </c>
      <c r="DK28" s="76">
        <v>0</v>
      </c>
      <c r="DL28" s="76">
        <v>0</v>
      </c>
      <c r="DM28" s="76">
        <v>0</v>
      </c>
      <c r="DN28" s="76">
        <v>0</v>
      </c>
      <c r="DO28" s="76">
        <v>0</v>
      </c>
      <c r="DP28" s="76">
        <v>0</v>
      </c>
      <c r="DQ28" s="76">
        <v>0</v>
      </c>
      <c r="DR28" s="76">
        <v>0</v>
      </c>
      <c r="DS28" s="76">
        <v>1272005.2872475064</v>
      </c>
      <c r="DT28" s="76">
        <v>487855.32280345261</v>
      </c>
      <c r="DU28" s="76">
        <v>35150.945776397515</v>
      </c>
      <c r="DV28" s="76">
        <v>5762.8926392572939</v>
      </c>
      <c r="DW28" s="76">
        <v>0</v>
      </c>
      <c r="DX28" s="76">
        <v>38520.549926736705</v>
      </c>
      <c r="DY28" s="76">
        <v>33216.2578125</v>
      </c>
      <c r="DZ28" s="76">
        <v>0</v>
      </c>
      <c r="EA28" s="76">
        <v>0</v>
      </c>
      <c r="EB28" s="76">
        <v>0</v>
      </c>
      <c r="EC28" s="76">
        <v>0</v>
      </c>
      <c r="ED28" s="76">
        <v>0</v>
      </c>
      <c r="EE28" s="76">
        <v>0</v>
      </c>
      <c r="EF28" s="76">
        <v>0</v>
      </c>
      <c r="EG28" s="76">
        <v>0</v>
      </c>
      <c r="EH28" s="76">
        <v>198269.72855475126</v>
      </c>
      <c r="EI28" s="76">
        <v>0</v>
      </c>
      <c r="EJ28" s="76">
        <v>0</v>
      </c>
      <c r="EK28" s="76">
        <v>0</v>
      </c>
      <c r="EL28" s="76">
        <v>0</v>
      </c>
      <c r="EM28" s="76">
        <v>845936.8279487557</v>
      </c>
      <c r="EN28" s="76">
        <v>99304.196816770185</v>
      </c>
      <c r="EO28" s="76">
        <v>3007.0542236024849</v>
      </c>
      <c r="EP28" s="76">
        <v>320675.37736074266</v>
      </c>
      <c r="EQ28" s="76">
        <v>0</v>
      </c>
      <c r="ER28" s="76">
        <v>138915.80007326326</v>
      </c>
      <c r="ES28" s="76">
        <v>36778.7421875</v>
      </c>
      <c r="ET28" s="76">
        <v>0</v>
      </c>
      <c r="EU28" s="76">
        <v>0</v>
      </c>
      <c r="EV28" s="76">
        <v>0</v>
      </c>
      <c r="EW28" s="76">
        <v>0</v>
      </c>
      <c r="EX28" s="76">
        <v>0</v>
      </c>
      <c r="EY28" s="76">
        <v>0</v>
      </c>
      <c r="EZ28" s="76">
        <v>0</v>
      </c>
      <c r="FA28" s="76">
        <v>0</v>
      </c>
      <c r="FB28" s="76">
        <v>1471699.7328980123</v>
      </c>
      <c r="FC28" s="76">
        <v>0</v>
      </c>
      <c r="FD28" s="76">
        <v>0</v>
      </c>
      <c r="FE28" s="76">
        <v>0</v>
      </c>
      <c r="FF28" s="76">
        <v>0</v>
      </c>
      <c r="FG28" s="76">
        <v>467175.37586087442</v>
      </c>
      <c r="FH28" s="76">
        <v>0</v>
      </c>
      <c r="FI28" s="76">
        <v>0</v>
      </c>
      <c r="FJ28" s="76">
        <v>211813.48477315166</v>
      </c>
      <c r="FK28" s="76">
        <v>0</v>
      </c>
      <c r="FL28" s="76">
        <v>0</v>
      </c>
      <c r="FM28" s="76">
        <v>0</v>
      </c>
      <c r="FN28" s="76">
        <v>7081.9375</v>
      </c>
      <c r="FO28" s="76">
        <v>0</v>
      </c>
      <c r="FP28" s="76">
        <v>0</v>
      </c>
      <c r="FQ28" s="76">
        <v>0</v>
      </c>
      <c r="FR28" s="76">
        <v>0</v>
      </c>
      <c r="FS28" s="76">
        <v>0</v>
      </c>
      <c r="FT28" s="76">
        <v>0</v>
      </c>
      <c r="FU28" s="76">
        <v>0</v>
      </c>
      <c r="FV28" s="76">
        <v>120698.12604723706</v>
      </c>
      <c r="FW28" s="76">
        <v>0</v>
      </c>
      <c r="FX28" s="76">
        <v>0</v>
      </c>
      <c r="FY28" s="76">
        <v>0</v>
      </c>
      <c r="FZ28" s="76">
        <v>0</v>
      </c>
      <c r="GA28" s="76">
        <v>0</v>
      </c>
      <c r="GB28" s="76">
        <v>0</v>
      </c>
      <c r="GC28" s="76">
        <v>0</v>
      </c>
      <c r="GD28" s="76">
        <v>0</v>
      </c>
      <c r="GE28" s="76">
        <v>0</v>
      </c>
      <c r="GF28" s="76">
        <v>0</v>
      </c>
      <c r="GG28" s="76">
        <v>0</v>
      </c>
      <c r="GH28" s="76">
        <v>0</v>
      </c>
      <c r="GI28" s="76">
        <v>0</v>
      </c>
      <c r="GJ28" s="76">
        <v>0</v>
      </c>
      <c r="GK28" s="76">
        <v>0</v>
      </c>
      <c r="GL28" s="76">
        <v>0</v>
      </c>
      <c r="GM28" s="76">
        <v>0</v>
      </c>
      <c r="GN28" s="76">
        <v>0</v>
      </c>
      <c r="GO28" s="76">
        <v>0</v>
      </c>
      <c r="GP28" s="76">
        <v>0</v>
      </c>
      <c r="GQ28" s="76">
        <v>0</v>
      </c>
      <c r="GR28" s="76">
        <v>0</v>
      </c>
      <c r="GS28" s="76">
        <v>0</v>
      </c>
      <c r="GT28" s="76">
        <v>0</v>
      </c>
      <c r="GU28" s="76">
        <v>0</v>
      </c>
      <c r="GV28" s="76">
        <v>0</v>
      </c>
      <c r="GW28" s="76">
        <v>0</v>
      </c>
      <c r="GX28" s="76">
        <v>0</v>
      </c>
      <c r="GY28" s="76">
        <v>0</v>
      </c>
      <c r="GZ28" s="76">
        <v>0</v>
      </c>
      <c r="HA28" s="76">
        <v>0</v>
      </c>
      <c r="HB28" s="76">
        <v>1477041.0500000003</v>
      </c>
      <c r="HC28" s="76">
        <v>0</v>
      </c>
      <c r="HD28" s="76">
        <v>0</v>
      </c>
      <c r="HE28" s="76">
        <v>0</v>
      </c>
      <c r="HF28" s="76">
        <v>0</v>
      </c>
      <c r="HG28" s="76">
        <v>0</v>
      </c>
      <c r="HH28" s="76">
        <v>0</v>
      </c>
      <c r="HI28" s="76">
        <v>0</v>
      </c>
      <c r="HJ28" s="76">
        <v>0</v>
      </c>
      <c r="HK28" s="76">
        <v>0</v>
      </c>
      <c r="HL28" s="76">
        <v>0</v>
      </c>
      <c r="HM28" s="76">
        <v>0</v>
      </c>
      <c r="HN28" s="76">
        <v>0</v>
      </c>
      <c r="HP28" s="79" t="s">
        <v>793</v>
      </c>
      <c r="HQ28" s="75">
        <f>'Relative Weights'!$H$1</f>
        <v>2023</v>
      </c>
      <c r="HR28" s="76">
        <v>0</v>
      </c>
      <c r="HS28" s="76">
        <v>0</v>
      </c>
      <c r="HT28" s="76">
        <v>0</v>
      </c>
      <c r="HU28" s="76">
        <v>0</v>
      </c>
      <c r="HV28" s="76">
        <v>0</v>
      </c>
      <c r="HW28" s="76">
        <v>0</v>
      </c>
      <c r="HX28" s="76">
        <v>0</v>
      </c>
      <c r="HY28" s="76">
        <v>0</v>
      </c>
      <c r="HZ28" s="76">
        <v>0</v>
      </c>
      <c r="IA28" s="76">
        <v>0</v>
      </c>
      <c r="IB28" s="76">
        <v>0</v>
      </c>
      <c r="IC28" s="76">
        <v>0</v>
      </c>
      <c r="ID28" s="76">
        <v>0</v>
      </c>
      <c r="IE28" s="76">
        <v>0</v>
      </c>
      <c r="IF28" s="76">
        <v>0</v>
      </c>
      <c r="IG28" s="76">
        <v>0</v>
      </c>
      <c r="IH28" s="76">
        <v>0</v>
      </c>
      <c r="II28" s="76">
        <v>0</v>
      </c>
      <c r="IJ28" s="76">
        <v>0</v>
      </c>
      <c r="IK28" s="76">
        <v>0</v>
      </c>
      <c r="IL28" s="76">
        <v>0</v>
      </c>
      <c r="IM28" s="76">
        <v>0</v>
      </c>
      <c r="IN28" s="76">
        <v>0</v>
      </c>
      <c r="IO28" s="76">
        <v>0</v>
      </c>
      <c r="IP28" s="76">
        <v>0</v>
      </c>
      <c r="IQ28" s="76">
        <v>0</v>
      </c>
      <c r="IR28" s="76">
        <v>0</v>
      </c>
      <c r="IS28" s="76">
        <v>0</v>
      </c>
      <c r="IT28" s="76">
        <v>0</v>
      </c>
      <c r="IU28" s="76">
        <v>0</v>
      </c>
      <c r="IV28" s="76">
        <v>0</v>
      </c>
      <c r="IW28" s="76">
        <v>0</v>
      </c>
      <c r="IX28" s="76">
        <v>0</v>
      </c>
      <c r="IY28" s="76">
        <v>0</v>
      </c>
      <c r="IZ28" s="76">
        <v>0</v>
      </c>
      <c r="JA28" s="76">
        <v>0</v>
      </c>
      <c r="JB28" s="76">
        <v>0</v>
      </c>
      <c r="JC28" s="76">
        <v>0</v>
      </c>
      <c r="JD28" s="76">
        <v>0</v>
      </c>
      <c r="JE28" s="76">
        <v>0</v>
      </c>
      <c r="JF28" s="76">
        <v>0</v>
      </c>
      <c r="JG28" s="76">
        <v>0</v>
      </c>
      <c r="JH28" s="76">
        <v>0</v>
      </c>
      <c r="JI28" s="76">
        <v>0</v>
      </c>
      <c r="JJ28" s="76">
        <v>0</v>
      </c>
      <c r="JK28" s="76">
        <v>0</v>
      </c>
      <c r="JL28" s="76">
        <v>0</v>
      </c>
      <c r="JM28" s="76">
        <v>0</v>
      </c>
      <c r="JN28" s="76">
        <v>0</v>
      </c>
      <c r="JO28" s="76">
        <v>0</v>
      </c>
      <c r="JP28" s="76">
        <v>0</v>
      </c>
      <c r="JQ28" s="76">
        <v>0</v>
      </c>
      <c r="JR28" s="76">
        <v>0</v>
      </c>
      <c r="JS28" s="76">
        <v>0</v>
      </c>
      <c r="JT28" s="76">
        <v>0</v>
      </c>
      <c r="JU28" s="76">
        <v>0</v>
      </c>
      <c r="JV28" s="76">
        <v>0</v>
      </c>
      <c r="JW28" s="76">
        <v>0</v>
      </c>
      <c r="JX28" s="76">
        <v>0</v>
      </c>
      <c r="JY28" s="76">
        <v>0</v>
      </c>
      <c r="JZ28" s="76">
        <v>0</v>
      </c>
      <c r="KA28" s="76">
        <v>0</v>
      </c>
      <c r="KB28" s="76">
        <v>0</v>
      </c>
      <c r="KC28" s="76">
        <v>0</v>
      </c>
      <c r="KD28" s="76">
        <v>0</v>
      </c>
      <c r="KE28" s="76">
        <v>0</v>
      </c>
      <c r="KF28" s="76">
        <v>0</v>
      </c>
      <c r="KG28" s="76">
        <v>0</v>
      </c>
      <c r="KH28" s="76">
        <v>0</v>
      </c>
      <c r="KI28" s="76">
        <v>0</v>
      </c>
      <c r="KJ28" s="76">
        <v>0</v>
      </c>
      <c r="KK28" s="76">
        <v>0</v>
      </c>
      <c r="KL28" s="76">
        <v>0</v>
      </c>
      <c r="KM28" s="76">
        <v>0</v>
      </c>
      <c r="KN28" s="76">
        <v>0</v>
      </c>
      <c r="KO28" s="76">
        <v>0</v>
      </c>
      <c r="KP28" s="76">
        <v>0</v>
      </c>
      <c r="KQ28" s="76">
        <v>0</v>
      </c>
      <c r="KR28" s="76">
        <v>0</v>
      </c>
      <c r="KS28" s="76">
        <v>0</v>
      </c>
      <c r="KT28" s="76">
        <v>0</v>
      </c>
      <c r="KU28" s="76">
        <v>0</v>
      </c>
      <c r="KV28" s="76">
        <v>0</v>
      </c>
      <c r="KW28" s="76">
        <v>0</v>
      </c>
      <c r="KX28" s="76">
        <v>0</v>
      </c>
      <c r="KY28" s="76">
        <v>0</v>
      </c>
      <c r="KZ28" s="76">
        <v>0</v>
      </c>
      <c r="LA28" s="76">
        <v>11999.88</v>
      </c>
      <c r="LB28" s="76">
        <v>0</v>
      </c>
      <c r="LC28" s="76">
        <v>0</v>
      </c>
      <c r="LD28" s="76">
        <v>0</v>
      </c>
      <c r="LE28" s="76">
        <v>0</v>
      </c>
      <c r="LF28" s="76">
        <v>0</v>
      </c>
      <c r="LG28" s="76">
        <v>0</v>
      </c>
      <c r="LH28" s="76">
        <v>0</v>
      </c>
      <c r="LI28" s="76">
        <v>0</v>
      </c>
      <c r="LJ28" s="76">
        <v>0</v>
      </c>
      <c r="LK28" s="76">
        <v>0</v>
      </c>
      <c r="LL28" s="76">
        <v>0</v>
      </c>
      <c r="LM28" s="76">
        <v>0</v>
      </c>
      <c r="LN28" s="76">
        <v>0</v>
      </c>
      <c r="LO28" s="76">
        <v>0</v>
      </c>
      <c r="LP28" s="76">
        <v>0</v>
      </c>
      <c r="LQ28" s="76">
        <v>0</v>
      </c>
      <c r="LR28" s="76">
        <v>0</v>
      </c>
      <c r="LS28" s="76">
        <v>0</v>
      </c>
      <c r="LT28" s="76">
        <v>0</v>
      </c>
      <c r="LU28" s="76">
        <v>0</v>
      </c>
      <c r="LV28" s="76">
        <v>0</v>
      </c>
      <c r="LW28" s="76">
        <v>0</v>
      </c>
      <c r="LX28" s="76">
        <v>0</v>
      </c>
      <c r="LY28" s="76">
        <v>0</v>
      </c>
      <c r="LZ28" s="76">
        <v>0</v>
      </c>
      <c r="MA28" s="76">
        <v>0</v>
      </c>
      <c r="MB28" s="76">
        <v>0</v>
      </c>
      <c r="MC28" s="76">
        <v>0</v>
      </c>
      <c r="MD28" s="76">
        <v>0</v>
      </c>
      <c r="ME28" s="76">
        <v>0</v>
      </c>
      <c r="MF28" s="76">
        <v>0</v>
      </c>
      <c r="MG28" s="76">
        <v>0</v>
      </c>
      <c r="MH28" s="76">
        <v>0</v>
      </c>
      <c r="MI28" s="76">
        <v>0</v>
      </c>
      <c r="MJ28" s="76">
        <v>0</v>
      </c>
      <c r="MK28" s="76">
        <v>0</v>
      </c>
      <c r="ML28" s="76">
        <v>0</v>
      </c>
      <c r="MM28" s="76">
        <v>0</v>
      </c>
      <c r="MN28" s="76">
        <v>0</v>
      </c>
      <c r="MO28" s="76">
        <v>0</v>
      </c>
      <c r="MP28" s="76">
        <v>0</v>
      </c>
      <c r="MQ28" s="76">
        <v>0</v>
      </c>
      <c r="MR28" s="76">
        <v>0</v>
      </c>
      <c r="MS28" s="76">
        <v>0</v>
      </c>
      <c r="MT28" s="76">
        <v>0</v>
      </c>
      <c r="MU28" s="76">
        <v>0</v>
      </c>
      <c r="MV28" s="76">
        <v>0</v>
      </c>
      <c r="MW28" s="76">
        <v>0</v>
      </c>
      <c r="MX28" s="76">
        <v>0</v>
      </c>
      <c r="MY28" s="76">
        <v>0</v>
      </c>
      <c r="MZ28" s="76">
        <v>0</v>
      </c>
      <c r="NA28" s="76">
        <v>0</v>
      </c>
      <c r="NB28" s="76">
        <v>0</v>
      </c>
      <c r="NC28" s="76">
        <v>0</v>
      </c>
      <c r="ND28" s="76">
        <v>0</v>
      </c>
      <c r="NE28" s="76">
        <v>0</v>
      </c>
      <c r="NF28" s="76">
        <v>0</v>
      </c>
      <c r="NG28" s="76">
        <v>0</v>
      </c>
      <c r="NH28" s="76">
        <v>0</v>
      </c>
      <c r="NI28" s="76">
        <v>0</v>
      </c>
      <c r="NJ28" s="76">
        <v>0</v>
      </c>
      <c r="NK28" s="76">
        <v>0</v>
      </c>
      <c r="NL28" s="76">
        <v>0</v>
      </c>
      <c r="NM28" s="76">
        <v>0</v>
      </c>
      <c r="NN28" s="76">
        <v>0</v>
      </c>
      <c r="NO28" s="76">
        <v>0</v>
      </c>
      <c r="NP28" s="76">
        <v>0</v>
      </c>
      <c r="NQ28" s="76">
        <v>0</v>
      </c>
      <c r="NR28" s="76">
        <v>0</v>
      </c>
      <c r="NS28" s="76">
        <v>0</v>
      </c>
      <c r="NT28" s="76">
        <v>0</v>
      </c>
      <c r="NU28" s="76">
        <v>0</v>
      </c>
      <c r="NV28" s="76">
        <v>0</v>
      </c>
      <c r="NW28" s="76">
        <v>0</v>
      </c>
      <c r="NX28" s="76">
        <v>0</v>
      </c>
      <c r="NY28" s="76">
        <v>0</v>
      </c>
      <c r="NZ28" s="76">
        <v>0</v>
      </c>
      <c r="OA28" s="76">
        <v>0</v>
      </c>
      <c r="OB28" s="76">
        <v>0</v>
      </c>
      <c r="OC28" s="76">
        <v>0</v>
      </c>
      <c r="OD28" s="76">
        <v>0</v>
      </c>
      <c r="OE28" s="76">
        <v>0</v>
      </c>
      <c r="OF28" s="76">
        <v>0</v>
      </c>
      <c r="OG28" s="76">
        <v>0</v>
      </c>
      <c r="OH28" s="76">
        <v>0</v>
      </c>
      <c r="OI28" s="76">
        <v>0</v>
      </c>
      <c r="OJ28" s="76">
        <v>0</v>
      </c>
      <c r="OK28" s="76">
        <v>0</v>
      </c>
      <c r="OL28" s="76">
        <v>0</v>
      </c>
      <c r="OM28" s="76">
        <v>0</v>
      </c>
      <c r="ON28" s="76">
        <v>0</v>
      </c>
      <c r="OO28" s="76">
        <v>0</v>
      </c>
      <c r="OP28" s="76">
        <v>0</v>
      </c>
      <c r="OQ28" s="76">
        <v>0</v>
      </c>
      <c r="OR28" s="76">
        <v>0</v>
      </c>
      <c r="OS28" s="76">
        <v>0</v>
      </c>
      <c r="OT28" s="76">
        <v>0</v>
      </c>
      <c r="OU28" s="76">
        <v>0</v>
      </c>
      <c r="OV28" s="76">
        <v>0</v>
      </c>
      <c r="OW28" s="76">
        <v>0</v>
      </c>
      <c r="OX28" s="76">
        <v>0</v>
      </c>
      <c r="OY28" s="76">
        <v>0</v>
      </c>
      <c r="OZ28" s="76">
        <v>0</v>
      </c>
      <c r="PA28" s="76">
        <v>0</v>
      </c>
      <c r="PB28" s="76">
        <v>0</v>
      </c>
      <c r="PC28" s="76">
        <v>0</v>
      </c>
      <c r="PD28" s="76">
        <v>0</v>
      </c>
      <c r="PE28" s="76">
        <v>0</v>
      </c>
      <c r="PF28" s="76">
        <v>0</v>
      </c>
      <c r="PG28" s="76">
        <v>0</v>
      </c>
      <c r="PH28" s="76">
        <v>0</v>
      </c>
      <c r="PI28" s="76">
        <v>0</v>
      </c>
      <c r="PJ28" s="76">
        <v>4522010.1591281034</v>
      </c>
      <c r="PK28" s="76">
        <v>1027087.2878840229</v>
      </c>
      <c r="PL28" s="76">
        <v>66747.783901090181</v>
      </c>
      <c r="PM28" s="76">
        <v>0</v>
      </c>
      <c r="PN28" s="76">
        <v>941535.50531948486</v>
      </c>
      <c r="PO28" s="76">
        <v>310380.08139834902</v>
      </c>
      <c r="PP28" s="76">
        <v>122438.57471976537</v>
      </c>
      <c r="PQ28" s="76">
        <v>2596098.3398577068</v>
      </c>
      <c r="PR28" s="76">
        <v>0</v>
      </c>
      <c r="PS28" s="76">
        <v>0</v>
      </c>
      <c r="PT28" s="76">
        <v>0</v>
      </c>
      <c r="PU28" s="76">
        <v>0</v>
      </c>
      <c r="PV28" s="76">
        <v>0</v>
      </c>
      <c r="PW28" s="76">
        <v>0</v>
      </c>
      <c r="PX28" s="76">
        <v>0</v>
      </c>
      <c r="PY28" s="76">
        <v>3132320.6973409643</v>
      </c>
      <c r="PZ28" s="76">
        <v>0</v>
      </c>
      <c r="QA28" s="76">
        <v>0</v>
      </c>
      <c r="QB28" s="76">
        <v>0</v>
      </c>
      <c r="QC28" s="89">
        <v>0</v>
      </c>
      <c r="QD28" s="102">
        <v>1</v>
      </c>
    </row>
    <row r="29" spans="1:446">
      <c r="A29" s="75" t="s">
        <v>173</v>
      </c>
      <c r="B29" s="75" t="s">
        <v>97</v>
      </c>
      <c r="C29" s="76">
        <f>ROUND(SFASU!H18,0)-ROUND(SFASU!H288,0)</f>
        <v>0</v>
      </c>
      <c r="D29" s="77">
        <v>3624</v>
      </c>
      <c r="E29" s="75" t="s">
        <v>97</v>
      </c>
      <c r="F29" s="75">
        <v>2023</v>
      </c>
      <c r="G29" s="76">
        <v>71734358</v>
      </c>
      <c r="H29" s="76">
        <v>3382035</v>
      </c>
      <c r="I29" s="76">
        <v>20043706</v>
      </c>
      <c r="J29" s="76">
        <v>12288030</v>
      </c>
      <c r="K29" s="76">
        <v>34583858</v>
      </c>
      <c r="L29" s="75" t="s">
        <v>908</v>
      </c>
      <c r="M29" s="75" t="s">
        <v>906</v>
      </c>
      <c r="N29" t="s">
        <v>907</v>
      </c>
      <c r="O29" s="76">
        <v>4731</v>
      </c>
      <c r="P29" s="76">
        <v>5142</v>
      </c>
      <c r="Q29" s="76">
        <v>1269</v>
      </c>
      <c r="R29" s="76">
        <v>90</v>
      </c>
      <c r="S29" s="76">
        <v>0</v>
      </c>
      <c r="T29" s="78" t="s">
        <v>779</v>
      </c>
      <c r="U29" s="78" t="s">
        <v>780</v>
      </c>
      <c r="V29" s="78" t="s">
        <v>781</v>
      </c>
      <c r="W29" s="76">
        <v>75237</v>
      </c>
      <c r="X29" s="76">
        <v>21115</v>
      </c>
      <c r="Y29" s="76">
        <v>15630</v>
      </c>
      <c r="Z29" s="76">
        <v>4646</v>
      </c>
      <c r="AA29" s="76">
        <v>5692</v>
      </c>
      <c r="AB29" s="76">
        <v>3688</v>
      </c>
      <c r="AC29" s="76">
        <v>6539</v>
      </c>
      <c r="AD29" s="76">
        <v>0</v>
      </c>
      <c r="AE29" s="76">
        <v>462</v>
      </c>
      <c r="AF29" s="76">
        <v>0</v>
      </c>
      <c r="AG29" s="76">
        <v>0</v>
      </c>
      <c r="AH29" s="76">
        <v>51</v>
      </c>
      <c r="AI29" s="76">
        <v>0</v>
      </c>
      <c r="AJ29" s="76">
        <v>3332</v>
      </c>
      <c r="AK29" s="76">
        <v>0</v>
      </c>
      <c r="AL29" s="76">
        <v>9771</v>
      </c>
      <c r="AM29" s="76">
        <v>0</v>
      </c>
      <c r="AN29" s="76">
        <v>0</v>
      </c>
      <c r="AO29" s="76">
        <v>1482</v>
      </c>
      <c r="AP29" s="76">
        <v>210</v>
      </c>
      <c r="AQ29" s="76">
        <v>14266</v>
      </c>
      <c r="AR29" s="76">
        <v>6758</v>
      </c>
      <c r="AS29" s="76">
        <v>7906</v>
      </c>
      <c r="AT29" s="76">
        <v>12720</v>
      </c>
      <c r="AU29" s="76">
        <v>5176</v>
      </c>
      <c r="AV29" s="76">
        <v>2109</v>
      </c>
      <c r="AW29" s="76">
        <v>5197</v>
      </c>
      <c r="AX29" s="76">
        <v>0</v>
      </c>
      <c r="AY29" s="76">
        <v>2819</v>
      </c>
      <c r="AZ29" s="76">
        <v>0</v>
      </c>
      <c r="BA29" s="76">
        <v>0</v>
      </c>
      <c r="BB29" s="76">
        <v>0</v>
      </c>
      <c r="BC29" s="76">
        <v>0</v>
      </c>
      <c r="BD29" s="76">
        <v>5920</v>
      </c>
      <c r="BE29" s="76">
        <v>0</v>
      </c>
      <c r="BF29" s="76">
        <v>19065</v>
      </c>
      <c r="BG29" s="76">
        <v>0</v>
      </c>
      <c r="BH29" s="76">
        <v>2508</v>
      </c>
      <c r="BI29" s="76">
        <v>786</v>
      </c>
      <c r="BJ29" s="76">
        <v>7480</v>
      </c>
      <c r="BK29" s="76">
        <v>2901</v>
      </c>
      <c r="BL29" s="76">
        <v>1984</v>
      </c>
      <c r="BM29" s="76">
        <v>1504</v>
      </c>
      <c r="BN29" s="76">
        <v>5754</v>
      </c>
      <c r="BO29" s="76">
        <v>553</v>
      </c>
      <c r="BP29" s="76">
        <v>271</v>
      </c>
      <c r="BQ29" s="76">
        <v>650</v>
      </c>
      <c r="BR29" s="76">
        <v>0</v>
      </c>
      <c r="BS29" s="76">
        <v>2785</v>
      </c>
      <c r="BT29" s="76">
        <v>0</v>
      </c>
      <c r="BU29" s="76">
        <v>0</v>
      </c>
      <c r="BV29" s="76">
        <v>0</v>
      </c>
      <c r="BW29" s="76">
        <v>0</v>
      </c>
      <c r="BX29" s="76">
        <v>3149</v>
      </c>
      <c r="BY29" s="76">
        <v>0</v>
      </c>
      <c r="BZ29" s="76">
        <v>2763</v>
      </c>
      <c r="CA29" s="76">
        <v>0</v>
      </c>
      <c r="CB29" s="76">
        <v>0</v>
      </c>
      <c r="CC29" s="76">
        <v>6</v>
      </c>
      <c r="CD29" s="76">
        <v>393</v>
      </c>
      <c r="CE29" s="76">
        <v>672</v>
      </c>
      <c r="CF29" s="76">
        <v>6</v>
      </c>
      <c r="CG29" s="76">
        <v>0</v>
      </c>
      <c r="CH29" s="76">
        <v>634</v>
      </c>
      <c r="CI29" s="76">
        <v>107</v>
      </c>
      <c r="CJ29" s="76">
        <v>0</v>
      </c>
      <c r="CK29" s="76">
        <v>0</v>
      </c>
      <c r="CL29" s="76">
        <v>0</v>
      </c>
      <c r="CM29" s="76">
        <v>144</v>
      </c>
      <c r="CN29" s="76">
        <v>0</v>
      </c>
      <c r="CO29" s="76">
        <v>0</v>
      </c>
      <c r="CP29" s="76">
        <v>0</v>
      </c>
      <c r="CQ29" s="76">
        <v>0</v>
      </c>
      <c r="CR29" s="76">
        <v>0</v>
      </c>
      <c r="CS29" s="76">
        <v>0</v>
      </c>
      <c r="CT29" s="76">
        <v>0</v>
      </c>
      <c r="CU29" s="76">
        <v>0</v>
      </c>
      <c r="CV29" s="76">
        <v>0</v>
      </c>
      <c r="CW29" s="76">
        <v>0</v>
      </c>
      <c r="CX29" s="76">
        <v>0</v>
      </c>
      <c r="CY29" s="76">
        <v>0</v>
      </c>
      <c r="CZ29" s="76">
        <v>0</v>
      </c>
      <c r="DA29" s="76">
        <v>0</v>
      </c>
      <c r="DB29" s="76">
        <v>0</v>
      </c>
      <c r="DC29" s="76">
        <v>0</v>
      </c>
      <c r="DD29" s="76">
        <v>0</v>
      </c>
      <c r="DE29" s="76">
        <v>0</v>
      </c>
      <c r="DF29" s="76">
        <v>0</v>
      </c>
      <c r="DG29" s="76">
        <v>0</v>
      </c>
      <c r="DH29" s="76">
        <v>0</v>
      </c>
      <c r="DI29" s="76">
        <v>0</v>
      </c>
      <c r="DJ29" s="76">
        <v>0</v>
      </c>
      <c r="DK29" s="76">
        <v>0</v>
      </c>
      <c r="DL29" s="76">
        <v>0</v>
      </c>
      <c r="DM29" s="76">
        <v>0</v>
      </c>
      <c r="DN29" s="76">
        <v>0</v>
      </c>
      <c r="DO29" s="76">
        <v>0</v>
      </c>
      <c r="DP29" s="76">
        <v>0</v>
      </c>
      <c r="DQ29" s="76">
        <v>0</v>
      </c>
      <c r="DR29" s="76">
        <v>0</v>
      </c>
      <c r="DS29" s="76">
        <v>6959842.8348875428</v>
      </c>
      <c r="DT29" s="76">
        <v>2114272.2311070268</v>
      </c>
      <c r="DU29" s="76">
        <v>2459690.8066725815</v>
      </c>
      <c r="DV29" s="76">
        <v>408227.97665377182</v>
      </c>
      <c r="DW29" s="76">
        <v>623731.12884255766</v>
      </c>
      <c r="DX29" s="76">
        <v>516538.25582088076</v>
      </c>
      <c r="DY29" s="76">
        <v>378184.56505454052</v>
      </c>
      <c r="DZ29" s="76">
        <v>0</v>
      </c>
      <c r="EA29" s="76">
        <v>133508.90753225534</v>
      </c>
      <c r="EB29" s="76">
        <v>0</v>
      </c>
      <c r="EC29" s="76">
        <v>0</v>
      </c>
      <c r="ED29" s="76">
        <v>4480.08</v>
      </c>
      <c r="EE29" s="76">
        <v>0</v>
      </c>
      <c r="EF29" s="76">
        <v>212613.91914089446</v>
      </c>
      <c r="EG29" s="76">
        <v>0</v>
      </c>
      <c r="EH29" s="76">
        <v>1061186.7300127228</v>
      </c>
      <c r="EI29" s="76">
        <v>0</v>
      </c>
      <c r="EJ29" s="76">
        <v>0</v>
      </c>
      <c r="EK29" s="76">
        <v>129047.34487290066</v>
      </c>
      <c r="EL29" s="76">
        <v>21314.333235927461</v>
      </c>
      <c r="EM29" s="76">
        <v>2205052.5303169042</v>
      </c>
      <c r="EN29" s="76">
        <v>1846801.1565143014</v>
      </c>
      <c r="EO29" s="76">
        <v>1944795.4816985922</v>
      </c>
      <c r="EP29" s="76">
        <v>1449953.1264882162</v>
      </c>
      <c r="EQ29" s="76">
        <v>788218.15817796963</v>
      </c>
      <c r="ER29" s="76">
        <v>519404.79765973566</v>
      </c>
      <c r="ES29" s="76">
        <v>362154.15830282413</v>
      </c>
      <c r="ET29" s="76">
        <v>0</v>
      </c>
      <c r="EU29" s="76">
        <v>322060.80839593412</v>
      </c>
      <c r="EV29" s="76">
        <v>0</v>
      </c>
      <c r="EW29" s="76">
        <v>0</v>
      </c>
      <c r="EX29" s="76">
        <v>0</v>
      </c>
      <c r="EY29" s="76">
        <v>0</v>
      </c>
      <c r="EZ29" s="76">
        <v>604301.02348624996</v>
      </c>
      <c r="FA29" s="76">
        <v>0</v>
      </c>
      <c r="FB29" s="76">
        <v>3506031.2699196599</v>
      </c>
      <c r="FC29" s="76">
        <v>0</v>
      </c>
      <c r="FD29" s="76">
        <v>199715.04286522241</v>
      </c>
      <c r="FE29" s="76">
        <v>173026.3336205805</v>
      </c>
      <c r="FF29" s="76">
        <v>2034966.4048973008</v>
      </c>
      <c r="FG29" s="76">
        <v>1348463.4504377134</v>
      </c>
      <c r="FH29" s="76">
        <v>1081685.0189904983</v>
      </c>
      <c r="FI29" s="76">
        <v>837227.42690188985</v>
      </c>
      <c r="FJ29" s="76">
        <v>1393070.251864387</v>
      </c>
      <c r="FK29" s="76">
        <v>269667.66049667803</v>
      </c>
      <c r="FL29" s="76">
        <v>129383.73110010661</v>
      </c>
      <c r="FM29" s="76">
        <v>154379.82127609442</v>
      </c>
      <c r="FN29" s="76">
        <v>0</v>
      </c>
      <c r="FO29" s="76">
        <v>424393.84233511594</v>
      </c>
      <c r="FP29" s="76">
        <v>0</v>
      </c>
      <c r="FQ29" s="76">
        <v>0</v>
      </c>
      <c r="FR29" s="76">
        <v>0</v>
      </c>
      <c r="FS29" s="76">
        <v>0</v>
      </c>
      <c r="FT29" s="76">
        <v>800029.41091989318</v>
      </c>
      <c r="FU29" s="76">
        <v>0</v>
      </c>
      <c r="FV29" s="76">
        <v>881676.15892154293</v>
      </c>
      <c r="FW29" s="76">
        <v>0</v>
      </c>
      <c r="FX29" s="76">
        <v>0</v>
      </c>
      <c r="FY29" s="76">
        <v>10449.014744123155</v>
      </c>
      <c r="FZ29" s="76">
        <v>295850.24787832098</v>
      </c>
      <c r="GA29" s="76">
        <v>428870.48297267675</v>
      </c>
      <c r="GB29" s="76">
        <v>16181.6</v>
      </c>
      <c r="GC29" s="76">
        <v>0</v>
      </c>
      <c r="GD29" s="76">
        <v>187530.6774839618</v>
      </c>
      <c r="GE29" s="76">
        <v>97080.111356639187</v>
      </c>
      <c r="GF29" s="76">
        <v>0</v>
      </c>
      <c r="GG29" s="76">
        <v>0</v>
      </c>
      <c r="GH29" s="76">
        <v>0</v>
      </c>
      <c r="GI29" s="76">
        <v>90001.342857142852</v>
      </c>
      <c r="GJ29" s="76">
        <v>0</v>
      </c>
      <c r="GK29" s="76">
        <v>0</v>
      </c>
      <c r="GL29" s="76">
        <v>0</v>
      </c>
      <c r="GM29" s="76">
        <v>0</v>
      </c>
      <c r="GN29" s="76">
        <v>0</v>
      </c>
      <c r="GO29" s="76">
        <v>0</v>
      </c>
      <c r="GP29" s="76">
        <v>0</v>
      </c>
      <c r="GQ29" s="76">
        <v>0</v>
      </c>
      <c r="GR29" s="76">
        <v>0</v>
      </c>
      <c r="GS29" s="76">
        <v>0</v>
      </c>
      <c r="GT29" s="76">
        <v>0</v>
      </c>
      <c r="GU29" s="76">
        <v>0</v>
      </c>
      <c r="GV29" s="76">
        <v>0</v>
      </c>
      <c r="GW29" s="76">
        <v>0</v>
      </c>
      <c r="GX29" s="76">
        <v>0</v>
      </c>
      <c r="GY29" s="76">
        <v>0</v>
      </c>
      <c r="GZ29" s="76">
        <v>0</v>
      </c>
      <c r="HA29" s="76">
        <v>0</v>
      </c>
      <c r="HB29" s="76">
        <v>0</v>
      </c>
      <c r="HC29" s="76">
        <v>0</v>
      </c>
      <c r="HD29" s="76">
        <v>0</v>
      </c>
      <c r="HE29" s="76">
        <v>0</v>
      </c>
      <c r="HF29" s="76">
        <v>0</v>
      </c>
      <c r="HG29" s="76">
        <v>0</v>
      </c>
      <c r="HH29" s="76">
        <v>0</v>
      </c>
      <c r="HI29" s="76">
        <v>0</v>
      </c>
      <c r="HJ29" s="76">
        <v>0</v>
      </c>
      <c r="HK29" s="76">
        <v>0</v>
      </c>
      <c r="HL29" s="76">
        <v>0</v>
      </c>
      <c r="HM29" s="76">
        <v>0</v>
      </c>
      <c r="HN29" s="76">
        <v>0</v>
      </c>
      <c r="HP29" s="77" t="s">
        <v>154</v>
      </c>
      <c r="HQ29" s="75">
        <f>'Relative Weights'!$H$1</f>
        <v>2023</v>
      </c>
      <c r="HR29" s="76">
        <v>346656.62007357774</v>
      </c>
      <c r="HS29" s="76">
        <v>448002.9872167568</v>
      </c>
      <c r="HT29" s="76">
        <v>59187.583598233177</v>
      </c>
      <c r="HU29" s="76">
        <v>24157.608886559399</v>
      </c>
      <c r="HV29" s="76">
        <v>10918.139338807427</v>
      </c>
      <c r="HW29" s="76">
        <v>43621.067286474674</v>
      </c>
      <c r="HX29" s="76">
        <v>30407.735453775629</v>
      </c>
      <c r="HY29" s="76">
        <v>0</v>
      </c>
      <c r="HZ29" s="76">
        <v>2773.9280205655537</v>
      </c>
      <c r="IA29" s="76">
        <v>0</v>
      </c>
      <c r="IB29" s="76">
        <v>0</v>
      </c>
      <c r="IC29" s="76">
        <v>217.39313978984359</v>
      </c>
      <c r="ID29" s="76">
        <v>0</v>
      </c>
      <c r="IE29" s="76">
        <v>1947.205319363504</v>
      </c>
      <c r="IF29" s="76">
        <v>0</v>
      </c>
      <c r="IG29" s="76">
        <v>23865.840639599461</v>
      </c>
      <c r="IH29" s="76">
        <v>0</v>
      </c>
      <c r="II29" s="76">
        <v>0</v>
      </c>
      <c r="IJ29" s="76">
        <v>8385.9145063507804</v>
      </c>
      <c r="IK29" s="76">
        <v>0</v>
      </c>
      <c r="IL29" s="76">
        <v>84540.913721762132</v>
      </c>
      <c r="IM29" s="76">
        <v>111391.98908354942</v>
      </c>
      <c r="IN29" s="76">
        <v>30677.80761249426</v>
      </c>
      <c r="IO29" s="76">
        <v>164981.33976257537</v>
      </c>
      <c r="IP29" s="76">
        <v>10409.508176937008</v>
      </c>
      <c r="IQ29" s="76">
        <v>30853.524211909229</v>
      </c>
      <c r="IR29" s="76">
        <v>30012.373576829705</v>
      </c>
      <c r="IS29" s="76">
        <v>0</v>
      </c>
      <c r="IT29" s="76">
        <v>18700.285596324688</v>
      </c>
      <c r="IU29" s="76">
        <v>0</v>
      </c>
      <c r="IV29" s="76">
        <v>0</v>
      </c>
      <c r="IW29" s="76">
        <v>0</v>
      </c>
      <c r="IX29" s="76">
        <v>0</v>
      </c>
      <c r="IY29" s="76">
        <v>6702.3405001014489</v>
      </c>
      <c r="IZ29" s="76">
        <v>0</v>
      </c>
      <c r="JA29" s="76">
        <v>17858.42920771561</v>
      </c>
      <c r="JB29" s="76">
        <v>0</v>
      </c>
      <c r="JC29" s="76">
        <v>29436.832817744638</v>
      </c>
      <c r="JD29" s="76">
        <v>2058.2479682745798</v>
      </c>
      <c r="JE29" s="76">
        <v>85489.154850518578</v>
      </c>
      <c r="JF29" s="76">
        <v>16756.21069806067</v>
      </c>
      <c r="JG29" s="76">
        <v>16707.105929507707</v>
      </c>
      <c r="JH29" s="76">
        <v>4942.1663469531668</v>
      </c>
      <c r="JI29" s="76">
        <v>38336.650874368861</v>
      </c>
      <c r="JJ29" s="76">
        <v>601.45435341856626</v>
      </c>
      <c r="JK29" s="76">
        <v>1801.4266435319073</v>
      </c>
      <c r="JL29" s="76">
        <v>3538.4654547863593</v>
      </c>
      <c r="JM29" s="76">
        <v>0</v>
      </c>
      <c r="JN29" s="76">
        <v>17872.661554989223</v>
      </c>
      <c r="JO29" s="76">
        <v>0</v>
      </c>
      <c r="JP29" s="76">
        <v>0</v>
      </c>
      <c r="JQ29" s="76">
        <v>0</v>
      </c>
      <c r="JR29" s="76">
        <v>0</v>
      </c>
      <c r="JS29" s="76">
        <v>6388.7669417697953</v>
      </c>
      <c r="JT29" s="76">
        <v>0</v>
      </c>
      <c r="JU29" s="76">
        <v>7599.6069994262662</v>
      </c>
      <c r="JV29" s="76">
        <v>0</v>
      </c>
      <c r="JW29" s="76">
        <v>0</v>
      </c>
      <c r="JX29" s="76">
        <v>45.803373893805357</v>
      </c>
      <c r="JY29" s="76">
        <v>4454.8517388651635</v>
      </c>
      <c r="JZ29" s="76">
        <v>1531.9259782170227</v>
      </c>
      <c r="KA29" s="76">
        <v>66.552763631931199</v>
      </c>
      <c r="KB29" s="76">
        <v>0</v>
      </c>
      <c r="KC29" s="76">
        <v>1573.3883622428398</v>
      </c>
      <c r="KD29" s="76">
        <v>0</v>
      </c>
      <c r="KE29" s="76">
        <v>0</v>
      </c>
      <c r="KF29" s="76">
        <v>0</v>
      </c>
      <c r="KG29" s="76">
        <v>0</v>
      </c>
      <c r="KH29" s="76">
        <v>2191.1700330517806</v>
      </c>
      <c r="KI29" s="76">
        <v>0</v>
      </c>
      <c r="KJ29" s="76">
        <v>0</v>
      </c>
      <c r="KK29" s="76">
        <v>0</v>
      </c>
      <c r="KL29" s="76">
        <v>0</v>
      </c>
      <c r="KM29" s="76">
        <v>0</v>
      </c>
      <c r="KN29" s="76">
        <v>0</v>
      </c>
      <c r="KO29" s="76">
        <v>0</v>
      </c>
      <c r="KP29" s="76">
        <v>0</v>
      </c>
      <c r="KQ29" s="76">
        <v>0</v>
      </c>
      <c r="KR29" s="76">
        <v>0</v>
      </c>
      <c r="KS29" s="76">
        <v>0</v>
      </c>
      <c r="KT29" s="76">
        <v>0</v>
      </c>
      <c r="KU29" s="76">
        <v>0</v>
      </c>
      <c r="KV29" s="76">
        <v>0</v>
      </c>
      <c r="KW29" s="76">
        <v>0</v>
      </c>
      <c r="KX29" s="76">
        <v>0</v>
      </c>
      <c r="KY29" s="76">
        <v>0</v>
      </c>
      <c r="KZ29" s="76">
        <v>0</v>
      </c>
      <c r="LA29" s="76">
        <v>0</v>
      </c>
      <c r="LB29" s="76">
        <v>0</v>
      </c>
      <c r="LC29" s="76">
        <v>0</v>
      </c>
      <c r="LD29" s="76">
        <v>0</v>
      </c>
      <c r="LE29" s="76">
        <v>0</v>
      </c>
      <c r="LF29" s="76">
        <v>0</v>
      </c>
      <c r="LG29" s="76">
        <v>0</v>
      </c>
      <c r="LH29" s="76">
        <v>0</v>
      </c>
      <c r="LI29" s="76">
        <v>0</v>
      </c>
      <c r="LJ29" s="76">
        <v>0</v>
      </c>
      <c r="LK29" s="76">
        <v>0</v>
      </c>
      <c r="LL29" s="76">
        <v>0</v>
      </c>
      <c r="LM29" s="76">
        <v>0</v>
      </c>
      <c r="LN29" s="76">
        <v>130784.42985445505</v>
      </c>
      <c r="LO29" s="76">
        <v>48376.0076771112</v>
      </c>
      <c r="LP29" s="76">
        <v>71764.774254372664</v>
      </c>
      <c r="LQ29" s="76">
        <v>4872.2411228934197</v>
      </c>
      <c r="LR29" s="76">
        <v>42732.980318677604</v>
      </c>
      <c r="LS29" s="76">
        <v>5715.7889130882568</v>
      </c>
      <c r="LT29" s="76">
        <v>11686.66645187316</v>
      </c>
      <c r="LU29" s="76">
        <v>0</v>
      </c>
      <c r="LV29" s="76">
        <v>545.7361243425662</v>
      </c>
      <c r="LW29" s="76">
        <v>0</v>
      </c>
      <c r="LX29" s="76">
        <v>0</v>
      </c>
      <c r="LY29" s="76">
        <v>504.11921197010906</v>
      </c>
      <c r="LZ29" s="76">
        <v>0</v>
      </c>
      <c r="MA29" s="76">
        <v>7183.2787677297983</v>
      </c>
      <c r="MB29" s="76">
        <v>0</v>
      </c>
      <c r="MC29" s="76">
        <v>25359.996704356832</v>
      </c>
      <c r="MD29" s="76">
        <v>0</v>
      </c>
      <c r="ME29" s="76">
        <v>0</v>
      </c>
      <c r="MF29" s="76">
        <v>4252.5682452033871</v>
      </c>
      <c r="MG29" s="76">
        <v>0</v>
      </c>
      <c r="MH29" s="76">
        <v>30171.298291705607</v>
      </c>
      <c r="MI29" s="76">
        <v>21660.745036859666</v>
      </c>
      <c r="MJ29" s="76">
        <v>43713.38575196192</v>
      </c>
      <c r="MK29" s="76">
        <v>26841.087214396091</v>
      </c>
      <c r="ML29" s="76">
        <v>47109.940358606618</v>
      </c>
      <c r="MM29" s="76">
        <v>4486.2536985953057</v>
      </c>
      <c r="MN29" s="76">
        <v>11464.815740152948</v>
      </c>
      <c r="MO29" s="76">
        <v>0</v>
      </c>
      <c r="MP29" s="76">
        <v>3665.4990545745109</v>
      </c>
      <c r="MQ29" s="76">
        <v>0</v>
      </c>
      <c r="MR29" s="76">
        <v>0</v>
      </c>
      <c r="MS29" s="76">
        <v>0</v>
      </c>
      <c r="MT29" s="76">
        <v>0</v>
      </c>
      <c r="MU29" s="76">
        <v>15972.868680672314</v>
      </c>
      <c r="MV29" s="76">
        <v>0</v>
      </c>
      <c r="MW29" s="76">
        <v>71136.467919116069</v>
      </c>
      <c r="MX29" s="76">
        <v>0</v>
      </c>
      <c r="MY29" s="76">
        <v>0</v>
      </c>
      <c r="MZ29" s="76">
        <v>719.04882203208524</v>
      </c>
      <c r="NA29" s="76">
        <v>7332.6282362329312</v>
      </c>
      <c r="NB29" s="76">
        <v>5811.204814694217</v>
      </c>
      <c r="NC29" s="76">
        <v>4359.0137250842372</v>
      </c>
      <c r="ND29" s="76">
        <v>7193.0488062134109</v>
      </c>
      <c r="NE29" s="76">
        <v>10726.107181325895</v>
      </c>
      <c r="NF29" s="76">
        <v>4973.976224771739</v>
      </c>
      <c r="NG29" s="76">
        <v>653.81407688094851</v>
      </c>
      <c r="NH29" s="76">
        <v>1432.2846815800381</v>
      </c>
      <c r="NI29" s="76">
        <v>0</v>
      </c>
      <c r="NJ29" s="76">
        <v>3496.0742755502779</v>
      </c>
      <c r="NK29" s="76">
        <v>0</v>
      </c>
      <c r="NL29" s="76">
        <v>0</v>
      </c>
      <c r="NM29" s="76">
        <v>0</v>
      </c>
      <c r="NN29" s="76">
        <v>0</v>
      </c>
      <c r="NO29" s="76">
        <v>7966.071966777271</v>
      </c>
      <c r="NP29" s="76">
        <v>0</v>
      </c>
      <c r="NQ29" s="76">
        <v>10459.732894408207</v>
      </c>
      <c r="NR29" s="76">
        <v>0</v>
      </c>
      <c r="NS29" s="76">
        <v>0</v>
      </c>
      <c r="NT29" s="76">
        <v>49.84279592800457</v>
      </c>
      <c r="NU29" s="76">
        <v>382.1042763348363</v>
      </c>
      <c r="NV29" s="76">
        <v>1588.4175366959764</v>
      </c>
      <c r="NW29" s="76">
        <v>6.199337215930889</v>
      </c>
      <c r="NX29" s="76">
        <v>0</v>
      </c>
      <c r="NY29" s="76">
        <v>1415.8928798346244</v>
      </c>
      <c r="NZ29" s="76">
        <v>1025.0423976725533</v>
      </c>
      <c r="OA29" s="76">
        <v>0</v>
      </c>
      <c r="OB29" s="76">
        <v>0</v>
      </c>
      <c r="OC29" s="76">
        <v>0</v>
      </c>
      <c r="OD29" s="76">
        <v>431.08567805211089</v>
      </c>
      <c r="OE29" s="76">
        <v>0</v>
      </c>
      <c r="OF29" s="76">
        <v>0</v>
      </c>
      <c r="OG29" s="76">
        <v>0</v>
      </c>
      <c r="OH29" s="76">
        <v>0</v>
      </c>
      <c r="OI29" s="76">
        <v>0</v>
      </c>
      <c r="OJ29" s="76">
        <v>0</v>
      </c>
      <c r="OK29" s="76">
        <v>0</v>
      </c>
      <c r="OL29" s="76">
        <v>0</v>
      </c>
      <c r="OM29" s="76">
        <v>0</v>
      </c>
      <c r="ON29" s="76">
        <v>0</v>
      </c>
      <c r="OO29" s="76">
        <v>0</v>
      </c>
      <c r="OP29" s="76">
        <v>0</v>
      </c>
      <c r="OQ29" s="76">
        <v>0</v>
      </c>
      <c r="OR29" s="76">
        <v>0</v>
      </c>
      <c r="OS29" s="76">
        <v>0</v>
      </c>
      <c r="OT29" s="76">
        <v>0</v>
      </c>
      <c r="OU29" s="76">
        <v>0</v>
      </c>
      <c r="OV29" s="76">
        <v>0</v>
      </c>
      <c r="OW29" s="76">
        <v>0</v>
      </c>
      <c r="OX29" s="76">
        <v>0</v>
      </c>
      <c r="OY29" s="76">
        <v>0</v>
      </c>
      <c r="OZ29" s="76">
        <v>0</v>
      </c>
      <c r="PA29" s="76">
        <v>0</v>
      </c>
      <c r="PB29" s="76">
        <v>0</v>
      </c>
      <c r="PC29" s="76">
        <v>0</v>
      </c>
      <c r="PD29" s="76">
        <v>0</v>
      </c>
      <c r="PE29" s="76">
        <v>0</v>
      </c>
      <c r="PF29" s="76">
        <v>0</v>
      </c>
      <c r="PG29" s="76">
        <v>0</v>
      </c>
      <c r="PH29" s="76">
        <v>0</v>
      </c>
      <c r="PI29" s="76">
        <v>0</v>
      </c>
      <c r="PJ29" s="76">
        <v>7454957.1680802684</v>
      </c>
      <c r="PK29" s="76">
        <v>3532003.852420575</v>
      </c>
      <c r="PL29" s="76">
        <v>5001827.9780959319</v>
      </c>
      <c r="PM29" s="76">
        <v>3539532.3277319646</v>
      </c>
      <c r="PN29" s="76">
        <v>3820626.9885952468</v>
      </c>
      <c r="PO29" s="76">
        <v>585944.4217468478</v>
      </c>
      <c r="PP29" s="76">
        <v>1098521.6639956725</v>
      </c>
      <c r="PQ29" s="76">
        <v>0</v>
      </c>
      <c r="PR29" s="76">
        <v>872629.97475248016</v>
      </c>
      <c r="PS29" s="76">
        <v>0</v>
      </c>
      <c r="PT29" s="76">
        <v>0</v>
      </c>
      <c r="PU29" s="76">
        <v>13963.020112423708</v>
      </c>
      <c r="PV29" s="76">
        <v>0</v>
      </c>
      <c r="PW29" s="76">
        <v>2007760.7412214805</v>
      </c>
      <c r="PX29" s="76">
        <v>0</v>
      </c>
      <c r="PY29" s="76">
        <v>3023332.0460497439</v>
      </c>
      <c r="PZ29" s="76">
        <v>0</v>
      </c>
      <c r="QA29" s="76">
        <v>462204.42056646489</v>
      </c>
      <c r="QB29" s="76">
        <v>237824.67272610281</v>
      </c>
      <c r="QC29" s="89">
        <v>1592518.5085776006</v>
      </c>
      <c r="QD29" s="102">
        <v>1</v>
      </c>
    </row>
    <row r="30" spans="1:446">
      <c r="A30" s="75" t="s">
        <v>107</v>
      </c>
      <c r="B30" s="75" t="s">
        <v>107</v>
      </c>
      <c r="C30" s="76">
        <f>ROUND(TSU!H18,0)-ROUND(TSU!H288,0)</f>
        <v>0</v>
      </c>
      <c r="D30" s="77">
        <v>3642</v>
      </c>
      <c r="E30" s="75" t="s">
        <v>107</v>
      </c>
      <c r="F30" s="75">
        <v>2023</v>
      </c>
      <c r="G30" s="80">
        <v>72132030</v>
      </c>
      <c r="H30" s="80">
        <v>8482463</v>
      </c>
      <c r="I30" s="80">
        <v>15674088</v>
      </c>
      <c r="J30" s="80">
        <v>19708205</v>
      </c>
      <c r="K30" s="80">
        <v>56566255</v>
      </c>
      <c r="L30" s="75" t="s">
        <v>949</v>
      </c>
      <c r="M30" s="75" t="s">
        <v>951</v>
      </c>
      <c r="N30" s="75" t="s">
        <v>950</v>
      </c>
      <c r="O30" s="76">
        <v>4120</v>
      </c>
      <c r="P30" s="76">
        <v>2752</v>
      </c>
      <c r="Q30" s="76">
        <v>781</v>
      </c>
      <c r="R30" s="76">
        <v>188</v>
      </c>
      <c r="S30" s="76">
        <v>791</v>
      </c>
      <c r="T30" s="78" t="s">
        <v>905</v>
      </c>
      <c r="U30" s="86" t="s">
        <v>903</v>
      </c>
      <c r="V30" s="91" t="s">
        <v>904</v>
      </c>
      <c r="W30" s="76">
        <v>72641</v>
      </c>
      <c r="X30" s="76">
        <v>22716.499999999996</v>
      </c>
      <c r="Y30" s="76">
        <v>7115.9999999999991</v>
      </c>
      <c r="Z30" s="76">
        <v>2142</v>
      </c>
      <c r="AA30" s="76">
        <v>0</v>
      </c>
      <c r="AB30" s="76">
        <v>7041</v>
      </c>
      <c r="AC30" s="76">
        <v>761</v>
      </c>
      <c r="AD30" s="76">
        <v>0</v>
      </c>
      <c r="AE30" s="76">
        <v>804</v>
      </c>
      <c r="AF30" s="76">
        <v>0</v>
      </c>
      <c r="AG30" s="76">
        <v>0</v>
      </c>
      <c r="AH30" s="76">
        <v>101</v>
      </c>
      <c r="AI30" s="76">
        <v>0</v>
      </c>
      <c r="AJ30" s="76">
        <v>1990</v>
      </c>
      <c r="AK30" s="76">
        <v>0</v>
      </c>
      <c r="AL30" s="76">
        <v>10405</v>
      </c>
      <c r="AM30" s="76">
        <v>0</v>
      </c>
      <c r="AN30" s="76">
        <v>0</v>
      </c>
      <c r="AO30" s="76">
        <v>1229</v>
      </c>
      <c r="AP30" s="76">
        <v>0</v>
      </c>
      <c r="AQ30" s="76">
        <v>13243</v>
      </c>
      <c r="AR30" s="76">
        <v>5799</v>
      </c>
      <c r="AS30" s="76">
        <v>1444</v>
      </c>
      <c r="AT30" s="76">
        <v>2580</v>
      </c>
      <c r="AU30" s="76">
        <v>0</v>
      </c>
      <c r="AV30" s="76">
        <v>2553</v>
      </c>
      <c r="AW30" s="76">
        <v>596</v>
      </c>
      <c r="AX30" s="76">
        <v>0</v>
      </c>
      <c r="AY30" s="76">
        <v>1413</v>
      </c>
      <c r="AZ30" s="76">
        <v>0</v>
      </c>
      <c r="BA30" s="76">
        <v>0</v>
      </c>
      <c r="BB30" s="76">
        <v>24</v>
      </c>
      <c r="BC30" s="76">
        <v>0</v>
      </c>
      <c r="BD30" s="76">
        <v>5791</v>
      </c>
      <c r="BE30" s="76">
        <v>114.99999999999999</v>
      </c>
      <c r="BF30" s="76">
        <v>10371</v>
      </c>
      <c r="BG30" s="76">
        <v>0</v>
      </c>
      <c r="BH30" s="76">
        <v>126</v>
      </c>
      <c r="BI30" s="76">
        <v>1005</v>
      </c>
      <c r="BJ30" s="76">
        <v>0</v>
      </c>
      <c r="BK30" s="76">
        <v>5305</v>
      </c>
      <c r="BL30" s="76">
        <v>499</v>
      </c>
      <c r="BM30" s="76">
        <v>0</v>
      </c>
      <c r="BN30" s="76">
        <v>2499</v>
      </c>
      <c r="BO30" s="76">
        <v>0</v>
      </c>
      <c r="BP30" s="76">
        <v>564</v>
      </c>
      <c r="BQ30" s="76">
        <v>171</v>
      </c>
      <c r="BR30" s="76">
        <v>0</v>
      </c>
      <c r="BS30" s="76">
        <v>0</v>
      </c>
      <c r="BT30" s="76">
        <v>0</v>
      </c>
      <c r="BU30" s="76">
        <v>0</v>
      </c>
      <c r="BV30" s="76">
        <v>0</v>
      </c>
      <c r="BW30" s="76">
        <v>0</v>
      </c>
      <c r="BX30" s="76">
        <v>804</v>
      </c>
      <c r="BY30" s="76">
        <v>193</v>
      </c>
      <c r="BZ30" s="76">
        <v>3492</v>
      </c>
      <c r="CA30" s="76">
        <v>0</v>
      </c>
      <c r="CB30" s="76">
        <v>0</v>
      </c>
      <c r="CC30" s="76">
        <v>27</v>
      </c>
      <c r="CD30" s="76">
        <v>0</v>
      </c>
      <c r="CE30" s="76">
        <v>345</v>
      </c>
      <c r="CF30" s="76">
        <v>158</v>
      </c>
      <c r="CG30" s="76">
        <v>0</v>
      </c>
      <c r="CH30" s="76">
        <v>1263</v>
      </c>
      <c r="CI30" s="76">
        <v>0</v>
      </c>
      <c r="CJ30" s="76">
        <v>279</v>
      </c>
      <c r="CK30" s="76">
        <v>0</v>
      </c>
      <c r="CL30" s="76">
        <v>0</v>
      </c>
      <c r="CM30" s="76">
        <v>0</v>
      </c>
      <c r="CN30" s="76">
        <v>0</v>
      </c>
      <c r="CO30" s="76">
        <v>0</v>
      </c>
      <c r="CP30" s="76">
        <v>0</v>
      </c>
      <c r="CQ30" s="76">
        <v>0</v>
      </c>
      <c r="CR30" s="76">
        <v>0</v>
      </c>
      <c r="CS30" s="76">
        <v>81</v>
      </c>
      <c r="CT30" s="76">
        <v>15</v>
      </c>
      <c r="CU30" s="76">
        <v>0</v>
      </c>
      <c r="CV30" s="76">
        <v>0</v>
      </c>
      <c r="CW30" s="76">
        <v>0</v>
      </c>
      <c r="CX30" s="76">
        <v>0</v>
      </c>
      <c r="CY30" s="76">
        <v>0</v>
      </c>
      <c r="CZ30" s="76">
        <v>0</v>
      </c>
      <c r="DA30" s="76">
        <v>0</v>
      </c>
      <c r="DB30" s="76">
        <v>0</v>
      </c>
      <c r="DC30" s="76">
        <v>0</v>
      </c>
      <c r="DD30" s="76">
        <v>0</v>
      </c>
      <c r="DE30" s="76">
        <v>0</v>
      </c>
      <c r="DF30" s="76">
        <v>17386</v>
      </c>
      <c r="DG30" s="76">
        <v>0</v>
      </c>
      <c r="DH30" s="76">
        <v>0</v>
      </c>
      <c r="DI30" s="76">
        <v>0</v>
      </c>
      <c r="DJ30" s="76">
        <v>0</v>
      </c>
      <c r="DK30" s="76">
        <v>0</v>
      </c>
      <c r="DL30" s="76">
        <v>0</v>
      </c>
      <c r="DM30" s="76">
        <v>8382</v>
      </c>
      <c r="DN30" s="76">
        <v>0</v>
      </c>
      <c r="DO30" s="76">
        <v>0</v>
      </c>
      <c r="DP30" s="76">
        <v>0</v>
      </c>
      <c r="DQ30" s="76">
        <v>0</v>
      </c>
      <c r="DR30" s="76">
        <v>0</v>
      </c>
      <c r="DS30" s="76">
        <v>5056796.4578070873</v>
      </c>
      <c r="DT30" s="76">
        <v>1616606.9731625831</v>
      </c>
      <c r="DU30" s="76">
        <v>922265.48127083736</v>
      </c>
      <c r="DV30" s="76">
        <v>154324.12077184685</v>
      </c>
      <c r="DW30" s="76">
        <v>0</v>
      </c>
      <c r="DX30" s="76">
        <v>679561.27913832001</v>
      </c>
      <c r="DY30" s="76">
        <v>78782.759863765314</v>
      </c>
      <c r="DZ30" s="76">
        <v>0</v>
      </c>
      <c r="EA30" s="76">
        <v>63807.767936093696</v>
      </c>
      <c r="EB30" s="76">
        <v>0</v>
      </c>
      <c r="EC30" s="76">
        <v>0</v>
      </c>
      <c r="ED30" s="76">
        <v>16143.128205128203</v>
      </c>
      <c r="EE30" s="76">
        <v>0</v>
      </c>
      <c r="EF30" s="76">
        <v>289119.99570381152</v>
      </c>
      <c r="EG30" s="76">
        <v>0</v>
      </c>
      <c r="EH30" s="76">
        <v>1073682.4863035413</v>
      </c>
      <c r="EI30" s="76">
        <v>0</v>
      </c>
      <c r="EJ30" s="76">
        <v>0</v>
      </c>
      <c r="EK30" s="76">
        <v>231692.77322614397</v>
      </c>
      <c r="EL30" s="76">
        <v>0</v>
      </c>
      <c r="EM30" s="76">
        <v>1952440.1025674972</v>
      </c>
      <c r="EN30" s="76">
        <v>1407984.6668316238</v>
      </c>
      <c r="EO30" s="76">
        <v>647378.43539582833</v>
      </c>
      <c r="EP30" s="76">
        <v>449943.34996793984</v>
      </c>
      <c r="EQ30" s="76">
        <v>0</v>
      </c>
      <c r="ER30" s="76">
        <v>460526.89421332831</v>
      </c>
      <c r="ES30" s="76">
        <v>116701.34673197936</v>
      </c>
      <c r="ET30" s="76">
        <v>0</v>
      </c>
      <c r="EU30" s="76">
        <v>230079.77052544476</v>
      </c>
      <c r="EV30" s="76">
        <v>0</v>
      </c>
      <c r="EW30" s="76">
        <v>0</v>
      </c>
      <c r="EX30" s="76">
        <v>4996.333333333333</v>
      </c>
      <c r="EY30" s="76">
        <v>0</v>
      </c>
      <c r="EZ30" s="76">
        <v>951316.2301593594</v>
      </c>
      <c r="FA30" s="76">
        <v>17229.553846153849</v>
      </c>
      <c r="FB30" s="76">
        <v>1930411.5963073426</v>
      </c>
      <c r="FC30" s="76">
        <v>0</v>
      </c>
      <c r="FD30" s="76">
        <v>78464</v>
      </c>
      <c r="FE30" s="76">
        <v>433647.90503472561</v>
      </c>
      <c r="FF30" s="76">
        <v>0</v>
      </c>
      <c r="FG30" s="76">
        <v>2140268.7328024898</v>
      </c>
      <c r="FH30" s="76">
        <v>262048.60169976222</v>
      </c>
      <c r="FI30" s="76">
        <v>0</v>
      </c>
      <c r="FJ30" s="76">
        <v>877655.58677679533</v>
      </c>
      <c r="FK30" s="76">
        <v>0</v>
      </c>
      <c r="FL30" s="76">
        <v>336734.80472059647</v>
      </c>
      <c r="FM30" s="76">
        <v>58573.190070921984</v>
      </c>
      <c r="FN30" s="76">
        <v>0</v>
      </c>
      <c r="FO30" s="76">
        <v>0</v>
      </c>
      <c r="FP30" s="76">
        <v>0</v>
      </c>
      <c r="FQ30" s="76">
        <v>0</v>
      </c>
      <c r="FR30" s="76">
        <v>0</v>
      </c>
      <c r="FS30" s="76">
        <v>0</v>
      </c>
      <c r="FT30" s="76">
        <v>222539.60352467225</v>
      </c>
      <c r="FU30" s="76">
        <v>205330.89738973897</v>
      </c>
      <c r="FV30" s="76">
        <v>1164912.2786559202</v>
      </c>
      <c r="FW30" s="76">
        <v>0</v>
      </c>
      <c r="FX30" s="76">
        <v>0</v>
      </c>
      <c r="FY30" s="76">
        <v>13047.333333333332</v>
      </c>
      <c r="FZ30" s="76">
        <v>0</v>
      </c>
      <c r="GA30" s="76">
        <v>84171.794444444444</v>
      </c>
      <c r="GB30" s="76">
        <v>264881.07982503611</v>
      </c>
      <c r="GC30" s="76">
        <v>0</v>
      </c>
      <c r="GD30" s="76">
        <v>1176472.0898317497</v>
      </c>
      <c r="GE30" s="76">
        <v>0</v>
      </c>
      <c r="GF30" s="76">
        <v>192283.64880504459</v>
      </c>
      <c r="GG30" s="76">
        <v>0</v>
      </c>
      <c r="GH30" s="76">
        <v>0</v>
      </c>
      <c r="GI30" s="76">
        <v>0</v>
      </c>
      <c r="GJ30" s="76">
        <v>0</v>
      </c>
      <c r="GK30" s="76">
        <v>0</v>
      </c>
      <c r="GL30" s="76">
        <v>0</v>
      </c>
      <c r="GM30" s="76">
        <v>0</v>
      </c>
      <c r="GN30" s="76">
        <v>0</v>
      </c>
      <c r="GO30" s="76">
        <v>336552.80648064811</v>
      </c>
      <c r="GP30" s="76">
        <v>33098</v>
      </c>
      <c r="GQ30" s="76">
        <v>0</v>
      </c>
      <c r="GR30" s="76">
        <v>0</v>
      </c>
      <c r="GS30" s="76">
        <v>0</v>
      </c>
      <c r="GT30" s="76">
        <v>0</v>
      </c>
      <c r="GU30" s="76">
        <v>0</v>
      </c>
      <c r="GV30" s="76">
        <v>0</v>
      </c>
      <c r="GW30" s="76">
        <v>0</v>
      </c>
      <c r="GX30" s="76">
        <v>0</v>
      </c>
      <c r="GY30" s="76">
        <v>0</v>
      </c>
      <c r="GZ30" s="76">
        <v>0</v>
      </c>
      <c r="HA30" s="76">
        <v>0</v>
      </c>
      <c r="HB30" s="76">
        <v>3957459.0000000019</v>
      </c>
      <c r="HC30" s="76">
        <v>0</v>
      </c>
      <c r="HD30" s="76">
        <v>0</v>
      </c>
      <c r="HE30" s="76">
        <v>0</v>
      </c>
      <c r="HF30" s="76">
        <v>0</v>
      </c>
      <c r="HG30" s="76">
        <v>0</v>
      </c>
      <c r="HH30" s="76">
        <v>0</v>
      </c>
      <c r="HI30" s="76">
        <v>2273648.1633273759</v>
      </c>
      <c r="HJ30" s="76">
        <v>0</v>
      </c>
      <c r="HK30" s="76">
        <v>0</v>
      </c>
      <c r="HL30" s="76">
        <v>0</v>
      </c>
      <c r="HM30" s="76">
        <v>0</v>
      </c>
      <c r="HN30" s="76">
        <v>0</v>
      </c>
      <c r="HP30" s="77" t="s">
        <v>155</v>
      </c>
      <c r="HQ30" s="75">
        <f>'Relative Weights'!$H$1</f>
        <v>2023</v>
      </c>
      <c r="HR30" s="76">
        <v>30336</v>
      </c>
      <c r="HS30" s="76">
        <v>294759</v>
      </c>
      <c r="HT30" s="76">
        <v>0</v>
      </c>
      <c r="HU30" s="76">
        <v>1538</v>
      </c>
      <c r="HV30" s="76">
        <v>0</v>
      </c>
      <c r="HW30" s="76">
        <v>0</v>
      </c>
      <c r="HX30" s="76">
        <v>0</v>
      </c>
      <c r="HY30" s="76">
        <v>0</v>
      </c>
      <c r="HZ30" s="76">
        <v>0</v>
      </c>
      <c r="IA30" s="76">
        <v>0</v>
      </c>
      <c r="IB30" s="76">
        <v>0</v>
      </c>
      <c r="IC30" s="76">
        <v>0</v>
      </c>
      <c r="ID30" s="76">
        <v>0</v>
      </c>
      <c r="IE30" s="76">
        <v>0</v>
      </c>
      <c r="IF30" s="76">
        <v>0</v>
      </c>
      <c r="IG30" s="76">
        <v>19458</v>
      </c>
      <c r="IH30" s="76">
        <v>0</v>
      </c>
      <c r="II30" s="76">
        <v>0</v>
      </c>
      <c r="IJ30" s="76">
        <v>12068</v>
      </c>
      <c r="IK30" s="76">
        <v>0</v>
      </c>
      <c r="IL30" s="76">
        <v>11713</v>
      </c>
      <c r="IM30" s="76">
        <v>256720</v>
      </c>
      <c r="IN30" s="76">
        <v>0</v>
      </c>
      <c r="IO30" s="76">
        <v>4483</v>
      </c>
      <c r="IP30" s="76">
        <v>0</v>
      </c>
      <c r="IQ30" s="76">
        <v>0</v>
      </c>
      <c r="IR30" s="76">
        <v>0</v>
      </c>
      <c r="IS30" s="76">
        <v>0</v>
      </c>
      <c r="IT30" s="76">
        <v>0</v>
      </c>
      <c r="IU30" s="76">
        <v>0</v>
      </c>
      <c r="IV30" s="76">
        <v>0</v>
      </c>
      <c r="IW30" s="76">
        <v>0</v>
      </c>
      <c r="IX30" s="76">
        <v>0</v>
      </c>
      <c r="IY30" s="76">
        <v>0</v>
      </c>
      <c r="IZ30" s="76">
        <v>636</v>
      </c>
      <c r="JA30" s="76">
        <v>34984</v>
      </c>
      <c r="JB30" s="76">
        <v>0</v>
      </c>
      <c r="JC30" s="76">
        <v>0</v>
      </c>
      <c r="JD30" s="76">
        <v>22587</v>
      </c>
      <c r="JE30" s="76">
        <v>0</v>
      </c>
      <c r="JF30" s="76">
        <v>12839</v>
      </c>
      <c r="JG30" s="76">
        <v>47779.76</v>
      </c>
      <c r="JH30" s="76">
        <v>0</v>
      </c>
      <c r="JI30" s="76">
        <v>8745</v>
      </c>
      <c r="JJ30" s="76">
        <v>0</v>
      </c>
      <c r="JK30" s="76">
        <v>0</v>
      </c>
      <c r="JL30" s="76">
        <v>0</v>
      </c>
      <c r="JM30" s="76">
        <v>0</v>
      </c>
      <c r="JN30" s="76">
        <v>0</v>
      </c>
      <c r="JO30" s="76">
        <v>0</v>
      </c>
      <c r="JP30" s="76">
        <v>0</v>
      </c>
      <c r="JQ30" s="76">
        <v>0</v>
      </c>
      <c r="JR30" s="76">
        <v>0</v>
      </c>
      <c r="JS30" s="76">
        <v>0</v>
      </c>
      <c r="JT30" s="76">
        <v>7575</v>
      </c>
      <c r="JU30" s="76">
        <v>21111</v>
      </c>
      <c r="JV30" s="76">
        <v>0</v>
      </c>
      <c r="JW30" s="76">
        <v>0</v>
      </c>
      <c r="JX30" s="76">
        <v>679</v>
      </c>
      <c r="JY30" s="76">
        <v>0</v>
      </c>
      <c r="JZ30" s="76">
        <v>505</v>
      </c>
      <c r="KA30" s="76">
        <v>48296</v>
      </c>
      <c r="KB30" s="76">
        <v>0</v>
      </c>
      <c r="KC30" s="76">
        <v>11722</v>
      </c>
      <c r="KD30" s="76">
        <v>0</v>
      </c>
      <c r="KE30" s="76">
        <v>0</v>
      </c>
      <c r="KF30" s="76">
        <v>0</v>
      </c>
      <c r="KG30" s="76">
        <v>0</v>
      </c>
      <c r="KH30" s="76">
        <v>0</v>
      </c>
      <c r="KI30" s="76">
        <v>0</v>
      </c>
      <c r="KJ30" s="76">
        <v>0</v>
      </c>
      <c r="KK30" s="76">
        <v>0</v>
      </c>
      <c r="KL30" s="76">
        <v>0</v>
      </c>
      <c r="KM30" s="76">
        <v>0</v>
      </c>
      <c r="KN30" s="76">
        <v>12416</v>
      </c>
      <c r="KO30" s="76">
        <v>600</v>
      </c>
      <c r="KP30" s="76">
        <v>0</v>
      </c>
      <c r="KQ30" s="76">
        <v>0</v>
      </c>
      <c r="KR30" s="76">
        <v>0</v>
      </c>
      <c r="KS30" s="76">
        <v>0</v>
      </c>
      <c r="KT30" s="76">
        <v>0</v>
      </c>
      <c r="KU30" s="76">
        <v>0</v>
      </c>
      <c r="KV30" s="76">
        <v>0</v>
      </c>
      <c r="KW30" s="76">
        <v>0</v>
      </c>
      <c r="KX30" s="76">
        <v>0</v>
      </c>
      <c r="KY30" s="76">
        <v>0</v>
      </c>
      <c r="KZ30" s="76">
        <v>0</v>
      </c>
      <c r="LA30" s="76">
        <v>191260</v>
      </c>
      <c r="LB30" s="76">
        <v>0</v>
      </c>
      <c r="LC30" s="76">
        <v>0</v>
      </c>
      <c r="LD30" s="76">
        <v>0</v>
      </c>
      <c r="LE30" s="76">
        <v>0</v>
      </c>
      <c r="LF30" s="76">
        <v>0</v>
      </c>
      <c r="LG30" s="76">
        <v>0</v>
      </c>
      <c r="LH30" s="76">
        <v>83879</v>
      </c>
      <c r="LI30" s="76">
        <v>0</v>
      </c>
      <c r="LJ30" s="76">
        <v>0</v>
      </c>
      <c r="LK30" s="76">
        <v>0</v>
      </c>
      <c r="LL30" s="76">
        <v>0</v>
      </c>
      <c r="LM30" s="76">
        <v>0</v>
      </c>
      <c r="LN30" s="76">
        <v>0</v>
      </c>
      <c r="LO30" s="76">
        <v>0</v>
      </c>
      <c r="LP30" s="76">
        <v>0</v>
      </c>
      <c r="LQ30" s="76">
        <v>0</v>
      </c>
      <c r="LR30" s="76">
        <v>0</v>
      </c>
      <c r="LS30" s="76">
        <v>0</v>
      </c>
      <c r="LT30" s="76">
        <v>0</v>
      </c>
      <c r="LU30" s="76">
        <v>0</v>
      </c>
      <c r="LV30" s="76">
        <v>0</v>
      </c>
      <c r="LW30" s="76">
        <v>0</v>
      </c>
      <c r="LX30" s="76">
        <v>0</v>
      </c>
      <c r="LY30" s="76">
        <v>0</v>
      </c>
      <c r="LZ30" s="76">
        <v>0</v>
      </c>
      <c r="MA30" s="76">
        <v>0</v>
      </c>
      <c r="MB30" s="76">
        <v>0</v>
      </c>
      <c r="MC30" s="76">
        <v>0</v>
      </c>
      <c r="MD30" s="76">
        <v>0</v>
      </c>
      <c r="ME30" s="76">
        <v>0</v>
      </c>
      <c r="MF30" s="76">
        <v>0</v>
      </c>
      <c r="MG30" s="76">
        <v>0</v>
      </c>
      <c r="MH30" s="76">
        <v>0</v>
      </c>
      <c r="MI30" s="76">
        <v>0</v>
      </c>
      <c r="MJ30" s="76">
        <v>0</v>
      </c>
      <c r="MK30" s="76">
        <v>0</v>
      </c>
      <c r="ML30" s="76">
        <v>0</v>
      </c>
      <c r="MM30" s="76">
        <v>0</v>
      </c>
      <c r="MN30" s="76">
        <v>0</v>
      </c>
      <c r="MO30" s="76">
        <v>0</v>
      </c>
      <c r="MP30" s="76">
        <v>0</v>
      </c>
      <c r="MQ30" s="76">
        <v>0</v>
      </c>
      <c r="MR30" s="76">
        <v>0</v>
      </c>
      <c r="MS30" s="76">
        <v>0</v>
      </c>
      <c r="MT30" s="76">
        <v>0</v>
      </c>
      <c r="MU30" s="76">
        <v>0</v>
      </c>
      <c r="MV30" s="76">
        <v>0</v>
      </c>
      <c r="MW30" s="76">
        <v>0</v>
      </c>
      <c r="MX30" s="76">
        <v>0</v>
      </c>
      <c r="MY30" s="76">
        <v>0</v>
      </c>
      <c r="MZ30" s="76">
        <v>0</v>
      </c>
      <c r="NA30" s="76">
        <v>0</v>
      </c>
      <c r="NB30" s="76">
        <v>0</v>
      </c>
      <c r="NC30" s="76">
        <v>0</v>
      </c>
      <c r="ND30" s="76">
        <v>0</v>
      </c>
      <c r="NE30" s="76">
        <v>0</v>
      </c>
      <c r="NF30" s="76">
        <v>0</v>
      </c>
      <c r="NG30" s="76">
        <v>0</v>
      </c>
      <c r="NH30" s="76">
        <v>0</v>
      </c>
      <c r="NI30" s="76">
        <v>0</v>
      </c>
      <c r="NJ30" s="76">
        <v>0</v>
      </c>
      <c r="NK30" s="76">
        <v>0</v>
      </c>
      <c r="NL30" s="76">
        <v>0</v>
      </c>
      <c r="NM30" s="76">
        <v>0</v>
      </c>
      <c r="NN30" s="76">
        <v>0</v>
      </c>
      <c r="NO30" s="76">
        <v>0</v>
      </c>
      <c r="NP30" s="76">
        <v>0</v>
      </c>
      <c r="NQ30" s="76">
        <v>0</v>
      </c>
      <c r="NR30" s="76">
        <v>0</v>
      </c>
      <c r="NS30" s="76">
        <v>0</v>
      </c>
      <c r="NT30" s="76">
        <v>0</v>
      </c>
      <c r="NU30" s="76">
        <v>0</v>
      </c>
      <c r="NV30" s="76">
        <v>0</v>
      </c>
      <c r="NW30" s="76">
        <v>0</v>
      </c>
      <c r="NX30" s="76">
        <v>0</v>
      </c>
      <c r="NY30" s="76">
        <v>0</v>
      </c>
      <c r="NZ30" s="76">
        <v>0</v>
      </c>
      <c r="OA30" s="76">
        <v>0</v>
      </c>
      <c r="OB30" s="76">
        <v>0</v>
      </c>
      <c r="OC30" s="76">
        <v>0</v>
      </c>
      <c r="OD30" s="76">
        <v>0</v>
      </c>
      <c r="OE30" s="76">
        <v>0</v>
      </c>
      <c r="OF30" s="76">
        <v>0</v>
      </c>
      <c r="OG30" s="76">
        <v>0</v>
      </c>
      <c r="OH30" s="76">
        <v>0</v>
      </c>
      <c r="OI30" s="76">
        <v>0</v>
      </c>
      <c r="OJ30" s="76">
        <v>0</v>
      </c>
      <c r="OK30" s="76">
        <v>0</v>
      </c>
      <c r="OL30" s="76">
        <v>0</v>
      </c>
      <c r="OM30" s="76">
        <v>0</v>
      </c>
      <c r="ON30" s="76">
        <v>0</v>
      </c>
      <c r="OO30" s="76">
        <v>0</v>
      </c>
      <c r="OP30" s="76">
        <v>0</v>
      </c>
      <c r="OQ30" s="76">
        <v>0</v>
      </c>
      <c r="OR30" s="76">
        <v>0</v>
      </c>
      <c r="OS30" s="76">
        <v>0</v>
      </c>
      <c r="OT30" s="76">
        <v>0</v>
      </c>
      <c r="OU30" s="76">
        <v>0</v>
      </c>
      <c r="OV30" s="76">
        <v>0</v>
      </c>
      <c r="OW30" s="76">
        <v>0</v>
      </c>
      <c r="OX30" s="76">
        <v>0</v>
      </c>
      <c r="OY30" s="76">
        <v>0</v>
      </c>
      <c r="OZ30" s="76">
        <v>0</v>
      </c>
      <c r="PA30" s="76">
        <v>0</v>
      </c>
      <c r="PB30" s="76">
        <v>0</v>
      </c>
      <c r="PC30" s="76">
        <v>0</v>
      </c>
      <c r="PD30" s="76">
        <v>0</v>
      </c>
      <c r="PE30" s="76">
        <v>0</v>
      </c>
      <c r="PF30" s="76">
        <v>0</v>
      </c>
      <c r="PG30" s="76">
        <v>0</v>
      </c>
      <c r="PH30" s="76">
        <v>0</v>
      </c>
      <c r="PI30" s="76">
        <v>0</v>
      </c>
      <c r="PJ30" s="76">
        <v>22571887</v>
      </c>
      <c r="PK30" s="76">
        <v>4218638</v>
      </c>
      <c r="PL30" s="76">
        <v>0</v>
      </c>
      <c r="PM30" s="76">
        <v>0</v>
      </c>
      <c r="PN30" s="76">
        <v>3956288</v>
      </c>
      <c r="PO30" s="76">
        <v>0</v>
      </c>
      <c r="PP30" s="76">
        <v>209064</v>
      </c>
      <c r="PQ30" s="76">
        <v>5995507.3499999996</v>
      </c>
      <c r="PR30" s="76">
        <v>337473</v>
      </c>
      <c r="PS30" s="76">
        <v>0</v>
      </c>
      <c r="PT30" s="76">
        <v>0</v>
      </c>
      <c r="PU30" s="76">
        <v>0</v>
      </c>
      <c r="PV30" s="76">
        <v>0</v>
      </c>
      <c r="PW30" s="76">
        <v>309957</v>
      </c>
      <c r="PX30" s="76">
        <v>3919685</v>
      </c>
      <c r="PY30" s="76">
        <v>3204262</v>
      </c>
      <c r="PZ30" s="76">
        <v>0</v>
      </c>
      <c r="QA30" s="76">
        <v>0</v>
      </c>
      <c r="QB30" s="76">
        <v>2291462</v>
      </c>
      <c r="QC30" s="89">
        <v>0</v>
      </c>
      <c r="QD30" s="102">
        <v>1</v>
      </c>
    </row>
    <row r="31" spans="1:446">
      <c r="A31" s="75" t="s">
        <v>109</v>
      </c>
      <c r="B31" s="75" t="s">
        <v>109</v>
      </c>
      <c r="C31" s="76">
        <f>ROUND(TTU!H18,0)-ROUND(TTU!H288,0)</f>
        <v>0</v>
      </c>
      <c r="D31" s="77">
        <v>3644</v>
      </c>
      <c r="E31" s="75" t="s">
        <v>109</v>
      </c>
      <c r="F31" s="75">
        <v>2023</v>
      </c>
      <c r="G31" s="76">
        <v>239569910</v>
      </c>
      <c r="H31" s="76">
        <v>216798812</v>
      </c>
      <c r="I31" s="76">
        <v>128434151</v>
      </c>
      <c r="J31" s="76">
        <v>73991053</v>
      </c>
      <c r="K31" s="76">
        <v>68949988</v>
      </c>
      <c r="L31" s="75" t="s">
        <v>869</v>
      </c>
      <c r="M31" s="75" t="s">
        <v>802</v>
      </c>
      <c r="N31" s="98" t="s">
        <v>868</v>
      </c>
      <c r="O31" s="76">
        <v>14763</v>
      </c>
      <c r="P31" s="76">
        <v>17928</v>
      </c>
      <c r="Q31" s="76">
        <v>4061</v>
      </c>
      <c r="R31" s="76">
        <v>2393</v>
      </c>
      <c r="S31" s="76">
        <v>598</v>
      </c>
      <c r="T31" s="78" t="s">
        <v>918</v>
      </c>
      <c r="U31" s="78" t="s">
        <v>782</v>
      </c>
      <c r="V31" t="s">
        <v>917</v>
      </c>
      <c r="W31" s="76">
        <v>287375.19999999995</v>
      </c>
      <c r="X31" s="76">
        <v>117371.19999999979</v>
      </c>
      <c r="Y31" s="76">
        <v>31157</v>
      </c>
      <c r="Z31" s="76">
        <v>2581</v>
      </c>
      <c r="AA31" s="76">
        <v>20205</v>
      </c>
      <c r="AB31" s="76">
        <v>45976</v>
      </c>
      <c r="AC31" s="76">
        <v>9662.0000000000018</v>
      </c>
      <c r="AD31" s="76">
        <v>0</v>
      </c>
      <c r="AE31" s="76">
        <v>546</v>
      </c>
      <c r="AF31" s="76">
        <v>171</v>
      </c>
      <c r="AG31" s="76">
        <v>0</v>
      </c>
      <c r="AH31" s="76">
        <v>0</v>
      </c>
      <c r="AI31" s="76">
        <v>0</v>
      </c>
      <c r="AJ31" s="76">
        <v>10846.600000000004</v>
      </c>
      <c r="AK31" s="76">
        <v>0</v>
      </c>
      <c r="AL31" s="76">
        <v>35697</v>
      </c>
      <c r="AM31" s="76">
        <v>0</v>
      </c>
      <c r="AN31" s="76">
        <v>2</v>
      </c>
      <c r="AO31" s="76">
        <v>1797</v>
      </c>
      <c r="AP31" s="76">
        <v>0</v>
      </c>
      <c r="AQ31" s="76">
        <v>91193</v>
      </c>
      <c r="AR31" s="76">
        <v>58540.399999999987</v>
      </c>
      <c r="AS31" s="76">
        <v>8683</v>
      </c>
      <c r="AT31" s="76">
        <v>9393</v>
      </c>
      <c r="AU31" s="76">
        <v>15210</v>
      </c>
      <c r="AV31" s="76">
        <v>55485</v>
      </c>
      <c r="AW31" s="76">
        <v>2501</v>
      </c>
      <c r="AX31" s="76">
        <v>0</v>
      </c>
      <c r="AY31" s="76">
        <v>468</v>
      </c>
      <c r="AZ31" s="76">
        <v>0</v>
      </c>
      <c r="BA31" s="76">
        <v>0</v>
      </c>
      <c r="BB31" s="76">
        <v>0</v>
      </c>
      <c r="BC31" s="76">
        <v>0</v>
      </c>
      <c r="BD31" s="76">
        <v>6434</v>
      </c>
      <c r="BE31" s="76">
        <v>0</v>
      </c>
      <c r="BF31" s="76">
        <v>97324</v>
      </c>
      <c r="BG31" s="76">
        <v>0</v>
      </c>
      <c r="BH31" s="76">
        <v>2787.0000000000005</v>
      </c>
      <c r="BI31" s="76">
        <v>711</v>
      </c>
      <c r="BJ31" s="76">
        <v>0</v>
      </c>
      <c r="BK31" s="76">
        <v>13461</v>
      </c>
      <c r="BL31" s="76">
        <v>9690</v>
      </c>
      <c r="BM31" s="76">
        <v>2827</v>
      </c>
      <c r="BN31" s="76">
        <v>8962</v>
      </c>
      <c r="BO31" s="76">
        <v>3556</v>
      </c>
      <c r="BP31" s="76">
        <v>21774.000000000007</v>
      </c>
      <c r="BQ31" s="76">
        <v>159</v>
      </c>
      <c r="BR31" s="80">
        <v>0</v>
      </c>
      <c r="BS31" s="76">
        <v>762</v>
      </c>
      <c r="BT31" s="76">
        <v>560</v>
      </c>
      <c r="BU31" s="76">
        <v>0</v>
      </c>
      <c r="BV31" s="76">
        <v>0</v>
      </c>
      <c r="BW31" s="76">
        <v>0</v>
      </c>
      <c r="BX31" s="76">
        <v>1129</v>
      </c>
      <c r="BY31" s="76">
        <v>0</v>
      </c>
      <c r="BZ31" s="76">
        <v>21738</v>
      </c>
      <c r="CA31" s="76">
        <v>0</v>
      </c>
      <c r="CB31" s="76">
        <v>0</v>
      </c>
      <c r="CC31" s="76">
        <v>558</v>
      </c>
      <c r="CD31" s="76">
        <v>0</v>
      </c>
      <c r="CE31" s="76">
        <v>9562</v>
      </c>
      <c r="CF31" s="76">
        <v>12409.000000000002</v>
      </c>
      <c r="CG31" s="76">
        <v>2067</v>
      </c>
      <c r="CH31" s="76">
        <v>6244</v>
      </c>
      <c r="CI31" s="76">
        <v>1967</v>
      </c>
      <c r="CJ31" s="76">
        <v>9800.9999999999982</v>
      </c>
      <c r="CK31" s="76">
        <v>336</v>
      </c>
      <c r="CL31" s="80">
        <v>0</v>
      </c>
      <c r="CM31" s="76">
        <v>0</v>
      </c>
      <c r="CN31" s="76">
        <v>3</v>
      </c>
      <c r="CO31" s="76">
        <v>0</v>
      </c>
      <c r="CP31" s="76">
        <v>0</v>
      </c>
      <c r="CQ31" s="76">
        <v>0</v>
      </c>
      <c r="CR31" s="76">
        <v>1235</v>
      </c>
      <c r="CS31" s="76">
        <v>0</v>
      </c>
      <c r="CT31" s="76">
        <v>2374</v>
      </c>
      <c r="CU31" s="76">
        <v>0</v>
      </c>
      <c r="CV31" s="76">
        <v>0</v>
      </c>
      <c r="CW31" s="76">
        <v>30</v>
      </c>
      <c r="CX31" s="76">
        <v>0</v>
      </c>
      <c r="CY31" s="76">
        <v>0</v>
      </c>
      <c r="CZ31" s="76">
        <v>0</v>
      </c>
      <c r="DA31" s="76">
        <v>0</v>
      </c>
      <c r="DB31" s="76">
        <v>0</v>
      </c>
      <c r="DC31" s="76">
        <v>0</v>
      </c>
      <c r="DD31" s="76">
        <v>0</v>
      </c>
      <c r="DE31" s="76">
        <v>0</v>
      </c>
      <c r="DF31" s="76">
        <v>12979</v>
      </c>
      <c r="DG31" s="76">
        <v>0</v>
      </c>
      <c r="DH31" s="76">
        <v>0</v>
      </c>
      <c r="DI31" s="76">
        <v>3624</v>
      </c>
      <c r="DJ31" s="76">
        <v>0</v>
      </c>
      <c r="DK31" s="76">
        <v>0</v>
      </c>
      <c r="DL31" s="76">
        <v>0</v>
      </c>
      <c r="DM31" s="76">
        <v>0</v>
      </c>
      <c r="DN31" s="76">
        <v>0</v>
      </c>
      <c r="DO31" s="76">
        <v>0</v>
      </c>
      <c r="DP31" s="76">
        <v>0</v>
      </c>
      <c r="DQ31" s="76">
        <v>0</v>
      </c>
      <c r="DR31" s="76">
        <v>0</v>
      </c>
      <c r="DS31" s="76">
        <v>13893595.271385184</v>
      </c>
      <c r="DT31" s="76">
        <v>7033123.5867739767</v>
      </c>
      <c r="DU31" s="76">
        <v>3253075.0127224475</v>
      </c>
      <c r="DV31" s="76">
        <v>354180.66539789503</v>
      </c>
      <c r="DW31" s="76">
        <v>1741354.2722043039</v>
      </c>
      <c r="DX31" s="76">
        <v>3958114.332069709</v>
      </c>
      <c r="DY31" s="76">
        <v>615883.88635376585</v>
      </c>
      <c r="DZ31" s="76">
        <v>0</v>
      </c>
      <c r="EA31" s="76">
        <v>93139.865079365074</v>
      </c>
      <c r="EB31" s="76">
        <v>35217.366666666669</v>
      </c>
      <c r="EC31" s="76">
        <v>0</v>
      </c>
      <c r="ED31" s="76">
        <v>0</v>
      </c>
      <c r="EE31" s="76">
        <v>0</v>
      </c>
      <c r="EF31" s="76">
        <v>682138.43160645058</v>
      </c>
      <c r="EG31" s="76">
        <v>0</v>
      </c>
      <c r="EH31" s="76">
        <v>2340559.6199630788</v>
      </c>
      <c r="EI31" s="76">
        <v>0</v>
      </c>
      <c r="EJ31" s="76">
        <v>3753.8780663780663</v>
      </c>
      <c r="EK31" s="76">
        <v>272912.81549381808</v>
      </c>
      <c r="EL31" s="76">
        <v>0</v>
      </c>
      <c r="EM31" s="76">
        <v>11335470.460807497</v>
      </c>
      <c r="EN31" s="76">
        <v>7911150.2708145976</v>
      </c>
      <c r="EO31" s="76">
        <v>2658914.6979861096</v>
      </c>
      <c r="EP31" s="76">
        <v>1132066.4465510338</v>
      </c>
      <c r="EQ31" s="76">
        <v>2156645.1314305016</v>
      </c>
      <c r="ER31" s="76">
        <v>8740814.7918834463</v>
      </c>
      <c r="ES31" s="76">
        <v>462877.12896707776</v>
      </c>
      <c r="ET31" s="76">
        <v>0</v>
      </c>
      <c r="EU31" s="76">
        <v>104306.3556998557</v>
      </c>
      <c r="EV31" s="76">
        <v>0</v>
      </c>
      <c r="EW31" s="76">
        <v>0</v>
      </c>
      <c r="EX31" s="76">
        <v>0</v>
      </c>
      <c r="EY31" s="76">
        <v>0</v>
      </c>
      <c r="EZ31" s="76">
        <v>761075.3529052221</v>
      </c>
      <c r="FA31" s="76">
        <v>0</v>
      </c>
      <c r="FB31" s="76">
        <v>13793263.61430905</v>
      </c>
      <c r="FC31" s="76">
        <v>0</v>
      </c>
      <c r="FD31" s="76">
        <v>1196816.3097110786</v>
      </c>
      <c r="FE31" s="76">
        <v>285226.57591743453</v>
      </c>
      <c r="FF31" s="76">
        <v>0</v>
      </c>
      <c r="FG31" s="76">
        <v>8155746.2889162395</v>
      </c>
      <c r="FH31" s="76">
        <v>6298446.4546411466</v>
      </c>
      <c r="FI31" s="76">
        <v>2285458.3151313928</v>
      </c>
      <c r="FJ31" s="76">
        <v>2413899.7005138271</v>
      </c>
      <c r="FK31" s="76">
        <v>2646390.5651144288</v>
      </c>
      <c r="FL31" s="76">
        <v>7156888.3099095747</v>
      </c>
      <c r="FM31" s="76">
        <v>69206.969604161568</v>
      </c>
      <c r="FN31" s="76">
        <v>0</v>
      </c>
      <c r="FO31" s="76">
        <v>315030.20779220783</v>
      </c>
      <c r="FP31" s="76">
        <v>488950.59307764028</v>
      </c>
      <c r="FQ31" s="76">
        <v>0</v>
      </c>
      <c r="FR31" s="76">
        <v>0</v>
      </c>
      <c r="FS31" s="76">
        <v>0</v>
      </c>
      <c r="FT31" s="76">
        <v>409473.44921929471</v>
      </c>
      <c r="FU31" s="76">
        <v>0</v>
      </c>
      <c r="FV31" s="76">
        <v>8960675.3014127873</v>
      </c>
      <c r="FW31" s="76">
        <v>0</v>
      </c>
      <c r="FX31" s="76">
        <v>0</v>
      </c>
      <c r="FY31" s="76">
        <v>246295.80290259261</v>
      </c>
      <c r="FZ31" s="76">
        <v>0</v>
      </c>
      <c r="GA31" s="76">
        <v>9491017.8595002759</v>
      </c>
      <c r="GB31" s="76">
        <v>12715718.199601332</v>
      </c>
      <c r="GC31" s="76">
        <v>2034430.6615141595</v>
      </c>
      <c r="GD31" s="76">
        <v>3764820.3268988584</v>
      </c>
      <c r="GE31" s="76">
        <v>2367480.0863060486</v>
      </c>
      <c r="GF31" s="76">
        <v>11093101.916318644</v>
      </c>
      <c r="GG31" s="76">
        <v>257611.4198769067</v>
      </c>
      <c r="GH31" s="76">
        <v>0</v>
      </c>
      <c r="GI31" s="76">
        <v>0</v>
      </c>
      <c r="GJ31" s="76">
        <v>6344</v>
      </c>
      <c r="GK31" s="76">
        <v>0</v>
      </c>
      <c r="GL31" s="76">
        <v>0</v>
      </c>
      <c r="GM31" s="76">
        <v>0</v>
      </c>
      <c r="GN31" s="76">
        <v>949750.81068401178</v>
      </c>
      <c r="GO31" s="76">
        <v>0</v>
      </c>
      <c r="GP31" s="76">
        <v>4334022.1551484354</v>
      </c>
      <c r="GQ31" s="76">
        <v>0</v>
      </c>
      <c r="GR31" s="76">
        <v>0</v>
      </c>
      <c r="GS31" s="76">
        <v>4094.4979716024345</v>
      </c>
      <c r="GT31" s="76">
        <v>0</v>
      </c>
      <c r="GU31" s="76">
        <v>0</v>
      </c>
      <c r="GV31" s="76">
        <v>0</v>
      </c>
      <c r="GW31" s="76">
        <v>0</v>
      </c>
      <c r="GX31" s="76">
        <v>0</v>
      </c>
      <c r="GY31" s="76">
        <v>0</v>
      </c>
      <c r="GZ31" s="76">
        <v>0</v>
      </c>
      <c r="HA31" s="76">
        <v>0</v>
      </c>
      <c r="HB31" s="76">
        <v>5894215.4666666687</v>
      </c>
      <c r="HC31" s="76">
        <v>0</v>
      </c>
      <c r="HD31" s="76">
        <v>0</v>
      </c>
      <c r="HE31" s="76">
        <v>1845740.0830820375</v>
      </c>
      <c r="HF31" s="76">
        <v>0</v>
      </c>
      <c r="HG31" s="76">
        <v>0</v>
      </c>
      <c r="HH31" s="76">
        <v>0</v>
      </c>
      <c r="HI31" s="76">
        <v>0</v>
      </c>
      <c r="HJ31" s="76">
        <v>0</v>
      </c>
      <c r="HK31" s="76">
        <v>0</v>
      </c>
      <c r="HL31" s="76">
        <v>0</v>
      </c>
      <c r="HM31" s="76">
        <v>0</v>
      </c>
      <c r="HN31" s="76">
        <v>0</v>
      </c>
      <c r="HP31" s="77" t="s">
        <v>156</v>
      </c>
      <c r="HQ31" s="75">
        <f>'Relative Weights'!$H$1</f>
        <v>2023</v>
      </c>
      <c r="HR31" s="76">
        <v>1316118.2437160446</v>
      </c>
      <c r="HS31" s="76">
        <v>437280.67034563818</v>
      </c>
      <c r="HT31" s="76">
        <v>292346.7629679424</v>
      </c>
      <c r="HU31" s="76">
        <v>80842.978148652546</v>
      </c>
      <c r="HV31" s="76">
        <v>122808.02482844979</v>
      </c>
      <c r="HW31" s="76">
        <v>312389.33052081213</v>
      </c>
      <c r="HX31" s="76">
        <v>17618.708004161766</v>
      </c>
      <c r="HY31" s="76">
        <v>0</v>
      </c>
      <c r="HZ31" s="76">
        <v>6729.9624622355122</v>
      </c>
      <c r="IA31" s="76">
        <v>5110.1340253184699</v>
      </c>
      <c r="IB31" s="76">
        <v>0</v>
      </c>
      <c r="IC31" s="76">
        <v>0</v>
      </c>
      <c r="ID31" s="76">
        <v>0</v>
      </c>
      <c r="IE31" s="76">
        <v>6124.3585600830247</v>
      </c>
      <c r="IF31" s="76">
        <v>0</v>
      </c>
      <c r="IG31" s="76">
        <v>559502.05950285227</v>
      </c>
      <c r="IH31" s="76">
        <v>0</v>
      </c>
      <c r="II31" s="76">
        <v>0</v>
      </c>
      <c r="IJ31" s="76">
        <v>45792.67370612589</v>
      </c>
      <c r="IK31" s="76">
        <v>0</v>
      </c>
      <c r="IL31" s="76">
        <v>520221.24715684791</v>
      </c>
      <c r="IM31" s="76">
        <v>613373.76136832521</v>
      </c>
      <c r="IN31" s="76">
        <v>108503.20428052574</v>
      </c>
      <c r="IO31" s="76">
        <v>422075.8132669467</v>
      </c>
      <c r="IP31" s="76">
        <v>250970.00995724797</v>
      </c>
      <c r="IQ31" s="76">
        <v>413059.38699705026</v>
      </c>
      <c r="IR31" s="76">
        <v>33350.357658045439</v>
      </c>
      <c r="IS31" s="76">
        <v>0</v>
      </c>
      <c r="IT31" s="76">
        <v>0</v>
      </c>
      <c r="IU31" s="76">
        <v>0</v>
      </c>
      <c r="IV31" s="76">
        <v>0</v>
      </c>
      <c r="IW31" s="76">
        <v>0</v>
      </c>
      <c r="IX31" s="76">
        <v>0</v>
      </c>
      <c r="IY31" s="76">
        <v>13384.19249396793</v>
      </c>
      <c r="IZ31" s="76">
        <v>0</v>
      </c>
      <c r="JA31" s="76">
        <v>1670399.0734572615</v>
      </c>
      <c r="JB31" s="76">
        <v>0</v>
      </c>
      <c r="JC31" s="76">
        <v>4392.848696075228</v>
      </c>
      <c r="JD31" s="76">
        <v>27749.618674252353</v>
      </c>
      <c r="JE31" s="76">
        <v>0</v>
      </c>
      <c r="JF31" s="76">
        <v>15607.935495839321</v>
      </c>
      <c r="JG31" s="76">
        <v>74446.591690976362</v>
      </c>
      <c r="JH31" s="76">
        <v>3834.7149516970376</v>
      </c>
      <c r="JI31" s="76">
        <v>0</v>
      </c>
      <c r="JJ31" s="76">
        <v>148709.55583715625</v>
      </c>
      <c r="JK31" s="76">
        <v>9217.4372622750707</v>
      </c>
      <c r="JL31" s="76">
        <v>0</v>
      </c>
      <c r="JM31" s="76">
        <v>0</v>
      </c>
      <c r="JN31" s="76">
        <v>10520.443644249593</v>
      </c>
      <c r="JO31" s="76">
        <v>3756.103369127296</v>
      </c>
      <c r="JP31" s="76">
        <v>0</v>
      </c>
      <c r="JQ31" s="76">
        <v>0</v>
      </c>
      <c r="JR31" s="76">
        <v>0</v>
      </c>
      <c r="JS31" s="76">
        <v>11.496350364963501</v>
      </c>
      <c r="JT31" s="76">
        <v>0</v>
      </c>
      <c r="JU31" s="76">
        <v>731.92899183304053</v>
      </c>
      <c r="JV31" s="76">
        <v>0</v>
      </c>
      <c r="JW31" s="76">
        <v>0</v>
      </c>
      <c r="JX31" s="76">
        <v>9267.4968026973511</v>
      </c>
      <c r="JY31" s="76">
        <v>0</v>
      </c>
      <c r="JZ31" s="76">
        <v>126405.72751474379</v>
      </c>
      <c r="KA31" s="76">
        <v>185086.04674993837</v>
      </c>
      <c r="KB31" s="76">
        <v>131533.80658771351</v>
      </c>
      <c r="KC31" s="76">
        <v>81789.169049161021</v>
      </c>
      <c r="KD31" s="76">
        <v>155215.84416203134</v>
      </c>
      <c r="KE31" s="76">
        <v>235984.69625902936</v>
      </c>
      <c r="KF31" s="76">
        <v>5031.9602894785639</v>
      </c>
      <c r="KG31" s="76">
        <v>0</v>
      </c>
      <c r="KH31" s="76">
        <v>3058.730410923818</v>
      </c>
      <c r="KI31" s="76">
        <v>1138.2221794192651</v>
      </c>
      <c r="KJ31" s="76">
        <v>0</v>
      </c>
      <c r="KK31" s="76">
        <v>0</v>
      </c>
      <c r="KL31" s="76">
        <v>0</v>
      </c>
      <c r="KM31" s="76">
        <v>3900.2781412731551</v>
      </c>
      <c r="KN31" s="76">
        <v>0</v>
      </c>
      <c r="KO31" s="76">
        <v>434390.24201882113</v>
      </c>
      <c r="KP31" s="76">
        <v>0</v>
      </c>
      <c r="KQ31" s="76">
        <v>0</v>
      </c>
      <c r="KR31" s="76">
        <v>8813.6278959720676</v>
      </c>
      <c r="KS31" s="76">
        <v>0</v>
      </c>
      <c r="KT31" s="76">
        <v>0</v>
      </c>
      <c r="KU31" s="76">
        <v>0</v>
      </c>
      <c r="KV31" s="76">
        <v>0</v>
      </c>
      <c r="KW31" s="76">
        <v>0</v>
      </c>
      <c r="KX31" s="76">
        <v>0</v>
      </c>
      <c r="KY31" s="76">
        <v>0</v>
      </c>
      <c r="KZ31" s="76">
        <v>0</v>
      </c>
      <c r="LA31" s="76">
        <v>750963.6</v>
      </c>
      <c r="LB31" s="76">
        <v>0</v>
      </c>
      <c r="LC31" s="76">
        <v>0</v>
      </c>
      <c r="LD31" s="76">
        <v>1421779.433333332</v>
      </c>
      <c r="LE31" s="76">
        <v>0</v>
      </c>
      <c r="LF31" s="76">
        <v>0</v>
      </c>
      <c r="LG31" s="76">
        <v>0</v>
      </c>
      <c r="LH31" s="76">
        <v>0</v>
      </c>
      <c r="LI31" s="76">
        <v>0</v>
      </c>
      <c r="LJ31" s="76">
        <v>0</v>
      </c>
      <c r="LK31" s="76">
        <v>0</v>
      </c>
      <c r="LL31" s="76">
        <v>0</v>
      </c>
      <c r="LM31" s="76">
        <v>0</v>
      </c>
      <c r="LN31" s="76">
        <v>13286565.645360019</v>
      </c>
      <c r="LO31" s="76">
        <v>4595313.7010278832</v>
      </c>
      <c r="LP31" s="76">
        <v>3274239.0678621707</v>
      </c>
      <c r="LQ31" s="76">
        <v>409832.61922516581</v>
      </c>
      <c r="LR31" s="76">
        <v>1790737.3903923382</v>
      </c>
      <c r="LS31" s="76">
        <v>7785821.4822905883</v>
      </c>
      <c r="LT31" s="76">
        <v>574943.80894210958</v>
      </c>
      <c r="LU31" s="76">
        <v>0</v>
      </c>
      <c r="LV31" s="76">
        <v>75220.470414100695</v>
      </c>
      <c r="LW31" s="76">
        <v>56024.098883915598</v>
      </c>
      <c r="LX31" s="76">
        <v>0</v>
      </c>
      <c r="LY31" s="76">
        <v>0</v>
      </c>
      <c r="LZ31" s="76">
        <v>0</v>
      </c>
      <c r="MA31" s="76">
        <v>583862.10087661643</v>
      </c>
      <c r="MB31" s="76">
        <v>0</v>
      </c>
      <c r="MC31" s="76">
        <v>2277606.6283314391</v>
      </c>
      <c r="MD31" s="76">
        <v>0</v>
      </c>
      <c r="ME31" s="76">
        <v>4213.6563545803601</v>
      </c>
      <c r="MF31" s="76">
        <v>236217.17996838561</v>
      </c>
      <c r="MG31" s="76">
        <v>0</v>
      </c>
      <c r="MH31" s="76">
        <v>12006368.744049741</v>
      </c>
      <c r="MI31" s="76">
        <v>6603687.0812415835</v>
      </c>
      <c r="MJ31" s="76">
        <v>826784.51452635729</v>
      </c>
      <c r="MK31" s="76">
        <v>1088530.822970428</v>
      </c>
      <c r="ML31" s="76">
        <v>2170666.4669621876</v>
      </c>
      <c r="MM31" s="76">
        <v>7224955.8496387396</v>
      </c>
      <c r="MN31" s="76">
        <v>361147.71634882892</v>
      </c>
      <c r="MO31" s="76">
        <v>0</v>
      </c>
      <c r="MP31" s="76">
        <v>84238.6140057788</v>
      </c>
      <c r="MQ31" s="76">
        <v>0</v>
      </c>
      <c r="MR31" s="76">
        <v>0</v>
      </c>
      <c r="MS31" s="76">
        <v>0</v>
      </c>
      <c r="MT31" s="76">
        <v>0</v>
      </c>
      <c r="MU31" s="76">
        <v>659679.85405193688</v>
      </c>
      <c r="MV31" s="76">
        <v>0</v>
      </c>
      <c r="MW31" s="76">
        <v>13814939.78368758</v>
      </c>
      <c r="MX31" s="76">
        <v>0</v>
      </c>
      <c r="MY31" s="76">
        <v>1243689.5664997506</v>
      </c>
      <c r="MZ31" s="76">
        <v>345020.92448626948</v>
      </c>
      <c r="NA31" s="76">
        <v>0</v>
      </c>
      <c r="NB31" s="76">
        <v>9531283.1583169978</v>
      </c>
      <c r="NC31" s="76">
        <v>8846742.2554955594</v>
      </c>
      <c r="ND31" s="76">
        <v>1327314.4489445868</v>
      </c>
      <c r="NE31" s="76">
        <v>2406823.1717973826</v>
      </c>
      <c r="NF31" s="76">
        <v>3896040.4168044734</v>
      </c>
      <c r="NG31" s="76">
        <v>7732718.2898258269</v>
      </c>
      <c r="NH31" s="76">
        <v>74763.35552498055</v>
      </c>
      <c r="NI31" s="76">
        <v>0</v>
      </c>
      <c r="NJ31" s="76">
        <v>270045.44716266502</v>
      </c>
      <c r="NK31" s="76">
        <v>470273.57808407123</v>
      </c>
      <c r="NL31" s="76">
        <v>0</v>
      </c>
      <c r="NM31" s="76">
        <v>0</v>
      </c>
      <c r="NN31" s="76">
        <v>0</v>
      </c>
      <c r="NO31" s="76">
        <v>364388.0115227421</v>
      </c>
      <c r="NP31" s="76">
        <v>0</v>
      </c>
      <c r="NQ31" s="76">
        <v>9994748.8318356797</v>
      </c>
      <c r="NR31" s="76">
        <v>0</v>
      </c>
      <c r="NS31" s="76">
        <v>0</v>
      </c>
      <c r="NT31" s="76">
        <v>275810.11470885971</v>
      </c>
      <c r="NU31" s="76">
        <v>0</v>
      </c>
      <c r="NV31" s="76">
        <v>15222903.996539094</v>
      </c>
      <c r="NW31" s="76">
        <v>14503999.989204865</v>
      </c>
      <c r="NX31" s="76">
        <v>4119396.3794822125</v>
      </c>
      <c r="NY31" s="76">
        <v>3245837.0478867632</v>
      </c>
      <c r="NZ31" s="76">
        <v>3979948.2608978553</v>
      </c>
      <c r="OA31" s="76">
        <v>16907908.932628434</v>
      </c>
      <c r="OB31" s="76">
        <v>286064.89842624631</v>
      </c>
      <c r="OC31" s="76">
        <v>0</v>
      </c>
      <c r="OD31" s="76">
        <v>0</v>
      </c>
      <c r="OE31" s="76">
        <v>5066.2256257099198</v>
      </c>
      <c r="OF31" s="76">
        <v>0</v>
      </c>
      <c r="OG31" s="76">
        <v>0</v>
      </c>
      <c r="OH31" s="76">
        <v>0</v>
      </c>
      <c r="OI31" s="76">
        <v>725170.41141106072</v>
      </c>
      <c r="OJ31" s="76">
        <v>0</v>
      </c>
      <c r="OK31" s="76">
        <v>4422631.5021759579</v>
      </c>
      <c r="OL31" s="76">
        <v>0</v>
      </c>
      <c r="OM31" s="76">
        <v>0</v>
      </c>
      <c r="ON31" s="76">
        <v>6513.5637644913304</v>
      </c>
      <c r="OO31" s="76">
        <v>0</v>
      </c>
      <c r="OP31" s="76">
        <v>0</v>
      </c>
      <c r="OQ31" s="76">
        <v>0</v>
      </c>
      <c r="OR31" s="76">
        <v>0</v>
      </c>
      <c r="OS31" s="76">
        <v>0</v>
      </c>
      <c r="OT31" s="76">
        <v>0</v>
      </c>
      <c r="OU31" s="76">
        <v>0</v>
      </c>
      <c r="OV31" s="76">
        <v>0</v>
      </c>
      <c r="OW31" s="76">
        <v>5506542.1257489976</v>
      </c>
      <c r="OX31" s="76">
        <v>0</v>
      </c>
      <c r="OY31" s="76">
        <v>0</v>
      </c>
      <c r="OZ31" s="76">
        <v>3327625.5203590002</v>
      </c>
      <c r="PA31" s="76">
        <v>0</v>
      </c>
      <c r="PB31" s="76">
        <v>0</v>
      </c>
      <c r="PC31" s="76">
        <v>0</v>
      </c>
      <c r="PD31" s="76">
        <v>0</v>
      </c>
      <c r="PE31" s="76">
        <v>0</v>
      </c>
      <c r="PF31" s="76">
        <v>0</v>
      </c>
      <c r="PG31" s="76">
        <v>0</v>
      </c>
      <c r="PH31" s="76">
        <v>0</v>
      </c>
      <c r="PI31" s="76">
        <v>0</v>
      </c>
      <c r="PJ31" s="76">
        <v>16969086.772530489</v>
      </c>
      <c r="PK31" s="76">
        <v>11714511.630298847</v>
      </c>
      <c r="PL31" s="76">
        <v>3237275.7652985058</v>
      </c>
      <c r="PM31" s="76">
        <v>4013612.2695931369</v>
      </c>
      <c r="PN31" s="76">
        <v>2424641.7633335255</v>
      </c>
      <c r="PO31" s="76">
        <v>13444292.174544398</v>
      </c>
      <c r="PP31" s="76">
        <v>439736.46419417113</v>
      </c>
      <c r="PQ31" s="76">
        <v>1867060.2477263797</v>
      </c>
      <c r="PR31" s="76">
        <v>145628.74828221399</v>
      </c>
      <c r="PS31" s="76">
        <v>180165.40997123485</v>
      </c>
      <c r="PT31" s="76">
        <v>1128272.0056440185</v>
      </c>
      <c r="PU31" s="76">
        <v>0</v>
      </c>
      <c r="PV31" s="76">
        <v>0</v>
      </c>
      <c r="PW31" s="76">
        <v>791066.13006609713</v>
      </c>
      <c r="PX31" s="76">
        <v>0</v>
      </c>
      <c r="PY31" s="76">
        <v>10344762.663703313</v>
      </c>
      <c r="PZ31" s="76">
        <v>0</v>
      </c>
      <c r="QA31" s="76">
        <v>423116.80310337059</v>
      </c>
      <c r="QB31" s="76">
        <v>292801.15171030129</v>
      </c>
      <c r="QC31" s="89">
        <v>0</v>
      </c>
      <c r="QD31" s="102">
        <v>1</v>
      </c>
    </row>
    <row r="32" spans="1:446">
      <c r="A32" s="75" t="s">
        <v>83</v>
      </c>
      <c r="B32" s="75" t="s">
        <v>83</v>
      </c>
      <c r="C32" s="76">
        <f>ROUND(ASU!H18,0)-ROUND(ASU!H288,0)</f>
        <v>0</v>
      </c>
      <c r="D32" s="77">
        <v>3541</v>
      </c>
      <c r="E32" s="75" t="s">
        <v>683</v>
      </c>
      <c r="F32" s="75">
        <v>2023</v>
      </c>
      <c r="G32" s="76">
        <v>50284030</v>
      </c>
      <c r="H32" s="76">
        <v>1009047</v>
      </c>
      <c r="I32" s="76">
        <v>6291795</v>
      </c>
      <c r="J32" s="76">
        <v>10651781</v>
      </c>
      <c r="K32" s="76">
        <v>23909022</v>
      </c>
      <c r="L32" s="75" t="s">
        <v>941</v>
      </c>
      <c r="M32" s="75" t="s">
        <v>743</v>
      </c>
      <c r="N32" t="s">
        <v>932</v>
      </c>
      <c r="O32" s="76">
        <v>6484</v>
      </c>
      <c r="P32" s="76">
        <v>2556</v>
      </c>
      <c r="Q32" s="76">
        <v>1103</v>
      </c>
      <c r="R32" s="76">
        <v>19</v>
      </c>
      <c r="S32" s="76">
        <v>82</v>
      </c>
      <c r="T32" s="78" t="s">
        <v>942</v>
      </c>
      <c r="U32" s="78" t="s">
        <v>870</v>
      </c>
      <c r="V32" s="78" t="s">
        <v>871</v>
      </c>
      <c r="W32" s="76">
        <v>76618</v>
      </c>
      <c r="X32" s="76">
        <v>18720</v>
      </c>
      <c r="Y32" s="76">
        <v>7695</v>
      </c>
      <c r="Z32" s="76">
        <v>798</v>
      </c>
      <c r="AA32" s="76">
        <v>2599</v>
      </c>
      <c r="AB32" s="76">
        <v>2987</v>
      </c>
      <c r="AC32" s="76">
        <v>327</v>
      </c>
      <c r="AD32" s="76">
        <v>0</v>
      </c>
      <c r="AE32" s="76">
        <v>1149</v>
      </c>
      <c r="AF32" s="76">
        <v>0</v>
      </c>
      <c r="AG32" s="76">
        <v>0</v>
      </c>
      <c r="AH32" s="76">
        <v>0</v>
      </c>
      <c r="AI32" s="76">
        <v>0</v>
      </c>
      <c r="AJ32" s="76">
        <v>4683</v>
      </c>
      <c r="AK32" s="76">
        <v>0</v>
      </c>
      <c r="AL32" s="76">
        <v>6699</v>
      </c>
      <c r="AM32" s="76">
        <v>0</v>
      </c>
      <c r="AN32" s="76">
        <v>9</v>
      </c>
      <c r="AO32" s="76">
        <v>2746</v>
      </c>
      <c r="AP32" s="76">
        <v>501</v>
      </c>
      <c r="AQ32" s="76">
        <v>12456</v>
      </c>
      <c r="AR32" s="76">
        <v>8029</v>
      </c>
      <c r="AS32" s="76">
        <v>1605</v>
      </c>
      <c r="AT32" s="76">
        <v>2104</v>
      </c>
      <c r="AU32" s="76">
        <v>2932</v>
      </c>
      <c r="AV32" s="76">
        <v>2733</v>
      </c>
      <c r="AW32" s="76">
        <v>276</v>
      </c>
      <c r="AX32" s="76">
        <v>0</v>
      </c>
      <c r="AY32" s="76">
        <v>3501</v>
      </c>
      <c r="AZ32" s="76">
        <v>0</v>
      </c>
      <c r="BA32" s="76">
        <v>0</v>
      </c>
      <c r="BB32" s="76">
        <v>0</v>
      </c>
      <c r="BC32" s="76">
        <v>0</v>
      </c>
      <c r="BD32" s="76">
        <v>4496</v>
      </c>
      <c r="BE32" s="76">
        <v>0</v>
      </c>
      <c r="BF32" s="76">
        <v>9850</v>
      </c>
      <c r="BG32" s="76">
        <v>0</v>
      </c>
      <c r="BH32" s="76">
        <v>693</v>
      </c>
      <c r="BI32" s="76">
        <v>912</v>
      </c>
      <c r="BJ32" s="76">
        <v>3910</v>
      </c>
      <c r="BK32" s="76">
        <v>5385</v>
      </c>
      <c r="BL32" s="76">
        <v>645</v>
      </c>
      <c r="BM32" s="76">
        <v>0</v>
      </c>
      <c r="BN32" s="76">
        <v>8823</v>
      </c>
      <c r="BO32" s="76">
        <v>314</v>
      </c>
      <c r="BP32" s="76">
        <v>534</v>
      </c>
      <c r="BQ32" s="76">
        <v>102</v>
      </c>
      <c r="BR32" s="76">
        <v>0</v>
      </c>
      <c r="BS32" s="76">
        <v>2313</v>
      </c>
      <c r="BT32" s="76">
        <v>0</v>
      </c>
      <c r="BU32" s="76">
        <v>0</v>
      </c>
      <c r="BV32" s="76">
        <v>0</v>
      </c>
      <c r="BW32" s="76">
        <v>0</v>
      </c>
      <c r="BX32" s="76">
        <v>506</v>
      </c>
      <c r="BY32" s="76">
        <v>0</v>
      </c>
      <c r="BZ32" s="76">
        <v>3732</v>
      </c>
      <c r="CA32" s="76">
        <v>0</v>
      </c>
      <c r="CB32" s="76">
        <v>0</v>
      </c>
      <c r="CC32" s="76">
        <v>342</v>
      </c>
      <c r="CD32" s="76">
        <v>1038</v>
      </c>
      <c r="CE32" s="76">
        <v>18</v>
      </c>
      <c r="CF32" s="76">
        <v>0</v>
      </c>
      <c r="CG32" s="76">
        <v>0</v>
      </c>
      <c r="CH32" s="76">
        <v>0</v>
      </c>
      <c r="CI32" s="76">
        <v>0</v>
      </c>
      <c r="CJ32" s="76">
        <v>0</v>
      </c>
      <c r="CK32" s="76">
        <v>0</v>
      </c>
      <c r="CL32" s="76">
        <v>0</v>
      </c>
      <c r="CM32" s="76">
        <v>267</v>
      </c>
      <c r="CN32" s="76">
        <v>0</v>
      </c>
      <c r="CO32" s="76">
        <v>0</v>
      </c>
      <c r="CP32" s="76">
        <v>0</v>
      </c>
      <c r="CQ32" s="76">
        <v>0</v>
      </c>
      <c r="CR32" s="76">
        <v>0</v>
      </c>
      <c r="CS32" s="76">
        <v>0</v>
      </c>
      <c r="CT32" s="76">
        <v>0</v>
      </c>
      <c r="CU32" s="76">
        <v>0</v>
      </c>
      <c r="CV32" s="76">
        <v>0</v>
      </c>
      <c r="CW32" s="76">
        <v>0</v>
      </c>
      <c r="CX32" s="76">
        <v>0</v>
      </c>
      <c r="CY32" s="76">
        <v>0</v>
      </c>
      <c r="CZ32" s="76">
        <v>0</v>
      </c>
      <c r="DA32" s="76">
        <v>0</v>
      </c>
      <c r="DB32" s="76">
        <v>0</v>
      </c>
      <c r="DC32" s="76">
        <v>0</v>
      </c>
      <c r="DD32" s="76">
        <v>0</v>
      </c>
      <c r="DE32" s="76">
        <v>0</v>
      </c>
      <c r="DF32" s="76">
        <v>0</v>
      </c>
      <c r="DG32" s="76">
        <v>0</v>
      </c>
      <c r="DH32" s="76">
        <v>0</v>
      </c>
      <c r="DI32" s="76">
        <v>0</v>
      </c>
      <c r="DJ32" s="76">
        <v>0</v>
      </c>
      <c r="DK32" s="76">
        <v>0</v>
      </c>
      <c r="DL32" s="76">
        <v>2715</v>
      </c>
      <c r="DM32" s="76">
        <v>0</v>
      </c>
      <c r="DN32" s="76">
        <v>0</v>
      </c>
      <c r="DO32" s="76">
        <v>0</v>
      </c>
      <c r="DP32" s="76">
        <v>0</v>
      </c>
      <c r="DQ32" s="76">
        <v>0</v>
      </c>
      <c r="DR32" s="76">
        <v>0</v>
      </c>
      <c r="DS32" s="76">
        <v>4577300.0893135909</v>
      </c>
      <c r="DT32" s="76">
        <v>1835556.1937610782</v>
      </c>
      <c r="DU32" s="76">
        <v>1188746.8593863</v>
      </c>
      <c r="DV32" s="76">
        <v>76370.115153366831</v>
      </c>
      <c r="DW32" s="76">
        <v>181857.90357313122</v>
      </c>
      <c r="DX32" s="76">
        <v>487206.68967709807</v>
      </c>
      <c r="DY32" s="76">
        <v>32861.445084864215</v>
      </c>
      <c r="DZ32" s="76">
        <v>0</v>
      </c>
      <c r="EA32" s="76">
        <v>127699.91204978795</v>
      </c>
      <c r="EB32" s="76">
        <v>0</v>
      </c>
      <c r="EC32" s="76">
        <v>0</v>
      </c>
      <c r="ED32" s="76">
        <v>0</v>
      </c>
      <c r="EE32" s="76">
        <v>0</v>
      </c>
      <c r="EF32" s="76">
        <v>249053.08385913909</v>
      </c>
      <c r="EG32" s="76">
        <v>0</v>
      </c>
      <c r="EH32" s="76">
        <v>534982.52585787745</v>
      </c>
      <c r="EI32" s="76">
        <v>0</v>
      </c>
      <c r="EJ32" s="76">
        <v>0</v>
      </c>
      <c r="EK32" s="76">
        <v>213666.97455434661</v>
      </c>
      <c r="EL32" s="76">
        <v>65449.518403318805</v>
      </c>
      <c r="EM32" s="76">
        <v>1522403.6811841759</v>
      </c>
      <c r="EN32" s="76">
        <v>1199495.1019744554</v>
      </c>
      <c r="EO32" s="76">
        <v>393857.96659272636</v>
      </c>
      <c r="EP32" s="76">
        <v>373680.74427802127</v>
      </c>
      <c r="EQ32" s="76">
        <v>255476.24640814724</v>
      </c>
      <c r="ER32" s="76">
        <v>874310.16323474224</v>
      </c>
      <c r="ES32" s="76">
        <v>32809.525182910482</v>
      </c>
      <c r="ET32" s="76">
        <v>0</v>
      </c>
      <c r="EU32" s="76">
        <v>360505.40032435412</v>
      </c>
      <c r="EV32" s="76">
        <v>0</v>
      </c>
      <c r="EW32" s="76">
        <v>0</v>
      </c>
      <c r="EX32" s="76">
        <v>0</v>
      </c>
      <c r="EY32" s="76">
        <v>0</v>
      </c>
      <c r="EZ32" s="76">
        <v>404881.16522049654</v>
      </c>
      <c r="FA32" s="76">
        <v>0</v>
      </c>
      <c r="FB32" s="76">
        <v>1348703.6050675528</v>
      </c>
      <c r="FC32" s="76">
        <v>0</v>
      </c>
      <c r="FD32" s="76">
        <v>0</v>
      </c>
      <c r="FE32" s="76">
        <v>77484.765418306648</v>
      </c>
      <c r="FF32" s="76">
        <v>951880.25896076567</v>
      </c>
      <c r="FG32" s="76">
        <v>1225386.9139049205</v>
      </c>
      <c r="FH32" s="76">
        <v>235246.9609075608</v>
      </c>
      <c r="FI32" s="76">
        <v>0</v>
      </c>
      <c r="FJ32" s="76">
        <v>855157.76475582889</v>
      </c>
      <c r="FK32" s="76">
        <v>102805.57084071208</v>
      </c>
      <c r="FL32" s="76">
        <v>134490.10714285716</v>
      </c>
      <c r="FM32" s="76">
        <v>13930.666666666666</v>
      </c>
      <c r="FN32" s="76">
        <v>0</v>
      </c>
      <c r="FO32" s="76">
        <v>383992.96482366015</v>
      </c>
      <c r="FP32" s="76">
        <v>0</v>
      </c>
      <c r="FQ32" s="76">
        <v>0</v>
      </c>
      <c r="FR32" s="76">
        <v>0</v>
      </c>
      <c r="FS32" s="76">
        <v>0</v>
      </c>
      <c r="FT32" s="76">
        <v>226901.32123626929</v>
      </c>
      <c r="FU32" s="76">
        <v>0</v>
      </c>
      <c r="FV32" s="76">
        <v>793696.05977537448</v>
      </c>
      <c r="FW32" s="76">
        <v>0</v>
      </c>
      <c r="FX32" s="76">
        <v>0</v>
      </c>
      <c r="FY32" s="76">
        <v>145387.47619047621</v>
      </c>
      <c r="FZ32" s="76">
        <v>565851.81661874719</v>
      </c>
      <c r="GA32" s="76">
        <v>27570.333333333332</v>
      </c>
      <c r="GB32" s="76">
        <v>0</v>
      </c>
      <c r="GC32" s="76">
        <v>0</v>
      </c>
      <c r="GD32" s="76">
        <v>0</v>
      </c>
      <c r="GE32" s="76">
        <v>0</v>
      </c>
      <c r="GF32" s="76">
        <v>0</v>
      </c>
      <c r="GG32" s="76">
        <v>0</v>
      </c>
      <c r="GH32" s="76">
        <v>0</v>
      </c>
      <c r="GI32" s="76">
        <v>134278.72280219779</v>
      </c>
      <c r="GJ32" s="76">
        <v>0</v>
      </c>
      <c r="GK32" s="76">
        <v>0</v>
      </c>
      <c r="GL32" s="76">
        <v>0</v>
      </c>
      <c r="GM32" s="76">
        <v>0</v>
      </c>
      <c r="GN32" s="76">
        <v>0</v>
      </c>
      <c r="GO32" s="76">
        <v>0</v>
      </c>
      <c r="GP32" s="76">
        <v>0</v>
      </c>
      <c r="GQ32" s="76">
        <v>0</v>
      </c>
      <c r="GR32" s="76">
        <v>0</v>
      </c>
      <c r="GS32" s="76">
        <v>0</v>
      </c>
      <c r="GT32" s="76">
        <v>0</v>
      </c>
      <c r="GU32" s="76">
        <v>0</v>
      </c>
      <c r="GV32" s="76">
        <v>0</v>
      </c>
      <c r="GW32" s="76">
        <v>0</v>
      </c>
      <c r="GX32" s="76">
        <v>0</v>
      </c>
      <c r="GY32" s="76">
        <v>0</v>
      </c>
      <c r="GZ32" s="76">
        <v>0</v>
      </c>
      <c r="HA32" s="76">
        <v>0</v>
      </c>
      <c r="HB32" s="76">
        <v>0</v>
      </c>
      <c r="HC32" s="76">
        <v>0</v>
      </c>
      <c r="HD32" s="76">
        <v>0</v>
      </c>
      <c r="HE32" s="76">
        <v>0</v>
      </c>
      <c r="HF32" s="76">
        <v>0</v>
      </c>
      <c r="HG32" s="76">
        <v>0</v>
      </c>
      <c r="HH32" s="76">
        <v>913185.43952835817</v>
      </c>
      <c r="HI32" s="76">
        <v>0</v>
      </c>
      <c r="HJ32" s="76">
        <v>0</v>
      </c>
      <c r="HK32" s="76">
        <v>0</v>
      </c>
      <c r="HL32" s="76">
        <v>0</v>
      </c>
      <c r="HM32" s="76">
        <v>0</v>
      </c>
      <c r="HN32" s="76">
        <v>0</v>
      </c>
      <c r="HP32" s="77" t="s">
        <v>157</v>
      </c>
      <c r="HQ32" s="75">
        <f>'Relative Weights'!$H$1</f>
        <v>2023</v>
      </c>
      <c r="HR32" s="76">
        <v>22190</v>
      </c>
      <c r="HS32" s="76">
        <v>44379</v>
      </c>
      <c r="HT32" s="76">
        <v>11095</v>
      </c>
      <c r="HU32" s="76">
        <v>0</v>
      </c>
      <c r="HV32" s="76">
        <v>0</v>
      </c>
      <c r="HW32" s="76">
        <v>0</v>
      </c>
      <c r="HX32" s="76">
        <v>0</v>
      </c>
      <c r="HY32" s="76">
        <v>0</v>
      </c>
      <c r="HZ32" s="76">
        <v>49927</v>
      </c>
      <c r="IA32" s="76">
        <v>0</v>
      </c>
      <c r="IB32" s="76">
        <v>0</v>
      </c>
      <c r="IC32" s="76">
        <v>0</v>
      </c>
      <c r="ID32" s="76">
        <v>0</v>
      </c>
      <c r="IE32" s="76">
        <v>0</v>
      </c>
      <c r="IF32" s="76">
        <v>0</v>
      </c>
      <c r="IG32" s="76">
        <v>0</v>
      </c>
      <c r="IH32" s="76">
        <v>0</v>
      </c>
      <c r="II32" s="76">
        <v>0</v>
      </c>
      <c r="IJ32" s="76">
        <v>0</v>
      </c>
      <c r="IK32" s="76">
        <v>0</v>
      </c>
      <c r="IL32" s="76">
        <v>0</v>
      </c>
      <c r="IM32" s="76">
        <v>0</v>
      </c>
      <c r="IN32" s="76">
        <v>0</v>
      </c>
      <c r="IO32" s="76">
        <v>0</v>
      </c>
      <c r="IP32" s="76">
        <v>0</v>
      </c>
      <c r="IQ32" s="76">
        <v>0</v>
      </c>
      <c r="IR32" s="76">
        <v>0</v>
      </c>
      <c r="IS32" s="76">
        <v>0</v>
      </c>
      <c r="IT32" s="76">
        <v>0</v>
      </c>
      <c r="IU32" s="76">
        <v>0</v>
      </c>
      <c r="IV32" s="76">
        <v>0</v>
      </c>
      <c r="IW32" s="76">
        <v>0</v>
      </c>
      <c r="IX32" s="76">
        <v>0</v>
      </c>
      <c r="IY32" s="76">
        <v>0</v>
      </c>
      <c r="IZ32" s="76">
        <v>0</v>
      </c>
      <c r="JA32" s="76">
        <v>0</v>
      </c>
      <c r="JB32" s="76">
        <v>0</v>
      </c>
      <c r="JC32" s="76">
        <v>0</v>
      </c>
      <c r="JD32" s="76">
        <v>0</v>
      </c>
      <c r="JE32" s="76">
        <v>0</v>
      </c>
      <c r="JF32" s="76">
        <v>0</v>
      </c>
      <c r="JG32" s="76">
        <v>0</v>
      </c>
      <c r="JH32" s="76">
        <v>0</v>
      </c>
      <c r="JI32" s="76">
        <v>0</v>
      </c>
      <c r="JJ32" s="76">
        <v>0</v>
      </c>
      <c r="JK32" s="76">
        <v>0</v>
      </c>
      <c r="JL32" s="76">
        <v>0</v>
      </c>
      <c r="JM32" s="76">
        <v>0</v>
      </c>
      <c r="JN32" s="76">
        <v>0</v>
      </c>
      <c r="JO32" s="76">
        <v>0</v>
      </c>
      <c r="JP32" s="76">
        <v>0</v>
      </c>
      <c r="JQ32" s="76">
        <v>0</v>
      </c>
      <c r="JR32" s="76">
        <v>0</v>
      </c>
      <c r="JS32" s="76">
        <v>0</v>
      </c>
      <c r="JT32" s="76">
        <v>0</v>
      </c>
      <c r="JU32" s="76">
        <v>0</v>
      </c>
      <c r="JV32" s="76">
        <v>0</v>
      </c>
      <c r="JW32" s="76">
        <v>0</v>
      </c>
      <c r="JX32" s="76">
        <v>0</v>
      </c>
      <c r="JY32" s="76">
        <v>0</v>
      </c>
      <c r="JZ32" s="76">
        <v>0</v>
      </c>
      <c r="KA32" s="76">
        <v>0</v>
      </c>
      <c r="KB32" s="76">
        <v>0</v>
      </c>
      <c r="KC32" s="76">
        <v>0</v>
      </c>
      <c r="KD32" s="76">
        <v>0</v>
      </c>
      <c r="KE32" s="76">
        <v>0</v>
      </c>
      <c r="KF32" s="76">
        <v>0</v>
      </c>
      <c r="KG32" s="76">
        <v>0</v>
      </c>
      <c r="KH32" s="76">
        <v>0</v>
      </c>
      <c r="KI32" s="76">
        <v>0</v>
      </c>
      <c r="KJ32" s="76">
        <v>0</v>
      </c>
      <c r="KK32" s="76">
        <v>0</v>
      </c>
      <c r="KL32" s="76">
        <v>0</v>
      </c>
      <c r="KM32" s="76">
        <v>0</v>
      </c>
      <c r="KN32" s="76">
        <v>0</v>
      </c>
      <c r="KO32" s="76">
        <v>0</v>
      </c>
      <c r="KP32" s="76">
        <v>0</v>
      </c>
      <c r="KQ32" s="76">
        <v>0</v>
      </c>
      <c r="KR32" s="76">
        <v>0</v>
      </c>
      <c r="KS32" s="76">
        <v>0</v>
      </c>
      <c r="KT32" s="76">
        <v>0</v>
      </c>
      <c r="KU32" s="76">
        <v>0</v>
      </c>
      <c r="KV32" s="76">
        <v>0</v>
      </c>
      <c r="KW32" s="76">
        <v>0</v>
      </c>
      <c r="KX32" s="76">
        <v>0</v>
      </c>
      <c r="KY32" s="76">
        <v>0</v>
      </c>
      <c r="KZ32" s="76">
        <v>0</v>
      </c>
      <c r="LA32" s="76">
        <v>0</v>
      </c>
      <c r="LB32" s="76">
        <v>0</v>
      </c>
      <c r="LC32" s="76">
        <v>0</v>
      </c>
      <c r="LD32" s="76">
        <v>0</v>
      </c>
      <c r="LE32" s="76">
        <v>0</v>
      </c>
      <c r="LF32" s="76">
        <v>0</v>
      </c>
      <c r="LG32" s="76">
        <v>0</v>
      </c>
      <c r="LH32" s="76">
        <v>0</v>
      </c>
      <c r="LI32" s="76">
        <v>0</v>
      </c>
      <c r="LJ32" s="76">
        <v>0</v>
      </c>
      <c r="LK32" s="76">
        <v>0</v>
      </c>
      <c r="LL32" s="76">
        <v>0</v>
      </c>
      <c r="LM32" s="76">
        <v>0</v>
      </c>
      <c r="LN32" s="76">
        <v>0</v>
      </c>
      <c r="LO32" s="76">
        <v>0</v>
      </c>
      <c r="LP32" s="76">
        <v>0</v>
      </c>
      <c r="LQ32" s="76">
        <v>0</v>
      </c>
      <c r="LR32" s="76">
        <v>0</v>
      </c>
      <c r="LS32" s="76">
        <v>0</v>
      </c>
      <c r="LT32" s="76">
        <v>0</v>
      </c>
      <c r="LU32" s="76">
        <v>0</v>
      </c>
      <c r="LV32" s="76">
        <v>0</v>
      </c>
      <c r="LW32" s="76">
        <v>0</v>
      </c>
      <c r="LX32" s="76">
        <v>0</v>
      </c>
      <c r="LY32" s="76">
        <v>0</v>
      </c>
      <c r="LZ32" s="76">
        <v>0</v>
      </c>
      <c r="MA32" s="76">
        <v>0</v>
      </c>
      <c r="MB32" s="76">
        <v>0</v>
      </c>
      <c r="MC32" s="76">
        <v>0</v>
      </c>
      <c r="MD32" s="76">
        <v>0</v>
      </c>
      <c r="ME32" s="76">
        <v>0</v>
      </c>
      <c r="MF32" s="76">
        <v>0</v>
      </c>
      <c r="MG32" s="76">
        <v>0</v>
      </c>
      <c r="MH32" s="76">
        <v>0</v>
      </c>
      <c r="MI32" s="76">
        <v>0</v>
      </c>
      <c r="MJ32" s="76">
        <v>0</v>
      </c>
      <c r="MK32" s="76">
        <v>0</v>
      </c>
      <c r="ML32" s="76">
        <v>0</v>
      </c>
      <c r="MM32" s="76">
        <v>0</v>
      </c>
      <c r="MN32" s="76">
        <v>0</v>
      </c>
      <c r="MO32" s="76">
        <v>0</v>
      </c>
      <c r="MP32" s="76">
        <v>0</v>
      </c>
      <c r="MQ32" s="76">
        <v>0</v>
      </c>
      <c r="MR32" s="76">
        <v>0</v>
      </c>
      <c r="MS32" s="76">
        <v>0</v>
      </c>
      <c r="MT32" s="76">
        <v>0</v>
      </c>
      <c r="MU32" s="76">
        <v>0</v>
      </c>
      <c r="MV32" s="76">
        <v>0</v>
      </c>
      <c r="MW32" s="76">
        <v>0</v>
      </c>
      <c r="MX32" s="76">
        <v>0</v>
      </c>
      <c r="MY32" s="76">
        <v>0</v>
      </c>
      <c r="MZ32" s="76">
        <v>0</v>
      </c>
      <c r="NA32" s="76">
        <v>0</v>
      </c>
      <c r="NB32" s="76">
        <v>0</v>
      </c>
      <c r="NC32" s="76">
        <v>0</v>
      </c>
      <c r="ND32" s="76">
        <v>0</v>
      </c>
      <c r="NE32" s="76">
        <v>0</v>
      </c>
      <c r="NF32" s="76">
        <v>0</v>
      </c>
      <c r="NG32" s="76">
        <v>0</v>
      </c>
      <c r="NH32" s="76">
        <v>0</v>
      </c>
      <c r="NI32" s="76">
        <v>0</v>
      </c>
      <c r="NJ32" s="76">
        <v>0</v>
      </c>
      <c r="NK32" s="76">
        <v>0</v>
      </c>
      <c r="NL32" s="76">
        <v>0</v>
      </c>
      <c r="NM32" s="76">
        <v>0</v>
      </c>
      <c r="NN32" s="76">
        <v>0</v>
      </c>
      <c r="NO32" s="76">
        <v>0</v>
      </c>
      <c r="NP32" s="76">
        <v>0</v>
      </c>
      <c r="NQ32" s="76">
        <v>0</v>
      </c>
      <c r="NR32" s="76">
        <v>0</v>
      </c>
      <c r="NS32" s="76">
        <v>0</v>
      </c>
      <c r="NT32" s="76">
        <v>0</v>
      </c>
      <c r="NU32" s="76">
        <v>0</v>
      </c>
      <c r="NV32" s="76">
        <v>0</v>
      </c>
      <c r="NW32" s="76">
        <v>0</v>
      </c>
      <c r="NX32" s="76">
        <v>0</v>
      </c>
      <c r="NY32" s="76">
        <v>0</v>
      </c>
      <c r="NZ32" s="76">
        <v>0</v>
      </c>
      <c r="OA32" s="76">
        <v>0</v>
      </c>
      <c r="OB32" s="76">
        <v>0</v>
      </c>
      <c r="OC32" s="76">
        <v>0</v>
      </c>
      <c r="OD32" s="76">
        <v>0</v>
      </c>
      <c r="OE32" s="76">
        <v>0</v>
      </c>
      <c r="OF32" s="76">
        <v>0</v>
      </c>
      <c r="OG32" s="76">
        <v>0</v>
      </c>
      <c r="OH32" s="76">
        <v>0</v>
      </c>
      <c r="OI32" s="76">
        <v>0</v>
      </c>
      <c r="OJ32" s="76">
        <v>0</v>
      </c>
      <c r="OK32" s="76">
        <v>0</v>
      </c>
      <c r="OL32" s="76">
        <v>0</v>
      </c>
      <c r="OM32" s="76">
        <v>0</v>
      </c>
      <c r="ON32" s="76">
        <v>0</v>
      </c>
      <c r="OO32" s="76">
        <v>0</v>
      </c>
      <c r="OP32" s="76">
        <v>0</v>
      </c>
      <c r="OQ32" s="76">
        <v>0</v>
      </c>
      <c r="OR32" s="76">
        <v>0</v>
      </c>
      <c r="OS32" s="76">
        <v>0</v>
      </c>
      <c r="OT32" s="76">
        <v>0</v>
      </c>
      <c r="OU32" s="76">
        <v>0</v>
      </c>
      <c r="OV32" s="76">
        <v>0</v>
      </c>
      <c r="OW32" s="76">
        <v>0</v>
      </c>
      <c r="OX32" s="76">
        <v>0</v>
      </c>
      <c r="OY32" s="76">
        <v>0</v>
      </c>
      <c r="OZ32" s="76">
        <v>0</v>
      </c>
      <c r="PA32" s="76">
        <v>0</v>
      </c>
      <c r="PB32" s="76">
        <v>0</v>
      </c>
      <c r="PC32" s="76">
        <v>0</v>
      </c>
      <c r="PD32" s="76">
        <v>0</v>
      </c>
      <c r="PE32" s="76">
        <v>0</v>
      </c>
      <c r="PF32" s="76">
        <v>0</v>
      </c>
      <c r="PG32" s="76">
        <v>0</v>
      </c>
      <c r="PH32" s="76">
        <v>0</v>
      </c>
      <c r="PI32" s="76">
        <v>0</v>
      </c>
      <c r="PJ32" s="76">
        <v>8934550</v>
      </c>
      <c r="PK32" s="76">
        <v>3939378</v>
      </c>
      <c r="PL32" s="76">
        <v>1916776</v>
      </c>
      <c r="PM32" s="76">
        <v>657979</v>
      </c>
      <c r="PN32" s="76">
        <v>1589958</v>
      </c>
      <c r="PO32" s="76">
        <v>1822381</v>
      </c>
      <c r="PP32" s="76">
        <v>96968</v>
      </c>
      <c r="PQ32" s="76">
        <v>0</v>
      </c>
      <c r="PR32" s="76">
        <v>1176126</v>
      </c>
      <c r="PS32" s="76">
        <v>0</v>
      </c>
      <c r="PT32" s="76">
        <v>0</v>
      </c>
      <c r="PU32" s="76">
        <v>0</v>
      </c>
      <c r="PV32" s="76">
        <v>0</v>
      </c>
      <c r="PW32" s="76">
        <v>2185410</v>
      </c>
      <c r="PX32" s="76">
        <v>0</v>
      </c>
      <c r="PY32" s="76">
        <v>3261488</v>
      </c>
      <c r="PZ32" s="76">
        <v>0</v>
      </c>
      <c r="QA32" s="76">
        <v>0</v>
      </c>
      <c r="QB32" s="76">
        <v>531776</v>
      </c>
      <c r="QC32" s="89">
        <v>1928574</v>
      </c>
      <c r="QD32" s="102">
        <v>1</v>
      </c>
    </row>
    <row r="33" spans="1:446">
      <c r="A33" s="75" t="s">
        <v>111</v>
      </c>
      <c r="B33" s="75" t="s">
        <v>111</v>
      </c>
      <c r="C33" s="80">
        <f>ROUND(TWU!H18,0)-ROUND(TWU!H288,0)</f>
        <v>0</v>
      </c>
      <c r="D33" s="77">
        <v>3646</v>
      </c>
      <c r="E33" s="75" t="s">
        <v>111</v>
      </c>
      <c r="F33" s="75">
        <v>2023</v>
      </c>
      <c r="G33" s="80">
        <v>90013561</v>
      </c>
      <c r="H33" s="80">
        <v>6660350</v>
      </c>
      <c r="I33" s="80">
        <v>36813478</v>
      </c>
      <c r="J33" s="80">
        <v>15359851</v>
      </c>
      <c r="K33" s="80">
        <v>37324787</v>
      </c>
      <c r="L33" s="75" t="s">
        <v>803</v>
      </c>
      <c r="M33" s="75" t="s">
        <v>744</v>
      </c>
      <c r="N33" s="75" t="s">
        <v>804</v>
      </c>
      <c r="O33" s="76">
        <v>4164</v>
      </c>
      <c r="P33" s="76">
        <v>5959</v>
      </c>
      <c r="Q33" s="76">
        <v>3948</v>
      </c>
      <c r="R33" s="76">
        <v>1054</v>
      </c>
      <c r="S33" s="76">
        <v>318</v>
      </c>
      <c r="T33" s="78" t="s">
        <v>783</v>
      </c>
      <c r="U33" s="78" t="s">
        <v>784</v>
      </c>
      <c r="V33" s="78" t="s">
        <v>785</v>
      </c>
      <c r="W33" s="80">
        <v>66639</v>
      </c>
      <c r="X33" s="80">
        <v>28977</v>
      </c>
      <c r="Y33" s="80">
        <v>9483</v>
      </c>
      <c r="Z33" s="80">
        <v>2877</v>
      </c>
      <c r="AA33" s="80">
        <v>438</v>
      </c>
      <c r="AB33" s="80">
        <v>1028</v>
      </c>
      <c r="AC33" s="80">
        <v>3704</v>
      </c>
      <c r="AD33" s="80">
        <v>0</v>
      </c>
      <c r="AE33" s="80">
        <v>430</v>
      </c>
      <c r="AF33" s="80">
        <v>39</v>
      </c>
      <c r="AG33" s="80">
        <v>0</v>
      </c>
      <c r="AH33" s="80">
        <v>0</v>
      </c>
      <c r="AI33" s="80">
        <v>0</v>
      </c>
      <c r="AJ33" s="80">
        <v>3202</v>
      </c>
      <c r="AK33" s="80">
        <v>0</v>
      </c>
      <c r="AL33" s="80">
        <v>4521</v>
      </c>
      <c r="AM33" s="80">
        <v>0</v>
      </c>
      <c r="AN33" s="80">
        <v>0</v>
      </c>
      <c r="AO33" s="80">
        <v>6</v>
      </c>
      <c r="AP33" s="80">
        <v>355</v>
      </c>
      <c r="AQ33" s="80">
        <v>19982</v>
      </c>
      <c r="AR33" s="80">
        <v>13807</v>
      </c>
      <c r="AS33" s="80">
        <v>5192</v>
      </c>
      <c r="AT33" s="80">
        <v>8606</v>
      </c>
      <c r="AU33" s="80">
        <v>468</v>
      </c>
      <c r="AV33" s="80">
        <v>1761</v>
      </c>
      <c r="AW33" s="80">
        <v>3809</v>
      </c>
      <c r="AX33" s="80">
        <v>0</v>
      </c>
      <c r="AY33" s="80">
        <v>2218</v>
      </c>
      <c r="AZ33" s="80">
        <v>351</v>
      </c>
      <c r="BA33" s="80">
        <v>0</v>
      </c>
      <c r="BB33" s="80">
        <v>0</v>
      </c>
      <c r="BC33" s="80">
        <v>0</v>
      </c>
      <c r="BD33" s="80">
        <v>11088</v>
      </c>
      <c r="BE33" s="80">
        <v>0</v>
      </c>
      <c r="BF33" s="80">
        <v>16773</v>
      </c>
      <c r="BG33" s="80">
        <v>0</v>
      </c>
      <c r="BH33" s="80">
        <v>642</v>
      </c>
      <c r="BI33" s="80">
        <v>366</v>
      </c>
      <c r="BJ33" s="80">
        <v>26775.999999999996</v>
      </c>
      <c r="BK33" s="80">
        <v>5766</v>
      </c>
      <c r="BL33" s="80">
        <v>7705</v>
      </c>
      <c r="BM33" s="80">
        <v>1446</v>
      </c>
      <c r="BN33" s="80">
        <v>5269</v>
      </c>
      <c r="BO33" s="80">
        <v>132</v>
      </c>
      <c r="BP33" s="80">
        <v>821</v>
      </c>
      <c r="BQ33" s="80">
        <v>3003</v>
      </c>
      <c r="BR33" s="80">
        <v>0</v>
      </c>
      <c r="BS33" s="80">
        <v>816</v>
      </c>
      <c r="BT33" s="80">
        <v>4680</v>
      </c>
      <c r="BU33" s="80">
        <v>0</v>
      </c>
      <c r="BV33" s="80">
        <v>0</v>
      </c>
      <c r="BW33" s="80">
        <v>0</v>
      </c>
      <c r="BX33" s="80">
        <v>9856</v>
      </c>
      <c r="BY33" s="80">
        <v>0</v>
      </c>
      <c r="BZ33" s="80">
        <v>20307</v>
      </c>
      <c r="CA33" s="80">
        <v>0</v>
      </c>
      <c r="CB33" s="80">
        <v>0</v>
      </c>
      <c r="CC33" s="80">
        <v>123</v>
      </c>
      <c r="CD33" s="80">
        <v>11702</v>
      </c>
      <c r="CE33" s="80">
        <v>2275</v>
      </c>
      <c r="CF33" s="80">
        <v>4446</v>
      </c>
      <c r="CG33" s="80">
        <v>396</v>
      </c>
      <c r="CH33" s="80">
        <v>1497</v>
      </c>
      <c r="CI33" s="80">
        <v>9</v>
      </c>
      <c r="CJ33" s="80">
        <v>0</v>
      </c>
      <c r="CK33" s="80">
        <v>738</v>
      </c>
      <c r="CL33" s="80">
        <v>0</v>
      </c>
      <c r="CM33" s="80">
        <v>0</v>
      </c>
      <c r="CN33" s="80">
        <v>0</v>
      </c>
      <c r="CO33" s="80">
        <v>0</v>
      </c>
      <c r="CP33" s="80">
        <v>0</v>
      </c>
      <c r="CQ33" s="80">
        <v>0</v>
      </c>
      <c r="CR33" s="80">
        <v>9411</v>
      </c>
      <c r="CS33" s="80">
        <v>0</v>
      </c>
      <c r="CT33" s="80">
        <v>24</v>
      </c>
      <c r="CU33" s="80">
        <v>0</v>
      </c>
      <c r="CV33" s="80">
        <v>0</v>
      </c>
      <c r="CW33" s="80">
        <v>6</v>
      </c>
      <c r="CX33" s="80">
        <v>1557</v>
      </c>
      <c r="CY33" s="80">
        <v>0</v>
      </c>
      <c r="CZ33" s="80">
        <v>0</v>
      </c>
      <c r="DA33" s="80">
        <v>0</v>
      </c>
      <c r="DB33" s="80">
        <v>0</v>
      </c>
      <c r="DC33" s="80">
        <v>0</v>
      </c>
      <c r="DD33" s="80">
        <v>0</v>
      </c>
      <c r="DE33" s="80">
        <v>0</v>
      </c>
      <c r="DF33" s="80">
        <v>0</v>
      </c>
      <c r="DG33" s="80">
        <v>0</v>
      </c>
      <c r="DH33" s="80">
        <v>0</v>
      </c>
      <c r="DI33" s="80">
        <v>0</v>
      </c>
      <c r="DJ33" s="80">
        <v>0</v>
      </c>
      <c r="DK33" s="80">
        <v>0</v>
      </c>
      <c r="DL33" s="80">
        <v>9884.0000000000018</v>
      </c>
      <c r="DM33" s="80">
        <v>0</v>
      </c>
      <c r="DN33" s="80">
        <v>0</v>
      </c>
      <c r="DO33" s="80">
        <v>0</v>
      </c>
      <c r="DP33" s="80">
        <v>0</v>
      </c>
      <c r="DQ33" s="80">
        <v>0</v>
      </c>
      <c r="DR33" s="80">
        <v>0</v>
      </c>
      <c r="DS33" s="80">
        <v>3060273.4791905414</v>
      </c>
      <c r="DT33" s="80">
        <v>2137710.46162801</v>
      </c>
      <c r="DU33" s="80">
        <v>864862.37743666058</v>
      </c>
      <c r="DV33" s="80">
        <v>166516.88192242084</v>
      </c>
      <c r="DW33" s="80">
        <v>109197.91478758749</v>
      </c>
      <c r="DX33" s="80">
        <v>106206.54018748821</v>
      </c>
      <c r="DY33" s="80">
        <v>281420.88983490091</v>
      </c>
      <c r="DZ33" s="80">
        <v>0</v>
      </c>
      <c r="EA33" s="80">
        <v>46214.901193519472</v>
      </c>
      <c r="EB33" s="80">
        <v>2667.3517241379309</v>
      </c>
      <c r="EC33" s="80">
        <v>0</v>
      </c>
      <c r="ED33" s="80">
        <v>0</v>
      </c>
      <c r="EE33" s="80">
        <v>0</v>
      </c>
      <c r="EF33" s="80">
        <v>267944.74394904554</v>
      </c>
      <c r="EG33" s="80">
        <v>0</v>
      </c>
      <c r="EH33" s="80">
        <v>415733.23457626865</v>
      </c>
      <c r="EI33" s="80">
        <v>0</v>
      </c>
      <c r="EJ33" s="80">
        <v>0</v>
      </c>
      <c r="EK33" s="80">
        <v>857.17003367003372</v>
      </c>
      <c r="EL33" s="80">
        <v>72784.188600691181</v>
      </c>
      <c r="EM33" s="80">
        <v>1509229.8188925395</v>
      </c>
      <c r="EN33" s="80">
        <v>1577533.9748023625</v>
      </c>
      <c r="EO33" s="80">
        <v>1058825.9577725474</v>
      </c>
      <c r="EP33" s="80">
        <v>804535.26490626566</v>
      </c>
      <c r="EQ33" s="80">
        <v>57964.85933654361</v>
      </c>
      <c r="ER33" s="80">
        <v>366268.87964686099</v>
      </c>
      <c r="ES33" s="80">
        <v>392309.69604777778</v>
      </c>
      <c r="ET33" s="80">
        <v>0</v>
      </c>
      <c r="EU33" s="80">
        <v>335668.861284966</v>
      </c>
      <c r="EV33" s="80">
        <v>27422.64827586207</v>
      </c>
      <c r="EW33" s="80">
        <v>0</v>
      </c>
      <c r="EX33" s="80">
        <v>0</v>
      </c>
      <c r="EY33" s="80">
        <v>0</v>
      </c>
      <c r="EZ33" s="80">
        <v>1310246.2275126129</v>
      </c>
      <c r="FA33" s="80">
        <v>0</v>
      </c>
      <c r="FB33" s="80">
        <v>2398734.1388624664</v>
      </c>
      <c r="FC33" s="80">
        <v>0</v>
      </c>
      <c r="FD33" s="80">
        <v>119846.49707426106</v>
      </c>
      <c r="FE33" s="80">
        <v>52548.07441077441</v>
      </c>
      <c r="FF33" s="80">
        <v>5511568.0317861419</v>
      </c>
      <c r="FG33" s="80">
        <v>1625315.2316765236</v>
      </c>
      <c r="FH33" s="80">
        <v>1829340.3365972636</v>
      </c>
      <c r="FI33" s="80">
        <v>690720.26870347559</v>
      </c>
      <c r="FJ33" s="80">
        <v>1273819.5521405993</v>
      </c>
      <c r="FK33" s="80">
        <v>53027.026346153842</v>
      </c>
      <c r="FL33" s="80">
        <v>212159.51171706148</v>
      </c>
      <c r="FM33" s="80">
        <v>553873.75316897035</v>
      </c>
      <c r="FN33" s="80">
        <v>0</v>
      </c>
      <c r="FO33" s="80">
        <v>127516.28571428571</v>
      </c>
      <c r="FP33" s="80">
        <v>765672.9006132572</v>
      </c>
      <c r="FQ33" s="80">
        <v>0</v>
      </c>
      <c r="FR33" s="80">
        <v>0</v>
      </c>
      <c r="FS33" s="80">
        <v>0</v>
      </c>
      <c r="FT33" s="80">
        <v>1898789.7947347139</v>
      </c>
      <c r="FU33" s="80">
        <v>0</v>
      </c>
      <c r="FV33" s="80">
        <v>2377291.7731863502</v>
      </c>
      <c r="FW33" s="80">
        <v>0</v>
      </c>
      <c r="FX33" s="80">
        <v>0</v>
      </c>
      <c r="FY33" s="80">
        <v>47205.618014705884</v>
      </c>
      <c r="FZ33" s="80">
        <v>2858220.0834177849</v>
      </c>
      <c r="GA33" s="80">
        <v>1517653.1799397776</v>
      </c>
      <c r="GB33" s="80">
        <v>1392331.3604467516</v>
      </c>
      <c r="GC33" s="80">
        <v>175429.37145852172</v>
      </c>
      <c r="GD33" s="80">
        <v>789970.8874098619</v>
      </c>
      <c r="GE33" s="80">
        <v>4338.7875000000004</v>
      </c>
      <c r="GF33" s="80">
        <v>0</v>
      </c>
      <c r="GG33" s="80">
        <v>310143.09650336392</v>
      </c>
      <c r="GH33" s="80">
        <v>0</v>
      </c>
      <c r="GI33" s="80">
        <v>0</v>
      </c>
      <c r="GJ33" s="80">
        <v>0</v>
      </c>
      <c r="GK33" s="80">
        <v>0</v>
      </c>
      <c r="GL33" s="80">
        <v>0</v>
      </c>
      <c r="GM33" s="80">
        <v>0</v>
      </c>
      <c r="GN33" s="80">
        <v>2582760.6049909373</v>
      </c>
      <c r="GO33" s="80">
        <v>0</v>
      </c>
      <c r="GP33" s="80">
        <v>16225</v>
      </c>
      <c r="GQ33" s="80">
        <v>0</v>
      </c>
      <c r="GR33" s="80">
        <v>0</v>
      </c>
      <c r="GS33" s="80">
        <v>220.58823529411765</v>
      </c>
      <c r="GT33" s="80">
        <v>2073292.6591841441</v>
      </c>
      <c r="GU33" s="80">
        <v>0</v>
      </c>
      <c r="GV33" s="80">
        <v>0</v>
      </c>
      <c r="GW33" s="80">
        <v>0</v>
      </c>
      <c r="GX33" s="80">
        <v>0</v>
      </c>
      <c r="GY33" s="80">
        <v>0</v>
      </c>
      <c r="GZ33" s="80">
        <v>0</v>
      </c>
      <c r="HA33" s="80">
        <v>0</v>
      </c>
      <c r="HB33" s="80">
        <v>0</v>
      </c>
      <c r="HC33" s="80">
        <v>0</v>
      </c>
      <c r="HD33" s="80">
        <v>0</v>
      </c>
      <c r="HE33" s="80">
        <v>0</v>
      </c>
      <c r="HF33" s="80">
        <v>0</v>
      </c>
      <c r="HG33" s="80">
        <v>0</v>
      </c>
      <c r="HH33" s="80">
        <v>1921877.6383108988</v>
      </c>
      <c r="HI33" s="80">
        <v>0</v>
      </c>
      <c r="HJ33" s="80">
        <v>0</v>
      </c>
      <c r="HK33" s="80">
        <v>0</v>
      </c>
      <c r="HL33" s="80">
        <v>0</v>
      </c>
      <c r="HM33" s="80">
        <v>0</v>
      </c>
      <c r="HN33" s="80">
        <v>0</v>
      </c>
      <c r="HP33" s="77" t="s">
        <v>158</v>
      </c>
      <c r="HQ33" s="75">
        <f>'Relative Weights'!$H$1</f>
        <v>2023</v>
      </c>
      <c r="HR33" s="76">
        <v>123352.33333333333</v>
      </c>
      <c r="HS33" s="76">
        <v>279097.5</v>
      </c>
      <c r="HT33" s="76">
        <v>9085</v>
      </c>
      <c r="HU33" s="76">
        <v>0</v>
      </c>
      <c r="HV33" s="76">
        <v>1041.5999999999999</v>
      </c>
      <c r="HW33" s="76">
        <v>0</v>
      </c>
      <c r="HX33" s="76">
        <v>11099</v>
      </c>
      <c r="HY33" s="76">
        <v>0</v>
      </c>
      <c r="HZ33" s="76">
        <v>41604</v>
      </c>
      <c r="IA33" s="76">
        <v>0</v>
      </c>
      <c r="IB33" s="76">
        <v>0</v>
      </c>
      <c r="IC33" s="76">
        <v>0</v>
      </c>
      <c r="ID33" s="76">
        <v>0</v>
      </c>
      <c r="IE33" s="76">
        <v>6824</v>
      </c>
      <c r="IF33" s="76">
        <v>0</v>
      </c>
      <c r="IG33" s="76">
        <v>3000</v>
      </c>
      <c r="IH33" s="76">
        <v>0</v>
      </c>
      <c r="II33" s="76">
        <v>0</v>
      </c>
      <c r="IJ33" s="76">
        <v>0</v>
      </c>
      <c r="IK33" s="76">
        <v>0</v>
      </c>
      <c r="IL33" s="76">
        <v>82047</v>
      </c>
      <c r="IM33" s="76">
        <v>107053.44230769231</v>
      </c>
      <c r="IN33" s="76">
        <v>4000</v>
      </c>
      <c r="IO33" s="76">
        <v>62271.6</v>
      </c>
      <c r="IP33" s="76">
        <v>4072</v>
      </c>
      <c r="IQ33" s="76">
        <v>0</v>
      </c>
      <c r="IR33" s="76">
        <v>13023</v>
      </c>
      <c r="IS33" s="76">
        <v>0</v>
      </c>
      <c r="IT33" s="76">
        <v>19139</v>
      </c>
      <c r="IU33" s="76">
        <v>0</v>
      </c>
      <c r="IV33" s="76">
        <v>0</v>
      </c>
      <c r="IW33" s="76">
        <v>0</v>
      </c>
      <c r="IX33" s="76">
        <v>0</v>
      </c>
      <c r="IY33" s="76">
        <v>19416</v>
      </c>
      <c r="IZ33" s="76">
        <v>0</v>
      </c>
      <c r="JA33" s="76">
        <v>24444</v>
      </c>
      <c r="JB33" s="76">
        <v>0</v>
      </c>
      <c r="JC33" s="76">
        <v>0</v>
      </c>
      <c r="JD33" s="76">
        <v>0</v>
      </c>
      <c r="JE33" s="76">
        <v>94643</v>
      </c>
      <c r="JF33" s="76">
        <v>98104</v>
      </c>
      <c r="JG33" s="76">
        <v>32614.333333333332</v>
      </c>
      <c r="JH33" s="76">
        <v>31024</v>
      </c>
      <c r="JI33" s="76">
        <v>165699</v>
      </c>
      <c r="JJ33" s="76">
        <v>593.5</v>
      </c>
      <c r="JK33" s="76">
        <v>0</v>
      </c>
      <c r="JL33" s="76">
        <v>0</v>
      </c>
      <c r="JM33" s="76">
        <v>0</v>
      </c>
      <c r="JN33" s="76">
        <v>51201</v>
      </c>
      <c r="JO33" s="76">
        <v>137494</v>
      </c>
      <c r="JP33" s="76">
        <v>0</v>
      </c>
      <c r="JQ33" s="76">
        <v>0</v>
      </c>
      <c r="JR33" s="76">
        <v>0</v>
      </c>
      <c r="JS33" s="76">
        <v>11678</v>
      </c>
      <c r="JT33" s="76">
        <v>0</v>
      </c>
      <c r="JU33" s="76">
        <v>0</v>
      </c>
      <c r="JV33" s="76">
        <v>0</v>
      </c>
      <c r="JW33" s="76">
        <v>0</v>
      </c>
      <c r="JX33" s="76">
        <v>0</v>
      </c>
      <c r="JY33" s="76">
        <v>62830.9</v>
      </c>
      <c r="JZ33" s="76">
        <v>201005</v>
      </c>
      <c r="KA33" s="76">
        <v>8029.5</v>
      </c>
      <c r="KB33" s="76">
        <v>0</v>
      </c>
      <c r="KC33" s="76">
        <v>55583</v>
      </c>
      <c r="KD33" s="76">
        <v>0</v>
      </c>
      <c r="KE33" s="76">
        <v>0</v>
      </c>
      <c r="KF33" s="76">
        <v>173361</v>
      </c>
      <c r="KG33" s="76">
        <v>0</v>
      </c>
      <c r="KH33" s="76">
        <v>0</v>
      </c>
      <c r="KI33" s="76">
        <v>0</v>
      </c>
      <c r="KJ33" s="76">
        <v>0</v>
      </c>
      <c r="KK33" s="76">
        <v>0</v>
      </c>
      <c r="KL33" s="76">
        <v>0</v>
      </c>
      <c r="KM33" s="76">
        <v>118181</v>
      </c>
      <c r="KN33" s="76">
        <v>0</v>
      </c>
      <c r="KO33" s="76">
        <v>0</v>
      </c>
      <c r="KP33" s="76">
        <v>0</v>
      </c>
      <c r="KQ33" s="76">
        <v>0</v>
      </c>
      <c r="KR33" s="76">
        <v>0</v>
      </c>
      <c r="KS33" s="76">
        <v>293423.17543859652</v>
      </c>
      <c r="KT33" s="76">
        <v>0</v>
      </c>
      <c r="KU33" s="76">
        <v>0</v>
      </c>
      <c r="KV33" s="76">
        <v>0</v>
      </c>
      <c r="KW33" s="76">
        <v>0</v>
      </c>
      <c r="KX33" s="76">
        <v>0</v>
      </c>
      <c r="KY33" s="76">
        <v>0</v>
      </c>
      <c r="KZ33" s="76">
        <v>0</v>
      </c>
      <c r="LA33" s="76">
        <v>0</v>
      </c>
      <c r="LB33" s="76">
        <v>0</v>
      </c>
      <c r="LC33" s="76">
        <v>0</v>
      </c>
      <c r="LD33" s="76">
        <v>0</v>
      </c>
      <c r="LE33" s="76">
        <v>0</v>
      </c>
      <c r="LF33" s="76">
        <v>0</v>
      </c>
      <c r="LG33" s="76">
        <v>11864</v>
      </c>
      <c r="LH33" s="76">
        <v>0</v>
      </c>
      <c r="LI33" s="76">
        <v>0</v>
      </c>
      <c r="LJ33" s="76">
        <v>0</v>
      </c>
      <c r="LK33" s="76">
        <v>0</v>
      </c>
      <c r="LL33" s="76">
        <v>0</v>
      </c>
      <c r="LM33" s="76">
        <v>0</v>
      </c>
      <c r="LN33" s="76">
        <v>0</v>
      </c>
      <c r="LO33" s="76">
        <v>0</v>
      </c>
      <c r="LP33" s="76">
        <v>0</v>
      </c>
      <c r="LQ33" s="76">
        <v>0</v>
      </c>
      <c r="LR33" s="76">
        <v>0</v>
      </c>
      <c r="LS33" s="76">
        <v>0</v>
      </c>
      <c r="LT33" s="76">
        <v>0</v>
      </c>
      <c r="LU33" s="76">
        <v>0</v>
      </c>
      <c r="LV33" s="76">
        <v>0</v>
      </c>
      <c r="LW33" s="76">
        <v>0</v>
      </c>
      <c r="LX33" s="76">
        <v>0</v>
      </c>
      <c r="LY33" s="76">
        <v>0</v>
      </c>
      <c r="LZ33" s="76">
        <v>0</v>
      </c>
      <c r="MA33" s="76">
        <v>0</v>
      </c>
      <c r="MB33" s="76">
        <v>0</v>
      </c>
      <c r="MC33" s="76">
        <v>0</v>
      </c>
      <c r="MD33" s="76">
        <v>0</v>
      </c>
      <c r="ME33" s="76">
        <v>0</v>
      </c>
      <c r="MF33" s="76">
        <v>0</v>
      </c>
      <c r="MG33" s="76">
        <v>0</v>
      </c>
      <c r="MH33" s="76">
        <v>0</v>
      </c>
      <c r="MI33" s="76">
        <v>0</v>
      </c>
      <c r="MJ33" s="76">
        <v>0</v>
      </c>
      <c r="MK33" s="76">
        <v>0</v>
      </c>
      <c r="ML33" s="76">
        <v>0</v>
      </c>
      <c r="MM33" s="76">
        <v>0</v>
      </c>
      <c r="MN33" s="76">
        <v>0</v>
      </c>
      <c r="MO33" s="76">
        <v>0</v>
      </c>
      <c r="MP33" s="76">
        <v>0</v>
      </c>
      <c r="MQ33" s="76">
        <v>0</v>
      </c>
      <c r="MR33" s="76">
        <v>0</v>
      </c>
      <c r="MS33" s="76">
        <v>0</v>
      </c>
      <c r="MT33" s="76">
        <v>0</v>
      </c>
      <c r="MU33" s="76">
        <v>0</v>
      </c>
      <c r="MV33" s="76">
        <v>0</v>
      </c>
      <c r="MW33" s="76">
        <v>0</v>
      </c>
      <c r="MX33" s="76">
        <v>0</v>
      </c>
      <c r="MY33" s="76">
        <v>0</v>
      </c>
      <c r="MZ33" s="76">
        <v>0</v>
      </c>
      <c r="NA33" s="76">
        <v>0</v>
      </c>
      <c r="NB33" s="76">
        <v>0</v>
      </c>
      <c r="NC33" s="76">
        <v>0</v>
      </c>
      <c r="ND33" s="76">
        <v>0</v>
      </c>
      <c r="NE33" s="76">
        <v>0</v>
      </c>
      <c r="NF33" s="76">
        <v>0</v>
      </c>
      <c r="NG33" s="76">
        <v>0</v>
      </c>
      <c r="NH33" s="76">
        <v>0</v>
      </c>
      <c r="NI33" s="76">
        <v>0</v>
      </c>
      <c r="NJ33" s="76">
        <v>0</v>
      </c>
      <c r="NK33" s="76">
        <v>0</v>
      </c>
      <c r="NL33" s="76">
        <v>0</v>
      </c>
      <c r="NM33" s="76">
        <v>0</v>
      </c>
      <c r="NN33" s="76">
        <v>0</v>
      </c>
      <c r="NO33" s="76">
        <v>0</v>
      </c>
      <c r="NP33" s="76">
        <v>0</v>
      </c>
      <c r="NQ33" s="76">
        <v>0</v>
      </c>
      <c r="NR33" s="76">
        <v>0</v>
      </c>
      <c r="NS33" s="76">
        <v>0</v>
      </c>
      <c r="NT33" s="76">
        <v>0</v>
      </c>
      <c r="NU33" s="76">
        <v>0</v>
      </c>
      <c r="NV33" s="76">
        <v>0</v>
      </c>
      <c r="NW33" s="76">
        <v>0</v>
      </c>
      <c r="NX33" s="76">
        <v>0</v>
      </c>
      <c r="NY33" s="76">
        <v>0</v>
      </c>
      <c r="NZ33" s="76">
        <v>0</v>
      </c>
      <c r="OA33" s="76">
        <v>0</v>
      </c>
      <c r="OB33" s="76">
        <v>0</v>
      </c>
      <c r="OC33" s="76">
        <v>0</v>
      </c>
      <c r="OD33" s="76">
        <v>0</v>
      </c>
      <c r="OE33" s="76">
        <v>0</v>
      </c>
      <c r="OF33" s="76">
        <v>0</v>
      </c>
      <c r="OG33" s="76">
        <v>0</v>
      </c>
      <c r="OH33" s="76">
        <v>0</v>
      </c>
      <c r="OI33" s="76">
        <v>0</v>
      </c>
      <c r="OJ33" s="76">
        <v>0</v>
      </c>
      <c r="OK33" s="76">
        <v>0</v>
      </c>
      <c r="OL33" s="76">
        <v>0</v>
      </c>
      <c r="OM33" s="76">
        <v>0</v>
      </c>
      <c r="ON33" s="76">
        <v>0</v>
      </c>
      <c r="OO33" s="76">
        <v>0</v>
      </c>
      <c r="OP33" s="76">
        <v>0</v>
      </c>
      <c r="OQ33" s="76">
        <v>0</v>
      </c>
      <c r="OR33" s="76">
        <v>0</v>
      </c>
      <c r="OS33" s="76">
        <v>0</v>
      </c>
      <c r="OT33" s="76">
        <v>0</v>
      </c>
      <c r="OU33" s="76">
        <v>0</v>
      </c>
      <c r="OV33" s="76">
        <v>0</v>
      </c>
      <c r="OW33" s="76">
        <v>0</v>
      </c>
      <c r="OX33" s="76">
        <v>0</v>
      </c>
      <c r="OY33" s="76">
        <v>0</v>
      </c>
      <c r="OZ33" s="76">
        <v>0</v>
      </c>
      <c r="PA33" s="76">
        <v>0</v>
      </c>
      <c r="PB33" s="76">
        <v>0</v>
      </c>
      <c r="PC33" s="76">
        <v>0</v>
      </c>
      <c r="PD33" s="76">
        <v>0</v>
      </c>
      <c r="PE33" s="76">
        <v>0</v>
      </c>
      <c r="PF33" s="76">
        <v>0</v>
      </c>
      <c r="PG33" s="76">
        <v>0</v>
      </c>
      <c r="PH33" s="76">
        <v>0</v>
      </c>
      <c r="PI33" s="76">
        <v>0</v>
      </c>
      <c r="PJ33" s="76">
        <v>7509899.1500000004</v>
      </c>
      <c r="PK33" s="76">
        <v>6730054.8399999999</v>
      </c>
      <c r="PL33" s="76">
        <v>2590082.4700000002</v>
      </c>
      <c r="PM33" s="76">
        <v>210423.63356235315</v>
      </c>
      <c r="PN33" s="76">
        <v>3032844.25</v>
      </c>
      <c r="PO33" s="76">
        <v>625721.28</v>
      </c>
      <c r="PP33" s="76">
        <v>1585911.8</v>
      </c>
      <c r="PQ33" s="76">
        <v>0</v>
      </c>
      <c r="PR33" s="76">
        <v>567876.65</v>
      </c>
      <c r="PS33" s="76">
        <v>852949.04</v>
      </c>
      <c r="PT33" s="76">
        <v>0</v>
      </c>
      <c r="PU33" s="76">
        <v>0</v>
      </c>
      <c r="PV33" s="76">
        <v>0</v>
      </c>
      <c r="PW33" s="76">
        <v>7448300.7999999998</v>
      </c>
      <c r="PX33" s="76">
        <v>0</v>
      </c>
      <c r="PY33" s="76">
        <v>4784913.34</v>
      </c>
      <c r="PZ33" s="76">
        <v>0</v>
      </c>
      <c r="QA33" s="76">
        <v>109533.56</v>
      </c>
      <c r="QB33" s="76">
        <v>92154.78</v>
      </c>
      <c r="QC33" s="89">
        <v>10023059.140000001</v>
      </c>
      <c r="QD33" s="102">
        <v>1</v>
      </c>
    </row>
    <row r="34" spans="1:446">
      <c r="A34" s="75" t="s">
        <v>87</v>
      </c>
      <c r="B34" s="75" t="s">
        <v>87</v>
      </c>
      <c r="C34" s="76">
        <f>ROUND(LU!H18,0)-ROUND(LU!H288,0)</f>
        <v>0</v>
      </c>
      <c r="D34" s="77">
        <v>3581</v>
      </c>
      <c r="E34" s="75" t="s">
        <v>684</v>
      </c>
      <c r="F34" s="75">
        <v>2023</v>
      </c>
      <c r="G34" s="76">
        <v>61689030</v>
      </c>
      <c r="H34" s="76">
        <v>8156275</v>
      </c>
      <c r="I34" s="76">
        <v>51707939</v>
      </c>
      <c r="J34" s="76">
        <v>10234295</v>
      </c>
      <c r="K34" s="76">
        <v>20795849</v>
      </c>
      <c r="L34" s="75" t="s">
        <v>805</v>
      </c>
      <c r="M34" s="75" t="s">
        <v>806</v>
      </c>
      <c r="N34" s="75" t="s">
        <v>807</v>
      </c>
      <c r="O34" s="76">
        <v>3506</v>
      </c>
      <c r="P34" s="76">
        <v>5101</v>
      </c>
      <c r="Q34" s="76">
        <v>7265</v>
      </c>
      <c r="R34" s="76">
        <v>311</v>
      </c>
      <c r="S34" s="76">
        <v>35</v>
      </c>
      <c r="T34" s="78" t="s">
        <v>898</v>
      </c>
      <c r="U34" s="78" t="s">
        <v>786</v>
      </c>
      <c r="V34" s="91" t="s">
        <v>899</v>
      </c>
      <c r="W34" s="76">
        <v>61075</v>
      </c>
      <c r="X34" s="76">
        <v>18531</v>
      </c>
      <c r="Y34" s="76">
        <v>8423</v>
      </c>
      <c r="Z34" s="76">
        <v>633</v>
      </c>
      <c r="AA34" s="76">
        <v>0</v>
      </c>
      <c r="AB34" s="76">
        <v>7046.0000000000009</v>
      </c>
      <c r="AC34" s="76">
        <v>3699</v>
      </c>
      <c r="AD34" s="76">
        <v>0</v>
      </c>
      <c r="AE34" s="76">
        <v>573</v>
      </c>
      <c r="AF34" s="76">
        <v>190</v>
      </c>
      <c r="AG34" s="76">
        <v>0</v>
      </c>
      <c r="AH34" s="76">
        <v>0</v>
      </c>
      <c r="AI34" s="76">
        <v>0</v>
      </c>
      <c r="AJ34" s="76">
        <v>3492</v>
      </c>
      <c r="AK34" s="76">
        <v>0</v>
      </c>
      <c r="AL34" s="76">
        <v>8985</v>
      </c>
      <c r="AM34" s="76">
        <v>0</v>
      </c>
      <c r="AN34" s="76">
        <v>0</v>
      </c>
      <c r="AO34" s="76">
        <v>54</v>
      </c>
      <c r="AP34" s="76">
        <v>1171.9999999999998</v>
      </c>
      <c r="AQ34" s="76">
        <v>21789</v>
      </c>
      <c r="AR34" s="76">
        <v>6313</v>
      </c>
      <c r="AS34" s="76">
        <v>2625</v>
      </c>
      <c r="AT34" s="76">
        <v>1569</v>
      </c>
      <c r="AU34" s="76">
        <v>0</v>
      </c>
      <c r="AV34" s="76">
        <v>13298</v>
      </c>
      <c r="AW34" s="76">
        <v>4527</v>
      </c>
      <c r="AX34" s="76">
        <v>0</v>
      </c>
      <c r="AY34" s="76">
        <v>2289</v>
      </c>
      <c r="AZ34" s="76">
        <v>0</v>
      </c>
      <c r="BA34" s="76">
        <v>0</v>
      </c>
      <c r="BB34" s="76">
        <v>0</v>
      </c>
      <c r="BC34" s="76">
        <v>0</v>
      </c>
      <c r="BD34" s="76">
        <v>5151</v>
      </c>
      <c r="BE34" s="76">
        <v>0</v>
      </c>
      <c r="BF34" s="76">
        <v>19940</v>
      </c>
      <c r="BG34" s="76">
        <v>0</v>
      </c>
      <c r="BH34" s="76">
        <v>342.00000000000011</v>
      </c>
      <c r="BI34" s="76">
        <v>963</v>
      </c>
      <c r="BJ34" s="76">
        <v>7902</v>
      </c>
      <c r="BK34" s="76">
        <v>15096</v>
      </c>
      <c r="BL34" s="76">
        <v>11282</v>
      </c>
      <c r="BM34" s="76">
        <v>393</v>
      </c>
      <c r="BN34" s="76">
        <v>65463</v>
      </c>
      <c r="BO34" s="76">
        <v>0</v>
      </c>
      <c r="BP34" s="76">
        <v>13909</v>
      </c>
      <c r="BQ34" s="76">
        <v>2568</v>
      </c>
      <c r="BR34" s="76">
        <v>0</v>
      </c>
      <c r="BS34" s="76">
        <v>0</v>
      </c>
      <c r="BT34" s="76">
        <v>0</v>
      </c>
      <c r="BU34" s="76">
        <v>0</v>
      </c>
      <c r="BV34" s="76">
        <v>0</v>
      </c>
      <c r="BW34" s="76">
        <v>0</v>
      </c>
      <c r="BX34" s="76">
        <v>23757</v>
      </c>
      <c r="BY34" s="76">
        <v>0</v>
      </c>
      <c r="BZ34" s="76">
        <v>21021</v>
      </c>
      <c r="CA34" s="76">
        <v>0</v>
      </c>
      <c r="CB34" s="76">
        <v>0</v>
      </c>
      <c r="CC34" s="76">
        <v>171</v>
      </c>
      <c r="CD34" s="76">
        <v>793</v>
      </c>
      <c r="CE34" s="76">
        <v>36</v>
      </c>
      <c r="CF34" s="76">
        <v>0</v>
      </c>
      <c r="CG34" s="76">
        <v>0</v>
      </c>
      <c r="CH34" s="76">
        <v>4221</v>
      </c>
      <c r="CI34" s="76">
        <v>0</v>
      </c>
      <c r="CJ34" s="76">
        <v>839</v>
      </c>
      <c r="CK34" s="76">
        <v>0</v>
      </c>
      <c r="CL34" s="76">
        <v>0</v>
      </c>
      <c r="CM34" s="76">
        <v>0</v>
      </c>
      <c r="CN34" s="76">
        <v>0</v>
      </c>
      <c r="CO34" s="76">
        <v>0</v>
      </c>
      <c r="CP34" s="76">
        <v>0</v>
      </c>
      <c r="CQ34" s="76">
        <v>0</v>
      </c>
      <c r="CR34" s="76">
        <v>9</v>
      </c>
      <c r="CS34" s="76">
        <v>0</v>
      </c>
      <c r="CT34" s="76">
        <v>3</v>
      </c>
      <c r="CU34" s="76">
        <v>0</v>
      </c>
      <c r="CV34" s="76">
        <v>0</v>
      </c>
      <c r="CW34" s="76">
        <v>0</v>
      </c>
      <c r="CX34" s="76">
        <v>0</v>
      </c>
      <c r="CY34" s="76">
        <v>0</v>
      </c>
      <c r="CZ34" s="76">
        <v>0</v>
      </c>
      <c r="DA34" s="76">
        <v>0</v>
      </c>
      <c r="DB34" s="76">
        <v>0</v>
      </c>
      <c r="DC34" s="76">
        <v>0</v>
      </c>
      <c r="DD34" s="76">
        <v>0</v>
      </c>
      <c r="DE34" s="76">
        <v>0</v>
      </c>
      <c r="DF34" s="76">
        <v>0</v>
      </c>
      <c r="DG34" s="76">
        <v>0</v>
      </c>
      <c r="DH34" s="76">
        <v>0</v>
      </c>
      <c r="DI34" s="76">
        <v>0</v>
      </c>
      <c r="DJ34" s="76">
        <v>0</v>
      </c>
      <c r="DK34" s="76">
        <v>0</v>
      </c>
      <c r="DL34" s="76">
        <v>828</v>
      </c>
      <c r="DM34" s="76">
        <v>0</v>
      </c>
      <c r="DN34" s="76">
        <v>0</v>
      </c>
      <c r="DO34" s="76">
        <v>0</v>
      </c>
      <c r="DP34" s="76">
        <v>0</v>
      </c>
      <c r="DQ34" s="76">
        <v>0</v>
      </c>
      <c r="DR34" s="76">
        <v>0</v>
      </c>
      <c r="DS34" s="76">
        <v>4495460.7143032514</v>
      </c>
      <c r="DT34" s="76">
        <v>993752.85753012076</v>
      </c>
      <c r="DU34" s="76">
        <v>1247608.1447563597</v>
      </c>
      <c r="DV34" s="76">
        <v>35504.597270955164</v>
      </c>
      <c r="DW34" s="76">
        <v>0</v>
      </c>
      <c r="DX34" s="76">
        <v>982172.65070973372</v>
      </c>
      <c r="DY34" s="76">
        <v>200.53725490196081</v>
      </c>
      <c r="DZ34" s="76">
        <v>0</v>
      </c>
      <c r="EA34" s="76">
        <v>70153.044690775278</v>
      </c>
      <c r="EB34" s="76">
        <v>0</v>
      </c>
      <c r="EC34" s="76">
        <v>0</v>
      </c>
      <c r="ED34" s="76">
        <v>0</v>
      </c>
      <c r="EE34" s="76">
        <v>0</v>
      </c>
      <c r="EF34" s="76">
        <v>139309.3942149989</v>
      </c>
      <c r="EG34" s="76">
        <v>0</v>
      </c>
      <c r="EH34" s="76">
        <v>616016.09129551216</v>
      </c>
      <c r="EI34" s="76">
        <v>0</v>
      </c>
      <c r="EJ34" s="76">
        <v>0</v>
      </c>
      <c r="EK34" s="76">
        <v>1795.1363545128659</v>
      </c>
      <c r="EL34" s="76">
        <v>64672.702589004577</v>
      </c>
      <c r="EM34" s="76">
        <v>2374358.0369119253</v>
      </c>
      <c r="EN34" s="76">
        <v>1334684.7851261853</v>
      </c>
      <c r="EO34" s="76">
        <v>1008577.785370691</v>
      </c>
      <c r="EP34" s="76">
        <v>296201.48043937003</v>
      </c>
      <c r="EQ34" s="76">
        <v>0</v>
      </c>
      <c r="ER34" s="76">
        <v>2194334.1984743094</v>
      </c>
      <c r="ES34" s="76">
        <v>218541.26274509804</v>
      </c>
      <c r="ET34" s="76">
        <v>0</v>
      </c>
      <c r="EU34" s="76">
        <v>222292.2916060017</v>
      </c>
      <c r="EV34" s="76">
        <v>0</v>
      </c>
      <c r="EW34" s="76">
        <v>0</v>
      </c>
      <c r="EX34" s="76">
        <v>0</v>
      </c>
      <c r="EY34" s="76">
        <v>0</v>
      </c>
      <c r="EZ34" s="76">
        <v>395295.28550007031</v>
      </c>
      <c r="FA34" s="76">
        <v>0</v>
      </c>
      <c r="FB34" s="76">
        <v>2200397.2342632487</v>
      </c>
      <c r="FC34" s="76">
        <v>0</v>
      </c>
      <c r="FD34" s="76">
        <v>32840.367272464697</v>
      </c>
      <c r="FE34" s="76">
        <v>66703.487832099447</v>
      </c>
      <c r="FF34" s="76">
        <v>1499308.1008838899</v>
      </c>
      <c r="FG34" s="76">
        <v>1159031.144068029</v>
      </c>
      <c r="FH34" s="76">
        <v>966889.76628774311</v>
      </c>
      <c r="FI34" s="76">
        <v>311017.44328841037</v>
      </c>
      <c r="FJ34" s="76">
        <v>2334273.4963038755</v>
      </c>
      <c r="FK34" s="76">
        <v>0</v>
      </c>
      <c r="FL34" s="76">
        <v>1843351.5816649562</v>
      </c>
      <c r="FM34" s="76">
        <v>0</v>
      </c>
      <c r="FN34" s="76">
        <v>0</v>
      </c>
      <c r="FO34" s="76">
        <v>0</v>
      </c>
      <c r="FP34" s="76">
        <v>0</v>
      </c>
      <c r="FQ34" s="76">
        <v>0</v>
      </c>
      <c r="FR34" s="76">
        <v>0</v>
      </c>
      <c r="FS34" s="76">
        <v>0</v>
      </c>
      <c r="FT34" s="76">
        <v>1144261.5495911571</v>
      </c>
      <c r="FU34" s="76">
        <v>0</v>
      </c>
      <c r="FV34" s="76">
        <v>1616607.5591478301</v>
      </c>
      <c r="FW34" s="76">
        <v>0</v>
      </c>
      <c r="FX34" s="76">
        <v>0</v>
      </c>
      <c r="FY34" s="76">
        <v>6944.375</v>
      </c>
      <c r="FZ34" s="76">
        <v>223484.20399964784</v>
      </c>
      <c r="GA34" s="76">
        <v>18692.27772887324</v>
      </c>
      <c r="GB34" s="76">
        <v>0</v>
      </c>
      <c r="GC34" s="76">
        <v>0</v>
      </c>
      <c r="GD34" s="76">
        <v>966629.54761840205</v>
      </c>
      <c r="GE34" s="76">
        <v>0</v>
      </c>
      <c r="GF34" s="76">
        <v>1364628.6463678489</v>
      </c>
      <c r="GG34" s="76">
        <v>0</v>
      </c>
      <c r="GH34" s="76">
        <v>0</v>
      </c>
      <c r="GI34" s="76">
        <v>0</v>
      </c>
      <c r="GJ34" s="76">
        <v>0</v>
      </c>
      <c r="GK34" s="76">
        <v>0</v>
      </c>
      <c r="GL34" s="76">
        <v>0</v>
      </c>
      <c r="GM34" s="76">
        <v>0</v>
      </c>
      <c r="GN34" s="76">
        <v>4875</v>
      </c>
      <c r="GO34" s="76">
        <v>0</v>
      </c>
      <c r="GP34" s="76">
        <v>119.96272344751631</v>
      </c>
      <c r="GQ34" s="76">
        <v>0</v>
      </c>
      <c r="GR34" s="76">
        <v>0</v>
      </c>
      <c r="GS34" s="76">
        <v>0</v>
      </c>
      <c r="GT34" s="76">
        <v>0</v>
      </c>
      <c r="GU34" s="76">
        <v>0</v>
      </c>
      <c r="GV34" s="76">
        <v>0</v>
      </c>
      <c r="GW34" s="76">
        <v>0</v>
      </c>
      <c r="GX34" s="76">
        <v>0</v>
      </c>
      <c r="GY34" s="76">
        <v>0</v>
      </c>
      <c r="GZ34" s="76">
        <v>0</v>
      </c>
      <c r="HA34" s="76">
        <v>0</v>
      </c>
      <c r="HB34" s="76">
        <v>0</v>
      </c>
      <c r="HC34" s="76">
        <v>0</v>
      </c>
      <c r="HD34" s="76">
        <v>0</v>
      </c>
      <c r="HE34" s="76">
        <v>0</v>
      </c>
      <c r="HF34" s="76">
        <v>0</v>
      </c>
      <c r="HG34" s="76">
        <v>0</v>
      </c>
      <c r="HH34" s="76">
        <v>440840.98780487798</v>
      </c>
      <c r="HI34" s="76">
        <v>0</v>
      </c>
      <c r="HJ34" s="76">
        <v>0</v>
      </c>
      <c r="HK34" s="76">
        <v>0</v>
      </c>
      <c r="HL34" s="76">
        <v>0</v>
      </c>
      <c r="HM34" s="76">
        <v>0</v>
      </c>
      <c r="HN34" s="76">
        <v>0</v>
      </c>
      <c r="HP34" s="77" t="s">
        <v>159</v>
      </c>
      <c r="HQ34" s="75">
        <f>'Relative Weights'!$H$1</f>
        <v>2023</v>
      </c>
      <c r="HR34" s="76">
        <v>0</v>
      </c>
      <c r="HS34" s="76">
        <v>0</v>
      </c>
      <c r="HT34" s="76">
        <v>0</v>
      </c>
      <c r="HU34" s="76">
        <v>0</v>
      </c>
      <c r="HV34" s="76">
        <v>0</v>
      </c>
      <c r="HW34" s="76">
        <v>0</v>
      </c>
      <c r="HX34" s="76">
        <v>0</v>
      </c>
      <c r="HY34" s="76">
        <v>0</v>
      </c>
      <c r="HZ34" s="76">
        <v>0</v>
      </c>
      <c r="IA34" s="76">
        <v>0</v>
      </c>
      <c r="IB34" s="76">
        <v>0</v>
      </c>
      <c r="IC34" s="76">
        <v>0</v>
      </c>
      <c r="ID34" s="76">
        <v>0</v>
      </c>
      <c r="IE34" s="76">
        <v>0</v>
      </c>
      <c r="IF34" s="76">
        <v>0</v>
      </c>
      <c r="IG34" s="76">
        <v>0</v>
      </c>
      <c r="IH34" s="76">
        <v>0</v>
      </c>
      <c r="II34" s="76">
        <v>0</v>
      </c>
      <c r="IJ34" s="76">
        <v>0</v>
      </c>
      <c r="IK34" s="76">
        <v>0</v>
      </c>
      <c r="IL34" s="76">
        <v>66317.5</v>
      </c>
      <c r="IM34" s="76">
        <v>13805</v>
      </c>
      <c r="IN34" s="76">
        <v>14000</v>
      </c>
      <c r="IO34" s="76">
        <v>0</v>
      </c>
      <c r="IP34" s="76">
        <v>0</v>
      </c>
      <c r="IQ34" s="76">
        <v>112442.84</v>
      </c>
      <c r="IR34" s="76">
        <v>0</v>
      </c>
      <c r="IS34" s="76">
        <v>0</v>
      </c>
      <c r="IT34" s="76">
        <v>0</v>
      </c>
      <c r="IU34" s="76">
        <v>0</v>
      </c>
      <c r="IV34" s="76">
        <v>0</v>
      </c>
      <c r="IW34" s="76">
        <v>0</v>
      </c>
      <c r="IX34" s="76">
        <v>0</v>
      </c>
      <c r="IY34" s="76">
        <v>0</v>
      </c>
      <c r="IZ34" s="76">
        <v>0</v>
      </c>
      <c r="JA34" s="76">
        <v>18360</v>
      </c>
      <c r="JB34" s="76">
        <v>0</v>
      </c>
      <c r="JC34" s="76">
        <v>0</v>
      </c>
      <c r="JD34" s="76">
        <v>0</v>
      </c>
      <c r="JE34" s="76">
        <v>0</v>
      </c>
      <c r="JF34" s="76">
        <v>0</v>
      </c>
      <c r="JG34" s="76">
        <v>0</v>
      </c>
      <c r="JH34" s="76">
        <v>0</v>
      </c>
      <c r="JI34" s="76">
        <v>0</v>
      </c>
      <c r="JJ34" s="76">
        <v>0</v>
      </c>
      <c r="JK34" s="76">
        <v>0</v>
      </c>
      <c r="JL34" s="76">
        <v>0</v>
      </c>
      <c r="JM34" s="76">
        <v>0</v>
      </c>
      <c r="JN34" s="76">
        <v>0</v>
      </c>
      <c r="JO34" s="76">
        <v>0</v>
      </c>
      <c r="JP34" s="76">
        <v>0</v>
      </c>
      <c r="JQ34" s="76">
        <v>0</v>
      </c>
      <c r="JR34" s="76">
        <v>0</v>
      </c>
      <c r="JS34" s="76">
        <v>0</v>
      </c>
      <c r="JT34" s="76">
        <v>0</v>
      </c>
      <c r="JU34" s="76">
        <v>0</v>
      </c>
      <c r="JV34" s="76">
        <v>0</v>
      </c>
      <c r="JW34" s="76">
        <v>0</v>
      </c>
      <c r="JX34" s="76">
        <v>0</v>
      </c>
      <c r="JY34" s="76">
        <v>0</v>
      </c>
      <c r="JZ34" s="76">
        <v>0</v>
      </c>
      <c r="KA34" s="76">
        <v>0</v>
      </c>
      <c r="KB34" s="76">
        <v>0</v>
      </c>
      <c r="KC34" s="76">
        <v>0</v>
      </c>
      <c r="KD34" s="76">
        <v>0</v>
      </c>
      <c r="KE34" s="76">
        <v>0</v>
      </c>
      <c r="KF34" s="76">
        <v>0</v>
      </c>
      <c r="KG34" s="76">
        <v>0</v>
      </c>
      <c r="KH34" s="76">
        <v>0</v>
      </c>
      <c r="KI34" s="76">
        <v>0</v>
      </c>
      <c r="KJ34" s="76">
        <v>0</v>
      </c>
      <c r="KK34" s="76">
        <v>0</v>
      </c>
      <c r="KL34" s="76">
        <v>0</v>
      </c>
      <c r="KM34" s="76">
        <v>0</v>
      </c>
      <c r="KN34" s="76">
        <v>0</v>
      </c>
      <c r="KO34" s="76">
        <v>0</v>
      </c>
      <c r="KP34" s="76">
        <v>0</v>
      </c>
      <c r="KQ34" s="76">
        <v>0</v>
      </c>
      <c r="KR34" s="76">
        <v>0</v>
      </c>
      <c r="KS34" s="76">
        <v>0</v>
      </c>
      <c r="KT34" s="76">
        <v>0</v>
      </c>
      <c r="KU34" s="76">
        <v>0</v>
      </c>
      <c r="KV34" s="76">
        <v>0</v>
      </c>
      <c r="KW34" s="76">
        <v>0</v>
      </c>
      <c r="KX34" s="76">
        <v>0</v>
      </c>
      <c r="KY34" s="76">
        <v>0</v>
      </c>
      <c r="KZ34" s="76">
        <v>0</v>
      </c>
      <c r="LA34" s="76">
        <v>0</v>
      </c>
      <c r="LB34" s="76">
        <v>0</v>
      </c>
      <c r="LC34" s="76">
        <v>0</v>
      </c>
      <c r="LD34" s="76">
        <v>0</v>
      </c>
      <c r="LE34" s="76">
        <v>0</v>
      </c>
      <c r="LF34" s="76">
        <v>0</v>
      </c>
      <c r="LG34" s="76">
        <v>0</v>
      </c>
      <c r="LH34" s="76">
        <v>0</v>
      </c>
      <c r="LI34" s="76">
        <v>0</v>
      </c>
      <c r="LJ34" s="76">
        <v>0</v>
      </c>
      <c r="LK34" s="76">
        <v>0</v>
      </c>
      <c r="LL34" s="76">
        <v>0</v>
      </c>
      <c r="LM34" s="76">
        <v>0</v>
      </c>
      <c r="LN34" s="76">
        <v>0</v>
      </c>
      <c r="LO34" s="76">
        <v>0</v>
      </c>
      <c r="LP34" s="76">
        <v>0</v>
      </c>
      <c r="LQ34" s="76">
        <v>0</v>
      </c>
      <c r="LR34" s="76">
        <v>0</v>
      </c>
      <c r="LS34" s="76">
        <v>0</v>
      </c>
      <c r="LT34" s="76">
        <v>0</v>
      </c>
      <c r="LU34" s="76">
        <v>0</v>
      </c>
      <c r="LV34" s="76">
        <v>0</v>
      </c>
      <c r="LW34" s="76">
        <v>0</v>
      </c>
      <c r="LX34" s="76">
        <v>0</v>
      </c>
      <c r="LY34" s="76">
        <v>0</v>
      </c>
      <c r="LZ34" s="76">
        <v>0</v>
      </c>
      <c r="MA34" s="76">
        <v>0</v>
      </c>
      <c r="MB34" s="76">
        <v>0</v>
      </c>
      <c r="MC34" s="76">
        <v>0</v>
      </c>
      <c r="MD34" s="76">
        <v>0</v>
      </c>
      <c r="ME34" s="76">
        <v>0</v>
      </c>
      <c r="MF34" s="76">
        <v>0</v>
      </c>
      <c r="MG34" s="76">
        <v>0</v>
      </c>
      <c r="MH34" s="76">
        <v>0</v>
      </c>
      <c r="MI34" s="76">
        <v>0</v>
      </c>
      <c r="MJ34" s="76">
        <v>0</v>
      </c>
      <c r="MK34" s="76">
        <v>0</v>
      </c>
      <c r="ML34" s="76">
        <v>0</v>
      </c>
      <c r="MM34" s="76">
        <v>0</v>
      </c>
      <c r="MN34" s="76">
        <v>0</v>
      </c>
      <c r="MO34" s="76">
        <v>0</v>
      </c>
      <c r="MP34" s="76">
        <v>0</v>
      </c>
      <c r="MQ34" s="76">
        <v>0</v>
      </c>
      <c r="MR34" s="76">
        <v>0</v>
      </c>
      <c r="MS34" s="76">
        <v>0</v>
      </c>
      <c r="MT34" s="76">
        <v>0</v>
      </c>
      <c r="MU34" s="76">
        <v>0</v>
      </c>
      <c r="MV34" s="76">
        <v>0</v>
      </c>
      <c r="MW34" s="76">
        <v>0</v>
      </c>
      <c r="MX34" s="76">
        <v>0</v>
      </c>
      <c r="MY34" s="76">
        <v>0</v>
      </c>
      <c r="MZ34" s="76">
        <v>0</v>
      </c>
      <c r="NA34" s="76">
        <v>0</v>
      </c>
      <c r="NB34" s="76">
        <v>0</v>
      </c>
      <c r="NC34" s="76">
        <v>0</v>
      </c>
      <c r="ND34" s="76">
        <v>0</v>
      </c>
      <c r="NE34" s="76">
        <v>0</v>
      </c>
      <c r="NF34" s="76">
        <v>0</v>
      </c>
      <c r="NG34" s="76">
        <v>0</v>
      </c>
      <c r="NH34" s="76">
        <v>0</v>
      </c>
      <c r="NI34" s="76">
        <v>0</v>
      </c>
      <c r="NJ34" s="76">
        <v>0</v>
      </c>
      <c r="NK34" s="76">
        <v>0</v>
      </c>
      <c r="NL34" s="76">
        <v>0</v>
      </c>
      <c r="NM34" s="76">
        <v>0</v>
      </c>
      <c r="NN34" s="76">
        <v>0</v>
      </c>
      <c r="NO34" s="76">
        <v>0</v>
      </c>
      <c r="NP34" s="76">
        <v>0</v>
      </c>
      <c r="NQ34" s="76">
        <v>0</v>
      </c>
      <c r="NR34" s="76">
        <v>0</v>
      </c>
      <c r="NS34" s="76">
        <v>0</v>
      </c>
      <c r="NT34" s="76">
        <v>0</v>
      </c>
      <c r="NU34" s="76">
        <v>0</v>
      </c>
      <c r="NV34" s="76">
        <v>0</v>
      </c>
      <c r="NW34" s="76">
        <v>0</v>
      </c>
      <c r="NX34" s="76">
        <v>0</v>
      </c>
      <c r="NY34" s="76">
        <v>0</v>
      </c>
      <c r="NZ34" s="76">
        <v>0</v>
      </c>
      <c r="OA34" s="76">
        <v>0</v>
      </c>
      <c r="OB34" s="76">
        <v>0</v>
      </c>
      <c r="OC34" s="76">
        <v>0</v>
      </c>
      <c r="OD34" s="76">
        <v>0</v>
      </c>
      <c r="OE34" s="76">
        <v>0</v>
      </c>
      <c r="OF34" s="76">
        <v>0</v>
      </c>
      <c r="OG34" s="76">
        <v>0</v>
      </c>
      <c r="OH34" s="76">
        <v>0</v>
      </c>
      <c r="OI34" s="76">
        <v>0</v>
      </c>
      <c r="OJ34" s="76">
        <v>0</v>
      </c>
      <c r="OK34" s="76">
        <v>0</v>
      </c>
      <c r="OL34" s="76">
        <v>0</v>
      </c>
      <c r="OM34" s="76">
        <v>0</v>
      </c>
      <c r="ON34" s="76">
        <v>0</v>
      </c>
      <c r="OO34" s="76">
        <v>0</v>
      </c>
      <c r="OP34" s="76">
        <v>0</v>
      </c>
      <c r="OQ34" s="76">
        <v>0</v>
      </c>
      <c r="OR34" s="76">
        <v>0</v>
      </c>
      <c r="OS34" s="76">
        <v>0</v>
      </c>
      <c r="OT34" s="76">
        <v>0</v>
      </c>
      <c r="OU34" s="76">
        <v>0</v>
      </c>
      <c r="OV34" s="76">
        <v>0</v>
      </c>
      <c r="OW34" s="76">
        <v>0</v>
      </c>
      <c r="OX34" s="76">
        <v>0</v>
      </c>
      <c r="OY34" s="76">
        <v>0</v>
      </c>
      <c r="OZ34" s="76">
        <v>0</v>
      </c>
      <c r="PA34" s="76">
        <v>0</v>
      </c>
      <c r="PB34" s="76">
        <v>0</v>
      </c>
      <c r="PC34" s="76">
        <v>0</v>
      </c>
      <c r="PD34" s="76">
        <v>0</v>
      </c>
      <c r="PE34" s="76">
        <v>0</v>
      </c>
      <c r="PF34" s="76">
        <v>0</v>
      </c>
      <c r="PG34" s="76">
        <v>0</v>
      </c>
      <c r="PH34" s="76">
        <v>0</v>
      </c>
      <c r="PI34" s="76">
        <v>0</v>
      </c>
      <c r="PJ34" s="76">
        <v>8998778</v>
      </c>
      <c r="PK34" s="76">
        <v>3670035</v>
      </c>
      <c r="PL34" s="76">
        <v>2862716</v>
      </c>
      <c r="PM34" s="76">
        <v>0</v>
      </c>
      <c r="PN34" s="76">
        <v>4028791</v>
      </c>
      <c r="PO34" s="76">
        <v>7205502</v>
      </c>
      <c r="PP34" s="76">
        <v>242598</v>
      </c>
      <c r="PQ34" s="76">
        <v>0</v>
      </c>
      <c r="PR34" s="76">
        <v>324340</v>
      </c>
      <c r="PS34" s="76">
        <v>0</v>
      </c>
      <c r="PT34" s="76">
        <v>0</v>
      </c>
      <c r="PU34" s="76">
        <v>0</v>
      </c>
      <c r="PV34" s="76">
        <v>0</v>
      </c>
      <c r="PW34" s="76">
        <v>2356295</v>
      </c>
      <c r="PX34" s="76">
        <v>0</v>
      </c>
      <c r="PY34" s="76">
        <v>4936993</v>
      </c>
      <c r="PZ34" s="76">
        <v>0</v>
      </c>
      <c r="QA34" s="76">
        <v>36422</v>
      </c>
      <c r="QB34" s="76">
        <v>83671</v>
      </c>
      <c r="QC34" s="89">
        <v>1982411</v>
      </c>
      <c r="QD34" s="102">
        <v>1</v>
      </c>
    </row>
    <row r="35" spans="1:446" ht="14.4">
      <c r="A35" s="75" t="s">
        <v>93</v>
      </c>
      <c r="B35" s="75" t="s">
        <v>93</v>
      </c>
      <c r="C35" s="76">
        <f>ROUND(SHSU!H18,0)-ROUND(SHSU!H288,0)</f>
        <v>0</v>
      </c>
      <c r="D35" s="77">
        <v>3606</v>
      </c>
      <c r="E35" s="75" t="s">
        <v>687</v>
      </c>
      <c r="F35" s="75">
        <v>2023</v>
      </c>
      <c r="G35" s="76">
        <v>109422549</v>
      </c>
      <c r="H35" s="76">
        <v>11255679</v>
      </c>
      <c r="I35" s="76">
        <v>55559888</v>
      </c>
      <c r="J35" s="76">
        <v>32984982</v>
      </c>
      <c r="K35" s="76">
        <v>29530019</v>
      </c>
      <c r="L35" s="75" t="s">
        <v>838</v>
      </c>
      <c r="M35" s="75" t="s">
        <v>810</v>
      </c>
      <c r="N35" s="75" t="s">
        <v>839</v>
      </c>
      <c r="O35" s="76">
        <v>7519</v>
      </c>
      <c r="P35" s="76">
        <v>10852</v>
      </c>
      <c r="Q35" s="76">
        <v>2277</v>
      </c>
      <c r="R35" s="76">
        <v>348</v>
      </c>
      <c r="S35" s="76">
        <v>0</v>
      </c>
      <c r="T35" s="438" t="s">
        <v>971</v>
      </c>
      <c r="U35" s="78" t="s">
        <v>972</v>
      </c>
      <c r="V35" t="s">
        <v>973</v>
      </c>
      <c r="W35" s="76">
        <v>139821</v>
      </c>
      <c r="X35" s="76">
        <v>48085</v>
      </c>
      <c r="Y35" s="76">
        <v>21291</v>
      </c>
      <c r="Z35" s="76">
        <v>3274.9999999999995</v>
      </c>
      <c r="AA35" s="76">
        <v>6296</v>
      </c>
      <c r="AB35" s="76">
        <v>3963</v>
      </c>
      <c r="AC35" s="76">
        <v>2327</v>
      </c>
      <c r="AD35" s="76">
        <v>0</v>
      </c>
      <c r="AE35" s="76">
        <v>0</v>
      </c>
      <c r="AF35" s="76">
        <v>330</v>
      </c>
      <c r="AG35" s="76">
        <v>0</v>
      </c>
      <c r="AH35" s="76">
        <v>96</v>
      </c>
      <c r="AI35" s="76">
        <v>0</v>
      </c>
      <c r="AJ35" s="76">
        <v>7681</v>
      </c>
      <c r="AK35" s="76">
        <v>0</v>
      </c>
      <c r="AL35" s="76">
        <v>15872</v>
      </c>
      <c r="AM35" s="76">
        <v>0</v>
      </c>
      <c r="AN35" s="76">
        <v>0</v>
      </c>
      <c r="AO35" s="76">
        <v>5740</v>
      </c>
      <c r="AP35" s="76">
        <v>144</v>
      </c>
      <c r="AQ35" s="76">
        <v>80786</v>
      </c>
      <c r="AR35" s="76">
        <v>11712</v>
      </c>
      <c r="AS35" s="76">
        <v>10200</v>
      </c>
      <c r="AT35" s="76">
        <v>12664</v>
      </c>
      <c r="AU35" s="76">
        <v>7537</v>
      </c>
      <c r="AV35" s="76">
        <v>2709</v>
      </c>
      <c r="AW35" s="76">
        <v>841</v>
      </c>
      <c r="AX35" s="76">
        <v>0</v>
      </c>
      <c r="AY35" s="76">
        <v>0</v>
      </c>
      <c r="AZ35" s="76">
        <v>0</v>
      </c>
      <c r="BA35" s="76">
        <v>0</v>
      </c>
      <c r="BB35" s="76">
        <v>396</v>
      </c>
      <c r="BC35" s="76">
        <v>0</v>
      </c>
      <c r="BD35" s="76">
        <v>11825</v>
      </c>
      <c r="BE35" s="76">
        <v>0</v>
      </c>
      <c r="BF35" s="76">
        <v>39623</v>
      </c>
      <c r="BG35" s="76">
        <v>0</v>
      </c>
      <c r="BH35" s="76">
        <v>1755</v>
      </c>
      <c r="BI35" s="76">
        <v>13299</v>
      </c>
      <c r="BJ35" s="76">
        <v>8650</v>
      </c>
      <c r="BK35" s="76">
        <v>16186</v>
      </c>
      <c r="BL35" s="76">
        <v>2026</v>
      </c>
      <c r="BM35" s="76">
        <v>953</v>
      </c>
      <c r="BN35" s="76">
        <v>8226</v>
      </c>
      <c r="BO35" s="76">
        <v>524</v>
      </c>
      <c r="BP35" s="76">
        <v>877</v>
      </c>
      <c r="BQ35" s="76">
        <v>318</v>
      </c>
      <c r="BR35" s="76">
        <v>0</v>
      </c>
      <c r="BS35" s="76">
        <v>0</v>
      </c>
      <c r="BT35" s="76">
        <v>1828</v>
      </c>
      <c r="BU35" s="76">
        <v>0</v>
      </c>
      <c r="BV35" s="76">
        <v>0</v>
      </c>
      <c r="BW35" s="76">
        <v>0</v>
      </c>
      <c r="BX35" s="76">
        <v>1479</v>
      </c>
      <c r="BY35" s="76">
        <v>0</v>
      </c>
      <c r="BZ35" s="76">
        <v>6368</v>
      </c>
      <c r="CA35" s="76">
        <v>0</v>
      </c>
      <c r="CB35" s="76">
        <v>0</v>
      </c>
      <c r="CC35" s="76">
        <v>790</v>
      </c>
      <c r="CD35" s="76">
        <v>0</v>
      </c>
      <c r="CE35" s="76">
        <v>1364</v>
      </c>
      <c r="CF35" s="76">
        <v>9</v>
      </c>
      <c r="CG35" s="76">
        <v>0</v>
      </c>
      <c r="CH35" s="76">
        <v>2975</v>
      </c>
      <c r="CI35" s="76">
        <v>0</v>
      </c>
      <c r="CJ35" s="76">
        <v>282</v>
      </c>
      <c r="CK35" s="76">
        <v>0</v>
      </c>
      <c r="CL35" s="76">
        <v>0</v>
      </c>
      <c r="CM35" s="76">
        <v>0</v>
      </c>
      <c r="CN35" s="76">
        <v>0</v>
      </c>
      <c r="CO35" s="76">
        <v>0</v>
      </c>
      <c r="CP35" s="76">
        <v>0</v>
      </c>
      <c r="CQ35" s="76">
        <v>0</v>
      </c>
      <c r="CR35" s="76">
        <v>0</v>
      </c>
      <c r="CS35" s="76">
        <v>0</v>
      </c>
      <c r="CT35" s="76">
        <v>21</v>
      </c>
      <c r="CU35" s="76">
        <v>0</v>
      </c>
      <c r="CV35" s="76">
        <v>0</v>
      </c>
      <c r="CW35" s="76">
        <v>198</v>
      </c>
      <c r="CX35" s="76">
        <v>0</v>
      </c>
      <c r="CY35" s="76">
        <v>0</v>
      </c>
      <c r="CZ35" s="76">
        <v>0</v>
      </c>
      <c r="DA35" s="76">
        <v>0</v>
      </c>
      <c r="DB35" s="76">
        <v>0</v>
      </c>
      <c r="DC35" s="76">
        <v>0</v>
      </c>
      <c r="DD35" s="76">
        <v>0</v>
      </c>
      <c r="DE35" s="76">
        <v>0</v>
      </c>
      <c r="DF35" s="76">
        <v>0</v>
      </c>
      <c r="DG35" s="76">
        <v>0</v>
      </c>
      <c r="DH35" s="76">
        <v>0</v>
      </c>
      <c r="DI35" s="76">
        <v>0</v>
      </c>
      <c r="DJ35" s="76">
        <v>0</v>
      </c>
      <c r="DK35" s="76">
        <v>0</v>
      </c>
      <c r="DL35" s="76">
        <v>0</v>
      </c>
      <c r="DM35" s="76">
        <v>0</v>
      </c>
      <c r="DN35" s="76">
        <v>0</v>
      </c>
      <c r="DO35" s="76">
        <v>0</v>
      </c>
      <c r="DP35" s="76">
        <v>0</v>
      </c>
      <c r="DQ35" s="76">
        <v>0</v>
      </c>
      <c r="DR35" s="76">
        <v>0</v>
      </c>
      <c r="DS35" s="76">
        <v>9119897.0915539842</v>
      </c>
      <c r="DT35" s="76">
        <v>2566026.438204742</v>
      </c>
      <c r="DU35" s="76">
        <v>2401920.0630417936</v>
      </c>
      <c r="DV35" s="76">
        <v>319336.93186287844</v>
      </c>
      <c r="DW35" s="76">
        <v>365587.41948190506</v>
      </c>
      <c r="DX35" s="76">
        <v>453684.65005223791</v>
      </c>
      <c r="DY35" s="76">
        <v>168153.07500000001</v>
      </c>
      <c r="DZ35" s="76">
        <v>0</v>
      </c>
      <c r="EA35" s="76">
        <v>0</v>
      </c>
      <c r="EB35" s="76">
        <v>19350</v>
      </c>
      <c r="EC35" s="76">
        <v>0</v>
      </c>
      <c r="ED35" s="76">
        <v>10376.25</v>
      </c>
      <c r="EE35" s="76">
        <v>0</v>
      </c>
      <c r="EF35" s="76">
        <v>337860.73109314544</v>
      </c>
      <c r="EG35" s="76">
        <v>0</v>
      </c>
      <c r="EH35" s="76">
        <v>1589840.9987557896</v>
      </c>
      <c r="EI35" s="76">
        <v>0</v>
      </c>
      <c r="EJ35" s="76">
        <v>0</v>
      </c>
      <c r="EK35" s="76">
        <v>498271.12417147559</v>
      </c>
      <c r="EL35" s="76">
        <v>24652.793039142878</v>
      </c>
      <c r="EM35" s="76">
        <v>7714543.0851540482</v>
      </c>
      <c r="EN35" s="76">
        <v>1893532.815239223</v>
      </c>
      <c r="EO35" s="76">
        <v>2176335.3348900774</v>
      </c>
      <c r="EP35" s="76">
        <v>1600805.6915816148</v>
      </c>
      <c r="EQ35" s="76">
        <v>941514.16025294398</v>
      </c>
      <c r="ER35" s="76">
        <v>418569.76923888753</v>
      </c>
      <c r="ES35" s="76">
        <v>151918.09577922078</v>
      </c>
      <c r="ET35" s="76">
        <v>0</v>
      </c>
      <c r="EU35" s="76">
        <v>0</v>
      </c>
      <c r="EV35" s="76">
        <v>0</v>
      </c>
      <c r="EW35" s="76">
        <v>0</v>
      </c>
      <c r="EX35" s="76">
        <v>62005.7</v>
      </c>
      <c r="EY35" s="76">
        <v>0</v>
      </c>
      <c r="EZ35" s="76">
        <v>1132693.7453897558</v>
      </c>
      <c r="FA35" s="76">
        <v>0</v>
      </c>
      <c r="FB35" s="76">
        <v>5431125.3796965927</v>
      </c>
      <c r="FC35" s="76">
        <v>0</v>
      </c>
      <c r="FD35" s="76">
        <v>388959.5908424909</v>
      </c>
      <c r="FE35" s="76">
        <v>1361293.8929940816</v>
      </c>
      <c r="FF35" s="76">
        <v>2358831.8736275248</v>
      </c>
      <c r="FG35" s="76">
        <v>4509992.5560792731</v>
      </c>
      <c r="FH35" s="76">
        <v>819488.31590094604</v>
      </c>
      <c r="FI35" s="76">
        <v>515191.26544396975</v>
      </c>
      <c r="FJ35" s="76">
        <v>1572652.0561977865</v>
      </c>
      <c r="FK35" s="76">
        <v>145932.65132575759</v>
      </c>
      <c r="FL35" s="76">
        <v>266145.20476031321</v>
      </c>
      <c r="FM35" s="76">
        <v>77366.5</v>
      </c>
      <c r="FN35" s="76">
        <v>0</v>
      </c>
      <c r="FO35" s="76">
        <v>0</v>
      </c>
      <c r="FP35" s="76">
        <v>328040.99999999994</v>
      </c>
      <c r="FQ35" s="76">
        <v>0</v>
      </c>
      <c r="FR35" s="76">
        <v>0</v>
      </c>
      <c r="FS35" s="76">
        <v>0</v>
      </c>
      <c r="FT35" s="76">
        <v>466789.07441987441</v>
      </c>
      <c r="FU35" s="76">
        <v>0</v>
      </c>
      <c r="FV35" s="76">
        <v>1226620.1863095241</v>
      </c>
      <c r="FW35" s="76">
        <v>0</v>
      </c>
      <c r="FX35" s="76">
        <v>0</v>
      </c>
      <c r="FY35" s="76">
        <v>383576.51963146706</v>
      </c>
      <c r="FZ35" s="76">
        <v>0</v>
      </c>
      <c r="GA35" s="76">
        <v>900094.1814664501</v>
      </c>
      <c r="GB35" s="76">
        <v>11010.9375</v>
      </c>
      <c r="GC35" s="76">
        <v>0</v>
      </c>
      <c r="GD35" s="76">
        <v>980024.24077380961</v>
      </c>
      <c r="GE35" s="76">
        <v>0</v>
      </c>
      <c r="GF35" s="76">
        <v>171535.67814171122</v>
      </c>
      <c r="GG35" s="76">
        <v>0</v>
      </c>
      <c r="GH35" s="76">
        <v>0</v>
      </c>
      <c r="GI35" s="76">
        <v>0</v>
      </c>
      <c r="GJ35" s="76">
        <v>0</v>
      </c>
      <c r="GK35" s="76">
        <v>0</v>
      </c>
      <c r="GL35" s="76">
        <v>0</v>
      </c>
      <c r="GM35" s="76">
        <v>0</v>
      </c>
      <c r="GN35" s="76">
        <v>0</v>
      </c>
      <c r="GO35" s="76">
        <v>0</v>
      </c>
      <c r="GP35" s="76">
        <v>34958.25</v>
      </c>
      <c r="GQ35" s="76">
        <v>0</v>
      </c>
      <c r="GR35" s="76">
        <v>0</v>
      </c>
      <c r="GS35" s="76">
        <v>67192.875</v>
      </c>
      <c r="GT35" s="76">
        <v>0</v>
      </c>
      <c r="GU35" s="76">
        <v>0</v>
      </c>
      <c r="GV35" s="76">
        <v>0</v>
      </c>
      <c r="GW35" s="76">
        <v>0</v>
      </c>
      <c r="GX35" s="76">
        <v>0</v>
      </c>
      <c r="GY35" s="76">
        <v>0</v>
      </c>
      <c r="GZ35" s="76">
        <v>0</v>
      </c>
      <c r="HA35" s="76">
        <v>0</v>
      </c>
      <c r="HB35" s="76">
        <v>0</v>
      </c>
      <c r="HC35" s="76">
        <v>0</v>
      </c>
      <c r="HD35" s="76">
        <v>0</v>
      </c>
      <c r="HE35" s="76">
        <v>0</v>
      </c>
      <c r="HF35" s="76">
        <v>0</v>
      </c>
      <c r="HG35" s="76">
        <v>0</v>
      </c>
      <c r="HH35" s="76">
        <v>0</v>
      </c>
      <c r="HI35" s="76">
        <v>0</v>
      </c>
      <c r="HJ35" s="76">
        <v>0</v>
      </c>
      <c r="HK35" s="76">
        <v>0</v>
      </c>
      <c r="HL35" s="76">
        <v>0</v>
      </c>
      <c r="HM35" s="76">
        <v>0</v>
      </c>
      <c r="HN35" s="76">
        <v>0</v>
      </c>
      <c r="HP35" s="77" t="s">
        <v>160</v>
      </c>
      <c r="HQ35" s="75">
        <f>'Relative Weights'!$H$1</f>
        <v>2023</v>
      </c>
      <c r="HR35" s="76">
        <v>0</v>
      </c>
      <c r="HS35" s="76">
        <v>0</v>
      </c>
      <c r="HT35" s="76">
        <v>0</v>
      </c>
      <c r="HU35" s="76">
        <v>0</v>
      </c>
      <c r="HV35" s="76">
        <v>0</v>
      </c>
      <c r="HW35" s="76">
        <v>0</v>
      </c>
      <c r="HX35" s="76">
        <v>0</v>
      </c>
      <c r="HY35" s="76">
        <v>0</v>
      </c>
      <c r="HZ35" s="76">
        <v>0</v>
      </c>
      <c r="IA35" s="76">
        <v>0</v>
      </c>
      <c r="IB35" s="76">
        <v>0</v>
      </c>
      <c r="IC35" s="76">
        <v>0</v>
      </c>
      <c r="ID35" s="76">
        <v>0</v>
      </c>
      <c r="IE35" s="76">
        <v>0</v>
      </c>
      <c r="IF35" s="76">
        <v>0</v>
      </c>
      <c r="IG35" s="76">
        <v>0</v>
      </c>
      <c r="IH35" s="76">
        <v>0</v>
      </c>
      <c r="II35" s="76">
        <v>0</v>
      </c>
      <c r="IJ35" s="76">
        <v>0</v>
      </c>
      <c r="IK35" s="76">
        <v>0</v>
      </c>
      <c r="IL35" s="76">
        <v>0</v>
      </c>
      <c r="IM35" s="76">
        <v>0</v>
      </c>
      <c r="IN35" s="76">
        <v>0</v>
      </c>
      <c r="IO35" s="76">
        <v>0</v>
      </c>
      <c r="IP35" s="76">
        <v>0</v>
      </c>
      <c r="IQ35" s="76">
        <v>0</v>
      </c>
      <c r="IR35" s="76">
        <v>0</v>
      </c>
      <c r="IS35" s="76">
        <v>0</v>
      </c>
      <c r="IT35" s="76">
        <v>0</v>
      </c>
      <c r="IU35" s="76">
        <v>0</v>
      </c>
      <c r="IV35" s="76">
        <v>0</v>
      </c>
      <c r="IW35" s="76">
        <v>0</v>
      </c>
      <c r="IX35" s="76">
        <v>0</v>
      </c>
      <c r="IY35" s="76">
        <v>0</v>
      </c>
      <c r="IZ35" s="76">
        <v>0</v>
      </c>
      <c r="JA35" s="76">
        <v>0</v>
      </c>
      <c r="JB35" s="76">
        <v>0</v>
      </c>
      <c r="JC35" s="76">
        <v>0</v>
      </c>
      <c r="JD35" s="76">
        <v>0</v>
      </c>
      <c r="JE35" s="76">
        <v>0</v>
      </c>
      <c r="JF35" s="76">
        <v>0</v>
      </c>
      <c r="JG35" s="76">
        <v>0</v>
      </c>
      <c r="JH35" s="76">
        <v>0</v>
      </c>
      <c r="JI35" s="76">
        <v>0</v>
      </c>
      <c r="JJ35" s="76">
        <v>0</v>
      </c>
      <c r="JK35" s="76">
        <v>0</v>
      </c>
      <c r="JL35" s="76">
        <v>0</v>
      </c>
      <c r="JM35" s="76">
        <v>0</v>
      </c>
      <c r="JN35" s="76">
        <v>0</v>
      </c>
      <c r="JO35" s="76">
        <v>0</v>
      </c>
      <c r="JP35" s="76">
        <v>0</v>
      </c>
      <c r="JQ35" s="76">
        <v>0</v>
      </c>
      <c r="JR35" s="76">
        <v>0</v>
      </c>
      <c r="JS35" s="76">
        <v>0</v>
      </c>
      <c r="JT35" s="76">
        <v>0</v>
      </c>
      <c r="JU35" s="76">
        <v>0</v>
      </c>
      <c r="JV35" s="76">
        <v>0</v>
      </c>
      <c r="JW35" s="76">
        <v>0</v>
      </c>
      <c r="JX35" s="76">
        <v>0</v>
      </c>
      <c r="JY35" s="76">
        <v>0</v>
      </c>
      <c r="JZ35" s="76">
        <v>0</v>
      </c>
      <c r="KA35" s="76">
        <v>0</v>
      </c>
      <c r="KB35" s="76">
        <v>0</v>
      </c>
      <c r="KC35" s="76">
        <v>0</v>
      </c>
      <c r="KD35" s="76">
        <v>0</v>
      </c>
      <c r="KE35" s="76">
        <v>0</v>
      </c>
      <c r="KF35" s="76">
        <v>0</v>
      </c>
      <c r="KG35" s="76">
        <v>0</v>
      </c>
      <c r="KH35" s="76">
        <v>0</v>
      </c>
      <c r="KI35" s="76">
        <v>0</v>
      </c>
      <c r="KJ35" s="76">
        <v>0</v>
      </c>
      <c r="KK35" s="76">
        <v>0</v>
      </c>
      <c r="KL35" s="76">
        <v>0</v>
      </c>
      <c r="KM35" s="76">
        <v>0</v>
      </c>
      <c r="KN35" s="76">
        <v>0</v>
      </c>
      <c r="KO35" s="76">
        <v>0</v>
      </c>
      <c r="KP35" s="76">
        <v>0</v>
      </c>
      <c r="KQ35" s="76">
        <v>0</v>
      </c>
      <c r="KR35" s="76">
        <v>0</v>
      </c>
      <c r="KS35" s="76">
        <v>0</v>
      </c>
      <c r="KT35" s="76">
        <v>0</v>
      </c>
      <c r="KU35" s="76">
        <v>0</v>
      </c>
      <c r="KV35" s="76">
        <v>0</v>
      </c>
      <c r="KW35" s="76">
        <v>0</v>
      </c>
      <c r="KX35" s="76">
        <v>0</v>
      </c>
      <c r="KY35" s="76">
        <v>0</v>
      </c>
      <c r="KZ35" s="76">
        <v>0</v>
      </c>
      <c r="LA35" s="76">
        <v>0</v>
      </c>
      <c r="LB35" s="76">
        <v>0</v>
      </c>
      <c r="LC35" s="76">
        <v>0</v>
      </c>
      <c r="LD35" s="76">
        <v>0</v>
      </c>
      <c r="LE35" s="76">
        <v>0</v>
      </c>
      <c r="LF35" s="76">
        <v>0</v>
      </c>
      <c r="LG35" s="76">
        <v>0</v>
      </c>
      <c r="LH35" s="76">
        <v>0</v>
      </c>
      <c r="LI35" s="76">
        <v>0</v>
      </c>
      <c r="LJ35" s="76">
        <v>0</v>
      </c>
      <c r="LK35" s="76">
        <v>0</v>
      </c>
      <c r="LL35" s="76">
        <v>0</v>
      </c>
      <c r="LM35" s="76">
        <v>0</v>
      </c>
      <c r="LN35" s="76">
        <v>0</v>
      </c>
      <c r="LO35" s="76">
        <v>0</v>
      </c>
      <c r="LP35" s="76">
        <v>0</v>
      </c>
      <c r="LQ35" s="76">
        <v>0</v>
      </c>
      <c r="LR35" s="76">
        <v>0</v>
      </c>
      <c r="LS35" s="76">
        <v>0</v>
      </c>
      <c r="LT35" s="76">
        <v>0</v>
      </c>
      <c r="LU35" s="76">
        <v>0</v>
      </c>
      <c r="LV35" s="76">
        <v>0</v>
      </c>
      <c r="LW35" s="76">
        <v>0</v>
      </c>
      <c r="LX35" s="76">
        <v>0</v>
      </c>
      <c r="LY35" s="76">
        <v>0</v>
      </c>
      <c r="LZ35" s="76">
        <v>0</v>
      </c>
      <c r="MA35" s="76">
        <v>0</v>
      </c>
      <c r="MB35" s="76">
        <v>0</v>
      </c>
      <c r="MC35" s="76">
        <v>0</v>
      </c>
      <c r="MD35" s="76">
        <v>0</v>
      </c>
      <c r="ME35" s="76">
        <v>0</v>
      </c>
      <c r="MF35" s="76">
        <v>0</v>
      </c>
      <c r="MG35" s="76">
        <v>0</v>
      </c>
      <c r="MH35" s="76">
        <v>0</v>
      </c>
      <c r="MI35" s="76">
        <v>0</v>
      </c>
      <c r="MJ35" s="76">
        <v>0</v>
      </c>
      <c r="MK35" s="76">
        <v>0</v>
      </c>
      <c r="ML35" s="76">
        <v>0</v>
      </c>
      <c r="MM35" s="76">
        <v>0</v>
      </c>
      <c r="MN35" s="76">
        <v>0</v>
      </c>
      <c r="MO35" s="76">
        <v>0</v>
      </c>
      <c r="MP35" s="76">
        <v>0</v>
      </c>
      <c r="MQ35" s="76">
        <v>0</v>
      </c>
      <c r="MR35" s="76">
        <v>0</v>
      </c>
      <c r="MS35" s="76">
        <v>0</v>
      </c>
      <c r="MT35" s="76">
        <v>0</v>
      </c>
      <c r="MU35" s="76">
        <v>0</v>
      </c>
      <c r="MV35" s="76">
        <v>0</v>
      </c>
      <c r="MW35" s="76">
        <v>0</v>
      </c>
      <c r="MX35" s="76">
        <v>0</v>
      </c>
      <c r="MY35" s="76">
        <v>0</v>
      </c>
      <c r="MZ35" s="76">
        <v>0</v>
      </c>
      <c r="NA35" s="76">
        <v>0</v>
      </c>
      <c r="NB35" s="76">
        <v>0</v>
      </c>
      <c r="NC35" s="76">
        <v>0</v>
      </c>
      <c r="ND35" s="76">
        <v>0</v>
      </c>
      <c r="NE35" s="76">
        <v>0</v>
      </c>
      <c r="NF35" s="76">
        <v>0</v>
      </c>
      <c r="NG35" s="76">
        <v>0</v>
      </c>
      <c r="NH35" s="76">
        <v>0</v>
      </c>
      <c r="NI35" s="76">
        <v>0</v>
      </c>
      <c r="NJ35" s="76">
        <v>0</v>
      </c>
      <c r="NK35" s="76">
        <v>0</v>
      </c>
      <c r="NL35" s="76">
        <v>0</v>
      </c>
      <c r="NM35" s="76">
        <v>0</v>
      </c>
      <c r="NN35" s="76">
        <v>0</v>
      </c>
      <c r="NO35" s="76">
        <v>0</v>
      </c>
      <c r="NP35" s="76">
        <v>0</v>
      </c>
      <c r="NQ35" s="76">
        <v>0</v>
      </c>
      <c r="NR35" s="76">
        <v>0</v>
      </c>
      <c r="NS35" s="76">
        <v>0</v>
      </c>
      <c r="NT35" s="76">
        <v>0</v>
      </c>
      <c r="NU35" s="76">
        <v>0</v>
      </c>
      <c r="NV35" s="76">
        <v>0</v>
      </c>
      <c r="NW35" s="76">
        <v>0</v>
      </c>
      <c r="NX35" s="76">
        <v>0</v>
      </c>
      <c r="NY35" s="76">
        <v>0</v>
      </c>
      <c r="NZ35" s="76">
        <v>0</v>
      </c>
      <c r="OA35" s="76">
        <v>0</v>
      </c>
      <c r="OB35" s="76">
        <v>0</v>
      </c>
      <c r="OC35" s="76">
        <v>0</v>
      </c>
      <c r="OD35" s="76">
        <v>0</v>
      </c>
      <c r="OE35" s="76">
        <v>0</v>
      </c>
      <c r="OF35" s="76">
        <v>0</v>
      </c>
      <c r="OG35" s="76">
        <v>0</v>
      </c>
      <c r="OH35" s="76">
        <v>0</v>
      </c>
      <c r="OI35" s="76">
        <v>0</v>
      </c>
      <c r="OJ35" s="76">
        <v>0</v>
      </c>
      <c r="OK35" s="76">
        <v>0</v>
      </c>
      <c r="OL35" s="76">
        <v>0</v>
      </c>
      <c r="OM35" s="76">
        <v>0</v>
      </c>
      <c r="ON35" s="76">
        <v>0</v>
      </c>
      <c r="OO35" s="76">
        <v>0</v>
      </c>
      <c r="OP35" s="76">
        <v>0</v>
      </c>
      <c r="OQ35" s="76">
        <v>0</v>
      </c>
      <c r="OR35" s="76">
        <v>0</v>
      </c>
      <c r="OS35" s="76">
        <v>0</v>
      </c>
      <c r="OT35" s="76">
        <v>0</v>
      </c>
      <c r="OU35" s="76">
        <v>0</v>
      </c>
      <c r="OV35" s="76">
        <v>0</v>
      </c>
      <c r="OW35" s="76">
        <v>0</v>
      </c>
      <c r="OX35" s="76">
        <v>0</v>
      </c>
      <c r="OY35" s="76">
        <v>0</v>
      </c>
      <c r="OZ35" s="76">
        <v>0</v>
      </c>
      <c r="PA35" s="76">
        <v>0</v>
      </c>
      <c r="PB35" s="76">
        <v>0</v>
      </c>
      <c r="PC35" s="76">
        <v>0</v>
      </c>
      <c r="PD35" s="76">
        <v>0</v>
      </c>
      <c r="PE35" s="76">
        <v>0</v>
      </c>
      <c r="PF35" s="76">
        <v>0</v>
      </c>
      <c r="PG35" s="76">
        <v>0</v>
      </c>
      <c r="PH35" s="76">
        <v>0</v>
      </c>
      <c r="PI35" s="76">
        <v>0</v>
      </c>
      <c r="PJ35" s="76">
        <v>25705683.188215222</v>
      </c>
      <c r="PK35" s="76">
        <v>6113169.7045416832</v>
      </c>
      <c r="PL35" s="76">
        <v>5885965.872392375</v>
      </c>
      <c r="PM35" s="76">
        <v>1679120.3404439273</v>
      </c>
      <c r="PN35" s="76">
        <v>5168771.0226283316</v>
      </c>
      <c r="PO35" s="76">
        <v>1513755.8108129231</v>
      </c>
      <c r="PP35" s="76">
        <v>459277.32657539257</v>
      </c>
      <c r="PQ35" s="76">
        <v>0</v>
      </c>
      <c r="PR35" s="76">
        <v>0</v>
      </c>
      <c r="PS35" s="76">
        <v>401443.60106463736</v>
      </c>
      <c r="PT35" s="76">
        <v>0</v>
      </c>
      <c r="PU35" s="76">
        <v>83644.281688588744</v>
      </c>
      <c r="PV35" s="76">
        <v>0</v>
      </c>
      <c r="PW35" s="76">
        <v>2238786.1849436569</v>
      </c>
      <c r="PX35" s="76">
        <v>0</v>
      </c>
      <c r="PY35" s="76">
        <v>9571274.4901775233</v>
      </c>
      <c r="PZ35" s="76">
        <v>0</v>
      </c>
      <c r="QA35" s="76">
        <v>449480.09250797384</v>
      </c>
      <c r="QB35" s="76">
        <v>2669812.8792494577</v>
      </c>
      <c r="QC35" s="89">
        <v>2754345.0108638802</v>
      </c>
      <c r="QD35" s="102">
        <v>1</v>
      </c>
    </row>
    <row r="36" spans="1:446">
      <c r="A36" s="75" t="s">
        <v>175</v>
      </c>
      <c r="B36" s="75" t="s">
        <v>95</v>
      </c>
      <c r="C36" s="76">
        <f>ROUND(TXST!H18,0)-ROUND(TXST!H288,0)</f>
        <v>0</v>
      </c>
      <c r="D36" s="77">
        <v>3615</v>
      </c>
      <c r="E36" s="75" t="s">
        <v>724</v>
      </c>
      <c r="F36" s="75">
        <v>2023</v>
      </c>
      <c r="G36" s="76">
        <v>203385952</v>
      </c>
      <c r="H36" s="76">
        <v>132252703</v>
      </c>
      <c r="I36" s="76">
        <v>53929449</v>
      </c>
      <c r="J36" s="76">
        <v>22567036</v>
      </c>
      <c r="K36" s="76">
        <v>47066833</v>
      </c>
      <c r="L36" s="75" t="s">
        <v>929</v>
      </c>
      <c r="M36" s="75" t="s">
        <v>930</v>
      </c>
      <c r="N36" s="91" t="s">
        <v>931</v>
      </c>
      <c r="O36" s="76">
        <v>16239</v>
      </c>
      <c r="P36" s="76">
        <v>17995</v>
      </c>
      <c r="Q36" s="76">
        <v>3339</v>
      </c>
      <c r="R36" s="76">
        <v>469</v>
      </c>
      <c r="S36" s="76">
        <v>129</v>
      </c>
      <c r="T36" s="78" t="s">
        <v>877</v>
      </c>
      <c r="U36" s="78" t="s">
        <v>878</v>
      </c>
      <c r="V36" s="91" t="s">
        <v>879</v>
      </c>
      <c r="W36" s="76">
        <v>303511</v>
      </c>
      <c r="X36" s="76">
        <v>90498</v>
      </c>
      <c r="Y36" s="76">
        <v>50195</v>
      </c>
      <c r="Z36" s="76">
        <v>4519</v>
      </c>
      <c r="AA36" s="76">
        <v>3204</v>
      </c>
      <c r="AB36" s="76">
        <v>16169</v>
      </c>
      <c r="AC36" s="76">
        <v>14228</v>
      </c>
      <c r="AD36" s="76">
        <v>0</v>
      </c>
      <c r="AE36" s="76">
        <v>1731</v>
      </c>
      <c r="AF36" s="76">
        <v>0</v>
      </c>
      <c r="AG36" s="76">
        <v>0</v>
      </c>
      <c r="AH36" s="76">
        <v>8400</v>
      </c>
      <c r="AI36" s="76">
        <v>0</v>
      </c>
      <c r="AJ36" s="76">
        <v>11129</v>
      </c>
      <c r="AK36" s="76">
        <v>0</v>
      </c>
      <c r="AL36" s="76">
        <v>27843</v>
      </c>
      <c r="AM36" s="76">
        <v>0</v>
      </c>
      <c r="AN36" s="76">
        <v>0</v>
      </c>
      <c r="AO36" s="76">
        <v>5079</v>
      </c>
      <c r="AP36" s="76">
        <v>13</v>
      </c>
      <c r="AQ36" s="76">
        <v>111110</v>
      </c>
      <c r="AR36" s="76">
        <v>29306</v>
      </c>
      <c r="AS36" s="76">
        <v>23638</v>
      </c>
      <c r="AT36" s="76">
        <v>17791</v>
      </c>
      <c r="AU36" s="76">
        <v>6854</v>
      </c>
      <c r="AV36" s="76">
        <v>24146</v>
      </c>
      <c r="AW36" s="76">
        <v>10343</v>
      </c>
      <c r="AX36" s="76">
        <v>0</v>
      </c>
      <c r="AY36" s="76">
        <v>5378</v>
      </c>
      <c r="AZ36" s="76">
        <v>0</v>
      </c>
      <c r="BA36" s="76">
        <v>0</v>
      </c>
      <c r="BB36" s="76">
        <v>0</v>
      </c>
      <c r="BC36" s="76">
        <v>0</v>
      </c>
      <c r="BD36" s="76">
        <v>23852</v>
      </c>
      <c r="BE36" s="76">
        <v>0</v>
      </c>
      <c r="BF36" s="76">
        <v>51516</v>
      </c>
      <c r="BG36" s="76">
        <v>0</v>
      </c>
      <c r="BH36" s="76">
        <v>3429</v>
      </c>
      <c r="BI36" s="76">
        <v>5905</v>
      </c>
      <c r="BJ36" s="76">
        <v>5176</v>
      </c>
      <c r="BK36" s="76">
        <v>16480</v>
      </c>
      <c r="BL36" s="76">
        <v>4373</v>
      </c>
      <c r="BM36" s="76">
        <v>1618</v>
      </c>
      <c r="BN36" s="76">
        <v>8108</v>
      </c>
      <c r="BO36" s="76">
        <v>529</v>
      </c>
      <c r="BP36" s="76">
        <v>5881</v>
      </c>
      <c r="BQ36" s="76">
        <v>1608</v>
      </c>
      <c r="BR36" s="76">
        <v>0</v>
      </c>
      <c r="BS36" s="76">
        <v>4438</v>
      </c>
      <c r="BT36" s="76">
        <v>0</v>
      </c>
      <c r="BU36" s="76">
        <v>0</v>
      </c>
      <c r="BV36" s="76">
        <v>0</v>
      </c>
      <c r="BW36" s="76">
        <v>0</v>
      </c>
      <c r="BX36" s="76">
        <v>6471</v>
      </c>
      <c r="BY36" s="76">
        <v>0</v>
      </c>
      <c r="BZ36" s="76">
        <v>6179</v>
      </c>
      <c r="CA36" s="76">
        <v>0</v>
      </c>
      <c r="CB36" s="76">
        <v>0</v>
      </c>
      <c r="CC36" s="76">
        <v>1158</v>
      </c>
      <c r="CD36" s="76">
        <v>1045</v>
      </c>
      <c r="CE36" s="76">
        <v>1539</v>
      </c>
      <c r="CF36" s="76">
        <v>927</v>
      </c>
      <c r="CG36" s="76">
        <v>0</v>
      </c>
      <c r="CH36" s="76">
        <v>2396</v>
      </c>
      <c r="CI36" s="76">
        <v>20</v>
      </c>
      <c r="CJ36" s="76">
        <v>1436</v>
      </c>
      <c r="CK36" s="76">
        <v>0</v>
      </c>
      <c r="CL36" s="76">
        <v>0</v>
      </c>
      <c r="CM36" s="76">
        <v>0</v>
      </c>
      <c r="CN36" s="76">
        <v>0</v>
      </c>
      <c r="CO36" s="76">
        <v>0</v>
      </c>
      <c r="CP36" s="76">
        <v>0</v>
      </c>
      <c r="CQ36" s="76">
        <v>0</v>
      </c>
      <c r="CR36" s="76">
        <v>3</v>
      </c>
      <c r="CS36" s="76">
        <v>0</v>
      </c>
      <c r="CT36" s="76">
        <v>169</v>
      </c>
      <c r="CU36" s="76">
        <v>0</v>
      </c>
      <c r="CV36" s="76">
        <v>0</v>
      </c>
      <c r="CW36" s="76">
        <v>0</v>
      </c>
      <c r="CX36" s="76">
        <v>0</v>
      </c>
      <c r="CY36" s="76">
        <v>0</v>
      </c>
      <c r="CZ36" s="76">
        <v>0</v>
      </c>
      <c r="DA36" s="76">
        <v>0</v>
      </c>
      <c r="DB36" s="76">
        <v>0</v>
      </c>
      <c r="DC36" s="76">
        <v>0</v>
      </c>
      <c r="DD36" s="76">
        <v>0</v>
      </c>
      <c r="DE36" s="76">
        <v>0</v>
      </c>
      <c r="DF36" s="76">
        <v>0</v>
      </c>
      <c r="DG36" s="76">
        <v>0</v>
      </c>
      <c r="DH36" s="76">
        <v>0</v>
      </c>
      <c r="DI36" s="76">
        <v>0</v>
      </c>
      <c r="DJ36" s="76">
        <v>0</v>
      </c>
      <c r="DK36" s="76">
        <v>0</v>
      </c>
      <c r="DL36" s="76">
        <v>4286</v>
      </c>
      <c r="DM36" s="76">
        <v>0</v>
      </c>
      <c r="DN36" s="76">
        <v>0</v>
      </c>
      <c r="DO36" s="76">
        <v>0</v>
      </c>
      <c r="DP36" s="76">
        <v>0</v>
      </c>
      <c r="DQ36" s="76">
        <v>0</v>
      </c>
      <c r="DR36" s="76">
        <v>0</v>
      </c>
      <c r="DS36" s="76">
        <v>14471123.785762461</v>
      </c>
      <c r="DT36" s="76">
        <v>3010208.7923802077</v>
      </c>
      <c r="DU36" s="76">
        <v>5045657.8577588927</v>
      </c>
      <c r="DV36" s="76">
        <v>285929.99029235094</v>
      </c>
      <c r="DW36" s="76">
        <v>198683.8050188403</v>
      </c>
      <c r="DX36" s="76">
        <v>1287445.9394141366</v>
      </c>
      <c r="DY36" s="76">
        <v>613223.121911739</v>
      </c>
      <c r="DZ36" s="76">
        <v>0</v>
      </c>
      <c r="EA36" s="76">
        <v>158578.95644005272</v>
      </c>
      <c r="EB36" s="76">
        <v>0</v>
      </c>
      <c r="EC36" s="76">
        <v>0</v>
      </c>
      <c r="ED36" s="76">
        <v>332636.38297872338</v>
      </c>
      <c r="EE36" s="76">
        <v>0</v>
      </c>
      <c r="EF36" s="76">
        <v>621117.20291191852</v>
      </c>
      <c r="EG36" s="76">
        <v>0</v>
      </c>
      <c r="EH36" s="76">
        <v>1440525.3247075963</v>
      </c>
      <c r="EI36" s="76">
        <v>0</v>
      </c>
      <c r="EJ36" s="76">
        <v>0</v>
      </c>
      <c r="EK36" s="76">
        <v>742552.31285933871</v>
      </c>
      <c r="EL36" s="76">
        <v>3973.6834083229442</v>
      </c>
      <c r="EM36" s="76">
        <v>11565081.953000274</v>
      </c>
      <c r="EN36" s="76">
        <v>2909103.9828980328</v>
      </c>
      <c r="EO36" s="76">
        <v>4785721.8826201176</v>
      </c>
      <c r="EP36" s="76">
        <v>1977304.1544316672</v>
      </c>
      <c r="EQ36" s="76">
        <v>705095.12902028358</v>
      </c>
      <c r="ER36" s="76">
        <v>3160607.4387744232</v>
      </c>
      <c r="ES36" s="76">
        <v>772613.07705249253</v>
      </c>
      <c r="ET36" s="76">
        <v>0</v>
      </c>
      <c r="EU36" s="76">
        <v>708494.6845520545</v>
      </c>
      <c r="EV36" s="76">
        <v>0</v>
      </c>
      <c r="EW36" s="76">
        <v>0</v>
      </c>
      <c r="EX36" s="76">
        <v>0</v>
      </c>
      <c r="EY36" s="76">
        <v>0</v>
      </c>
      <c r="EZ36" s="76">
        <v>3269451.0750338803</v>
      </c>
      <c r="FA36" s="76">
        <v>0</v>
      </c>
      <c r="FB36" s="76">
        <v>6789337.1177052073</v>
      </c>
      <c r="FC36" s="76">
        <v>0</v>
      </c>
      <c r="FD36" s="76">
        <v>614253.26501976151</v>
      </c>
      <c r="FE36" s="76">
        <v>1214522.8866453501</v>
      </c>
      <c r="FF36" s="76">
        <v>1605994.026591677</v>
      </c>
      <c r="FG36" s="76">
        <v>6644678.7276306953</v>
      </c>
      <c r="FH36" s="76">
        <v>2537942.0145947086</v>
      </c>
      <c r="FI36" s="76">
        <v>1274495.3281394644</v>
      </c>
      <c r="FJ36" s="76">
        <v>1914267.4940912584</v>
      </c>
      <c r="FK36" s="76">
        <v>272754.11339301895</v>
      </c>
      <c r="FL36" s="76">
        <v>1884427.8349204219</v>
      </c>
      <c r="FM36" s="76">
        <v>542934.11392963259</v>
      </c>
      <c r="FN36" s="76">
        <v>0</v>
      </c>
      <c r="FO36" s="76">
        <v>851954.98591509333</v>
      </c>
      <c r="FP36" s="76">
        <v>0</v>
      </c>
      <c r="FQ36" s="76">
        <v>0</v>
      </c>
      <c r="FR36" s="76">
        <v>0</v>
      </c>
      <c r="FS36" s="76">
        <v>0</v>
      </c>
      <c r="FT36" s="76">
        <v>1980555.9866113362</v>
      </c>
      <c r="FU36" s="76">
        <v>0</v>
      </c>
      <c r="FV36" s="76">
        <v>2179301.4654027903</v>
      </c>
      <c r="FW36" s="76">
        <v>0</v>
      </c>
      <c r="FX36" s="76">
        <v>0</v>
      </c>
      <c r="FY36" s="76">
        <v>383278.53108640813</v>
      </c>
      <c r="FZ36" s="76">
        <v>561570.5</v>
      </c>
      <c r="GA36" s="76">
        <v>1142130.1088114346</v>
      </c>
      <c r="GB36" s="76">
        <v>901038.54362152691</v>
      </c>
      <c r="GC36" s="76">
        <v>0</v>
      </c>
      <c r="GD36" s="76">
        <v>1244645.0628727458</v>
      </c>
      <c r="GE36" s="76">
        <v>12038.174014054468</v>
      </c>
      <c r="GF36" s="76">
        <v>1392323.0082730877</v>
      </c>
      <c r="GG36" s="76">
        <v>0</v>
      </c>
      <c r="GH36" s="76">
        <v>0</v>
      </c>
      <c r="GI36" s="76">
        <v>0</v>
      </c>
      <c r="GJ36" s="76">
        <v>0</v>
      </c>
      <c r="GK36" s="76">
        <v>0</v>
      </c>
      <c r="GL36" s="76">
        <v>0</v>
      </c>
      <c r="GM36" s="76">
        <v>0</v>
      </c>
      <c r="GN36" s="76">
        <v>9068.64</v>
      </c>
      <c r="GO36" s="76">
        <v>0</v>
      </c>
      <c r="GP36" s="76">
        <v>102575.28471935875</v>
      </c>
      <c r="GQ36" s="76">
        <v>0</v>
      </c>
      <c r="GR36" s="76">
        <v>0</v>
      </c>
      <c r="GS36" s="76">
        <v>0</v>
      </c>
      <c r="GT36" s="76">
        <v>0</v>
      </c>
      <c r="GU36" s="76">
        <v>0</v>
      </c>
      <c r="GV36" s="76">
        <v>0</v>
      </c>
      <c r="GW36" s="76">
        <v>0</v>
      </c>
      <c r="GX36" s="76">
        <v>0</v>
      </c>
      <c r="GY36" s="76">
        <v>0</v>
      </c>
      <c r="GZ36" s="76">
        <v>0</v>
      </c>
      <c r="HA36" s="76">
        <v>0</v>
      </c>
      <c r="HB36" s="76">
        <v>0</v>
      </c>
      <c r="HC36" s="76">
        <v>0</v>
      </c>
      <c r="HD36" s="76">
        <v>0</v>
      </c>
      <c r="HE36" s="76">
        <v>0</v>
      </c>
      <c r="HF36" s="76">
        <v>0</v>
      </c>
      <c r="HG36" s="76">
        <v>0</v>
      </c>
      <c r="HH36" s="76">
        <v>1461743.03</v>
      </c>
      <c r="HI36" s="76">
        <v>0</v>
      </c>
      <c r="HJ36" s="76">
        <v>0</v>
      </c>
      <c r="HK36" s="76">
        <v>0</v>
      </c>
      <c r="HL36" s="76">
        <v>0</v>
      </c>
      <c r="HM36" s="76">
        <v>0</v>
      </c>
      <c r="HN36" s="76">
        <v>0</v>
      </c>
      <c r="HP36" s="77" t="s">
        <v>161</v>
      </c>
      <c r="HQ36" s="75">
        <f>'Relative Weights'!$H$1</f>
        <v>2023</v>
      </c>
      <c r="HR36" s="76">
        <v>3698881</v>
      </c>
      <c r="HS36" s="76">
        <v>1983901</v>
      </c>
      <c r="HT36" s="76">
        <v>403581</v>
      </c>
      <c r="HU36" s="76">
        <v>46333</v>
      </c>
      <c r="HV36" s="76">
        <v>55330</v>
      </c>
      <c r="HW36" s="76">
        <v>671758</v>
      </c>
      <c r="HX36" s="76">
        <v>238603</v>
      </c>
      <c r="HY36" s="76">
        <v>0</v>
      </c>
      <c r="HZ36" s="76">
        <v>19049</v>
      </c>
      <c r="IA36" s="76">
        <v>0</v>
      </c>
      <c r="IB36" s="76">
        <v>0</v>
      </c>
      <c r="IC36" s="76">
        <v>0</v>
      </c>
      <c r="ID36" s="76">
        <v>0</v>
      </c>
      <c r="IE36" s="76">
        <v>229860</v>
      </c>
      <c r="IF36" s="76">
        <v>0</v>
      </c>
      <c r="IG36" s="76">
        <v>341622</v>
      </c>
      <c r="IH36" s="76">
        <v>0</v>
      </c>
      <c r="II36" s="76">
        <v>0</v>
      </c>
      <c r="IJ36" s="76">
        <v>128366</v>
      </c>
      <c r="IK36" s="76">
        <v>578</v>
      </c>
      <c r="IL36" s="76">
        <v>1384693</v>
      </c>
      <c r="IM36" s="76">
        <v>660933</v>
      </c>
      <c r="IN36" s="76">
        <v>194640</v>
      </c>
      <c r="IO36" s="76">
        <v>171580</v>
      </c>
      <c r="IP36" s="76">
        <v>119697</v>
      </c>
      <c r="IQ36" s="76">
        <v>1012553</v>
      </c>
      <c r="IR36" s="76">
        <v>175655</v>
      </c>
      <c r="IS36" s="76">
        <v>0</v>
      </c>
      <c r="IT36" s="76">
        <v>59051</v>
      </c>
      <c r="IU36" s="76">
        <v>0</v>
      </c>
      <c r="IV36" s="76">
        <v>0</v>
      </c>
      <c r="IW36" s="76">
        <v>0</v>
      </c>
      <c r="IX36" s="76">
        <v>0</v>
      </c>
      <c r="IY36" s="76">
        <v>505557</v>
      </c>
      <c r="IZ36" s="76">
        <v>0</v>
      </c>
      <c r="JA36" s="76">
        <v>645819</v>
      </c>
      <c r="JB36" s="76">
        <v>0</v>
      </c>
      <c r="JC36" s="76">
        <v>13320</v>
      </c>
      <c r="JD36" s="76">
        <v>159503</v>
      </c>
      <c r="JE36" s="76">
        <v>228454</v>
      </c>
      <c r="JF36" s="76">
        <v>202664</v>
      </c>
      <c r="JG36" s="76">
        <v>90365</v>
      </c>
      <c r="JH36" s="76">
        <v>12895</v>
      </c>
      <c r="JI36" s="76">
        <v>79942</v>
      </c>
      <c r="JJ36" s="76">
        <v>10187</v>
      </c>
      <c r="JK36" s="76">
        <v>226541</v>
      </c>
      <c r="JL36" s="76">
        <v>26864</v>
      </c>
      <c r="JM36" s="76">
        <v>0</v>
      </c>
      <c r="JN36" s="76">
        <v>46402</v>
      </c>
      <c r="JO36" s="76">
        <v>0</v>
      </c>
      <c r="JP36" s="76">
        <v>0</v>
      </c>
      <c r="JQ36" s="76">
        <v>0</v>
      </c>
      <c r="JR36" s="76">
        <v>0</v>
      </c>
      <c r="JS36" s="76">
        <v>133495</v>
      </c>
      <c r="JT36" s="76">
        <v>0</v>
      </c>
      <c r="JU36" s="76">
        <v>76769</v>
      </c>
      <c r="JV36" s="76">
        <v>0</v>
      </c>
      <c r="JW36" s="76">
        <v>0</v>
      </c>
      <c r="JX36" s="76">
        <v>27915</v>
      </c>
      <c r="JY36" s="76">
        <v>46015</v>
      </c>
      <c r="JZ36" s="76">
        <v>19099</v>
      </c>
      <c r="KA36" s="76">
        <v>20112</v>
      </c>
      <c r="KB36" s="76">
        <v>0</v>
      </c>
      <c r="KC36" s="76">
        <v>23456</v>
      </c>
      <c r="KD36" s="76">
        <v>353</v>
      </c>
      <c r="KE36" s="76">
        <v>55849</v>
      </c>
      <c r="KF36" s="76">
        <v>0</v>
      </c>
      <c r="KG36" s="76">
        <v>0</v>
      </c>
      <c r="KH36" s="76">
        <v>0</v>
      </c>
      <c r="KI36" s="76">
        <v>0</v>
      </c>
      <c r="KJ36" s="76">
        <v>0</v>
      </c>
      <c r="KK36" s="76">
        <v>0</v>
      </c>
      <c r="KL36" s="76">
        <v>0</v>
      </c>
      <c r="KM36" s="76">
        <v>0</v>
      </c>
      <c r="KN36" s="76">
        <v>0</v>
      </c>
      <c r="KO36" s="76">
        <v>2026</v>
      </c>
      <c r="KP36" s="76">
        <v>0</v>
      </c>
      <c r="KQ36" s="76">
        <v>0</v>
      </c>
      <c r="KR36" s="76">
        <v>0</v>
      </c>
      <c r="KS36" s="76">
        <v>0</v>
      </c>
      <c r="KT36" s="76">
        <v>0</v>
      </c>
      <c r="KU36" s="76">
        <v>0</v>
      </c>
      <c r="KV36" s="76">
        <v>0</v>
      </c>
      <c r="KW36" s="76">
        <v>0</v>
      </c>
      <c r="KX36" s="76">
        <v>0</v>
      </c>
      <c r="KY36" s="76">
        <v>0</v>
      </c>
      <c r="KZ36" s="76">
        <v>0</v>
      </c>
      <c r="LA36" s="76">
        <v>0</v>
      </c>
      <c r="LB36" s="76">
        <v>0</v>
      </c>
      <c r="LC36" s="76">
        <v>0</v>
      </c>
      <c r="LD36" s="76">
        <v>0</v>
      </c>
      <c r="LE36" s="76">
        <v>0</v>
      </c>
      <c r="LF36" s="76">
        <v>0</v>
      </c>
      <c r="LG36" s="76">
        <v>88040</v>
      </c>
      <c r="LH36" s="76">
        <v>0</v>
      </c>
      <c r="LI36" s="76">
        <v>0</v>
      </c>
      <c r="LJ36" s="76">
        <v>0</v>
      </c>
      <c r="LK36" s="76">
        <v>0</v>
      </c>
      <c r="LL36" s="76">
        <v>0</v>
      </c>
      <c r="LM36" s="76">
        <v>0</v>
      </c>
      <c r="LN36" s="76">
        <v>0</v>
      </c>
      <c r="LO36" s="76">
        <v>0</v>
      </c>
      <c r="LP36" s="76">
        <v>0</v>
      </c>
      <c r="LQ36" s="76">
        <v>0</v>
      </c>
      <c r="LR36" s="76">
        <v>0</v>
      </c>
      <c r="LS36" s="76">
        <v>0</v>
      </c>
      <c r="LT36" s="76">
        <v>0</v>
      </c>
      <c r="LU36" s="76">
        <v>0</v>
      </c>
      <c r="LV36" s="76">
        <v>0</v>
      </c>
      <c r="LW36" s="76">
        <v>0</v>
      </c>
      <c r="LX36" s="76">
        <v>0</v>
      </c>
      <c r="LY36" s="76">
        <v>0</v>
      </c>
      <c r="LZ36" s="76">
        <v>0</v>
      </c>
      <c r="MA36" s="76">
        <v>0</v>
      </c>
      <c r="MB36" s="76">
        <v>0</v>
      </c>
      <c r="MC36" s="76">
        <v>0</v>
      </c>
      <c r="MD36" s="76">
        <v>0</v>
      </c>
      <c r="ME36" s="76">
        <v>0</v>
      </c>
      <c r="MF36" s="76">
        <v>0</v>
      </c>
      <c r="MG36" s="76">
        <v>0</v>
      </c>
      <c r="MH36" s="76">
        <v>0</v>
      </c>
      <c r="MI36" s="76">
        <v>0</v>
      </c>
      <c r="MJ36" s="76">
        <v>0</v>
      </c>
      <c r="MK36" s="76">
        <v>0</v>
      </c>
      <c r="ML36" s="76">
        <v>0</v>
      </c>
      <c r="MM36" s="76">
        <v>0</v>
      </c>
      <c r="MN36" s="76">
        <v>0</v>
      </c>
      <c r="MO36" s="76">
        <v>0</v>
      </c>
      <c r="MP36" s="76">
        <v>0</v>
      </c>
      <c r="MQ36" s="76">
        <v>0</v>
      </c>
      <c r="MR36" s="76">
        <v>0</v>
      </c>
      <c r="MS36" s="76">
        <v>0</v>
      </c>
      <c r="MT36" s="76">
        <v>0</v>
      </c>
      <c r="MU36" s="76">
        <v>0</v>
      </c>
      <c r="MV36" s="76">
        <v>0</v>
      </c>
      <c r="MW36" s="76">
        <v>0</v>
      </c>
      <c r="MX36" s="76">
        <v>0</v>
      </c>
      <c r="MY36" s="76">
        <v>0</v>
      </c>
      <c r="MZ36" s="76">
        <v>0</v>
      </c>
      <c r="NA36" s="76">
        <v>0</v>
      </c>
      <c r="NB36" s="76">
        <v>0</v>
      </c>
      <c r="NC36" s="76">
        <v>0</v>
      </c>
      <c r="ND36" s="76">
        <v>0</v>
      </c>
      <c r="NE36" s="76">
        <v>0</v>
      </c>
      <c r="NF36" s="76">
        <v>0</v>
      </c>
      <c r="NG36" s="76">
        <v>0</v>
      </c>
      <c r="NH36" s="76">
        <v>0</v>
      </c>
      <c r="NI36" s="76">
        <v>0</v>
      </c>
      <c r="NJ36" s="76">
        <v>0</v>
      </c>
      <c r="NK36" s="76">
        <v>0</v>
      </c>
      <c r="NL36" s="76">
        <v>0</v>
      </c>
      <c r="NM36" s="76">
        <v>0</v>
      </c>
      <c r="NN36" s="76">
        <v>0</v>
      </c>
      <c r="NO36" s="76">
        <v>0</v>
      </c>
      <c r="NP36" s="76">
        <v>0</v>
      </c>
      <c r="NQ36" s="76">
        <v>0</v>
      </c>
      <c r="NR36" s="76">
        <v>0</v>
      </c>
      <c r="NS36" s="76">
        <v>0</v>
      </c>
      <c r="NT36" s="76">
        <v>0</v>
      </c>
      <c r="NU36" s="76">
        <v>0</v>
      </c>
      <c r="NV36" s="76">
        <v>0</v>
      </c>
      <c r="NW36" s="76">
        <v>0</v>
      </c>
      <c r="NX36" s="76">
        <v>0</v>
      </c>
      <c r="NY36" s="76">
        <v>0</v>
      </c>
      <c r="NZ36" s="76">
        <v>0</v>
      </c>
      <c r="OA36" s="76">
        <v>0</v>
      </c>
      <c r="OB36" s="76">
        <v>0</v>
      </c>
      <c r="OC36" s="76">
        <v>0</v>
      </c>
      <c r="OD36" s="76">
        <v>0</v>
      </c>
      <c r="OE36" s="76">
        <v>0</v>
      </c>
      <c r="OF36" s="76">
        <v>0</v>
      </c>
      <c r="OG36" s="76">
        <v>0</v>
      </c>
      <c r="OH36" s="76">
        <v>0</v>
      </c>
      <c r="OI36" s="76">
        <v>0</v>
      </c>
      <c r="OJ36" s="76">
        <v>0</v>
      </c>
      <c r="OK36" s="76">
        <v>0</v>
      </c>
      <c r="OL36" s="76">
        <v>0</v>
      </c>
      <c r="OM36" s="76">
        <v>0</v>
      </c>
      <c r="ON36" s="76">
        <v>0</v>
      </c>
      <c r="OO36" s="76">
        <v>0</v>
      </c>
      <c r="OP36" s="76">
        <v>0</v>
      </c>
      <c r="OQ36" s="76">
        <v>0</v>
      </c>
      <c r="OR36" s="76">
        <v>0</v>
      </c>
      <c r="OS36" s="76">
        <v>0</v>
      </c>
      <c r="OT36" s="76">
        <v>0</v>
      </c>
      <c r="OU36" s="76">
        <v>0</v>
      </c>
      <c r="OV36" s="76">
        <v>0</v>
      </c>
      <c r="OW36" s="76">
        <v>0</v>
      </c>
      <c r="OX36" s="76">
        <v>0</v>
      </c>
      <c r="OY36" s="76">
        <v>0</v>
      </c>
      <c r="OZ36" s="76">
        <v>0</v>
      </c>
      <c r="PA36" s="76">
        <v>0</v>
      </c>
      <c r="PB36" s="76">
        <v>0</v>
      </c>
      <c r="PC36" s="76">
        <v>0</v>
      </c>
      <c r="PD36" s="76">
        <v>0</v>
      </c>
      <c r="PE36" s="76">
        <v>0</v>
      </c>
      <c r="PF36" s="76">
        <v>0</v>
      </c>
      <c r="PG36" s="76">
        <v>0</v>
      </c>
      <c r="PH36" s="76">
        <v>0</v>
      </c>
      <c r="PI36" s="76">
        <v>0</v>
      </c>
      <c r="PJ36" s="76">
        <v>132635675.94553243</v>
      </c>
      <c r="PK36" s="76">
        <v>23850123.430668686</v>
      </c>
      <c r="PL36" s="76">
        <v>9380210.5124481954</v>
      </c>
      <c r="PM36" s="76">
        <v>2287222.6857979265</v>
      </c>
      <c r="PN36" s="76">
        <v>7737255.3911409453</v>
      </c>
      <c r="PO36" s="76">
        <v>17343107.092113942</v>
      </c>
      <c r="PP36" s="76">
        <v>3679729.7166573368</v>
      </c>
      <c r="PQ36" s="76">
        <v>0</v>
      </c>
      <c r="PR36" s="76">
        <v>2273497.6533188019</v>
      </c>
      <c r="PS36" s="76">
        <v>0</v>
      </c>
      <c r="PT36" s="76">
        <v>0</v>
      </c>
      <c r="PU36" s="76">
        <v>466436.44425439026</v>
      </c>
      <c r="PV36" s="76">
        <v>0</v>
      </c>
      <c r="PW36" s="76">
        <v>9707794.271826027</v>
      </c>
      <c r="PX36" s="76">
        <v>0</v>
      </c>
      <c r="PY36" s="76">
        <v>7841676.6605231715</v>
      </c>
      <c r="PZ36" s="76">
        <v>0</v>
      </c>
      <c r="QA36" s="76">
        <v>815329.83722411236</v>
      </c>
      <c r="QB36" s="76">
        <v>2509214.3856148575</v>
      </c>
      <c r="QC36" s="89">
        <v>5190113.9728791472</v>
      </c>
      <c r="QD36" s="102">
        <v>1</v>
      </c>
    </row>
    <row r="37" spans="1:446">
      <c r="A37" s="75" t="s">
        <v>79</v>
      </c>
      <c r="B37" s="75" t="s">
        <v>79</v>
      </c>
      <c r="C37" s="76">
        <f>ROUND(SRSU!H18,0)-ROUND(SRSU!H288,0)</f>
        <v>0</v>
      </c>
      <c r="D37" s="77">
        <v>3625</v>
      </c>
      <c r="E37" s="75" t="s">
        <v>688</v>
      </c>
      <c r="F37" s="75">
        <v>2023</v>
      </c>
      <c r="G37" s="76">
        <v>12245793</v>
      </c>
      <c r="H37" s="76">
        <v>4646398</v>
      </c>
      <c r="I37" s="76">
        <v>4333273</v>
      </c>
      <c r="J37" s="76">
        <v>5206184</v>
      </c>
      <c r="K37" s="76">
        <v>9579086</v>
      </c>
      <c r="L37" s="75" t="s">
        <v>902</v>
      </c>
      <c r="M37" s="75" t="s">
        <v>900</v>
      </c>
      <c r="N37" t="s">
        <v>901</v>
      </c>
      <c r="O37" s="76">
        <v>511</v>
      </c>
      <c r="P37" s="76">
        <v>532</v>
      </c>
      <c r="Q37" s="76">
        <v>310</v>
      </c>
      <c r="R37" s="76">
        <v>0</v>
      </c>
      <c r="S37" s="76">
        <v>0</v>
      </c>
      <c r="T37" s="78" t="s">
        <v>787</v>
      </c>
      <c r="U37" s="78" t="s">
        <v>788</v>
      </c>
      <c r="V37" s="78" t="s">
        <v>789</v>
      </c>
      <c r="W37" s="76">
        <v>10069</v>
      </c>
      <c r="X37" s="76">
        <v>2376</v>
      </c>
      <c r="Y37" s="76">
        <v>1357</v>
      </c>
      <c r="Z37" s="76">
        <v>60</v>
      </c>
      <c r="AA37" s="76">
        <v>601</v>
      </c>
      <c r="AB37" s="76">
        <v>39</v>
      </c>
      <c r="AC37" s="76">
        <v>126</v>
      </c>
      <c r="AD37" s="76">
        <v>0</v>
      </c>
      <c r="AE37" s="76">
        <v>0</v>
      </c>
      <c r="AF37" s="76">
        <v>0</v>
      </c>
      <c r="AG37" s="76">
        <v>0</v>
      </c>
      <c r="AH37" s="76">
        <v>108</v>
      </c>
      <c r="AI37" s="76">
        <v>6</v>
      </c>
      <c r="AJ37" s="76">
        <v>333</v>
      </c>
      <c r="AK37" s="76">
        <v>0</v>
      </c>
      <c r="AL37" s="76">
        <v>369</v>
      </c>
      <c r="AM37" s="76">
        <v>0</v>
      </c>
      <c r="AN37" s="76">
        <v>0</v>
      </c>
      <c r="AO37" s="76">
        <v>408</v>
      </c>
      <c r="AP37" s="76">
        <v>12</v>
      </c>
      <c r="AQ37" s="76">
        <v>2256</v>
      </c>
      <c r="AR37" s="76">
        <v>1086</v>
      </c>
      <c r="AS37" s="76">
        <v>338</v>
      </c>
      <c r="AT37" s="76">
        <v>894</v>
      </c>
      <c r="AU37" s="76">
        <v>1130</v>
      </c>
      <c r="AV37" s="76">
        <v>60</v>
      </c>
      <c r="AW37" s="76">
        <v>27</v>
      </c>
      <c r="AX37" s="76">
        <v>0</v>
      </c>
      <c r="AY37" s="76">
        <v>0</v>
      </c>
      <c r="AZ37" s="76">
        <v>0</v>
      </c>
      <c r="BA37" s="76">
        <v>0</v>
      </c>
      <c r="BB37" s="76">
        <v>0</v>
      </c>
      <c r="BC37" s="76">
        <v>72</v>
      </c>
      <c r="BD37" s="76">
        <v>447</v>
      </c>
      <c r="BE37" s="76">
        <v>0</v>
      </c>
      <c r="BF37" s="76">
        <v>927</v>
      </c>
      <c r="BG37" s="76">
        <v>0</v>
      </c>
      <c r="BH37" s="76">
        <v>90</v>
      </c>
      <c r="BI37" s="76">
        <v>237</v>
      </c>
      <c r="BJ37" s="76">
        <v>430</v>
      </c>
      <c r="BK37" s="76">
        <v>1151</v>
      </c>
      <c r="BL37" s="76">
        <v>305</v>
      </c>
      <c r="BM37" s="76">
        <v>27</v>
      </c>
      <c r="BN37" s="76">
        <v>2567</v>
      </c>
      <c r="BO37" s="76">
        <v>552</v>
      </c>
      <c r="BP37" s="76">
        <v>0</v>
      </c>
      <c r="BQ37" s="76">
        <v>69</v>
      </c>
      <c r="BR37" s="76">
        <v>0</v>
      </c>
      <c r="BS37" s="76">
        <v>0</v>
      </c>
      <c r="BT37" s="76">
        <v>0</v>
      </c>
      <c r="BU37" s="76">
        <v>0</v>
      </c>
      <c r="BV37" s="76">
        <v>0</v>
      </c>
      <c r="BW37" s="76">
        <v>0</v>
      </c>
      <c r="BX37" s="76">
        <v>405</v>
      </c>
      <c r="BY37" s="76">
        <v>0</v>
      </c>
      <c r="BZ37" s="76">
        <v>603</v>
      </c>
      <c r="CA37" s="76">
        <v>0</v>
      </c>
      <c r="CB37" s="76">
        <v>0</v>
      </c>
      <c r="CC37" s="76">
        <v>153</v>
      </c>
      <c r="CD37" s="76">
        <v>0</v>
      </c>
      <c r="CE37" s="76">
        <v>0</v>
      </c>
      <c r="CF37" s="76">
        <v>0</v>
      </c>
      <c r="CG37" s="76">
        <v>0</v>
      </c>
      <c r="CH37" s="76">
        <v>0</v>
      </c>
      <c r="CI37" s="76">
        <v>0</v>
      </c>
      <c r="CJ37" s="76">
        <v>0</v>
      </c>
      <c r="CK37" s="76">
        <v>0</v>
      </c>
      <c r="CL37" s="76">
        <v>0</v>
      </c>
      <c r="CM37" s="76">
        <v>0</v>
      </c>
      <c r="CN37" s="76">
        <v>0</v>
      </c>
      <c r="CO37" s="76">
        <v>0</v>
      </c>
      <c r="CP37" s="76">
        <v>0</v>
      </c>
      <c r="CQ37" s="76">
        <v>0</v>
      </c>
      <c r="CR37" s="76">
        <v>0</v>
      </c>
      <c r="CS37" s="76">
        <v>0</v>
      </c>
      <c r="CT37" s="76">
        <v>0</v>
      </c>
      <c r="CU37" s="76">
        <v>0</v>
      </c>
      <c r="CV37" s="76">
        <v>0</v>
      </c>
      <c r="CW37" s="76">
        <v>0</v>
      </c>
      <c r="CX37" s="76">
        <v>0</v>
      </c>
      <c r="CY37" s="76">
        <v>0</v>
      </c>
      <c r="CZ37" s="76">
        <v>0</v>
      </c>
      <c r="DA37" s="76">
        <v>0</v>
      </c>
      <c r="DB37" s="76">
        <v>0</v>
      </c>
      <c r="DC37" s="76">
        <v>0</v>
      </c>
      <c r="DD37" s="76">
        <v>0</v>
      </c>
      <c r="DE37" s="76">
        <v>0</v>
      </c>
      <c r="DF37" s="76">
        <v>0</v>
      </c>
      <c r="DG37" s="76">
        <v>0</v>
      </c>
      <c r="DH37" s="76">
        <v>0</v>
      </c>
      <c r="DI37" s="76">
        <v>0</v>
      </c>
      <c r="DJ37" s="76">
        <v>0</v>
      </c>
      <c r="DK37" s="76">
        <v>0</v>
      </c>
      <c r="DL37" s="76">
        <v>0</v>
      </c>
      <c r="DM37" s="76">
        <v>0</v>
      </c>
      <c r="DN37" s="76">
        <v>0</v>
      </c>
      <c r="DO37" s="76">
        <v>0</v>
      </c>
      <c r="DP37" s="76">
        <v>0</v>
      </c>
      <c r="DQ37" s="76">
        <v>0</v>
      </c>
      <c r="DR37" s="76">
        <v>0</v>
      </c>
      <c r="DS37" s="76">
        <v>1125485.4962191998</v>
      </c>
      <c r="DT37" s="76">
        <v>284211.59491556213</v>
      </c>
      <c r="DU37" s="76">
        <v>373257.52391760953</v>
      </c>
      <c r="DV37" s="76">
        <v>6762.6312158688233</v>
      </c>
      <c r="DW37" s="76">
        <v>123383.78875729739</v>
      </c>
      <c r="DX37" s="76">
        <v>28076.607572115387</v>
      </c>
      <c r="DY37" s="76">
        <v>11122.388156379879</v>
      </c>
      <c r="DZ37" s="76">
        <v>0</v>
      </c>
      <c r="EA37" s="76">
        <v>0</v>
      </c>
      <c r="EB37" s="76">
        <v>0</v>
      </c>
      <c r="EC37" s="76">
        <v>0</v>
      </c>
      <c r="ED37" s="76">
        <v>24796.159119870848</v>
      </c>
      <c r="EE37" s="76">
        <v>763.77870187526128</v>
      </c>
      <c r="EF37" s="76">
        <v>27357.628327797342</v>
      </c>
      <c r="EG37" s="76">
        <v>0</v>
      </c>
      <c r="EH37" s="76">
        <v>49079.381987340275</v>
      </c>
      <c r="EI37" s="76">
        <v>0</v>
      </c>
      <c r="EJ37" s="76">
        <v>0</v>
      </c>
      <c r="EK37" s="76">
        <v>49752.686564506963</v>
      </c>
      <c r="EL37" s="76">
        <v>3502.2435897435894</v>
      </c>
      <c r="EM37" s="76">
        <v>372467.44318423542</v>
      </c>
      <c r="EN37" s="76">
        <v>320680.38779851375</v>
      </c>
      <c r="EO37" s="76">
        <v>168312.81922642121</v>
      </c>
      <c r="EP37" s="76">
        <v>161227.80313969965</v>
      </c>
      <c r="EQ37" s="76">
        <v>212442.25546176668</v>
      </c>
      <c r="ER37" s="76">
        <v>58823.392427884624</v>
      </c>
      <c r="ES37" s="76">
        <v>6779.4021884173999</v>
      </c>
      <c r="ET37" s="76">
        <v>0</v>
      </c>
      <c r="EU37" s="76">
        <v>0</v>
      </c>
      <c r="EV37" s="76">
        <v>0</v>
      </c>
      <c r="EW37" s="76">
        <v>0</v>
      </c>
      <c r="EX37" s="76">
        <v>0</v>
      </c>
      <c r="EY37" s="76">
        <v>11294.268753813703</v>
      </c>
      <c r="EZ37" s="76">
        <v>41736.379390899056</v>
      </c>
      <c r="FA37" s="76">
        <v>0</v>
      </c>
      <c r="FB37" s="76">
        <v>150726.46915252935</v>
      </c>
      <c r="FC37" s="76">
        <v>0</v>
      </c>
      <c r="FD37" s="76">
        <v>18366.666666666664</v>
      </c>
      <c r="FE37" s="76">
        <v>26309.38529782799</v>
      </c>
      <c r="FF37" s="76">
        <v>193497.75641025638</v>
      </c>
      <c r="FG37" s="76">
        <v>300192.40464188351</v>
      </c>
      <c r="FH37" s="76">
        <v>131831.06541255797</v>
      </c>
      <c r="FI37" s="76">
        <v>37203.763754507672</v>
      </c>
      <c r="FJ37" s="76">
        <v>530480.03159957821</v>
      </c>
      <c r="FK37" s="76">
        <v>273809.47318222153</v>
      </c>
      <c r="FL37" s="76">
        <v>0</v>
      </c>
      <c r="FM37" s="76">
        <v>12059.285714285714</v>
      </c>
      <c r="FN37" s="76">
        <v>0</v>
      </c>
      <c r="FO37" s="76">
        <v>0</v>
      </c>
      <c r="FP37" s="76">
        <v>0</v>
      </c>
      <c r="FQ37" s="76">
        <v>0</v>
      </c>
      <c r="FR37" s="76">
        <v>0</v>
      </c>
      <c r="FS37" s="76">
        <v>0</v>
      </c>
      <c r="FT37" s="76">
        <v>43816.87142857143</v>
      </c>
      <c r="FU37" s="76">
        <v>0</v>
      </c>
      <c r="FV37" s="76">
        <v>163380.26666666666</v>
      </c>
      <c r="FW37" s="76">
        <v>0</v>
      </c>
      <c r="FX37" s="76">
        <v>0</v>
      </c>
      <c r="FY37" s="76">
        <v>42563.076923076922</v>
      </c>
      <c r="FZ37" s="76">
        <v>0</v>
      </c>
      <c r="GA37" s="76">
        <v>0</v>
      </c>
      <c r="GB37" s="76">
        <v>0</v>
      </c>
      <c r="GC37" s="76">
        <v>0</v>
      </c>
      <c r="GD37" s="76">
        <v>0</v>
      </c>
      <c r="GE37" s="76">
        <v>0</v>
      </c>
      <c r="GF37" s="76">
        <v>0</v>
      </c>
      <c r="GG37" s="76">
        <v>0</v>
      </c>
      <c r="GH37" s="76">
        <v>0</v>
      </c>
      <c r="GI37" s="76">
        <v>0</v>
      </c>
      <c r="GJ37" s="76">
        <v>0</v>
      </c>
      <c r="GK37" s="76">
        <v>0</v>
      </c>
      <c r="GL37" s="76">
        <v>0</v>
      </c>
      <c r="GM37" s="76">
        <v>0</v>
      </c>
      <c r="GN37" s="76">
        <v>0</v>
      </c>
      <c r="GO37" s="76">
        <v>0</v>
      </c>
      <c r="GP37" s="76">
        <v>0</v>
      </c>
      <c r="GQ37" s="76">
        <v>0</v>
      </c>
      <c r="GR37" s="76">
        <v>0</v>
      </c>
      <c r="GS37" s="76">
        <v>0</v>
      </c>
      <c r="GT37" s="76">
        <v>0</v>
      </c>
      <c r="GU37" s="76">
        <v>0</v>
      </c>
      <c r="GV37" s="76">
        <v>0</v>
      </c>
      <c r="GW37" s="76">
        <v>0</v>
      </c>
      <c r="GX37" s="76">
        <v>0</v>
      </c>
      <c r="GY37" s="76">
        <v>0</v>
      </c>
      <c r="GZ37" s="76">
        <v>0</v>
      </c>
      <c r="HA37" s="76">
        <v>0</v>
      </c>
      <c r="HB37" s="76">
        <v>0</v>
      </c>
      <c r="HC37" s="76">
        <v>0</v>
      </c>
      <c r="HD37" s="76">
        <v>0</v>
      </c>
      <c r="HE37" s="76">
        <v>0</v>
      </c>
      <c r="HF37" s="76">
        <v>0</v>
      </c>
      <c r="HG37" s="76">
        <v>0</v>
      </c>
      <c r="HH37" s="76">
        <v>0</v>
      </c>
      <c r="HI37" s="76">
        <v>0</v>
      </c>
      <c r="HJ37" s="76">
        <v>0</v>
      </c>
      <c r="HK37" s="76">
        <v>0</v>
      </c>
      <c r="HL37" s="76">
        <v>0</v>
      </c>
      <c r="HM37" s="76">
        <v>0</v>
      </c>
      <c r="HN37" s="76">
        <v>0</v>
      </c>
      <c r="HP37" s="77" t="s">
        <v>162</v>
      </c>
      <c r="HQ37" s="75">
        <f>'Relative Weights'!$H$1</f>
        <v>2023</v>
      </c>
      <c r="HR37" s="76">
        <v>8130.7122114276299</v>
      </c>
      <c r="HS37" s="76">
        <v>56631.034371768932</v>
      </c>
      <c r="HT37" s="76">
        <v>15071.210801393727</v>
      </c>
      <c r="HU37" s="76">
        <v>346.97070375120228</v>
      </c>
      <c r="HV37" s="76">
        <v>0</v>
      </c>
      <c r="HW37" s="76">
        <v>0</v>
      </c>
      <c r="HX37" s="76">
        <v>0</v>
      </c>
      <c r="HY37" s="76">
        <v>0</v>
      </c>
      <c r="HZ37" s="76">
        <v>0</v>
      </c>
      <c r="IA37" s="76">
        <v>0</v>
      </c>
      <c r="IB37" s="76">
        <v>0</v>
      </c>
      <c r="IC37" s="76">
        <v>0</v>
      </c>
      <c r="ID37" s="76">
        <v>4073.6184615384618</v>
      </c>
      <c r="IE37" s="76">
        <v>0</v>
      </c>
      <c r="IF37" s="76">
        <v>0</v>
      </c>
      <c r="IG37" s="76">
        <v>2084.1412555485099</v>
      </c>
      <c r="IH37" s="76">
        <v>0</v>
      </c>
      <c r="II37" s="76">
        <v>0</v>
      </c>
      <c r="IJ37" s="76">
        <v>0</v>
      </c>
      <c r="IK37" s="76">
        <v>0</v>
      </c>
      <c r="IL37" s="76">
        <v>4980.0806586530543</v>
      </c>
      <c r="IM37" s="76">
        <v>39534.432973701951</v>
      </c>
      <c r="IN37" s="76">
        <v>3753.9198606271775</v>
      </c>
      <c r="IO37" s="76">
        <v>4182.1535492144912</v>
      </c>
      <c r="IP37" s="76">
        <v>0</v>
      </c>
      <c r="IQ37" s="76">
        <v>0</v>
      </c>
      <c r="IR37" s="76">
        <v>0</v>
      </c>
      <c r="IS37" s="76">
        <v>0</v>
      </c>
      <c r="IT37" s="76">
        <v>0</v>
      </c>
      <c r="IU37" s="76">
        <v>0</v>
      </c>
      <c r="IV37" s="76">
        <v>0</v>
      </c>
      <c r="IW37" s="76">
        <v>0</v>
      </c>
      <c r="IX37" s="76">
        <v>48883.421538461545</v>
      </c>
      <c r="IY37" s="76">
        <v>0</v>
      </c>
      <c r="IZ37" s="76">
        <v>0</v>
      </c>
      <c r="JA37" s="76">
        <v>15081.860031705768</v>
      </c>
      <c r="JB37" s="76">
        <v>0</v>
      </c>
      <c r="JC37" s="76">
        <v>0</v>
      </c>
      <c r="JD37" s="76">
        <v>0</v>
      </c>
      <c r="JE37" s="76">
        <v>0</v>
      </c>
      <c r="JF37" s="76">
        <v>1048.3971299193149</v>
      </c>
      <c r="JG37" s="76">
        <v>7603.6726545291067</v>
      </c>
      <c r="JH37" s="76">
        <v>299.86933797909404</v>
      </c>
      <c r="JI37" s="76">
        <v>5090.445747034305</v>
      </c>
      <c r="JJ37" s="76">
        <v>0</v>
      </c>
      <c r="JK37" s="76">
        <v>0</v>
      </c>
      <c r="JL37" s="76">
        <v>0</v>
      </c>
      <c r="JM37" s="76">
        <v>0</v>
      </c>
      <c r="JN37" s="76">
        <v>0</v>
      </c>
      <c r="JO37" s="76">
        <v>0</v>
      </c>
      <c r="JP37" s="76">
        <v>0</v>
      </c>
      <c r="JQ37" s="76">
        <v>0</v>
      </c>
      <c r="JR37" s="76">
        <v>0</v>
      </c>
      <c r="JS37" s="76">
        <v>0</v>
      </c>
      <c r="JT37" s="76">
        <v>0</v>
      </c>
      <c r="JU37" s="76">
        <v>5041.3687127457197</v>
      </c>
      <c r="JV37" s="76">
        <v>0</v>
      </c>
      <c r="JW37" s="76">
        <v>0</v>
      </c>
      <c r="JX37" s="76">
        <v>0</v>
      </c>
      <c r="JY37" s="76">
        <v>0</v>
      </c>
      <c r="JZ37" s="76">
        <v>0</v>
      </c>
      <c r="KA37" s="76">
        <v>0</v>
      </c>
      <c r="KB37" s="76">
        <v>0</v>
      </c>
      <c r="KC37" s="76">
        <v>0</v>
      </c>
      <c r="KD37" s="76">
        <v>0</v>
      </c>
      <c r="KE37" s="76">
        <v>0</v>
      </c>
      <c r="KF37" s="76">
        <v>0</v>
      </c>
      <c r="KG37" s="76">
        <v>0</v>
      </c>
      <c r="KH37" s="76">
        <v>0</v>
      </c>
      <c r="KI37" s="76">
        <v>0</v>
      </c>
      <c r="KJ37" s="76">
        <v>0</v>
      </c>
      <c r="KK37" s="76">
        <v>0</v>
      </c>
      <c r="KL37" s="76">
        <v>0</v>
      </c>
      <c r="KM37" s="76">
        <v>0</v>
      </c>
      <c r="KN37" s="76">
        <v>0</v>
      </c>
      <c r="KO37" s="76">
        <v>0</v>
      </c>
      <c r="KP37" s="76">
        <v>0</v>
      </c>
      <c r="KQ37" s="76">
        <v>0</v>
      </c>
      <c r="KR37" s="76">
        <v>0</v>
      </c>
      <c r="KS37" s="76">
        <v>0</v>
      </c>
      <c r="KT37" s="76">
        <v>0</v>
      </c>
      <c r="KU37" s="76">
        <v>0</v>
      </c>
      <c r="KV37" s="76">
        <v>0</v>
      </c>
      <c r="KW37" s="76">
        <v>0</v>
      </c>
      <c r="KX37" s="76">
        <v>0</v>
      </c>
      <c r="KY37" s="76">
        <v>0</v>
      </c>
      <c r="KZ37" s="76">
        <v>0</v>
      </c>
      <c r="LA37" s="76">
        <v>0</v>
      </c>
      <c r="LB37" s="76">
        <v>0</v>
      </c>
      <c r="LC37" s="76">
        <v>0</v>
      </c>
      <c r="LD37" s="76">
        <v>0</v>
      </c>
      <c r="LE37" s="76">
        <v>0</v>
      </c>
      <c r="LF37" s="76">
        <v>0</v>
      </c>
      <c r="LG37" s="76">
        <v>0</v>
      </c>
      <c r="LH37" s="76">
        <v>0</v>
      </c>
      <c r="LI37" s="76">
        <v>0</v>
      </c>
      <c r="LJ37" s="76">
        <v>0</v>
      </c>
      <c r="LK37" s="76">
        <v>0</v>
      </c>
      <c r="LL37" s="76">
        <v>0</v>
      </c>
      <c r="LM37" s="76">
        <v>0</v>
      </c>
      <c r="LN37" s="76">
        <v>0</v>
      </c>
      <c r="LO37" s="76">
        <v>0</v>
      </c>
      <c r="LP37" s="76">
        <v>0</v>
      </c>
      <c r="LQ37" s="76">
        <v>0</v>
      </c>
      <c r="LR37" s="76">
        <v>0</v>
      </c>
      <c r="LS37" s="76">
        <v>0</v>
      </c>
      <c r="LT37" s="76">
        <v>0</v>
      </c>
      <c r="LU37" s="76">
        <v>0</v>
      </c>
      <c r="LV37" s="76">
        <v>0</v>
      </c>
      <c r="LW37" s="76">
        <v>0</v>
      </c>
      <c r="LX37" s="76">
        <v>0</v>
      </c>
      <c r="LY37" s="76">
        <v>0</v>
      </c>
      <c r="LZ37" s="76">
        <v>0</v>
      </c>
      <c r="MA37" s="76">
        <v>0</v>
      </c>
      <c r="MB37" s="76">
        <v>0</v>
      </c>
      <c r="MC37" s="76">
        <v>0</v>
      </c>
      <c r="MD37" s="76">
        <v>0</v>
      </c>
      <c r="ME37" s="76">
        <v>0</v>
      </c>
      <c r="MF37" s="76">
        <v>0</v>
      </c>
      <c r="MG37" s="76">
        <v>0</v>
      </c>
      <c r="MH37" s="76">
        <v>0</v>
      </c>
      <c r="MI37" s="76">
        <v>0</v>
      </c>
      <c r="MJ37" s="76">
        <v>0</v>
      </c>
      <c r="MK37" s="76">
        <v>0</v>
      </c>
      <c r="ML37" s="76">
        <v>0</v>
      </c>
      <c r="MM37" s="76">
        <v>0</v>
      </c>
      <c r="MN37" s="76">
        <v>0</v>
      </c>
      <c r="MO37" s="76">
        <v>0</v>
      </c>
      <c r="MP37" s="76">
        <v>0</v>
      </c>
      <c r="MQ37" s="76">
        <v>0</v>
      </c>
      <c r="MR37" s="76">
        <v>0</v>
      </c>
      <c r="MS37" s="76">
        <v>0</v>
      </c>
      <c r="MT37" s="76">
        <v>0</v>
      </c>
      <c r="MU37" s="76">
        <v>0</v>
      </c>
      <c r="MV37" s="76">
        <v>0</v>
      </c>
      <c r="MW37" s="76">
        <v>0</v>
      </c>
      <c r="MX37" s="76">
        <v>0</v>
      </c>
      <c r="MY37" s="76">
        <v>0</v>
      </c>
      <c r="MZ37" s="76">
        <v>0</v>
      </c>
      <c r="NA37" s="76">
        <v>0</v>
      </c>
      <c r="NB37" s="76">
        <v>0</v>
      </c>
      <c r="NC37" s="76">
        <v>0</v>
      </c>
      <c r="ND37" s="76">
        <v>0</v>
      </c>
      <c r="NE37" s="76">
        <v>0</v>
      </c>
      <c r="NF37" s="76">
        <v>0</v>
      </c>
      <c r="NG37" s="76">
        <v>0</v>
      </c>
      <c r="NH37" s="76">
        <v>0</v>
      </c>
      <c r="NI37" s="76">
        <v>0</v>
      </c>
      <c r="NJ37" s="76">
        <v>0</v>
      </c>
      <c r="NK37" s="76">
        <v>0</v>
      </c>
      <c r="NL37" s="76">
        <v>0</v>
      </c>
      <c r="NM37" s="76">
        <v>0</v>
      </c>
      <c r="NN37" s="76">
        <v>0</v>
      </c>
      <c r="NO37" s="76">
        <v>0</v>
      </c>
      <c r="NP37" s="76">
        <v>0</v>
      </c>
      <c r="NQ37" s="76">
        <v>0</v>
      </c>
      <c r="NR37" s="76">
        <v>0</v>
      </c>
      <c r="NS37" s="76">
        <v>0</v>
      </c>
      <c r="NT37" s="76">
        <v>0</v>
      </c>
      <c r="NU37" s="76">
        <v>0</v>
      </c>
      <c r="NV37" s="76">
        <v>0</v>
      </c>
      <c r="NW37" s="76">
        <v>0</v>
      </c>
      <c r="NX37" s="76">
        <v>0</v>
      </c>
      <c r="NY37" s="76">
        <v>0</v>
      </c>
      <c r="NZ37" s="76">
        <v>0</v>
      </c>
      <c r="OA37" s="76">
        <v>0</v>
      </c>
      <c r="OB37" s="76">
        <v>0</v>
      </c>
      <c r="OC37" s="76">
        <v>0</v>
      </c>
      <c r="OD37" s="76">
        <v>0</v>
      </c>
      <c r="OE37" s="76">
        <v>0</v>
      </c>
      <c r="OF37" s="76">
        <v>0</v>
      </c>
      <c r="OG37" s="76">
        <v>0</v>
      </c>
      <c r="OH37" s="76">
        <v>0</v>
      </c>
      <c r="OI37" s="76">
        <v>0</v>
      </c>
      <c r="OJ37" s="76">
        <v>0</v>
      </c>
      <c r="OK37" s="76">
        <v>0</v>
      </c>
      <c r="OL37" s="76">
        <v>0</v>
      </c>
      <c r="OM37" s="76">
        <v>0</v>
      </c>
      <c r="ON37" s="76">
        <v>0</v>
      </c>
      <c r="OO37" s="76">
        <v>0</v>
      </c>
      <c r="OP37" s="76">
        <v>0</v>
      </c>
      <c r="OQ37" s="76">
        <v>0</v>
      </c>
      <c r="OR37" s="76">
        <v>0</v>
      </c>
      <c r="OS37" s="76">
        <v>0</v>
      </c>
      <c r="OT37" s="76">
        <v>0</v>
      </c>
      <c r="OU37" s="76">
        <v>0</v>
      </c>
      <c r="OV37" s="76">
        <v>0</v>
      </c>
      <c r="OW37" s="76">
        <v>0</v>
      </c>
      <c r="OX37" s="76">
        <v>0</v>
      </c>
      <c r="OY37" s="76">
        <v>0</v>
      </c>
      <c r="OZ37" s="76">
        <v>0</v>
      </c>
      <c r="PA37" s="76">
        <v>0</v>
      </c>
      <c r="PB37" s="76">
        <v>0</v>
      </c>
      <c r="PC37" s="76">
        <v>0</v>
      </c>
      <c r="PD37" s="76">
        <v>0</v>
      </c>
      <c r="PE37" s="76">
        <v>0</v>
      </c>
      <c r="PF37" s="76">
        <v>0</v>
      </c>
      <c r="PG37" s="76">
        <v>0</v>
      </c>
      <c r="PH37" s="76">
        <v>0</v>
      </c>
      <c r="PI37" s="76">
        <v>0</v>
      </c>
      <c r="PJ37" s="76">
        <v>3249226.5847352426</v>
      </c>
      <c r="PK37" s="76">
        <v>1228162.9206485071</v>
      </c>
      <c r="PL37" s="76">
        <v>759365.22433460515</v>
      </c>
      <c r="PM37" s="76">
        <v>774271.12048242125</v>
      </c>
      <c r="PN37" s="76">
        <v>1458884.7797795662</v>
      </c>
      <c r="PO37" s="76">
        <v>110367.84841004168</v>
      </c>
      <c r="PP37" s="76">
        <v>38052.238212780212</v>
      </c>
      <c r="PQ37" s="76">
        <v>0</v>
      </c>
      <c r="PR37" s="76">
        <v>0</v>
      </c>
      <c r="PS37" s="76">
        <v>0</v>
      </c>
      <c r="PT37" s="76">
        <v>0</v>
      </c>
      <c r="PU37" s="76">
        <v>31492.50553386856</v>
      </c>
      <c r="PV37" s="76">
        <v>82572.788454258698</v>
      </c>
      <c r="PW37" s="76">
        <v>143403.1161515557</v>
      </c>
      <c r="PX37" s="76">
        <v>0</v>
      </c>
      <c r="PY37" s="76">
        <v>1022080.0147448704</v>
      </c>
      <c r="PZ37" s="76">
        <v>0</v>
      </c>
      <c r="QA37" s="76">
        <v>137894.20771895329</v>
      </c>
      <c r="QB37" s="76">
        <v>164905.65957608924</v>
      </c>
      <c r="QC37" s="89">
        <v>250200.99121724057</v>
      </c>
      <c r="QD37" s="102">
        <v>1</v>
      </c>
    </row>
    <row r="38" spans="1:446">
      <c r="A38" s="75" t="s">
        <v>174</v>
      </c>
      <c r="B38" s="75" t="s">
        <v>79</v>
      </c>
      <c r="C38" s="69"/>
      <c r="D38" s="77">
        <v>20</v>
      </c>
      <c r="E38" s="75" t="s">
        <v>710</v>
      </c>
      <c r="F38" s="75">
        <v>2023</v>
      </c>
      <c r="G38" s="76"/>
      <c r="H38" s="76"/>
      <c r="I38" s="76"/>
      <c r="J38" s="76"/>
      <c r="K38" s="76"/>
      <c r="L38" s="75"/>
      <c r="M38" s="75"/>
      <c r="N38" s="75"/>
      <c r="O38" s="76">
        <v>56</v>
      </c>
      <c r="P38" s="76">
        <v>567</v>
      </c>
      <c r="Q38" s="76">
        <v>95</v>
      </c>
      <c r="R38" s="76">
        <v>0</v>
      </c>
      <c r="S38" s="76">
        <v>0</v>
      </c>
      <c r="T38" s="78" t="s">
        <v>790</v>
      </c>
      <c r="U38" s="78" t="s">
        <v>791</v>
      </c>
      <c r="V38" s="78" t="s">
        <v>792</v>
      </c>
      <c r="W38" s="76">
        <v>393</v>
      </c>
      <c r="X38" s="76">
        <v>52</v>
      </c>
      <c r="Y38" s="76">
        <v>0</v>
      </c>
      <c r="Z38" s="76">
        <v>165</v>
      </c>
      <c r="AA38" s="76">
        <v>0</v>
      </c>
      <c r="AB38" s="76">
        <v>0</v>
      </c>
      <c r="AC38" s="76">
        <v>0</v>
      </c>
      <c r="AD38" s="76">
        <v>0</v>
      </c>
      <c r="AE38" s="76">
        <v>0</v>
      </c>
      <c r="AF38" s="76">
        <v>0</v>
      </c>
      <c r="AG38" s="76">
        <v>0</v>
      </c>
      <c r="AH38" s="76">
        <v>0</v>
      </c>
      <c r="AI38" s="76">
        <v>0</v>
      </c>
      <c r="AJ38" s="76">
        <v>0</v>
      </c>
      <c r="AK38" s="76">
        <v>0</v>
      </c>
      <c r="AL38" s="76">
        <v>75</v>
      </c>
      <c r="AM38" s="76">
        <v>0</v>
      </c>
      <c r="AN38" s="76">
        <v>0</v>
      </c>
      <c r="AO38" s="76">
        <v>3</v>
      </c>
      <c r="AP38" s="76">
        <v>0</v>
      </c>
      <c r="AQ38" s="76">
        <v>4152</v>
      </c>
      <c r="AR38" s="76">
        <v>609</v>
      </c>
      <c r="AS38" s="76">
        <v>0</v>
      </c>
      <c r="AT38" s="76">
        <v>1818</v>
      </c>
      <c r="AU38" s="76">
        <v>0</v>
      </c>
      <c r="AV38" s="76">
        <v>0</v>
      </c>
      <c r="AW38" s="76">
        <v>0</v>
      </c>
      <c r="AX38" s="76">
        <v>0</v>
      </c>
      <c r="AY38" s="76">
        <v>0</v>
      </c>
      <c r="AZ38" s="76">
        <v>0</v>
      </c>
      <c r="BA38" s="76">
        <v>0</v>
      </c>
      <c r="BB38" s="76">
        <v>0</v>
      </c>
      <c r="BC38" s="76">
        <v>0</v>
      </c>
      <c r="BD38" s="76">
        <v>0</v>
      </c>
      <c r="BE38" s="76">
        <v>0</v>
      </c>
      <c r="BF38" s="76">
        <v>2286</v>
      </c>
      <c r="BG38" s="76">
        <v>0</v>
      </c>
      <c r="BH38" s="76">
        <v>219</v>
      </c>
      <c r="BI38" s="76">
        <v>81</v>
      </c>
      <c r="BJ38" s="76">
        <v>0</v>
      </c>
      <c r="BK38" s="76">
        <v>198</v>
      </c>
      <c r="BL38" s="76">
        <v>21</v>
      </c>
      <c r="BM38" s="76">
        <v>0</v>
      </c>
      <c r="BN38" s="76">
        <v>734</v>
      </c>
      <c r="BO38" s="76">
        <v>0</v>
      </c>
      <c r="BP38" s="76">
        <v>0</v>
      </c>
      <c r="BQ38" s="76">
        <v>0</v>
      </c>
      <c r="BR38" s="76">
        <v>0</v>
      </c>
      <c r="BS38" s="76">
        <v>0</v>
      </c>
      <c r="BT38" s="76">
        <v>0</v>
      </c>
      <c r="BU38" s="76">
        <v>0</v>
      </c>
      <c r="BV38" s="76">
        <v>0</v>
      </c>
      <c r="BW38" s="76">
        <v>0</v>
      </c>
      <c r="BX38" s="76">
        <v>0</v>
      </c>
      <c r="BY38" s="76">
        <v>0</v>
      </c>
      <c r="BZ38" s="76">
        <v>471</v>
      </c>
      <c r="CA38" s="76">
        <v>0</v>
      </c>
      <c r="CB38" s="76">
        <v>0</v>
      </c>
      <c r="CC38" s="76">
        <v>0</v>
      </c>
      <c r="CD38" s="76">
        <v>0</v>
      </c>
      <c r="CE38" s="76">
        <v>0</v>
      </c>
      <c r="CF38" s="76">
        <v>0</v>
      </c>
      <c r="CG38" s="76">
        <v>0</v>
      </c>
      <c r="CH38" s="76">
        <v>0</v>
      </c>
      <c r="CI38" s="76">
        <v>0</v>
      </c>
      <c r="CJ38" s="76">
        <v>0</v>
      </c>
      <c r="CK38" s="76">
        <v>0</v>
      </c>
      <c r="CL38" s="76">
        <v>0</v>
      </c>
      <c r="CM38" s="76">
        <v>0</v>
      </c>
      <c r="CN38" s="76">
        <v>0</v>
      </c>
      <c r="CO38" s="76">
        <v>0</v>
      </c>
      <c r="CP38" s="76">
        <v>0</v>
      </c>
      <c r="CQ38" s="76">
        <v>0</v>
      </c>
      <c r="CR38" s="76">
        <v>0</v>
      </c>
      <c r="CS38" s="76">
        <v>0</v>
      </c>
      <c r="CT38" s="76">
        <v>0</v>
      </c>
      <c r="CU38" s="76">
        <v>0</v>
      </c>
      <c r="CV38" s="76">
        <v>0</v>
      </c>
      <c r="CW38" s="76">
        <v>0</v>
      </c>
      <c r="CX38" s="76">
        <v>0</v>
      </c>
      <c r="CY38" s="76">
        <v>0</v>
      </c>
      <c r="CZ38" s="76">
        <v>0</v>
      </c>
      <c r="DA38" s="76">
        <v>0</v>
      </c>
      <c r="DB38" s="76">
        <v>0</v>
      </c>
      <c r="DC38" s="76">
        <v>0</v>
      </c>
      <c r="DD38" s="76">
        <v>0</v>
      </c>
      <c r="DE38" s="76">
        <v>0</v>
      </c>
      <c r="DF38" s="76">
        <v>0</v>
      </c>
      <c r="DG38" s="76">
        <v>0</v>
      </c>
      <c r="DH38" s="76">
        <v>0</v>
      </c>
      <c r="DI38" s="76">
        <v>0</v>
      </c>
      <c r="DJ38" s="76">
        <v>0</v>
      </c>
      <c r="DK38" s="76">
        <v>0</v>
      </c>
      <c r="DL38" s="76">
        <v>0</v>
      </c>
      <c r="DM38" s="76">
        <v>0</v>
      </c>
      <c r="DN38" s="76">
        <v>0</v>
      </c>
      <c r="DO38" s="76">
        <v>0</v>
      </c>
      <c r="DP38" s="76">
        <v>0</v>
      </c>
      <c r="DQ38" s="76">
        <v>0</v>
      </c>
      <c r="DR38" s="76">
        <v>0</v>
      </c>
      <c r="DS38" s="76">
        <v>58782.783000390307</v>
      </c>
      <c r="DT38" s="76">
        <v>5038.4590199716249</v>
      </c>
      <c r="DU38" s="76">
        <v>0</v>
      </c>
      <c r="DV38" s="76">
        <v>18698.760824755587</v>
      </c>
      <c r="DW38" s="76">
        <v>0</v>
      </c>
      <c r="DX38" s="76">
        <v>0</v>
      </c>
      <c r="DY38" s="76">
        <v>0</v>
      </c>
      <c r="DZ38" s="76">
        <v>0</v>
      </c>
      <c r="EA38" s="76">
        <v>0</v>
      </c>
      <c r="EB38" s="76">
        <v>0</v>
      </c>
      <c r="EC38" s="76">
        <v>0</v>
      </c>
      <c r="ED38" s="76">
        <v>0</v>
      </c>
      <c r="EE38" s="76">
        <v>0</v>
      </c>
      <c r="EF38" s="76">
        <v>0</v>
      </c>
      <c r="EG38" s="76">
        <v>0</v>
      </c>
      <c r="EH38" s="76">
        <v>12151.50320153987</v>
      </c>
      <c r="EI38" s="76">
        <v>0</v>
      </c>
      <c r="EJ38" s="76">
        <v>0</v>
      </c>
      <c r="EK38" s="76">
        <v>0</v>
      </c>
      <c r="EL38" s="76">
        <v>0</v>
      </c>
      <c r="EM38" s="76">
        <v>620306.68844818091</v>
      </c>
      <c r="EN38" s="76">
        <v>108328.85971713768</v>
      </c>
      <c r="EO38" s="76">
        <v>0</v>
      </c>
      <c r="EP38" s="76">
        <v>207633.25584191107</v>
      </c>
      <c r="EQ38" s="76">
        <v>0</v>
      </c>
      <c r="ER38" s="76">
        <v>0</v>
      </c>
      <c r="ES38" s="76">
        <v>0</v>
      </c>
      <c r="ET38" s="76">
        <v>0</v>
      </c>
      <c r="EU38" s="76">
        <v>0</v>
      </c>
      <c r="EV38" s="76">
        <v>0</v>
      </c>
      <c r="EW38" s="76">
        <v>0</v>
      </c>
      <c r="EX38" s="76">
        <v>0</v>
      </c>
      <c r="EY38" s="76">
        <v>0</v>
      </c>
      <c r="EZ38" s="76">
        <v>0</v>
      </c>
      <c r="FA38" s="76">
        <v>0</v>
      </c>
      <c r="FB38" s="76">
        <v>330709.15902497235</v>
      </c>
      <c r="FC38" s="76">
        <v>0</v>
      </c>
      <c r="FD38" s="76">
        <v>90206.679859555763</v>
      </c>
      <c r="FE38" s="76">
        <v>11216.123139377538</v>
      </c>
      <c r="FF38" s="76">
        <v>0</v>
      </c>
      <c r="FG38" s="76">
        <v>66939.732828788387</v>
      </c>
      <c r="FH38" s="76">
        <v>13155.428571428571</v>
      </c>
      <c r="FI38" s="76">
        <v>0</v>
      </c>
      <c r="FJ38" s="76">
        <v>214255.65731993143</v>
      </c>
      <c r="FK38" s="76">
        <v>0</v>
      </c>
      <c r="FL38" s="76">
        <v>0</v>
      </c>
      <c r="FM38" s="76">
        <v>0</v>
      </c>
      <c r="FN38" s="76">
        <v>0</v>
      </c>
      <c r="FO38" s="76">
        <v>0</v>
      </c>
      <c r="FP38" s="76">
        <v>0</v>
      </c>
      <c r="FQ38" s="76">
        <v>0</v>
      </c>
      <c r="FR38" s="76">
        <v>0</v>
      </c>
      <c r="FS38" s="76">
        <v>0</v>
      </c>
      <c r="FT38" s="76">
        <v>0</v>
      </c>
      <c r="FU38" s="76">
        <v>0</v>
      </c>
      <c r="FV38" s="76">
        <v>76497.909202059207</v>
      </c>
      <c r="FW38" s="76">
        <v>0</v>
      </c>
      <c r="FX38" s="76">
        <v>0</v>
      </c>
      <c r="FY38" s="76">
        <v>0</v>
      </c>
      <c r="FZ38" s="76">
        <v>0</v>
      </c>
      <c r="GA38" s="76">
        <v>0</v>
      </c>
      <c r="GB38" s="76">
        <v>0</v>
      </c>
      <c r="GC38" s="76">
        <v>0</v>
      </c>
      <c r="GD38" s="76">
        <v>0</v>
      </c>
      <c r="GE38" s="76">
        <v>0</v>
      </c>
      <c r="GF38" s="76">
        <v>0</v>
      </c>
      <c r="GG38" s="76">
        <v>0</v>
      </c>
      <c r="GH38" s="76">
        <v>0</v>
      </c>
      <c r="GI38" s="76">
        <v>0</v>
      </c>
      <c r="GJ38" s="76">
        <v>0</v>
      </c>
      <c r="GK38" s="76">
        <v>0</v>
      </c>
      <c r="GL38" s="76">
        <v>0</v>
      </c>
      <c r="GM38" s="76">
        <v>0</v>
      </c>
      <c r="GN38" s="76">
        <v>0</v>
      </c>
      <c r="GO38" s="76">
        <v>0</v>
      </c>
      <c r="GP38" s="76">
        <v>0</v>
      </c>
      <c r="GQ38" s="76">
        <v>0</v>
      </c>
      <c r="GR38" s="76">
        <v>0</v>
      </c>
      <c r="GS38" s="76">
        <v>0</v>
      </c>
      <c r="GT38" s="76">
        <v>0</v>
      </c>
      <c r="GU38" s="76">
        <v>0</v>
      </c>
      <c r="GV38" s="76">
        <v>0</v>
      </c>
      <c r="GW38" s="76">
        <v>0</v>
      </c>
      <c r="GX38" s="76">
        <v>0</v>
      </c>
      <c r="GY38" s="76">
        <v>0</v>
      </c>
      <c r="GZ38" s="76">
        <v>0</v>
      </c>
      <c r="HA38" s="76">
        <v>0</v>
      </c>
      <c r="HB38" s="76">
        <v>0</v>
      </c>
      <c r="HC38" s="76">
        <v>0</v>
      </c>
      <c r="HD38" s="76">
        <v>0</v>
      </c>
      <c r="HE38" s="76">
        <v>0</v>
      </c>
      <c r="HF38" s="76">
        <v>0</v>
      </c>
      <c r="HG38" s="76">
        <v>0</v>
      </c>
      <c r="HH38" s="76">
        <v>0</v>
      </c>
      <c r="HI38" s="76">
        <v>0</v>
      </c>
      <c r="HJ38" s="76">
        <v>0</v>
      </c>
      <c r="HK38" s="76">
        <v>0</v>
      </c>
      <c r="HL38" s="76">
        <v>0</v>
      </c>
      <c r="HM38" s="76">
        <v>0</v>
      </c>
      <c r="HN38" s="76">
        <v>0</v>
      </c>
      <c r="HP38" s="77" t="s">
        <v>163</v>
      </c>
      <c r="HQ38" s="81"/>
      <c r="QD38" s="92"/>
    </row>
    <row r="39" spans="1:446">
      <c r="A39" s="75" t="s">
        <v>1</v>
      </c>
      <c r="B39" s="75"/>
      <c r="C39" s="76">
        <f>SUM(C2:C37)</f>
        <v>0</v>
      </c>
      <c r="D39" s="77"/>
      <c r="E39" s="75"/>
      <c r="F39" s="75"/>
      <c r="G39" s="76">
        <f>SUM(G2:G37)</f>
        <v>4443448613</v>
      </c>
      <c r="H39" s="76">
        <f>SUM(H2:H37)</f>
        <v>2461663763</v>
      </c>
      <c r="I39" s="76">
        <f>SUM(I2:I37)</f>
        <v>2127027789</v>
      </c>
      <c r="J39" s="76">
        <f>SUM(J2:J37)</f>
        <v>877977086</v>
      </c>
      <c r="K39" s="76">
        <f>SUM(K2:K37)</f>
        <v>1319249771</v>
      </c>
      <c r="L39" s="83">
        <f>SUM(G39:K39)</f>
        <v>11229367022</v>
      </c>
      <c r="M39" s="75"/>
      <c r="N39" s="75"/>
      <c r="O39" s="76">
        <f>SUM(O2:O38)</f>
        <v>220465</v>
      </c>
      <c r="P39" s="76">
        <f>SUM(P2:P38)</f>
        <v>313425</v>
      </c>
      <c r="Q39" s="76">
        <f>SUM(Q2:Q38)</f>
        <v>102184</v>
      </c>
      <c r="R39" s="76">
        <f>SUM(R2:R38)</f>
        <v>23184</v>
      </c>
      <c r="S39" s="76">
        <f>SUM(S2:S38)</f>
        <v>7064</v>
      </c>
      <c r="T39" s="78"/>
      <c r="U39" s="78"/>
      <c r="V39" s="78"/>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row>
    <row r="40" spans="1:446">
      <c r="C40" s="68">
        <f>COUNTIF(C2:C37,"&lt;&gt;0")</f>
        <v>0</v>
      </c>
      <c r="W40" s="90">
        <f>SUM(W2:W39)</f>
        <v>3862585.2800000003</v>
      </c>
      <c r="X40" s="90">
        <f t="shared" ref="X40:CI40" si="0">SUM(X2:X39)</f>
        <v>1527511.6999999997</v>
      </c>
      <c r="Y40" s="90">
        <f t="shared" si="0"/>
        <v>525418.33000000007</v>
      </c>
      <c r="Z40" s="90">
        <f t="shared" si="0"/>
        <v>80219</v>
      </c>
      <c r="AA40" s="90">
        <f t="shared" si="0"/>
        <v>104640.8</v>
      </c>
      <c r="AB40" s="90">
        <f t="shared" si="0"/>
        <v>539835</v>
      </c>
      <c r="AC40" s="90">
        <f t="shared" si="0"/>
        <v>90553</v>
      </c>
      <c r="AD40" s="90">
        <f t="shared" si="0"/>
        <v>0</v>
      </c>
      <c r="AE40" s="90">
        <f t="shared" si="0"/>
        <v>19121</v>
      </c>
      <c r="AF40" s="90">
        <f t="shared" si="0"/>
        <v>1168</v>
      </c>
      <c r="AG40" s="90">
        <f t="shared" si="0"/>
        <v>0</v>
      </c>
      <c r="AH40" s="90">
        <f t="shared" si="0"/>
        <v>16131</v>
      </c>
      <c r="AI40" s="90">
        <f t="shared" si="0"/>
        <v>55.999999999999979</v>
      </c>
      <c r="AJ40" s="90">
        <f t="shared" si="0"/>
        <v>167069.6</v>
      </c>
      <c r="AK40" s="90">
        <f t="shared" si="0"/>
        <v>3</v>
      </c>
      <c r="AL40" s="90">
        <f t="shared" si="0"/>
        <v>482159.5</v>
      </c>
      <c r="AM40" s="90">
        <f t="shared" si="0"/>
        <v>0</v>
      </c>
      <c r="AN40" s="90">
        <f t="shared" si="0"/>
        <v>355</v>
      </c>
      <c r="AO40" s="90">
        <f t="shared" si="0"/>
        <v>74563</v>
      </c>
      <c r="AP40" s="90">
        <f t="shared" si="0"/>
        <v>26483</v>
      </c>
      <c r="AQ40" s="90">
        <f t="shared" si="0"/>
        <v>1521798</v>
      </c>
      <c r="AR40" s="90">
        <f t="shared" si="0"/>
        <v>753288.22</v>
      </c>
      <c r="AS40" s="90">
        <f t="shared" si="0"/>
        <v>211784.66</v>
      </c>
      <c r="AT40" s="90">
        <f t="shared" si="0"/>
        <v>275944</v>
      </c>
      <c r="AU40" s="90">
        <f t="shared" si="0"/>
        <v>121193.99999999999</v>
      </c>
      <c r="AV40" s="90">
        <f t="shared" si="0"/>
        <v>778129</v>
      </c>
      <c r="AW40" s="90">
        <f t="shared" si="0"/>
        <v>64128</v>
      </c>
      <c r="AX40" s="90">
        <f t="shared" si="0"/>
        <v>0</v>
      </c>
      <c r="AY40" s="90">
        <f t="shared" si="0"/>
        <v>65082</v>
      </c>
      <c r="AZ40" s="90">
        <f t="shared" si="0"/>
        <v>973</v>
      </c>
      <c r="BA40" s="90">
        <f t="shared" si="0"/>
        <v>0</v>
      </c>
      <c r="BB40" s="90">
        <f t="shared" si="0"/>
        <v>4203</v>
      </c>
      <c r="BC40" s="90">
        <f t="shared" si="0"/>
        <v>72</v>
      </c>
      <c r="BD40" s="90">
        <f t="shared" si="0"/>
        <v>275665</v>
      </c>
      <c r="BE40" s="90">
        <f t="shared" si="0"/>
        <v>633</v>
      </c>
      <c r="BF40" s="90">
        <f t="shared" si="0"/>
        <v>1263380</v>
      </c>
      <c r="BG40" s="90">
        <f t="shared" si="0"/>
        <v>0</v>
      </c>
      <c r="BH40" s="90">
        <f t="shared" si="0"/>
        <v>35290</v>
      </c>
      <c r="BI40" s="90">
        <f t="shared" si="0"/>
        <v>122804.99999999999</v>
      </c>
      <c r="BJ40" s="90">
        <f t="shared" si="0"/>
        <v>291467.09999999998</v>
      </c>
      <c r="BK40" s="90">
        <f t="shared" si="0"/>
        <v>292642.5</v>
      </c>
      <c r="BL40" s="90">
        <f t="shared" si="0"/>
        <v>195888.78000000003</v>
      </c>
      <c r="BM40" s="90">
        <f t="shared" si="0"/>
        <v>30967</v>
      </c>
      <c r="BN40" s="90">
        <f t="shared" si="0"/>
        <v>253161.5</v>
      </c>
      <c r="BO40" s="90">
        <f t="shared" si="0"/>
        <v>18061</v>
      </c>
      <c r="BP40" s="90">
        <f t="shared" si="0"/>
        <v>345058</v>
      </c>
      <c r="BQ40" s="90">
        <f t="shared" si="0"/>
        <v>11345</v>
      </c>
      <c r="BR40" s="90">
        <f t="shared" si="0"/>
        <v>0</v>
      </c>
      <c r="BS40" s="90">
        <f t="shared" si="0"/>
        <v>86573.000000000029</v>
      </c>
      <c r="BT40" s="90">
        <f t="shared" si="0"/>
        <v>22197</v>
      </c>
      <c r="BU40" s="90">
        <f t="shared" si="0"/>
        <v>0</v>
      </c>
      <c r="BV40" s="90">
        <f t="shared" si="0"/>
        <v>0</v>
      </c>
      <c r="BW40" s="90">
        <f t="shared" si="0"/>
        <v>0</v>
      </c>
      <c r="BX40" s="90">
        <f t="shared" si="0"/>
        <v>105647</v>
      </c>
      <c r="BY40" s="90">
        <f t="shared" si="0"/>
        <v>1443.9599999999998</v>
      </c>
      <c r="BZ40" s="90">
        <f t="shared" si="0"/>
        <v>439677</v>
      </c>
      <c r="CA40" s="90">
        <f t="shared" si="0"/>
        <v>0</v>
      </c>
      <c r="CB40" s="90">
        <f t="shared" si="0"/>
        <v>0</v>
      </c>
      <c r="CC40" s="90">
        <f t="shared" si="0"/>
        <v>25570</v>
      </c>
      <c r="CD40" s="90">
        <f t="shared" si="0"/>
        <v>81185</v>
      </c>
      <c r="CE40" s="90">
        <f t="shared" si="0"/>
        <v>85129</v>
      </c>
      <c r="CF40" s="90">
        <f t="shared" si="0"/>
        <v>84426.920000000013</v>
      </c>
      <c r="CG40" s="90">
        <f t="shared" si="0"/>
        <v>10666.5</v>
      </c>
      <c r="CH40" s="90">
        <f t="shared" si="0"/>
        <v>56505.5</v>
      </c>
      <c r="CI40" s="90">
        <f t="shared" si="0"/>
        <v>9381</v>
      </c>
      <c r="CJ40" s="90">
        <f t="shared" ref="CJ40:EU40" si="1">SUM(CJ2:CJ39)</f>
        <v>103913</v>
      </c>
      <c r="CK40" s="90">
        <f t="shared" si="1"/>
        <v>1982</v>
      </c>
      <c r="CL40" s="90">
        <f t="shared" si="1"/>
        <v>0</v>
      </c>
      <c r="CM40" s="90">
        <f t="shared" si="1"/>
        <v>1693</v>
      </c>
      <c r="CN40" s="90">
        <f t="shared" si="1"/>
        <v>643</v>
      </c>
      <c r="CO40" s="90">
        <f t="shared" si="1"/>
        <v>0</v>
      </c>
      <c r="CP40" s="90">
        <f t="shared" si="1"/>
        <v>0</v>
      </c>
      <c r="CQ40" s="90">
        <f t="shared" si="1"/>
        <v>0</v>
      </c>
      <c r="CR40" s="90">
        <f t="shared" si="1"/>
        <v>15387</v>
      </c>
      <c r="CS40" s="90">
        <f t="shared" si="1"/>
        <v>2459</v>
      </c>
      <c r="CT40" s="90">
        <f t="shared" si="1"/>
        <v>13347</v>
      </c>
      <c r="CU40" s="90">
        <f t="shared" si="1"/>
        <v>0</v>
      </c>
      <c r="CV40" s="90">
        <f t="shared" si="1"/>
        <v>0</v>
      </c>
      <c r="CW40" s="90">
        <f t="shared" si="1"/>
        <v>453</v>
      </c>
      <c r="CX40" s="90">
        <f t="shared" si="1"/>
        <v>7223.9999999999991</v>
      </c>
      <c r="CY40" s="90">
        <f t="shared" si="1"/>
        <v>0</v>
      </c>
      <c r="CZ40" s="90">
        <f t="shared" si="1"/>
        <v>0</v>
      </c>
      <c r="DA40" s="90">
        <f t="shared" si="1"/>
        <v>0</v>
      </c>
      <c r="DB40" s="90">
        <f t="shared" si="1"/>
        <v>0</v>
      </c>
      <c r="DC40" s="90">
        <f t="shared" si="1"/>
        <v>0</v>
      </c>
      <c r="DD40" s="90">
        <f t="shared" si="1"/>
        <v>0</v>
      </c>
      <c r="DE40" s="90">
        <f t="shared" si="1"/>
        <v>0</v>
      </c>
      <c r="DF40" s="90">
        <f t="shared" si="1"/>
        <v>108425.49999999999</v>
      </c>
      <c r="DG40" s="90">
        <f t="shared" si="1"/>
        <v>0</v>
      </c>
      <c r="DH40" s="90">
        <f t="shared" si="1"/>
        <v>0</v>
      </c>
      <c r="DI40" s="90">
        <f t="shared" si="1"/>
        <v>19344</v>
      </c>
      <c r="DJ40" s="90">
        <f t="shared" si="1"/>
        <v>0</v>
      </c>
      <c r="DK40" s="90">
        <f t="shared" si="1"/>
        <v>0</v>
      </c>
      <c r="DL40" s="90">
        <f t="shared" si="1"/>
        <v>23302</v>
      </c>
      <c r="DM40" s="90">
        <f t="shared" si="1"/>
        <v>50324.999999999978</v>
      </c>
      <c r="DN40" s="90">
        <f t="shared" si="1"/>
        <v>0</v>
      </c>
      <c r="DO40" s="90">
        <f t="shared" si="1"/>
        <v>15076.999999999998</v>
      </c>
      <c r="DP40" s="90">
        <f t="shared" si="1"/>
        <v>0</v>
      </c>
      <c r="DQ40" s="90">
        <f t="shared" si="1"/>
        <v>0</v>
      </c>
      <c r="DR40" s="90">
        <f t="shared" si="1"/>
        <v>0</v>
      </c>
      <c r="DS40" s="90">
        <f t="shared" si="1"/>
        <v>229187125.18117794</v>
      </c>
      <c r="DT40" s="90">
        <f t="shared" si="1"/>
        <v>93165461.379107565</v>
      </c>
      <c r="DU40" s="90">
        <f t="shared" si="1"/>
        <v>52615178.345833547</v>
      </c>
      <c r="DV40" s="90">
        <f t="shared" si="1"/>
        <v>6263888.5992028965</v>
      </c>
      <c r="DW40" s="90">
        <f t="shared" si="1"/>
        <v>7296649.9580958085</v>
      </c>
      <c r="DX40" s="90">
        <f t="shared" si="1"/>
        <v>49568318.37630076</v>
      </c>
      <c r="DY40" s="90">
        <f t="shared" si="1"/>
        <v>4454870.1775053721</v>
      </c>
      <c r="DZ40" s="90">
        <f t="shared" si="1"/>
        <v>0</v>
      </c>
      <c r="EA40" s="90">
        <f t="shared" si="1"/>
        <v>2076690.6457426061</v>
      </c>
      <c r="EB40" s="90">
        <f t="shared" si="1"/>
        <v>170380.80928855223</v>
      </c>
      <c r="EC40" s="90">
        <f t="shared" si="1"/>
        <v>0</v>
      </c>
      <c r="ED40" s="90">
        <f t="shared" si="1"/>
        <v>1556896.4392182536</v>
      </c>
      <c r="EE40" s="90">
        <f t="shared" si="1"/>
        <v>763.77870187526128</v>
      </c>
      <c r="EF40" s="90">
        <f t="shared" si="1"/>
        <v>8324009.8286751593</v>
      </c>
      <c r="EG40" s="90">
        <f t="shared" si="1"/>
        <v>260.82051282051282</v>
      </c>
      <c r="EH40" s="90">
        <f t="shared" si="1"/>
        <v>34042343.230331928</v>
      </c>
      <c r="EI40" s="90">
        <f t="shared" si="1"/>
        <v>0</v>
      </c>
      <c r="EJ40" s="90">
        <f t="shared" si="1"/>
        <v>39695.254301295114</v>
      </c>
      <c r="EK40" s="90">
        <f t="shared" si="1"/>
        <v>7211409.346012284</v>
      </c>
      <c r="EL40" s="90">
        <f t="shared" si="1"/>
        <v>2731204.9789786898</v>
      </c>
      <c r="EM40" s="90">
        <f t="shared" si="1"/>
        <v>187296639.84368077</v>
      </c>
      <c r="EN40" s="90">
        <f t="shared" si="1"/>
        <v>105270932.0445863</v>
      </c>
      <c r="EO40" s="90">
        <f t="shared" si="1"/>
        <v>45116104.852121495</v>
      </c>
      <c r="EP40" s="90">
        <f t="shared" si="1"/>
        <v>32473064.360588893</v>
      </c>
      <c r="EQ40" s="90">
        <f t="shared" si="1"/>
        <v>15900844.767835097</v>
      </c>
      <c r="ER40" s="90">
        <f t="shared" si="1"/>
        <v>122911606.26485634</v>
      </c>
      <c r="ES40" s="90">
        <f t="shared" si="1"/>
        <v>6915484.0046623098</v>
      </c>
      <c r="ET40" s="90">
        <f t="shared" si="1"/>
        <v>0</v>
      </c>
      <c r="EU40" s="90">
        <f t="shared" si="1"/>
        <v>7897824.3164422382</v>
      </c>
      <c r="EV40" s="90">
        <f t="shared" ref="EV40:HG40" si="2">SUM(EV2:EV39)</f>
        <v>164349.18515200983</v>
      </c>
      <c r="EW40" s="90">
        <f t="shared" si="2"/>
        <v>0</v>
      </c>
      <c r="EX40" s="90">
        <f t="shared" si="2"/>
        <v>840877.06530734326</v>
      </c>
      <c r="EY40" s="90">
        <f t="shared" si="2"/>
        <v>11294.268753813703</v>
      </c>
      <c r="EZ40" s="90">
        <f t="shared" si="2"/>
        <v>24544484.491532378</v>
      </c>
      <c r="FA40" s="90">
        <f t="shared" si="2"/>
        <v>91997.355665985568</v>
      </c>
      <c r="FB40" s="90">
        <f t="shared" si="2"/>
        <v>158427400.40358451</v>
      </c>
      <c r="FC40" s="90">
        <f t="shared" si="2"/>
        <v>0</v>
      </c>
      <c r="FD40" s="90">
        <f t="shared" si="2"/>
        <v>5717372.7950636409</v>
      </c>
      <c r="FE40" s="90">
        <f t="shared" si="2"/>
        <v>16302003.369782504</v>
      </c>
      <c r="FF40" s="90">
        <f t="shared" si="2"/>
        <v>41646741.325426161</v>
      </c>
      <c r="FG40" s="90">
        <f t="shared" si="2"/>
        <v>111998121.17413376</v>
      </c>
      <c r="FH40" s="90">
        <f t="shared" si="2"/>
        <v>65514038.013774522</v>
      </c>
      <c r="FI40" s="90">
        <f t="shared" si="2"/>
        <v>22859510.432324193</v>
      </c>
      <c r="FJ40" s="90">
        <f t="shared" si="2"/>
        <v>42733618.115463406</v>
      </c>
      <c r="FK40" s="90">
        <f t="shared" si="2"/>
        <v>11087393.712194214</v>
      </c>
      <c r="FL40" s="90">
        <f t="shared" si="2"/>
        <v>103440611.88019566</v>
      </c>
      <c r="FM40" s="90">
        <f t="shared" si="2"/>
        <v>2796549.0766514111</v>
      </c>
      <c r="FN40" s="90">
        <f t="shared" si="2"/>
        <v>7081.9375</v>
      </c>
      <c r="FO40" s="90">
        <f t="shared" si="2"/>
        <v>13874190.197070895</v>
      </c>
      <c r="FP40" s="90">
        <f t="shared" si="2"/>
        <v>4852821.8686537649</v>
      </c>
      <c r="FQ40" s="90">
        <f t="shared" si="2"/>
        <v>0</v>
      </c>
      <c r="FR40" s="90">
        <f t="shared" si="2"/>
        <v>0</v>
      </c>
      <c r="FS40" s="90">
        <f t="shared" si="2"/>
        <v>0</v>
      </c>
      <c r="FT40" s="90">
        <f t="shared" si="2"/>
        <v>21991857.146684505</v>
      </c>
      <c r="FU40" s="90">
        <f t="shared" si="2"/>
        <v>2680011.7230225047</v>
      </c>
      <c r="FV40" s="90">
        <f t="shared" si="2"/>
        <v>101345078.99123782</v>
      </c>
      <c r="FW40" s="90">
        <f t="shared" si="2"/>
        <v>0</v>
      </c>
      <c r="FX40" s="90">
        <f t="shared" si="2"/>
        <v>0</v>
      </c>
      <c r="FY40" s="90">
        <f t="shared" si="2"/>
        <v>6593187.6120713139</v>
      </c>
      <c r="FZ40" s="90">
        <f t="shared" si="2"/>
        <v>16154561.053294271</v>
      </c>
      <c r="GA40" s="90">
        <f t="shared" si="2"/>
        <v>111595558.51866747</v>
      </c>
      <c r="GB40" s="90">
        <f t="shared" si="2"/>
        <v>92360789.029995441</v>
      </c>
      <c r="GC40" s="90">
        <f t="shared" si="2"/>
        <v>11245154.906488391</v>
      </c>
      <c r="GD40" s="90">
        <f t="shared" si="2"/>
        <v>30932549.3653064</v>
      </c>
      <c r="GE40" s="90">
        <f t="shared" si="2"/>
        <v>8723686.5539733153</v>
      </c>
      <c r="GF40" s="90">
        <f t="shared" si="2"/>
        <v>116297812.89209433</v>
      </c>
      <c r="GG40" s="90">
        <f t="shared" si="2"/>
        <v>2273022.9494750439</v>
      </c>
      <c r="GH40" s="90">
        <f t="shared" si="2"/>
        <v>0</v>
      </c>
      <c r="GI40" s="90">
        <f t="shared" si="2"/>
        <v>2700203.4995559985</v>
      </c>
      <c r="GJ40" s="90">
        <f t="shared" si="2"/>
        <v>988695.72010761802</v>
      </c>
      <c r="GK40" s="90">
        <f t="shared" si="2"/>
        <v>0</v>
      </c>
      <c r="GL40" s="90">
        <f t="shared" si="2"/>
        <v>0</v>
      </c>
      <c r="GM40" s="90">
        <f t="shared" si="2"/>
        <v>0</v>
      </c>
      <c r="GN40" s="90">
        <f t="shared" si="2"/>
        <v>7495055.3551034005</v>
      </c>
      <c r="GO40" s="90">
        <f t="shared" si="2"/>
        <v>5917064.3857365809</v>
      </c>
      <c r="GP40" s="90">
        <f t="shared" si="2"/>
        <v>40322732.244937055</v>
      </c>
      <c r="GQ40" s="90">
        <f t="shared" si="2"/>
        <v>0</v>
      </c>
      <c r="GR40" s="90">
        <f t="shared" si="2"/>
        <v>0</v>
      </c>
      <c r="GS40" s="90">
        <f t="shared" si="2"/>
        <v>151259.37106276711</v>
      </c>
      <c r="GT40" s="90">
        <f t="shared" si="2"/>
        <v>6488852.248411621</v>
      </c>
      <c r="GU40" s="90">
        <f t="shared" si="2"/>
        <v>0</v>
      </c>
      <c r="GV40" s="90">
        <f t="shared" si="2"/>
        <v>0</v>
      </c>
      <c r="GW40" s="90">
        <f t="shared" si="2"/>
        <v>0</v>
      </c>
      <c r="GX40" s="90">
        <f t="shared" si="2"/>
        <v>0</v>
      </c>
      <c r="GY40" s="90">
        <f t="shared" si="2"/>
        <v>0</v>
      </c>
      <c r="GZ40" s="90">
        <f t="shared" si="2"/>
        <v>0</v>
      </c>
      <c r="HA40" s="90">
        <f t="shared" si="2"/>
        <v>0</v>
      </c>
      <c r="HB40" s="90">
        <f t="shared" si="2"/>
        <v>45540768.253835261</v>
      </c>
      <c r="HC40" s="90">
        <f t="shared" si="2"/>
        <v>0</v>
      </c>
      <c r="HD40" s="90">
        <f t="shared" si="2"/>
        <v>0</v>
      </c>
      <c r="HE40" s="90">
        <f t="shared" si="2"/>
        <v>5338294.5352397962</v>
      </c>
      <c r="HF40" s="90">
        <f t="shared" si="2"/>
        <v>0</v>
      </c>
      <c r="HG40" s="90">
        <f t="shared" si="2"/>
        <v>0</v>
      </c>
      <c r="HH40" s="90">
        <f t="shared" ref="HH40:HN40" si="3">SUM(HH2:HH39)</f>
        <v>6896349.9445722001</v>
      </c>
      <c r="HI40" s="90">
        <f t="shared" si="3"/>
        <v>13307458.957423298</v>
      </c>
      <c r="HJ40" s="90">
        <f t="shared" si="3"/>
        <v>0</v>
      </c>
      <c r="HK40" s="90">
        <f t="shared" si="3"/>
        <v>3900005.4311325001</v>
      </c>
      <c r="HL40" s="90">
        <f t="shared" si="3"/>
        <v>0</v>
      </c>
      <c r="HM40" s="90">
        <f t="shared" si="3"/>
        <v>0</v>
      </c>
      <c r="HN40" s="90">
        <f t="shared" si="3"/>
        <v>0</v>
      </c>
      <c r="HP40" s="85"/>
      <c r="HQ40" s="85"/>
      <c r="HR40" s="85"/>
      <c r="HS40" s="85"/>
      <c r="HT40" s="85"/>
      <c r="HU40" s="85"/>
      <c r="HV40" s="85"/>
      <c r="HW40" s="85"/>
      <c r="HX40" s="85"/>
      <c r="HY40" s="85"/>
      <c r="HZ40" s="85"/>
      <c r="IA40" s="85"/>
      <c r="IB40" s="85"/>
      <c r="IC40" s="85"/>
      <c r="ID40" s="85"/>
      <c r="IE40" s="85"/>
      <c r="IF40" s="85"/>
      <c r="IG40" s="85"/>
      <c r="IH40" s="85"/>
      <c r="II40" s="85"/>
      <c r="IJ40" s="85"/>
      <c r="IK40" s="85"/>
      <c r="IL40" s="85"/>
      <c r="IM40" s="85"/>
      <c r="IN40" s="85"/>
      <c r="IO40" s="85"/>
      <c r="IP40" s="85"/>
      <c r="IQ40" s="85"/>
      <c r="IR40" s="85"/>
      <c r="IS40" s="85"/>
      <c r="IT40" s="85"/>
      <c r="IU40" s="85"/>
      <c r="IV40" s="85"/>
      <c r="IW40" s="85"/>
      <c r="IX40" s="85"/>
      <c r="IY40" s="85"/>
      <c r="IZ40" s="85"/>
      <c r="JA40" s="85"/>
      <c r="JB40" s="85"/>
      <c r="JC40" s="85"/>
      <c r="JD40" s="85"/>
      <c r="JE40" s="85"/>
      <c r="JF40" s="85"/>
      <c r="JG40" s="85"/>
      <c r="JH40" s="85"/>
      <c r="JI40" s="85"/>
      <c r="JJ40" s="85"/>
      <c r="JK40" s="85"/>
      <c r="JL40" s="85"/>
      <c r="JM40" s="85"/>
      <c r="JN40" s="85"/>
      <c r="JO40" s="85"/>
      <c r="JP40" s="85"/>
      <c r="JQ40" s="85"/>
      <c r="JR40" s="85"/>
      <c r="JS40" s="85"/>
      <c r="JT40" s="85"/>
      <c r="JU40" s="85"/>
      <c r="JV40" s="85"/>
      <c r="JW40" s="85"/>
      <c r="JX40" s="85"/>
      <c r="JY40" s="85"/>
      <c r="JZ40" s="85"/>
      <c r="KA40" s="85"/>
      <c r="KB40" s="85"/>
      <c r="KC40" s="85"/>
      <c r="KD40" s="85"/>
      <c r="KE40" s="85"/>
      <c r="KF40" s="85"/>
      <c r="KG40" s="85"/>
      <c r="KH40" s="85"/>
      <c r="KI40" s="85"/>
      <c r="KJ40" s="85"/>
      <c r="KK40" s="85"/>
      <c r="KL40" s="85"/>
      <c r="KM40" s="85"/>
      <c r="KN40" s="85"/>
      <c r="KO40" s="85"/>
      <c r="KP40" s="85"/>
      <c r="KQ40" s="85"/>
      <c r="KR40" s="85"/>
      <c r="KS40" s="85"/>
      <c r="KT40" s="85"/>
      <c r="KU40" s="85"/>
      <c r="KV40" s="85"/>
      <c r="KW40" s="85"/>
      <c r="KX40" s="85"/>
      <c r="KY40" s="85"/>
      <c r="KZ40" s="85"/>
      <c r="LA40" s="85"/>
      <c r="LB40" s="85"/>
      <c r="LC40" s="85"/>
      <c r="LD40" s="85"/>
      <c r="LE40" s="85"/>
      <c r="LF40" s="85"/>
      <c r="LG40" s="85"/>
      <c r="LH40" s="85"/>
      <c r="LI40" s="85"/>
      <c r="LJ40" s="85"/>
      <c r="LK40" s="85"/>
      <c r="LL40" s="85"/>
      <c r="LM40" s="85"/>
      <c r="LN40" s="85"/>
      <c r="LO40" s="85"/>
      <c r="LP40" s="85"/>
      <c r="LQ40" s="85"/>
      <c r="LR40" s="85"/>
      <c r="LS40" s="85"/>
      <c r="LT40" s="85"/>
      <c r="LU40" s="85"/>
      <c r="LV40" s="85"/>
      <c r="LW40" s="85"/>
      <c r="LX40" s="85"/>
      <c r="LY40" s="85"/>
      <c r="LZ40" s="85"/>
      <c r="MA40" s="85"/>
      <c r="MB40" s="85"/>
      <c r="MC40" s="85"/>
      <c r="MD40" s="85"/>
      <c r="ME40" s="85"/>
      <c r="MF40" s="85"/>
      <c r="MG40" s="85"/>
      <c r="MH40" s="85"/>
      <c r="MI40" s="85"/>
      <c r="MJ40" s="85"/>
      <c r="MK40" s="85"/>
      <c r="ML40" s="85"/>
      <c r="MM40" s="85"/>
      <c r="MN40" s="85"/>
      <c r="MO40" s="85"/>
      <c r="MP40" s="85"/>
      <c r="MQ40" s="85"/>
      <c r="MR40" s="85"/>
      <c r="MS40" s="85"/>
      <c r="MT40" s="85"/>
      <c r="MU40" s="85"/>
      <c r="MV40" s="85"/>
      <c r="MW40" s="85"/>
      <c r="MX40" s="85"/>
      <c r="MY40" s="85"/>
      <c r="MZ40" s="85"/>
      <c r="NA40" s="85"/>
      <c r="NB40" s="85"/>
      <c r="NC40" s="85"/>
      <c r="ND40" s="85"/>
      <c r="NE40" s="85"/>
      <c r="NF40" s="85"/>
      <c r="NG40" s="85"/>
      <c r="NH40" s="85"/>
      <c r="NI40" s="85"/>
      <c r="NJ40" s="85"/>
      <c r="NK40" s="85"/>
      <c r="NL40" s="85"/>
      <c r="NM40" s="85"/>
      <c r="NN40" s="85"/>
      <c r="NO40" s="85"/>
      <c r="NP40" s="85"/>
      <c r="NQ40" s="85"/>
      <c r="NR40" s="85"/>
      <c r="NS40" s="85"/>
      <c r="NT40" s="85"/>
      <c r="NU40" s="85"/>
      <c r="NV40" s="85"/>
      <c r="NW40" s="85"/>
      <c r="NX40" s="85"/>
      <c r="NY40" s="85"/>
      <c r="NZ40" s="85"/>
      <c r="OA40" s="85"/>
      <c r="OB40" s="85"/>
      <c r="OC40" s="85"/>
      <c r="OD40" s="85"/>
      <c r="OE40" s="85"/>
      <c r="OF40" s="85"/>
      <c r="OG40" s="85"/>
      <c r="OH40" s="85"/>
      <c r="OI40" s="85"/>
      <c r="OJ40" s="85"/>
      <c r="OK40" s="85"/>
      <c r="OL40" s="85"/>
      <c r="OM40" s="85"/>
      <c r="ON40" s="85"/>
      <c r="OO40" s="85"/>
      <c r="OP40" s="85"/>
      <c r="OQ40" s="85"/>
      <c r="OR40" s="85"/>
      <c r="OS40" s="85"/>
      <c r="OT40" s="85"/>
      <c r="OU40" s="85"/>
      <c r="OV40" s="85"/>
      <c r="OW40" s="85"/>
      <c r="OX40" s="85"/>
      <c r="OY40" s="85"/>
      <c r="OZ40" s="85"/>
      <c r="PA40" s="85"/>
      <c r="PB40" s="85"/>
      <c r="PC40" s="85"/>
      <c r="PD40" s="85"/>
      <c r="PE40" s="85"/>
      <c r="PF40" s="85"/>
      <c r="PG40" s="85"/>
      <c r="PH40" s="85"/>
      <c r="PI40" s="85"/>
      <c r="PJ40" s="85"/>
      <c r="PK40" s="85"/>
      <c r="PL40" s="85"/>
      <c r="PM40" s="85"/>
      <c r="PN40" s="85"/>
      <c r="PO40" s="85"/>
      <c r="PP40" s="85"/>
      <c r="PQ40" s="85"/>
      <c r="PR40" s="85"/>
      <c r="PS40" s="85"/>
      <c r="PT40" s="85"/>
      <c r="PU40" s="85"/>
      <c r="PV40" s="85"/>
      <c r="PW40" s="85"/>
      <c r="PX40" s="85"/>
      <c r="PY40" s="85"/>
      <c r="PZ40" s="85"/>
      <c r="QA40" s="85"/>
      <c r="QB40" s="85"/>
      <c r="QC40" s="85"/>
      <c r="QD40" s="85"/>
    </row>
    <row r="41" spans="1:446">
      <c r="G41" s="96"/>
      <c r="H41" s="96"/>
      <c r="I41" s="96"/>
      <c r="J41" s="96"/>
      <c r="K41" s="96"/>
      <c r="L41" s="96"/>
      <c r="O41" s="85" t="s">
        <v>885</v>
      </c>
      <c r="P41" s="85" t="s">
        <v>885</v>
      </c>
      <c r="Q41" s="85" t="s">
        <v>885</v>
      </c>
      <c r="R41" s="85" t="s">
        <v>885</v>
      </c>
      <c r="S41" s="85" t="s">
        <v>885</v>
      </c>
      <c r="T41" s="99"/>
      <c r="U41" s="85"/>
      <c r="V41" s="85"/>
      <c r="W41" s="100"/>
      <c r="X41" s="100"/>
      <c r="Y41" s="100"/>
      <c r="Z41" s="100"/>
      <c r="AA41" s="100"/>
      <c r="AB41" s="100"/>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row>
    <row r="42" spans="1:446">
      <c r="A42" s="68" t="s">
        <v>885</v>
      </c>
      <c r="O42" s="84"/>
      <c r="P42" s="84"/>
      <c r="Q42" s="84"/>
      <c r="R42" s="84"/>
      <c r="S42" s="84"/>
      <c r="T42" s="84"/>
      <c r="U42" s="84"/>
      <c r="V42" s="84"/>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c r="GR42" s="96"/>
      <c r="GS42" s="96"/>
      <c r="GT42" s="96"/>
      <c r="GU42" s="96"/>
      <c r="GV42" s="96"/>
      <c r="GW42" s="96"/>
      <c r="GX42" s="96"/>
      <c r="GY42" s="96"/>
      <c r="GZ42" s="96"/>
      <c r="HA42" s="96"/>
      <c r="HB42" s="96"/>
      <c r="HC42" s="96"/>
      <c r="HD42" s="96"/>
      <c r="HE42" s="96"/>
      <c r="HF42" s="96"/>
      <c r="HG42" s="96"/>
      <c r="HH42" s="96"/>
      <c r="HI42" s="96"/>
      <c r="HJ42" s="96"/>
      <c r="HK42" s="96"/>
      <c r="HL42" s="96"/>
      <c r="HM42" s="96"/>
      <c r="HN42" s="96"/>
    </row>
    <row r="43" spans="1:446">
      <c r="A43" s="68" t="s">
        <v>885</v>
      </c>
      <c r="O43" s="84"/>
      <c r="P43" s="84"/>
      <c r="Q43" s="84"/>
      <c r="R43" s="84"/>
      <c r="S43" s="84"/>
      <c r="T43" s="84"/>
      <c r="U43" s="84"/>
      <c r="V43" s="84"/>
    </row>
    <row r="44" spans="1:446">
      <c r="D44" s="85"/>
      <c r="E44" s="84"/>
      <c r="F44" s="84"/>
      <c r="G44" s="85"/>
      <c r="H44" s="85"/>
      <c r="I44" s="85"/>
      <c r="J44" s="85"/>
      <c r="K44" s="85"/>
      <c r="L44" s="85"/>
      <c r="M44" s="85"/>
      <c r="N44" s="85"/>
      <c r="O44" s="84"/>
      <c r="P44" s="84"/>
      <c r="Q44" s="84"/>
      <c r="R44" s="84"/>
      <c r="S44" s="84"/>
      <c r="T44" s="84"/>
      <c r="U44" s="84"/>
    </row>
    <row r="45" spans="1:446">
      <c r="O45" s="84"/>
      <c r="P45" s="84"/>
    </row>
    <row r="46" spans="1:446">
      <c r="O46" s="84"/>
      <c r="P46" s="84"/>
    </row>
    <row r="47" spans="1:446">
      <c r="O47" s="84"/>
      <c r="P47" s="84"/>
    </row>
    <row r="48" spans="1:446">
      <c r="O48" s="84"/>
      <c r="P48" s="84"/>
    </row>
    <row r="49" spans="3:222">
      <c r="C49" s="90"/>
      <c r="O49" s="84"/>
      <c r="P49" s="84"/>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row>
    <row r="50" spans="3:222">
      <c r="O50" s="84"/>
      <c r="P50" s="84"/>
    </row>
    <row r="51" spans="3:222">
      <c r="O51" s="84"/>
      <c r="P51" s="84"/>
    </row>
    <row r="52" spans="3:222">
      <c r="O52" s="84"/>
      <c r="P52" s="84"/>
    </row>
    <row r="53" spans="3:222">
      <c r="O53" s="84"/>
      <c r="P53" s="84"/>
    </row>
    <row r="54" spans="3:222">
      <c r="O54" s="84"/>
      <c r="P54" s="84"/>
    </row>
    <row r="55" spans="3:222">
      <c r="O55" s="84"/>
      <c r="P55" s="84"/>
    </row>
    <row r="56" spans="3:222">
      <c r="O56" s="84"/>
      <c r="P56" s="84"/>
    </row>
    <row r="57" spans="3:222">
      <c r="O57" s="84"/>
      <c r="P57" s="84"/>
    </row>
    <row r="58" spans="3:222">
      <c r="O58" s="84"/>
      <c r="P58" s="84"/>
    </row>
    <row r="59" spans="3:222">
      <c r="O59" s="84"/>
      <c r="P59" s="84"/>
    </row>
    <row r="60" spans="3:222">
      <c r="O60" s="84"/>
      <c r="P60" s="84"/>
    </row>
    <row r="61" spans="3:222">
      <c r="O61" s="84"/>
      <c r="P61" s="84"/>
    </row>
    <row r="62" spans="3:222">
      <c r="O62" s="84"/>
      <c r="P62" s="84"/>
    </row>
    <row r="63" spans="3:222">
      <c r="O63" s="84"/>
      <c r="P63" s="84"/>
    </row>
    <row r="64" spans="3:222">
      <c r="O64" s="84"/>
      <c r="P64" s="84"/>
    </row>
    <row r="65" spans="15:16">
      <c r="O65" s="84"/>
      <c r="P65" s="84"/>
    </row>
    <row r="66" spans="15:16">
      <c r="O66" s="84"/>
      <c r="P66" s="84"/>
    </row>
    <row r="67" spans="15:16">
      <c r="O67" s="84"/>
      <c r="P67" s="84"/>
    </row>
    <row r="68" spans="15:16">
      <c r="O68" s="84"/>
      <c r="P68" s="84"/>
    </row>
    <row r="69" spans="15:16">
      <c r="O69" s="84"/>
      <c r="P69" s="84"/>
    </row>
    <row r="70" spans="15:16">
      <c r="O70" s="84"/>
      <c r="P70" s="84"/>
    </row>
    <row r="71" spans="15:16">
      <c r="O71" s="84"/>
      <c r="P71" s="84"/>
    </row>
    <row r="72" spans="15:16">
      <c r="O72" s="84"/>
      <c r="P72" s="84"/>
    </row>
    <row r="73" spans="15:16">
      <c r="O73" s="84"/>
      <c r="P73" s="84"/>
    </row>
    <row r="74" spans="15:16">
      <c r="O74" s="84"/>
      <c r="P74" s="84"/>
    </row>
    <row r="75" spans="15:16">
      <c r="O75" s="84"/>
      <c r="P75" s="84"/>
    </row>
    <row r="76" spans="15:16">
      <c r="O76" s="84"/>
      <c r="P76" s="84"/>
    </row>
    <row r="77" spans="15:16">
      <c r="O77" s="84"/>
      <c r="P77" s="84"/>
    </row>
    <row r="78" spans="15:16">
      <c r="O78" s="84"/>
      <c r="P78" s="84"/>
    </row>
    <row r="79" spans="15:16">
      <c r="O79" s="84"/>
      <c r="P79" s="84"/>
    </row>
    <row r="92" spans="117:117">
      <c r="DM92" s="82"/>
    </row>
  </sheetData>
  <phoneticPr fontId="50" type="noConversion"/>
  <conditionalFormatting sqref="C2:C37">
    <cfRule type="cellIs" dxfId="0" priority="1" operator="notBetween">
      <formula>10</formula>
      <formula>-10</formula>
    </cfRule>
  </conditionalFormatting>
  <pageMargins left="0.7" right="0.7" top="0.75" bottom="0.75" header="0.3" footer="0.3"/>
  <pageSetup scale="92"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V67"/>
  <sheetViews>
    <sheetView showGridLines="0" zoomScale="70" zoomScaleNormal="70" workbookViewId="0"/>
  </sheetViews>
  <sheetFormatPr defaultColWidth="9.109375" defaultRowHeight="13.8"/>
  <cols>
    <col min="1" max="1" width="41" style="215" customWidth="1"/>
    <col min="2" max="2" width="8.33203125" style="197" bestFit="1" customWidth="1"/>
    <col min="3" max="5" width="7.5546875" style="197" bestFit="1" customWidth="1"/>
    <col min="6" max="6" width="9.109375" style="197" customWidth="1"/>
    <col min="7" max="7" width="8" style="197" bestFit="1" customWidth="1"/>
    <col min="8" max="8" width="7.44140625" style="197" customWidth="1"/>
    <col min="9" max="9" width="7.109375" style="197" bestFit="1" customWidth="1"/>
    <col min="10" max="10" width="7.44140625" style="197" bestFit="1" customWidth="1"/>
    <col min="11" max="11" width="7.109375" style="197" bestFit="1" customWidth="1"/>
    <col min="12" max="12" width="7.109375" style="197" customWidth="1"/>
    <col min="13" max="13" width="8" style="197" customWidth="1"/>
    <col min="14" max="14" width="7.44140625" style="197" bestFit="1" customWidth="1"/>
    <col min="15" max="15" width="7.5546875" style="197" bestFit="1" customWidth="1"/>
    <col min="16" max="16" width="7.109375" style="197" bestFit="1" customWidth="1"/>
    <col min="17" max="17" width="7.5546875" style="197" bestFit="1" customWidth="1"/>
    <col min="18" max="18" width="7.109375" style="197" bestFit="1" customWidth="1"/>
    <col min="19" max="21" width="7.5546875" style="197" bestFit="1" customWidth="1"/>
    <col min="22" max="22" width="9.109375" style="107" bestFit="1" customWidth="1"/>
    <col min="23" max="16384" width="9.109375" style="107"/>
  </cols>
  <sheetData>
    <row r="1" spans="1:22">
      <c r="A1" s="117" t="str">
        <f>'Relative Weights'!A1</f>
        <v>THECB Texas Public University Expenditure Study - Fiscal Year 2023</v>
      </c>
    </row>
    <row r="2" spans="1:22">
      <c r="A2" s="120" t="str">
        <f>'Relative Weights'!A2</f>
        <v>Institution Survey for the Year Ended August 31, 2023</v>
      </c>
    </row>
    <row r="3" spans="1:22">
      <c r="A3" s="120" t="s">
        <v>225</v>
      </c>
    </row>
    <row r="4" spans="1:22" ht="14.4" thickBot="1">
      <c r="A4" s="223" t="s">
        <v>176</v>
      </c>
      <c r="B4" s="224" t="s">
        <v>181</v>
      </c>
      <c r="C4" s="224" t="s">
        <v>182</v>
      </c>
      <c r="D4" s="224" t="s">
        <v>183</v>
      </c>
      <c r="E4" s="224" t="s">
        <v>184</v>
      </c>
      <c r="F4" s="224" t="s">
        <v>180</v>
      </c>
      <c r="G4" s="224" t="s">
        <v>185</v>
      </c>
      <c r="H4" s="224" t="s">
        <v>186</v>
      </c>
      <c r="I4" s="224" t="s">
        <v>177</v>
      </c>
      <c r="J4" s="224" t="s">
        <v>187</v>
      </c>
      <c r="K4" s="224" t="s">
        <v>188</v>
      </c>
      <c r="L4" s="224" t="s">
        <v>681</v>
      </c>
      <c r="M4" s="224" t="s">
        <v>189</v>
      </c>
      <c r="N4" s="224" t="s">
        <v>190</v>
      </c>
      <c r="O4" s="224" t="s">
        <v>191</v>
      </c>
      <c r="P4" s="224" t="s">
        <v>192</v>
      </c>
      <c r="Q4" s="224" t="s">
        <v>193</v>
      </c>
      <c r="R4" s="224" t="s">
        <v>194</v>
      </c>
      <c r="S4" s="224" t="s">
        <v>195</v>
      </c>
      <c r="T4" s="224" t="s">
        <v>196</v>
      </c>
      <c r="U4" s="224" t="s">
        <v>197</v>
      </c>
      <c r="V4" s="225" t="s">
        <v>33</v>
      </c>
    </row>
    <row r="5" spans="1:22">
      <c r="A5" s="226" t="s">
        <v>698</v>
      </c>
      <c r="B5" s="227">
        <f>UTA!$H$293</f>
        <v>387.5231790655626</v>
      </c>
      <c r="C5" s="228">
        <f>UTA!$H$294</f>
        <v>622.7230982418771</v>
      </c>
      <c r="D5" s="227">
        <f>UTA!$H$295</f>
        <v>543.31202906581882</v>
      </c>
      <c r="E5" s="227">
        <f>UTA!$H$296</f>
        <v>600.94566539185951</v>
      </c>
      <c r="F5" s="227">
        <f>UTA!$H$297</f>
        <v>0</v>
      </c>
      <c r="G5" s="227">
        <f>UTA!$H$298</f>
        <v>1254.3211703411619</v>
      </c>
      <c r="H5" s="227">
        <f>UTA!$H$299</f>
        <v>313.86530462304819</v>
      </c>
      <c r="I5" s="227">
        <f>UTA!$H$300</f>
        <v>0</v>
      </c>
      <c r="J5" s="227">
        <f>UTA!$H$301</f>
        <v>569.56972925978096</v>
      </c>
      <c r="K5" s="227">
        <f>UTA!$H$302</f>
        <v>1251.5777323515167</v>
      </c>
      <c r="L5" s="227">
        <f>UTA!$H$303</f>
        <v>0</v>
      </c>
      <c r="M5" s="227">
        <f>UTA!$H$304</f>
        <v>0</v>
      </c>
      <c r="N5" s="227">
        <f>UTA!$H$305</f>
        <v>0</v>
      </c>
      <c r="O5" s="227">
        <f>UTA!$H$306</f>
        <v>307.85091622205732</v>
      </c>
      <c r="P5" s="227">
        <f>UTA!$H$307</f>
        <v>0</v>
      </c>
      <c r="Q5" s="227">
        <f>UTA!$H$308</f>
        <v>739.7265763321285</v>
      </c>
      <c r="R5" s="227">
        <f>UTA!$H$309</f>
        <v>0</v>
      </c>
      <c r="S5" s="227">
        <f>UTA!$H$310</f>
        <v>1267.4839086048958</v>
      </c>
      <c r="T5" s="227">
        <f>UTA!$H$311</f>
        <v>903.8066219457844</v>
      </c>
      <c r="U5" s="227">
        <f>UTA!$H$312</f>
        <v>467.27860725748423</v>
      </c>
      <c r="V5" s="229">
        <f>UTA!$H$313</f>
        <v>624.37678466115619</v>
      </c>
    </row>
    <row r="6" spans="1:22">
      <c r="A6" s="230" t="s">
        <v>699</v>
      </c>
      <c r="B6" s="227">
        <f>UT!$H$293</f>
        <v>987.40277094284272</v>
      </c>
      <c r="C6" s="227">
        <f>UT!$H$294</f>
        <v>2638.7766129548636</v>
      </c>
      <c r="D6" s="227">
        <f>UT!$H$295</f>
        <v>1346.7742487261564</v>
      </c>
      <c r="E6" s="227">
        <f>UT!$H$296</f>
        <v>2569.5256437536391</v>
      </c>
      <c r="F6" s="227">
        <f>UT!$H$297</f>
        <v>0</v>
      </c>
      <c r="G6" s="227">
        <f>UT!$H$298</f>
        <v>2790.2998448362523</v>
      </c>
      <c r="H6" s="227">
        <f>UT!$H$299</f>
        <v>862.93961744961098</v>
      </c>
      <c r="I6" s="227">
        <f>UT!$H$300</f>
        <v>2279.0178690312819</v>
      </c>
      <c r="J6" s="227">
        <f>UT!$H$301</f>
        <v>2308.3123348271774</v>
      </c>
      <c r="K6" s="227">
        <f>UT!$H$302</f>
        <v>2688.4817237639995</v>
      </c>
      <c r="L6" s="227">
        <f>UT!$H$303</f>
        <v>0</v>
      </c>
      <c r="M6" s="227">
        <f>UT!$H$304</f>
        <v>0</v>
      </c>
      <c r="N6" s="227">
        <f>UT!$H$305</f>
        <v>0</v>
      </c>
      <c r="O6" s="227">
        <f>UT!$H$306</f>
        <v>1352.8087002746813</v>
      </c>
      <c r="P6" s="227">
        <f>UT!$H$307</f>
        <v>2752.8843405870339</v>
      </c>
      <c r="Q6" s="227">
        <f>UT!$H$308</f>
        <v>1493.4087077233794</v>
      </c>
      <c r="R6" s="227">
        <f>UT!$H$309</f>
        <v>0</v>
      </c>
      <c r="S6" s="227">
        <f>UT!$H$310</f>
        <v>0</v>
      </c>
      <c r="T6" s="227">
        <f>UT!$H$311</f>
        <v>579.06320651895965</v>
      </c>
      <c r="U6" s="227">
        <f>UT!$H$312</f>
        <v>2168.4727915955141</v>
      </c>
      <c r="V6" s="229">
        <f>UT!$H$313</f>
        <v>1706.5171649949243</v>
      </c>
    </row>
    <row r="7" spans="1:22">
      <c r="A7" s="230" t="s">
        <v>700</v>
      </c>
      <c r="B7" s="227">
        <f>UTD!$H$293</f>
        <v>578.61937601239413</v>
      </c>
      <c r="C7" s="227">
        <f>UTD!$H$294</f>
        <v>626.68960462195002</v>
      </c>
      <c r="D7" s="227">
        <f>UTD!$H$295</f>
        <v>659.61275506592983</v>
      </c>
      <c r="E7" s="227">
        <f>UTD!$H$296</f>
        <v>718.1078262742202</v>
      </c>
      <c r="F7" s="227">
        <f>UTD!$H$297</f>
        <v>0</v>
      </c>
      <c r="G7" s="227">
        <f>UTD!$H$298</f>
        <v>762.6627091762075</v>
      </c>
      <c r="H7" s="227">
        <f>UTD!$H$299</f>
        <v>0</v>
      </c>
      <c r="I7" s="227">
        <f>UTD!$H$300</f>
        <v>0</v>
      </c>
      <c r="J7" s="227">
        <f>UTD!$H$301</f>
        <v>0</v>
      </c>
      <c r="K7" s="227">
        <f>UTD!$H$302</f>
        <v>2180.5949716186146</v>
      </c>
      <c r="L7" s="227">
        <f>UTD!$H$303</f>
        <v>0</v>
      </c>
      <c r="M7" s="227">
        <f>UTD!$H$304</f>
        <v>0</v>
      </c>
      <c r="N7" s="227">
        <f>UTD!$H$305</f>
        <v>0</v>
      </c>
      <c r="O7" s="227">
        <f>UTD!$H$306</f>
        <v>747.78389947941264</v>
      </c>
      <c r="P7" s="227">
        <f>UTD!$H$307</f>
        <v>0</v>
      </c>
      <c r="Q7" s="227">
        <f>UTD!$H$308</f>
        <v>810.05640601788411</v>
      </c>
      <c r="R7" s="227">
        <f>UTD!$H$309</f>
        <v>0</v>
      </c>
      <c r="S7" s="227">
        <f>UTD!$H$310</f>
        <v>1079.5373046046348</v>
      </c>
      <c r="T7" s="227">
        <f>UTD!$H$311</f>
        <v>757.73953557534981</v>
      </c>
      <c r="U7" s="227">
        <f>UTD!$H$312</f>
        <v>0</v>
      </c>
      <c r="V7" s="229">
        <f>UTD!$H$313</f>
        <v>693.40106793156019</v>
      </c>
    </row>
    <row r="8" spans="1:22">
      <c r="A8" s="230" t="s">
        <v>701</v>
      </c>
      <c r="B8" s="227">
        <f>UTEP!$H$293</f>
        <v>368.50206171982808</v>
      </c>
      <c r="C8" s="227">
        <f>UTEP!$H$294</f>
        <v>819.91578593494876</v>
      </c>
      <c r="D8" s="227">
        <f>UTEP!$H$295</f>
        <v>385.71597056536899</v>
      </c>
      <c r="E8" s="227">
        <f>UTEP!$H$296</f>
        <v>869.41653134318017</v>
      </c>
      <c r="F8" s="227">
        <f>UTEP!$H$297</f>
        <v>0</v>
      </c>
      <c r="G8" s="227">
        <f>UTEP!$H$298</f>
        <v>1220.1509724863492</v>
      </c>
      <c r="H8" s="227">
        <f>UTEP!$H$299</f>
        <v>0</v>
      </c>
      <c r="I8" s="227">
        <f>UTEP!$H$300</f>
        <v>0</v>
      </c>
      <c r="J8" s="227">
        <f>UTEP!$H$301</f>
        <v>498.11065060942667</v>
      </c>
      <c r="K8" s="227">
        <f>UTEP!$H$302</f>
        <v>0</v>
      </c>
      <c r="L8" s="227">
        <f>UTEP!$H$303</f>
        <v>0</v>
      </c>
      <c r="M8" s="227">
        <f>UTEP!$H$304</f>
        <v>0</v>
      </c>
      <c r="N8" s="227">
        <f>UTEP!$H$305</f>
        <v>0</v>
      </c>
      <c r="O8" s="227">
        <f>UTEP!$H$306</f>
        <v>741.58707117996403</v>
      </c>
      <c r="P8" s="227">
        <f>UTEP!$H$307</f>
        <v>1130.9335617345346</v>
      </c>
      <c r="Q8" s="227">
        <f>UTEP!$H$308</f>
        <v>674.33506501543081</v>
      </c>
      <c r="R8" s="227">
        <f>UTEP!$H$309</f>
        <v>0</v>
      </c>
      <c r="S8" s="227">
        <f>UTEP!$H$310</f>
        <v>347.30808940613531</v>
      </c>
      <c r="T8" s="227">
        <f>UTEP!$H$311</f>
        <v>382.59966568896664</v>
      </c>
      <c r="U8" s="227">
        <f>UTEP!$H$312</f>
        <v>494.73211107919309</v>
      </c>
      <c r="V8" s="229">
        <f>UTEP!$H$313</f>
        <v>609.89971383752152</v>
      </c>
    </row>
    <row r="9" spans="1:22">
      <c r="A9" s="230" t="s">
        <v>796</v>
      </c>
      <c r="B9" s="227">
        <f>UTRGV!$H$293</f>
        <v>336.6780244030324</v>
      </c>
      <c r="C9" s="227">
        <f>UTRGV!$H$294</f>
        <v>612.08420797327301</v>
      </c>
      <c r="D9" s="227">
        <f>UTRGV!$H$295</f>
        <v>442.19956196250439</v>
      </c>
      <c r="E9" s="227">
        <f>UTRGV!$H$296</f>
        <v>586.30413734121339</v>
      </c>
      <c r="F9" s="227">
        <f>UTRGV!$H$297</f>
        <v>1060.8098026589769</v>
      </c>
      <c r="G9" s="227">
        <f>UTRGV!$H$298</f>
        <v>726.00462570658749</v>
      </c>
      <c r="H9" s="227">
        <f>UTRGV!$H$299</f>
        <v>329.30687954720605</v>
      </c>
      <c r="I9" s="227">
        <f>UTRGV!$H$300</f>
        <v>0</v>
      </c>
      <c r="J9" s="227">
        <f>UTRGV!$H$301</f>
        <v>589.15414665402989</v>
      </c>
      <c r="K9" s="227">
        <f>UTRGV!$H$302</f>
        <v>1308.605026504478</v>
      </c>
      <c r="L9" s="227">
        <f>UTRGV!$H$303</f>
        <v>0</v>
      </c>
      <c r="M9" s="227">
        <f>UTRGV!$H$304</f>
        <v>0</v>
      </c>
      <c r="N9" s="227">
        <f>UTRGV!$H$305</f>
        <v>0</v>
      </c>
      <c r="O9" s="227">
        <f>UTRGV!$H$306</f>
        <v>584.86113017871196</v>
      </c>
      <c r="P9" s="227">
        <f>UTRGV!$H$307</f>
        <v>0</v>
      </c>
      <c r="Q9" s="227">
        <f>UTRGV!$H$308</f>
        <v>524.2421083585449</v>
      </c>
      <c r="R9" s="227">
        <f>UTRGV!$H$309</f>
        <v>0</v>
      </c>
      <c r="S9" s="227">
        <f>UTRGV!$H$310</f>
        <v>745.35785180528637</v>
      </c>
      <c r="T9" s="227">
        <f>UTRGV!$H$311</f>
        <v>458.16891348738011</v>
      </c>
      <c r="U9" s="227">
        <f>UTRGV!$H$312</f>
        <v>928.08833263242025</v>
      </c>
      <c r="V9" s="229">
        <f>UTRGV!$H$313</f>
        <v>481.75342625299163</v>
      </c>
    </row>
    <row r="10" spans="1:22">
      <c r="A10" s="230" t="s">
        <v>702</v>
      </c>
      <c r="B10" s="227">
        <f>UTPB!$H$293</f>
        <v>441.34565476384029</v>
      </c>
      <c r="C10" s="227">
        <f>UTPB!$H$294</f>
        <v>644.3343418117272</v>
      </c>
      <c r="D10" s="227">
        <f>UTPB!$H$295</f>
        <v>651.24487349583114</v>
      </c>
      <c r="E10" s="227">
        <f>UTPB!$H$296</f>
        <v>718.69757581677447</v>
      </c>
      <c r="F10" s="227">
        <f>UTPB!$H$297</f>
        <v>0</v>
      </c>
      <c r="G10" s="227">
        <f>UTPB!$H$298</f>
        <v>927.08730098038893</v>
      </c>
      <c r="H10" s="227">
        <f>UTPB!$H$299</f>
        <v>743.0282258255728</v>
      </c>
      <c r="I10" s="227">
        <f>UTPB!$H$300</f>
        <v>0</v>
      </c>
      <c r="J10" s="227">
        <f>UTPB!$H$301</f>
        <v>1228.449689346234</v>
      </c>
      <c r="K10" s="227">
        <f>UTPB!$H$302</f>
        <v>2837.728695213541</v>
      </c>
      <c r="L10" s="227">
        <f>UTPB!$H$303</f>
        <v>0</v>
      </c>
      <c r="M10" s="227">
        <f>UTPB!$H$304</f>
        <v>0</v>
      </c>
      <c r="N10" s="227">
        <f>UTPB!$H$305</f>
        <v>0</v>
      </c>
      <c r="O10" s="227">
        <f>UTPB!$H$306</f>
        <v>911.15020927977332</v>
      </c>
      <c r="P10" s="227">
        <f>UTPB!$H$307</f>
        <v>0</v>
      </c>
      <c r="Q10" s="227">
        <f>UTPB!$H$308</f>
        <v>577.45148123993658</v>
      </c>
      <c r="R10" s="227">
        <f>UTPB!$H$309</f>
        <v>0</v>
      </c>
      <c r="S10" s="227">
        <f>UTPB!$H$310</f>
        <v>1663.5181389277056</v>
      </c>
      <c r="T10" s="227">
        <f>UTPB!$H$311</f>
        <v>571.57641938164011</v>
      </c>
      <c r="U10" s="227">
        <f>UTPB!$H$312</f>
        <v>572.92701068705799</v>
      </c>
      <c r="V10" s="229">
        <f>UTPB!$H$313</f>
        <v>577.00365992627951</v>
      </c>
    </row>
    <row r="11" spans="1:22">
      <c r="A11" s="230" t="s">
        <v>703</v>
      </c>
      <c r="B11" s="227">
        <f>UTSA!$H$293</f>
        <v>373.87952067478466</v>
      </c>
      <c r="C11" s="227">
        <f>UTSA!$H$294</f>
        <v>679.07552904206023</v>
      </c>
      <c r="D11" s="227">
        <f>UTSA!$H$295</f>
        <v>474.66419095499344</v>
      </c>
      <c r="E11" s="227">
        <f>UTSA!$H$296</f>
        <v>1159.169199098073</v>
      </c>
      <c r="F11" s="227">
        <f>UTSA!$H$297</f>
        <v>580.11426629580069</v>
      </c>
      <c r="G11" s="227">
        <f>UTSA!$H$298</f>
        <v>846.59212012216335</v>
      </c>
      <c r="H11" s="227">
        <f>UTSA!$H$299</f>
        <v>3312.0031777369209</v>
      </c>
      <c r="I11" s="227">
        <f>UTSA!$H$300</f>
        <v>0</v>
      </c>
      <c r="J11" s="227">
        <f>UTSA!$H$301</f>
        <v>1667.2141007351806</v>
      </c>
      <c r="K11" s="227">
        <f>UTSA!$H$302</f>
        <v>706.71400123517071</v>
      </c>
      <c r="L11" s="227">
        <f>UTSA!$H$303</f>
        <v>0</v>
      </c>
      <c r="M11" s="227">
        <f>UTSA!$H$304</f>
        <v>0</v>
      </c>
      <c r="N11" s="227">
        <f>UTSA!$H$305</f>
        <v>73.790033377991776</v>
      </c>
      <c r="O11" s="227">
        <f>UTSA!$H$306</f>
        <v>877.83418160187898</v>
      </c>
      <c r="P11" s="227">
        <f>UTSA!$H$307</f>
        <v>0</v>
      </c>
      <c r="Q11" s="227">
        <f>UTSA!$H$308</f>
        <v>528.62097854932586</v>
      </c>
      <c r="R11" s="227">
        <f>UTSA!$H$309</f>
        <v>0</v>
      </c>
      <c r="S11" s="227">
        <f>UTSA!$H$310</f>
        <v>475.04718701537587</v>
      </c>
      <c r="T11" s="227">
        <f>UTSA!$H$311</f>
        <v>398.82934636495361</v>
      </c>
      <c r="U11" s="227">
        <f>UTSA!$H$312</f>
        <v>0</v>
      </c>
      <c r="V11" s="229">
        <f>UTSA!$H$313</f>
        <v>572.61665251441195</v>
      </c>
    </row>
    <row r="12" spans="1:22">
      <c r="A12" s="230" t="s">
        <v>704</v>
      </c>
      <c r="B12" s="227">
        <f>UTT!$H$293</f>
        <v>420.54619584858915</v>
      </c>
      <c r="C12" s="227">
        <f>UTT!$H$294</f>
        <v>459.84159814696153</v>
      </c>
      <c r="D12" s="227">
        <f>UTT!$H$295</f>
        <v>590.58845116928057</v>
      </c>
      <c r="E12" s="227">
        <f>UTT!$H$296</f>
        <v>546.48935833207167</v>
      </c>
      <c r="F12" s="227">
        <f>UTT!$H$297</f>
        <v>0</v>
      </c>
      <c r="G12" s="227">
        <f>UTT!$H$298</f>
        <v>851.54700052761189</v>
      </c>
      <c r="H12" s="227">
        <f>UTT!$H$299</f>
        <v>170.29420046208864</v>
      </c>
      <c r="I12" s="227">
        <f>UTT!$H$300</f>
        <v>0</v>
      </c>
      <c r="J12" s="227">
        <f>UTT!$H$301</f>
        <v>609.43900782040043</v>
      </c>
      <c r="K12" s="227">
        <f>UTT!$H$302</f>
        <v>0</v>
      </c>
      <c r="L12" s="227">
        <f>UTT!$H$303</f>
        <v>0</v>
      </c>
      <c r="M12" s="227">
        <f>UTT!$H$304</f>
        <v>0</v>
      </c>
      <c r="N12" s="227">
        <f>UTT!$H$305</f>
        <v>0</v>
      </c>
      <c r="O12" s="227">
        <f>UTT!$H$306</f>
        <v>626.92506923412998</v>
      </c>
      <c r="P12" s="227">
        <f>UTT!$H$307</f>
        <v>9244.1404758727622</v>
      </c>
      <c r="Q12" s="227">
        <f>UTT!$H$308</f>
        <v>687.30566575796024</v>
      </c>
      <c r="R12" s="227">
        <f>UTT!$H$309</f>
        <v>0</v>
      </c>
      <c r="S12" s="227">
        <f>UTT!$H$310</f>
        <v>428.49100418894341</v>
      </c>
      <c r="T12" s="227">
        <f>UTT!$H$311</f>
        <v>725.0635840629003</v>
      </c>
      <c r="U12" s="227">
        <f>UTT!$H$312</f>
        <v>618.78600250880322</v>
      </c>
      <c r="V12" s="229">
        <f>UTT!$H$313</f>
        <v>582.86750807384533</v>
      </c>
    </row>
    <row r="13" spans="1:22">
      <c r="A13" s="230" t="s">
        <v>103</v>
      </c>
      <c r="B13" s="227">
        <f>TAMU!$H$293</f>
        <v>580.96165683803474</v>
      </c>
      <c r="C13" s="227">
        <f>TAMU!$H$294</f>
        <v>854.04001935008887</v>
      </c>
      <c r="D13" s="227">
        <f>TAMU!$H$295</f>
        <v>436.11345145727807</v>
      </c>
      <c r="E13" s="227">
        <f>TAMU!$H$296</f>
        <v>1170.3604715104416</v>
      </c>
      <c r="F13" s="227">
        <f>TAMU!$H$297</f>
        <v>861.43037560348785</v>
      </c>
      <c r="G13" s="227">
        <f>TAMU!$H$298</f>
        <v>1166.5328862842882</v>
      </c>
      <c r="H13" s="227">
        <f>TAMU!$H$299</f>
        <v>427.97149697171801</v>
      </c>
      <c r="I13" s="227">
        <f>TAMU!$H$300</f>
        <v>2436.9089453531715</v>
      </c>
      <c r="J13" s="227">
        <f>TAMU!$H$301</f>
        <v>0</v>
      </c>
      <c r="K13" s="227">
        <f>TAMU!$H$302</f>
        <v>921.70350979869306</v>
      </c>
      <c r="L13" s="227">
        <f>TAMU!$H$303</f>
        <v>6619.8600367804365</v>
      </c>
      <c r="M13" s="227">
        <f>TAMU!$H$304</f>
        <v>0</v>
      </c>
      <c r="N13" s="227">
        <f>TAMU!$H$305</f>
        <v>0</v>
      </c>
      <c r="O13" s="227">
        <f>TAMU!$H$306</f>
        <v>328.75581243044007</v>
      </c>
      <c r="P13" s="227">
        <f>TAMU!$H$307</f>
        <v>0</v>
      </c>
      <c r="Q13" s="227">
        <f>TAMU!$H$308</f>
        <v>743.73991487601177</v>
      </c>
      <c r="R13" s="227">
        <f>TAMU!$H$309</f>
        <v>0</v>
      </c>
      <c r="S13" s="227">
        <f>TAMU!$H$310</f>
        <v>314.51912746526142</v>
      </c>
      <c r="T13" s="227">
        <f>TAMU!$H$311</f>
        <v>684.85202652466262</v>
      </c>
      <c r="U13" s="227">
        <f>TAMU!$H$312</f>
        <v>0</v>
      </c>
      <c r="V13" s="229">
        <f>TAMU!$H$313</f>
        <v>884.56447010438421</v>
      </c>
    </row>
    <row r="14" spans="1:22">
      <c r="A14" s="230" t="s">
        <v>690</v>
      </c>
      <c r="B14" s="227">
        <f>TAMUG!$H$293</f>
        <v>617.28764629383772</v>
      </c>
      <c r="C14" s="227">
        <f>TAMUG!$H$294</f>
        <v>1246.2974655552332</v>
      </c>
      <c r="D14" s="227">
        <f>TAMUG!$H$295</f>
        <v>558.71020457742532</v>
      </c>
      <c r="E14" s="227">
        <f>TAMUG!$H$296</f>
        <v>0</v>
      </c>
      <c r="F14" s="227">
        <f>TAMUG!$H$297</f>
        <v>5155.5254228229587</v>
      </c>
      <c r="G14" s="227">
        <f>TAMUG!$H$298</f>
        <v>1221.0969296117657</v>
      </c>
      <c r="H14" s="227">
        <f>TAMUG!$H$299</f>
        <v>0</v>
      </c>
      <c r="I14" s="227">
        <f>TAMUG!$H$300</f>
        <v>0</v>
      </c>
      <c r="J14" s="227">
        <f>TAMUG!$H$301</f>
        <v>0</v>
      </c>
      <c r="K14" s="227">
        <f>TAMUG!$H$302</f>
        <v>747.72148296817466</v>
      </c>
      <c r="L14" s="227">
        <f>TAMUG!$H$303</f>
        <v>0</v>
      </c>
      <c r="M14" s="227">
        <f>TAMUG!$H$304</f>
        <v>983.5908728192295</v>
      </c>
      <c r="N14" s="227">
        <f>TAMUG!$H$305</f>
        <v>0</v>
      </c>
      <c r="O14" s="227">
        <f>TAMUG!$H$306</f>
        <v>685.26388210072184</v>
      </c>
      <c r="P14" s="227">
        <f>TAMUG!$H$307</f>
        <v>0</v>
      </c>
      <c r="Q14" s="227">
        <f>TAMUG!$H$308</f>
        <v>978.02349925490057</v>
      </c>
      <c r="R14" s="227">
        <f>TAMUG!$H$309</f>
        <v>0</v>
      </c>
      <c r="S14" s="227">
        <f>TAMUG!$H$310</f>
        <v>0</v>
      </c>
      <c r="T14" s="227">
        <f>TAMUG!$H$311</f>
        <v>1621.596547649274</v>
      </c>
      <c r="U14" s="227">
        <f>TAMUG!$H$312</f>
        <v>0</v>
      </c>
      <c r="V14" s="229">
        <f>TAMUG!$H$313</f>
        <v>1030.9183443278712</v>
      </c>
    </row>
    <row r="15" spans="1:22">
      <c r="A15" s="230" t="s">
        <v>686</v>
      </c>
      <c r="B15" s="227">
        <f>PVAMU!$H$293</f>
        <v>456.59880626855949</v>
      </c>
      <c r="C15" s="227">
        <f>PVAMU!$H$294</f>
        <v>504.12606268326101</v>
      </c>
      <c r="D15" s="227">
        <f>PVAMU!$H$295</f>
        <v>616.89405519142099</v>
      </c>
      <c r="E15" s="227">
        <f>PVAMU!$H$296</f>
        <v>940.35374173682931</v>
      </c>
      <c r="F15" s="227">
        <f>PVAMU!$H$297</f>
        <v>3940.4462552348582</v>
      </c>
      <c r="G15" s="227">
        <f>PVAMU!$H$298</f>
        <v>1280.185312403443</v>
      </c>
      <c r="H15" s="227">
        <f>PVAMU!$H$299</f>
        <v>398.31223406198956</v>
      </c>
      <c r="I15" s="227">
        <f>PVAMU!$H$300</f>
        <v>0</v>
      </c>
      <c r="J15" s="227">
        <f>PVAMU!$H$301</f>
        <v>656.22189745001447</v>
      </c>
      <c r="K15" s="227">
        <f>PVAMU!$H$302</f>
        <v>0</v>
      </c>
      <c r="L15" s="227">
        <f>PVAMU!$H$303</f>
        <v>0</v>
      </c>
      <c r="M15" s="227">
        <f>PVAMU!$H$304</f>
        <v>354.87535500011819</v>
      </c>
      <c r="N15" s="227">
        <f>PVAMU!$H$305</f>
        <v>0</v>
      </c>
      <c r="O15" s="227">
        <f>PVAMU!$H$306</f>
        <v>439.83874250557864</v>
      </c>
      <c r="P15" s="227">
        <f>PVAMU!$H$307</f>
        <v>0</v>
      </c>
      <c r="Q15" s="227">
        <f>PVAMU!$H$308</f>
        <v>574.86540069699481</v>
      </c>
      <c r="R15" s="227">
        <f>PVAMU!$H$309</f>
        <v>0</v>
      </c>
      <c r="S15" s="227">
        <f>PVAMU!$H$310</f>
        <v>5505.8944771685728</v>
      </c>
      <c r="T15" s="227">
        <f>PVAMU!$H$311</f>
        <v>652.45560256537942</v>
      </c>
      <c r="U15" s="227">
        <f>PVAMU!$H$312</f>
        <v>1287.6508849194929</v>
      </c>
      <c r="V15" s="229">
        <f>PVAMU!$H$313</f>
        <v>682.19543993742514</v>
      </c>
    </row>
    <row r="16" spans="1:22">
      <c r="A16" s="230" t="s">
        <v>689</v>
      </c>
      <c r="B16" s="227">
        <f>TAR!$H$293</f>
        <v>366.60495506751528</v>
      </c>
      <c r="C16" s="227">
        <f>TAR!$H$294</f>
        <v>371.21912873784419</v>
      </c>
      <c r="D16" s="227">
        <f>TAR!$H$295</f>
        <v>542.30898868769827</v>
      </c>
      <c r="E16" s="227">
        <f>TAR!$H$296</f>
        <v>525.45458302832969</v>
      </c>
      <c r="F16" s="227">
        <f>TAR!$H$297</f>
        <v>410.69843433957959</v>
      </c>
      <c r="G16" s="227">
        <f>TAR!$H$298</f>
        <v>519.98657247784195</v>
      </c>
      <c r="H16" s="227">
        <f>TAR!$H$299</f>
        <v>293.16068714245534</v>
      </c>
      <c r="I16" s="227">
        <f>TAR!$H$300</f>
        <v>0</v>
      </c>
      <c r="J16" s="227">
        <f>TAR!$H$301</f>
        <v>624.23642604928057</v>
      </c>
      <c r="K16" s="227">
        <f>TAR!$H$302</f>
        <v>0</v>
      </c>
      <c r="L16" s="227">
        <f>TAR!$H$303</f>
        <v>0</v>
      </c>
      <c r="M16" s="227">
        <f>TAR!$H$304</f>
        <v>0</v>
      </c>
      <c r="N16" s="227">
        <f>TAR!$H$305</f>
        <v>0</v>
      </c>
      <c r="O16" s="227">
        <f>TAR!$H$306</f>
        <v>493.98311340061463</v>
      </c>
      <c r="P16" s="227">
        <f>TAR!$H$307</f>
        <v>0</v>
      </c>
      <c r="Q16" s="227">
        <f>TAR!$H$308</f>
        <v>453.37351223303608</v>
      </c>
      <c r="R16" s="227">
        <f>TAR!$H$309</f>
        <v>0</v>
      </c>
      <c r="S16" s="227">
        <f>TAR!$H$310</f>
        <v>535.23278774184371</v>
      </c>
      <c r="T16" s="227">
        <f>TAR!$H$311</f>
        <v>587.91617605535816</v>
      </c>
      <c r="U16" s="227">
        <f>TAR!$H$312</f>
        <v>549.68918373540293</v>
      </c>
      <c r="V16" s="229">
        <f>TAR!$H$313</f>
        <v>427.18891170020515</v>
      </c>
    </row>
    <row r="17" spans="1:22">
      <c r="A17" s="231" t="s">
        <v>696</v>
      </c>
      <c r="B17" s="227">
        <f>TAMUCT!$H$293</f>
        <v>719.06319269651181</v>
      </c>
      <c r="C17" s="227">
        <f>TAMUCT!$H$294</f>
        <v>1047.9028275402086</v>
      </c>
      <c r="D17" s="227">
        <f>TAMUCT!$H$295</f>
        <v>928.96819019157817</v>
      </c>
      <c r="E17" s="227">
        <f>TAMUCT!$H$296</f>
        <v>898.87753440729114</v>
      </c>
      <c r="F17" s="227">
        <f>TAMUCT!$H$297</f>
        <v>0</v>
      </c>
      <c r="G17" s="227">
        <f>TAMUCT!$H$298</f>
        <v>639.58698578995723</v>
      </c>
      <c r="H17" s="227">
        <f>TAMUCT!$H$299</f>
        <v>0</v>
      </c>
      <c r="I17" s="227">
        <f>TAMUCT!$H$300</f>
        <v>0</v>
      </c>
      <c r="J17" s="227">
        <f>TAMUCT!$H$301</f>
        <v>911.45727814569102</v>
      </c>
      <c r="K17" s="227">
        <f>TAMUCT!$H$302</f>
        <v>0</v>
      </c>
      <c r="L17" s="227">
        <f>TAMUCT!$H$303</f>
        <v>0</v>
      </c>
      <c r="M17" s="227">
        <f>TAMUCT!$H$304</f>
        <v>0</v>
      </c>
      <c r="N17" s="227">
        <f>TAMUCT!$H$305</f>
        <v>0</v>
      </c>
      <c r="O17" s="227">
        <f>TAMUCT!$H$306</f>
        <v>924.50787091208815</v>
      </c>
      <c r="P17" s="227">
        <f>TAMUCT!$H$307</f>
        <v>0</v>
      </c>
      <c r="Q17" s="227">
        <f>TAMUCT!$H$308</f>
        <v>826.447504905752</v>
      </c>
      <c r="R17" s="227">
        <f>TAMUCT!$H$309</f>
        <v>0</v>
      </c>
      <c r="S17" s="227">
        <f>TAMUCT!$H$310</f>
        <v>744.62678909960835</v>
      </c>
      <c r="T17" s="227">
        <f>TAMUCT!$H$311</f>
        <v>767.02381827522868</v>
      </c>
      <c r="U17" s="227">
        <f>TAMUCT!$H$312</f>
        <v>1370.1782973424213</v>
      </c>
      <c r="V17" s="229">
        <f>TAMUCT!$H$313</f>
        <v>787.01544347280901</v>
      </c>
    </row>
    <row r="18" spans="1:22">
      <c r="A18" s="230" t="s">
        <v>692</v>
      </c>
      <c r="B18" s="227">
        <f>TAMUCC!$H$293</f>
        <v>457.68681222853513</v>
      </c>
      <c r="C18" s="227">
        <f>TAMUCC!$H$294</f>
        <v>962.82281025016425</v>
      </c>
      <c r="D18" s="227">
        <f>TAMUCC!$H$295</f>
        <v>668.0035001668067</v>
      </c>
      <c r="E18" s="227">
        <f>TAMUCC!$H$296</f>
        <v>1354.6679347432678</v>
      </c>
      <c r="F18" s="227">
        <f>TAMUCC!$H$297</f>
        <v>389.22685446828461</v>
      </c>
      <c r="G18" s="227">
        <f>TAMUCC!$H$298</f>
        <v>778.84586623918858</v>
      </c>
      <c r="H18" s="227">
        <f>TAMUCC!$H$299</f>
        <v>0</v>
      </c>
      <c r="I18" s="227">
        <f>TAMUCC!$H$300</f>
        <v>0</v>
      </c>
      <c r="J18" s="227">
        <f>TAMUCC!$H$301</f>
        <v>584.44267264862094</v>
      </c>
      <c r="K18" s="227">
        <f>TAMUCC!$H$302</f>
        <v>0</v>
      </c>
      <c r="L18" s="227">
        <f>TAMUCC!$H$303</f>
        <v>0</v>
      </c>
      <c r="M18" s="227">
        <f>TAMUCC!$H$304</f>
        <v>0</v>
      </c>
      <c r="N18" s="227">
        <f>TAMUCC!$H$305</f>
        <v>0</v>
      </c>
      <c r="O18" s="227">
        <f>TAMUCC!$H$306</f>
        <v>627.75799197114429</v>
      </c>
      <c r="P18" s="227">
        <f>TAMUCC!$H$307</f>
        <v>0</v>
      </c>
      <c r="Q18" s="227">
        <f>TAMUCC!$H$308</f>
        <v>647.29310047289539</v>
      </c>
      <c r="R18" s="227">
        <f>TAMUCC!$H$309</f>
        <v>0</v>
      </c>
      <c r="S18" s="227">
        <f>TAMUCC!$H$310</f>
        <v>295.7480441554618</v>
      </c>
      <c r="T18" s="227">
        <f>TAMUCC!$H$311</f>
        <v>597.96632940438917</v>
      </c>
      <c r="U18" s="227">
        <f>TAMUCC!$H$312</f>
        <v>792.57888272626485</v>
      </c>
      <c r="V18" s="229">
        <f>TAMUCC!$H$313</f>
        <v>686.63894027887147</v>
      </c>
    </row>
    <row r="19" spans="1:22">
      <c r="A19" s="231" t="s">
        <v>693</v>
      </c>
      <c r="B19" s="227">
        <f>TAMUK!$H$293</f>
        <v>435.01642363230076</v>
      </c>
      <c r="C19" s="227">
        <f>TAMUK!$H$294</f>
        <v>667.92670742521011</v>
      </c>
      <c r="D19" s="227">
        <f>TAMUK!$H$295</f>
        <v>834.74148669043632</v>
      </c>
      <c r="E19" s="227">
        <f>TAMUK!$H$296</f>
        <v>903.90654873374058</v>
      </c>
      <c r="F19" s="227">
        <f>TAMUK!$H$297</f>
        <v>1980.5932267042731</v>
      </c>
      <c r="G19" s="227">
        <f>TAMUK!$H$298</f>
        <v>1168.8744402632433</v>
      </c>
      <c r="H19" s="227">
        <f>TAMUK!$H$299</f>
        <v>218.47093547940676</v>
      </c>
      <c r="I19" s="227">
        <f>TAMUK!$H$300</f>
        <v>0</v>
      </c>
      <c r="J19" s="227">
        <f>TAMUK!$H$301</f>
        <v>473.84090468736082</v>
      </c>
      <c r="K19" s="227">
        <f>TAMUK!$H$302</f>
        <v>290.10767097499348</v>
      </c>
      <c r="L19" s="227">
        <f>TAMUK!$H$303</f>
        <v>0</v>
      </c>
      <c r="M19" s="227">
        <f>TAMUK!$H$304</f>
        <v>4911.3514985229622</v>
      </c>
      <c r="N19" s="227">
        <f>TAMUK!$H$305</f>
        <v>0</v>
      </c>
      <c r="O19" s="227">
        <f>TAMUK!$H$306</f>
        <v>624.79330060313271</v>
      </c>
      <c r="P19" s="227">
        <f>TAMUK!$H$307</f>
        <v>0</v>
      </c>
      <c r="Q19" s="227">
        <f>TAMUK!$H$308</f>
        <v>777.83343274591084</v>
      </c>
      <c r="R19" s="227">
        <f>TAMUK!$H$309</f>
        <v>0</v>
      </c>
      <c r="S19" s="227">
        <f>TAMUK!$H$310</f>
        <v>1292.7205301652671</v>
      </c>
      <c r="T19" s="227">
        <f>TAMUK!$H$311</f>
        <v>873.76123680770081</v>
      </c>
      <c r="U19" s="227">
        <f>TAMUK!$H$312</f>
        <v>0</v>
      </c>
      <c r="V19" s="229">
        <f>TAMUK!$H$313</f>
        <v>794.27970058451626</v>
      </c>
    </row>
    <row r="20" spans="1:22">
      <c r="A20" s="231" t="s">
        <v>694</v>
      </c>
      <c r="B20" s="227">
        <f>TAMUSA!$H$293</f>
        <v>420.77326693034854</v>
      </c>
      <c r="C20" s="227">
        <f>TAMUSA!$H$294</f>
        <v>464.48468721351713</v>
      </c>
      <c r="D20" s="227">
        <f>TAMUSA!$H$295</f>
        <v>333.51343591640239</v>
      </c>
      <c r="E20" s="227">
        <f>TAMUSA!$H$296</f>
        <v>633.84473749730023</v>
      </c>
      <c r="F20" s="227">
        <f>TAMUSA!$H$297</f>
        <v>0</v>
      </c>
      <c r="G20" s="227">
        <f>TAMUSA!$H$298</f>
        <v>549.46513620163603</v>
      </c>
      <c r="H20" s="227">
        <f>TAMUSA!$H$299</f>
        <v>396.41426117598854</v>
      </c>
      <c r="I20" s="227">
        <f>TAMUSA!$H$300</f>
        <v>0</v>
      </c>
      <c r="J20" s="227">
        <f>TAMUSA!$H$301</f>
        <v>0</v>
      </c>
      <c r="K20" s="227">
        <f>TAMUSA!$H$302</f>
        <v>0</v>
      </c>
      <c r="L20" s="227">
        <f>TAMUSA!$H$303</f>
        <v>0</v>
      </c>
      <c r="M20" s="227">
        <f>TAMUSA!$H$304</f>
        <v>0</v>
      </c>
      <c r="N20" s="227">
        <f>TAMUSA!$H$305</f>
        <v>0</v>
      </c>
      <c r="O20" s="227">
        <f>TAMUSA!$H$306</f>
        <v>1973.5964279811401</v>
      </c>
      <c r="P20" s="227">
        <f>TAMUSA!$H$307</f>
        <v>0</v>
      </c>
      <c r="Q20" s="227">
        <f>TAMUSA!$H$308</f>
        <v>547.8088580833554</v>
      </c>
      <c r="R20" s="227">
        <f>TAMUSA!$H$309</f>
        <v>0</v>
      </c>
      <c r="S20" s="227">
        <f>TAMUSA!$H$310</f>
        <v>1297.7841767431137</v>
      </c>
      <c r="T20" s="227">
        <f>TAMUSA!$H$311</f>
        <v>492.2629794907665</v>
      </c>
      <c r="U20" s="227">
        <f>TAMUSA!$H$312</f>
        <v>0</v>
      </c>
      <c r="V20" s="229">
        <f>TAMUSA!$H$313</f>
        <v>510.47245878175369</v>
      </c>
    </row>
    <row r="21" spans="1:22">
      <c r="A21" s="230" t="s">
        <v>709</v>
      </c>
      <c r="B21" s="227">
        <f>TAMIU!$H$293</f>
        <v>362.83192694142156</v>
      </c>
      <c r="C21" s="227">
        <f>TAMIU!$H$294</f>
        <v>363.1885711343665</v>
      </c>
      <c r="D21" s="227">
        <f>TAMIU!$H$295</f>
        <v>654.36352349429467</v>
      </c>
      <c r="E21" s="227">
        <f>TAMIU!$H$296</f>
        <v>445.53045898822569</v>
      </c>
      <c r="F21" s="227">
        <f>TAMIU!$H$297</f>
        <v>0</v>
      </c>
      <c r="G21" s="227">
        <f>TAMIU!$H$298</f>
        <v>923.45126040228877</v>
      </c>
      <c r="H21" s="227">
        <f>TAMIU!$H$299</f>
        <v>295.14092549530653</v>
      </c>
      <c r="I21" s="227">
        <f>TAMIU!$H$300</f>
        <v>0</v>
      </c>
      <c r="J21" s="227">
        <f>TAMIU!$H$301</f>
        <v>940.15035830307227</v>
      </c>
      <c r="K21" s="227">
        <f>TAMIU!$H$302</f>
        <v>0</v>
      </c>
      <c r="L21" s="227">
        <f>TAMIU!$H$303</f>
        <v>0</v>
      </c>
      <c r="M21" s="227">
        <f>TAMIU!$H$304</f>
        <v>0</v>
      </c>
      <c r="N21" s="227">
        <f>TAMIU!$H$305</f>
        <v>0</v>
      </c>
      <c r="O21" s="227">
        <f>TAMIU!$H$306</f>
        <v>426.10004406628957</v>
      </c>
      <c r="P21" s="227">
        <f>TAMIU!$H$307</f>
        <v>0</v>
      </c>
      <c r="Q21" s="227">
        <f>TAMIU!$H$308</f>
        <v>544.63727461699352</v>
      </c>
      <c r="R21" s="227">
        <f>TAMIU!$H$309</f>
        <v>0</v>
      </c>
      <c r="S21" s="227">
        <f>TAMIU!$H$310</f>
        <v>382.54675044547673</v>
      </c>
      <c r="T21" s="227">
        <f>TAMIU!$H$311</f>
        <v>428.87503794433525</v>
      </c>
      <c r="U21" s="227">
        <f>TAMIU!$H$312</f>
        <v>722.84098212451954</v>
      </c>
      <c r="V21" s="229">
        <f>TAMIU!$H$313</f>
        <v>441.71398328804224</v>
      </c>
    </row>
    <row r="22" spans="1:22">
      <c r="A22" s="230" t="s">
        <v>121</v>
      </c>
      <c r="B22" s="227">
        <f>WTAMU!$H$293</f>
        <v>395.34738476643349</v>
      </c>
      <c r="C22" s="227">
        <f>WTAMU!$H$294</f>
        <v>399.76692465332434</v>
      </c>
      <c r="D22" s="227">
        <f>WTAMU!$H$295</f>
        <v>724.00196862346786</v>
      </c>
      <c r="E22" s="227">
        <f>WTAMU!$H$296</f>
        <v>647.55364073467342</v>
      </c>
      <c r="F22" s="227">
        <f>WTAMU!$H$297</f>
        <v>585.9957547755447</v>
      </c>
      <c r="G22" s="227">
        <f>WTAMU!$H$298</f>
        <v>905.90985919594652</v>
      </c>
      <c r="H22" s="227">
        <f>WTAMU!$H$299</f>
        <v>0</v>
      </c>
      <c r="I22" s="227">
        <f>WTAMU!$H$300</f>
        <v>0</v>
      </c>
      <c r="J22" s="227">
        <f>WTAMU!$H$301</f>
        <v>609.29397221286786</v>
      </c>
      <c r="K22" s="227">
        <f>WTAMU!$H$302</f>
        <v>3508.9082486168027</v>
      </c>
      <c r="L22" s="227">
        <f>WTAMU!$H$303</f>
        <v>0</v>
      </c>
      <c r="M22" s="227">
        <f>WTAMU!$H$304</f>
        <v>1137.1234218950306</v>
      </c>
      <c r="N22" s="227">
        <f>WTAMU!$H$305</f>
        <v>0</v>
      </c>
      <c r="O22" s="227">
        <f>WTAMU!$H$306</f>
        <v>772.8020992187171</v>
      </c>
      <c r="P22" s="227">
        <f>WTAMU!$H$307</f>
        <v>0</v>
      </c>
      <c r="Q22" s="227">
        <f>WTAMU!$H$308</f>
        <v>542.52417747696995</v>
      </c>
      <c r="R22" s="227">
        <f>WTAMU!$H$309</f>
        <v>0</v>
      </c>
      <c r="S22" s="227">
        <f>WTAMU!$H$310</f>
        <v>397.2473658272807</v>
      </c>
      <c r="T22" s="227">
        <f>WTAMU!$H$311</f>
        <v>530.85099040186356</v>
      </c>
      <c r="U22" s="227">
        <f>WTAMU!$H$312</f>
        <v>655.49268176105932</v>
      </c>
      <c r="V22" s="229">
        <f>WTAMU!$H$313</f>
        <v>520.007248233675</v>
      </c>
    </row>
    <row r="23" spans="1:22">
      <c r="A23" s="230" t="s">
        <v>691</v>
      </c>
      <c r="B23" s="227">
        <f>TAMUC!$H$293</f>
        <v>400.81763680251669</v>
      </c>
      <c r="C23" s="227">
        <f>TAMUC!$H$294</f>
        <v>454.39555372588887</v>
      </c>
      <c r="D23" s="227">
        <f>TAMUC!$H$295</f>
        <v>540.03965233129986</v>
      </c>
      <c r="E23" s="227">
        <f>TAMUC!$H$296</f>
        <v>723.24402460324836</v>
      </c>
      <c r="F23" s="227">
        <f>TAMUC!$H$297</f>
        <v>542.74795914101423</v>
      </c>
      <c r="G23" s="227">
        <f>TAMUC!$H$298</f>
        <v>622.97726988027694</v>
      </c>
      <c r="H23" s="227">
        <f>TAMUC!$H$299</f>
        <v>456.05959828828429</v>
      </c>
      <c r="I23" s="227">
        <f>TAMUC!$H$300</f>
        <v>0</v>
      </c>
      <c r="J23" s="227">
        <f>TAMUC!$H$301</f>
        <v>574.32465640003932</v>
      </c>
      <c r="K23" s="227">
        <f>TAMUC!$H$302</f>
        <v>456.93393809312477</v>
      </c>
      <c r="L23" s="227">
        <f>TAMUC!$H$303</f>
        <v>0</v>
      </c>
      <c r="M23" s="227">
        <f>TAMUC!$H$304</f>
        <v>510.31791801212279</v>
      </c>
      <c r="N23" s="227">
        <f>TAMUC!$H$305</f>
        <v>0</v>
      </c>
      <c r="O23" s="227">
        <f>TAMUC!$H$306</f>
        <v>461.7915440813054</v>
      </c>
      <c r="P23" s="227">
        <f>TAMUC!$H$307</f>
        <v>0</v>
      </c>
      <c r="Q23" s="227">
        <f>TAMUC!$H$308</f>
        <v>481.46376359945481</v>
      </c>
      <c r="R23" s="227">
        <f>TAMUC!$H$309</f>
        <v>0</v>
      </c>
      <c r="S23" s="227">
        <f>TAMUC!$H$310</f>
        <v>163.60516198066685</v>
      </c>
      <c r="T23" s="227">
        <f>TAMUC!$H$311</f>
        <v>658.956800263633</v>
      </c>
      <c r="U23" s="227">
        <f>TAMUC!$H$312</f>
        <v>772.52149056055566</v>
      </c>
      <c r="V23" s="229">
        <f>TAMUC!$H$313</f>
        <v>499.34811543057612</v>
      </c>
    </row>
    <row r="24" spans="1:22">
      <c r="A24" s="230" t="s">
        <v>695</v>
      </c>
      <c r="B24" s="227">
        <f>TAMUT!$H$293</f>
        <v>684.22995964301651</v>
      </c>
      <c r="C24" s="227">
        <f>TAMUT!$H$294</f>
        <v>846.74342934012395</v>
      </c>
      <c r="D24" s="227">
        <f>TAMUT!$H$295</f>
        <v>539.66016428705677</v>
      </c>
      <c r="E24" s="227">
        <f>TAMUT!$H$296</f>
        <v>1155.4799856456191</v>
      </c>
      <c r="F24" s="227">
        <f>TAMUT!$H$297</f>
        <v>0</v>
      </c>
      <c r="G24" s="227">
        <f>TAMUT!$H$298</f>
        <v>1253.9859465060279</v>
      </c>
      <c r="H24" s="227">
        <f>TAMUT!$H$299</f>
        <v>854.39372091415578</v>
      </c>
      <c r="I24" s="227">
        <f>TAMUT!$H$300</f>
        <v>0</v>
      </c>
      <c r="J24" s="227">
        <f>TAMUT!$H$301</f>
        <v>1846.6602663217122</v>
      </c>
      <c r="K24" s="227">
        <f>TAMUT!$H$302</f>
        <v>0</v>
      </c>
      <c r="L24" s="227">
        <f>TAMUT!$H$303</f>
        <v>0</v>
      </c>
      <c r="M24" s="227">
        <f>TAMUT!$H$304</f>
        <v>0</v>
      </c>
      <c r="N24" s="227">
        <f>TAMUT!$H$305</f>
        <v>0</v>
      </c>
      <c r="O24" s="227">
        <f>TAMUT!$H$306</f>
        <v>678.90166139852056</v>
      </c>
      <c r="P24" s="227">
        <f>TAMUT!$H$307</f>
        <v>0</v>
      </c>
      <c r="Q24" s="227">
        <f>TAMUT!$H$308</f>
        <v>872.34877468586126</v>
      </c>
      <c r="R24" s="227">
        <f>TAMUT!$H$309</f>
        <v>0</v>
      </c>
      <c r="S24" s="227">
        <f>TAMUT!$H$310</f>
        <v>2093.6654784788834</v>
      </c>
      <c r="T24" s="227">
        <f>TAMUT!$H$311</f>
        <v>709.432712380015</v>
      </c>
      <c r="U24" s="227">
        <f>TAMUT!$H$312</f>
        <v>1936.1974454971294</v>
      </c>
      <c r="V24" s="229">
        <f>TAMUT!$H$313</f>
        <v>868.23188721842723</v>
      </c>
    </row>
    <row r="25" spans="1:22">
      <c r="A25" s="230" t="s">
        <v>113</v>
      </c>
      <c r="B25" s="227">
        <f>UH!$H$293</f>
        <v>461.33835959872169</v>
      </c>
      <c r="C25" s="227">
        <f>UH!$H$294</f>
        <v>845.51306477761045</v>
      </c>
      <c r="D25" s="227">
        <f>UH!$H$295</f>
        <v>594.76143617672699</v>
      </c>
      <c r="E25" s="227">
        <f>UH!$H$296</f>
        <v>858.83335613495456</v>
      </c>
      <c r="F25" s="227">
        <f>UH!$H$297</f>
        <v>0</v>
      </c>
      <c r="G25" s="227">
        <f>UH!$H$298</f>
        <v>1312.5291904217488</v>
      </c>
      <c r="H25" s="227">
        <f>UH!$H$299</f>
        <v>312.23003346145327</v>
      </c>
      <c r="I25" s="227">
        <f>UH!$H$300</f>
        <v>834.04175989466194</v>
      </c>
      <c r="J25" s="227">
        <f>UH!$H$301</f>
        <v>956.69078132293441</v>
      </c>
      <c r="K25" s="227">
        <f>UH!$H$302</f>
        <v>0</v>
      </c>
      <c r="L25" s="227">
        <f>UH!$H$303</f>
        <v>0</v>
      </c>
      <c r="M25" s="227">
        <f>UH!$H$304</f>
        <v>315.66588616887901</v>
      </c>
      <c r="N25" s="227">
        <f>UH!$H$305</f>
        <v>0</v>
      </c>
      <c r="O25" s="227">
        <f>UH!$H$306</f>
        <v>374.74715095041415</v>
      </c>
      <c r="P25" s="227">
        <f>UH!$H$307</f>
        <v>2630.2535518861278</v>
      </c>
      <c r="Q25" s="227">
        <f>UH!$H$308</f>
        <v>513.51491164965569</v>
      </c>
      <c r="R25" s="227">
        <f>UH!$H$309</f>
        <v>1695.2980979897234</v>
      </c>
      <c r="S25" s="227">
        <f>UH!$H$310</f>
        <v>466.73855354405242</v>
      </c>
      <c r="T25" s="227">
        <f>UH!$H$311</f>
        <v>585.6845125656572</v>
      </c>
      <c r="U25" s="227">
        <f>UH!$H$312</f>
        <v>869.46704903463831</v>
      </c>
      <c r="V25" s="229">
        <f>UH!$H$313</f>
        <v>695.89659304659665</v>
      </c>
    </row>
    <row r="26" spans="1:22">
      <c r="A26" s="230" t="s">
        <v>705</v>
      </c>
      <c r="B26" s="227">
        <f>UHCL!$H$293</f>
        <v>500.63227923394567</v>
      </c>
      <c r="C26" s="227">
        <f>UHCL!$H$294</f>
        <v>679.64772085381753</v>
      </c>
      <c r="D26" s="227">
        <f>UHCL!$H$295</f>
        <v>473.88307294106778</v>
      </c>
      <c r="E26" s="227">
        <f>UHCL!$H$296</f>
        <v>643.27825608308262</v>
      </c>
      <c r="F26" s="227">
        <f>UHCL!$H$297</f>
        <v>0</v>
      </c>
      <c r="G26" s="227">
        <f>UHCL!$H$298</f>
        <v>792.03504825206335</v>
      </c>
      <c r="H26" s="227">
        <f>UHCL!$H$299</f>
        <v>742.44561225487473</v>
      </c>
      <c r="I26" s="227">
        <f>UHCL!$H$300</f>
        <v>0</v>
      </c>
      <c r="J26" s="227">
        <f>UHCL!$H$301</f>
        <v>538.36716907245886</v>
      </c>
      <c r="K26" s="227">
        <f>UHCL!$H$302</f>
        <v>1159.8311561537651</v>
      </c>
      <c r="L26" s="227">
        <f>UHCL!$H$303</f>
        <v>0</v>
      </c>
      <c r="M26" s="227">
        <f>UHCL!$H$304</f>
        <v>561.00557596251542</v>
      </c>
      <c r="N26" s="227">
        <f>UHCL!$H$305</f>
        <v>0</v>
      </c>
      <c r="O26" s="227">
        <f>UHCL!$H$306</f>
        <v>585.33364284406525</v>
      </c>
      <c r="P26" s="227">
        <f>UHCL!$H$307</f>
        <v>0</v>
      </c>
      <c r="Q26" s="227">
        <f>UHCL!$H$308</f>
        <v>708.76752030466605</v>
      </c>
      <c r="R26" s="227">
        <f>UHCL!$H$309</f>
        <v>0</v>
      </c>
      <c r="S26" s="227">
        <f>UHCL!$H$310</f>
        <v>187.12142633604373</v>
      </c>
      <c r="T26" s="227">
        <f>UHCL!$H$311</f>
        <v>1288.6378453741343</v>
      </c>
      <c r="U26" s="227">
        <f>UHCL!$H$312</f>
        <v>1846.2009754026285</v>
      </c>
      <c r="V26" s="229">
        <f>UHCL!$H$313</f>
        <v>628.19490722980265</v>
      </c>
    </row>
    <row r="27" spans="1:22">
      <c r="A27" s="230" t="s">
        <v>706</v>
      </c>
      <c r="B27" s="227">
        <f>UHD!$H$293</f>
        <v>409.56970982707924</v>
      </c>
      <c r="C27" s="227">
        <f>UHD!$H$294</f>
        <v>512.70705107271556</v>
      </c>
      <c r="D27" s="227">
        <f>UHD!$H$295</f>
        <v>406.95209173156877</v>
      </c>
      <c r="E27" s="227">
        <f>UHD!$H$296</f>
        <v>623.98081244586751</v>
      </c>
      <c r="F27" s="227">
        <f>UHD!$H$297</f>
        <v>0</v>
      </c>
      <c r="G27" s="227">
        <f>UHD!$H$298</f>
        <v>621.17347366645129</v>
      </c>
      <c r="H27" s="227">
        <f>UHD!$H$299</f>
        <v>446.61223884203866</v>
      </c>
      <c r="I27" s="227">
        <f>UHD!$H$300</f>
        <v>0</v>
      </c>
      <c r="J27" s="227">
        <f>UHD!$H$301</f>
        <v>519.84283054420507</v>
      </c>
      <c r="K27" s="227">
        <f>UHD!$H$302</f>
        <v>0</v>
      </c>
      <c r="L27" s="227">
        <f>UHD!$H$303</f>
        <v>0</v>
      </c>
      <c r="M27" s="227">
        <f>UHD!$H$304</f>
        <v>0</v>
      </c>
      <c r="N27" s="227">
        <f>UHD!$H$305</f>
        <v>0</v>
      </c>
      <c r="O27" s="227">
        <f>UHD!$H$306</f>
        <v>538.37256106963025</v>
      </c>
      <c r="P27" s="227">
        <f>UHD!$H$307</f>
        <v>0</v>
      </c>
      <c r="Q27" s="227">
        <f>UHD!$H$308</f>
        <v>520.80684637469471</v>
      </c>
      <c r="R27" s="227">
        <f>UHD!$H$309</f>
        <v>0</v>
      </c>
      <c r="S27" s="227">
        <f>UHD!$H$310</f>
        <v>565.80217448903034</v>
      </c>
      <c r="T27" s="227">
        <f>UHD!$H$311</f>
        <v>681.18231813369039</v>
      </c>
      <c r="U27" s="227">
        <f>UHD!$H$312</f>
        <v>797.55005086467258</v>
      </c>
      <c r="V27" s="229">
        <f>UHD!$H$313</f>
        <v>478.83369626452225</v>
      </c>
    </row>
    <row r="28" spans="1:22">
      <c r="A28" s="230" t="s">
        <v>707</v>
      </c>
      <c r="B28" s="227">
        <f>UHV!$H$293</f>
        <v>406.69864980969299</v>
      </c>
      <c r="C28" s="227">
        <f>UHV!$H$294</f>
        <v>400.63231655732687</v>
      </c>
      <c r="D28" s="227">
        <f>UHV!$H$295</f>
        <v>384.38236829894697</v>
      </c>
      <c r="E28" s="227">
        <f>UHV!$H$296</f>
        <v>614.58717341276429</v>
      </c>
      <c r="F28" s="227">
        <f>UHV!$H$297</f>
        <v>0</v>
      </c>
      <c r="G28" s="227">
        <f>UHV!$H$298</f>
        <v>514.98021226376841</v>
      </c>
      <c r="H28" s="227">
        <f>UHV!$H$299</f>
        <v>293.46567704789118</v>
      </c>
      <c r="I28" s="227">
        <f>UHV!$H$300</f>
        <v>0</v>
      </c>
      <c r="J28" s="227">
        <f>UHV!$H$301</f>
        <v>0</v>
      </c>
      <c r="K28" s="227">
        <f>UHV!$H$302</f>
        <v>0</v>
      </c>
      <c r="L28" s="227">
        <f>UHV!$H$303</f>
        <v>0</v>
      </c>
      <c r="M28" s="227">
        <f>UHV!$H$304</f>
        <v>0</v>
      </c>
      <c r="N28" s="227">
        <f>UHV!$H$305</f>
        <v>0</v>
      </c>
      <c r="O28" s="227">
        <f>UHV!$H$306</f>
        <v>422.69408241492664</v>
      </c>
      <c r="P28" s="227">
        <f>UHV!$H$307</f>
        <v>0</v>
      </c>
      <c r="Q28" s="227">
        <f>UHV!$H$308</f>
        <v>694.72383380080669</v>
      </c>
      <c r="R28" s="227">
        <f>UHV!$H$309</f>
        <v>0</v>
      </c>
      <c r="S28" s="227">
        <f>UHV!$H$310</f>
        <v>961.70510528450313</v>
      </c>
      <c r="T28" s="227">
        <f>UHV!$H$311</f>
        <v>992.28436253350674</v>
      </c>
      <c r="U28" s="227">
        <f>UHV!$H$312</f>
        <v>614.03732801787737</v>
      </c>
      <c r="V28" s="229">
        <f>UHV!$H$313</f>
        <v>520.58781676654758</v>
      </c>
    </row>
    <row r="29" spans="1:22">
      <c r="A29" s="230" t="s">
        <v>685</v>
      </c>
      <c r="B29" s="227">
        <f>MID!$H$293</f>
        <v>469.45160873800285</v>
      </c>
      <c r="C29" s="227">
        <f>MID!$H$294</f>
        <v>539.4870800977335</v>
      </c>
      <c r="D29" s="227">
        <f>MID!$H$295</f>
        <v>718.01311232743763</v>
      </c>
      <c r="E29" s="227">
        <f>MID!$H$296</f>
        <v>459.62696262671381</v>
      </c>
      <c r="F29" s="227">
        <f>MID!$H$297</f>
        <v>1377.0568969448716</v>
      </c>
      <c r="G29" s="227">
        <f>MID!$H$298</f>
        <v>890.029948799149</v>
      </c>
      <c r="H29" s="227">
        <f>MID!$H$299</f>
        <v>415.32633697652875</v>
      </c>
      <c r="I29" s="227">
        <f>MID!$H$300</f>
        <v>0</v>
      </c>
      <c r="J29" s="227">
        <f>MID!$H$301</f>
        <v>542.2319221547732</v>
      </c>
      <c r="K29" s="227">
        <f>MID!$H$302</f>
        <v>0</v>
      </c>
      <c r="L29" s="227">
        <f>MID!$H$303</f>
        <v>0</v>
      </c>
      <c r="M29" s="227">
        <f>MID!$H$304</f>
        <v>329.8384707464096</v>
      </c>
      <c r="N29" s="227">
        <f>MID!$H$305</f>
        <v>0</v>
      </c>
      <c r="O29" s="227">
        <f>MID!$H$306</f>
        <v>537.5011566700108</v>
      </c>
      <c r="P29" s="227">
        <f>MID!$H$307</f>
        <v>0</v>
      </c>
      <c r="Q29" s="227">
        <f>MID!$H$308</f>
        <v>700.39320021324329</v>
      </c>
      <c r="R29" s="227">
        <f>MID!$H$309</f>
        <v>0</v>
      </c>
      <c r="S29" s="227">
        <f>MID!$H$310</f>
        <v>858.91278746250759</v>
      </c>
      <c r="T29" s="227">
        <f>MID!$H$311</f>
        <v>752.79883973990934</v>
      </c>
      <c r="U29" s="227">
        <f>MID!$H$312</f>
        <v>663.05506560486549</v>
      </c>
      <c r="V29" s="229">
        <f>MID!$H$313</f>
        <v>556.16438690923746</v>
      </c>
    </row>
    <row r="30" spans="1:22">
      <c r="A30" s="230" t="s">
        <v>91</v>
      </c>
      <c r="B30" s="227">
        <f>UNT!$H$293</f>
        <v>367.81784750150757</v>
      </c>
      <c r="C30" s="227">
        <f>UNT!$H$294</f>
        <v>562.28587606098813</v>
      </c>
      <c r="D30" s="227">
        <f>UNT!$H$295</f>
        <v>657.24980236325678</v>
      </c>
      <c r="E30" s="227">
        <f>UNT!$H$296</f>
        <v>583.14092302452912</v>
      </c>
      <c r="F30" s="227">
        <f>UNT!$H$297</f>
        <v>0</v>
      </c>
      <c r="G30" s="227">
        <f>UNT!$H$298</f>
        <v>771.87265368194517</v>
      </c>
      <c r="H30" s="227">
        <f>UNT!$H$299</f>
        <v>296.57674274271</v>
      </c>
      <c r="I30" s="227">
        <f>UNT!$H$300</f>
        <v>0</v>
      </c>
      <c r="J30" s="227">
        <f>UNT!$H$301</f>
        <v>206.64179253662786</v>
      </c>
      <c r="K30" s="227">
        <f>UNT!$H$302</f>
        <v>485.6662936750518</v>
      </c>
      <c r="L30" s="227">
        <f>UNT!$H$303</f>
        <v>0</v>
      </c>
      <c r="M30" s="227">
        <f>UNT!$H$304</f>
        <v>307.67602963343069</v>
      </c>
      <c r="N30" s="227">
        <f>UNT!$H$305</f>
        <v>0</v>
      </c>
      <c r="O30" s="227">
        <f>UNT!$H$306</f>
        <v>387.1024073271945</v>
      </c>
      <c r="P30" s="227">
        <f>UNT!$H$307</f>
        <v>0</v>
      </c>
      <c r="Q30" s="227">
        <f>UNT!$H$308</f>
        <v>444.27229737100151</v>
      </c>
      <c r="R30" s="227">
        <f>UNT!$H$309</f>
        <v>0</v>
      </c>
      <c r="S30" s="227">
        <f>UNT!$H$310</f>
        <v>712.97138780218552</v>
      </c>
      <c r="T30" s="227">
        <f>UNT!$H$311</f>
        <v>673.68594372783036</v>
      </c>
      <c r="U30" s="227">
        <f>UNT!$H$312</f>
        <v>0</v>
      </c>
      <c r="V30" s="229">
        <f>UNT!$H$313</f>
        <v>483.83941869853743</v>
      </c>
    </row>
    <row r="31" spans="1:22">
      <c r="A31" s="231" t="s">
        <v>708</v>
      </c>
      <c r="B31" s="227">
        <f>UNTD!$H$293</f>
        <v>451.79176833444416</v>
      </c>
      <c r="C31" s="227">
        <f>UNTD!$H$294</f>
        <v>475.03697549618187</v>
      </c>
      <c r="D31" s="227">
        <f>UNTD!$H$295</f>
        <v>231.81857146454999</v>
      </c>
      <c r="E31" s="227">
        <f>UNTD!$H$296</f>
        <v>750.79003931153977</v>
      </c>
      <c r="F31" s="227">
        <f>UNTD!$H$297</f>
        <v>265.67349058156782</v>
      </c>
      <c r="G31" s="227">
        <f>UNTD!$H$298</f>
        <v>477.05533181500829</v>
      </c>
      <c r="H31" s="227">
        <f>UNTD!$H$299</f>
        <v>366.06482169957025</v>
      </c>
      <c r="I31" s="227">
        <f>UNTD!$H$300</f>
        <v>713.34963443829406</v>
      </c>
      <c r="J31" s="227">
        <f>UNTD!$H$301</f>
        <v>123.21573398345237</v>
      </c>
      <c r="K31" s="227">
        <f>UNTD!$H$302</f>
        <v>0</v>
      </c>
      <c r="L31" s="227">
        <f>UNTD!$H$303</f>
        <v>0</v>
      </c>
      <c r="M31" s="227">
        <f>UNTD!$H$304</f>
        <v>0</v>
      </c>
      <c r="N31" s="227">
        <f>UNTD!$H$305</f>
        <v>0</v>
      </c>
      <c r="O31" s="227">
        <f>UNTD!$H$306</f>
        <v>235.64910189513972</v>
      </c>
      <c r="P31" s="227">
        <f>UNTD!$H$307</f>
        <v>0</v>
      </c>
      <c r="Q31" s="227">
        <f>UNTD!$H$308</f>
        <v>589.55530223643348</v>
      </c>
      <c r="R31" s="227">
        <f>UNTD!$H$309</f>
        <v>0</v>
      </c>
      <c r="S31" s="227">
        <f>UNTD!$H$310</f>
        <v>279.02890526264116</v>
      </c>
      <c r="T31" s="227">
        <f>UNTD!$H$311</f>
        <v>274.09745026209981</v>
      </c>
      <c r="U31" s="227">
        <f>UNTD!$H$312</f>
        <v>0</v>
      </c>
      <c r="V31" s="229">
        <f>UNTD!$H$313</f>
        <v>515.73418184988236</v>
      </c>
    </row>
    <row r="32" spans="1:22">
      <c r="A32" s="230" t="s">
        <v>97</v>
      </c>
      <c r="B32" s="227">
        <f>SFASU!$H$293</f>
        <v>416.29137451130765</v>
      </c>
      <c r="C32" s="227">
        <f>SFASU!$H$294</f>
        <v>563.65444477645121</v>
      </c>
      <c r="D32" s="227">
        <f>SFASU!$H$295</f>
        <v>691.95330123457757</v>
      </c>
      <c r="E32" s="227">
        <f>SFASU!$H$296</f>
        <v>605.21337925729938</v>
      </c>
      <c r="F32" s="227">
        <f>SFASU!$H$297</f>
        <v>730.85211082869694</v>
      </c>
      <c r="G32" s="227">
        <f>SFASU!$H$298</f>
        <v>574.58935859626092</v>
      </c>
      <c r="H32" s="227">
        <f>SFASU!$H$299</f>
        <v>385.59914336760437</v>
      </c>
      <c r="I32" s="227">
        <f>SFASU!$H$300</f>
        <v>0</v>
      </c>
      <c r="J32" s="227">
        <f>SFASU!$H$301</f>
        <v>609.14323568468365</v>
      </c>
      <c r="K32" s="227">
        <f>SFASU!$H$302</f>
        <v>0</v>
      </c>
      <c r="L32" s="227">
        <f>SFASU!$H$303</f>
        <v>0</v>
      </c>
      <c r="M32" s="227">
        <f>SFASU!$H$304</f>
        <v>554.14438318819941</v>
      </c>
      <c r="N32" s="227">
        <f>SFASU!$H$305</f>
        <v>0</v>
      </c>
      <c r="O32" s="227">
        <f>SFASU!$H$306</f>
        <v>565.65273185934529</v>
      </c>
      <c r="P32" s="227">
        <f>SFASU!$H$307</f>
        <v>0</v>
      </c>
      <c r="Q32" s="227">
        <f>SFASU!$H$308</f>
        <v>559.09004035547002</v>
      </c>
      <c r="R32" s="227">
        <f>SFASU!$H$309</f>
        <v>0</v>
      </c>
      <c r="S32" s="227">
        <f>SFASU!$H$310</f>
        <v>551.59230818739559</v>
      </c>
      <c r="T32" s="227">
        <f>SFASU!$H$311</f>
        <v>485.62728575023181</v>
      </c>
      <c r="U32" s="227">
        <f>SFASU!$H$312</f>
        <v>876.17099463484351</v>
      </c>
      <c r="V32" s="229">
        <f>SFASU!$H$313</f>
        <v>536.29153703542886</v>
      </c>
    </row>
    <row r="33" spans="1:22">
      <c r="A33" s="230" t="s">
        <v>107</v>
      </c>
      <c r="B33" s="227">
        <f>TSU!$H$293</f>
        <v>733.5143988838181</v>
      </c>
      <c r="C33" s="227">
        <f>TSU!$H$294</f>
        <v>699.19550157557035</v>
      </c>
      <c r="D33" s="227">
        <f>TSU!$H$295</f>
        <v>598.34631065779843</v>
      </c>
      <c r="E33" s="227">
        <f>TSU!$H$296</f>
        <v>1432.4138427763266</v>
      </c>
      <c r="F33" s="227">
        <f>TSU!$H$297</f>
        <v>0</v>
      </c>
      <c r="G33" s="227">
        <f>TSU!$H$298</f>
        <v>608.25220646969353</v>
      </c>
      <c r="H33" s="227">
        <f>TSU!$H$299</f>
        <v>790.95521180098592</v>
      </c>
      <c r="I33" s="227">
        <f>TSU!$H$300</f>
        <v>966.03210446029686</v>
      </c>
      <c r="J33" s="227">
        <f>TSU!$H$301</f>
        <v>794.57454271708491</v>
      </c>
      <c r="K33" s="227">
        <f>TSU!$H$302</f>
        <v>0</v>
      </c>
      <c r="L33" s="227">
        <f>TSU!$H$303</f>
        <v>0</v>
      </c>
      <c r="M33" s="227">
        <f>TSU!$H$304</f>
        <v>583.33755631570602</v>
      </c>
      <c r="N33" s="227">
        <f>TSU!$H$305</f>
        <v>0</v>
      </c>
      <c r="O33" s="227">
        <f>TSU!$H$306</f>
        <v>764.19859097815777</v>
      </c>
      <c r="P33" s="227">
        <f>TSU!$H$307</f>
        <v>1222.6554810850296</v>
      </c>
      <c r="Q33" s="227">
        <f>TSU!$H$308</f>
        <v>817.38962229867241</v>
      </c>
      <c r="R33" s="227">
        <f>TSU!$H$309</f>
        <v>0</v>
      </c>
      <c r="S33" s="227">
        <f>TSU!$H$310</f>
        <v>1452.8915318949462</v>
      </c>
      <c r="T33" s="227">
        <f>TSU!$H$311</f>
        <v>1878.2336513112134</v>
      </c>
      <c r="U33" s="227">
        <f>TSU!$H$312</f>
        <v>0</v>
      </c>
      <c r="V33" s="229">
        <f>TSU!$H$313</f>
        <v>808.37328578552103</v>
      </c>
    </row>
    <row r="34" spans="1:22">
      <c r="A34" s="230" t="s">
        <v>109</v>
      </c>
      <c r="B34" s="227">
        <f>TTU!$H$293</f>
        <v>473.64835666349364</v>
      </c>
      <c r="C34" s="227">
        <f>TTU!$H$294</f>
        <v>662.72249041894202</v>
      </c>
      <c r="D34" s="227">
        <f>TTU!$H$295</f>
        <v>810.13439159151699</v>
      </c>
      <c r="E34" s="227">
        <f>TTU!$H$296</f>
        <v>1033.2111786770315</v>
      </c>
      <c r="F34" s="227">
        <f>TTU!$H$297</f>
        <v>918.77624363346524</v>
      </c>
      <c r="G34" s="227">
        <f>TTU!$H$298</f>
        <v>952.65093032541472</v>
      </c>
      <c r="H34" s="227">
        <f>TTU!$H$299</f>
        <v>446.25736044692991</v>
      </c>
      <c r="I34" s="227">
        <f>TTU!$H$300</f>
        <v>1555.5255764876479</v>
      </c>
      <c r="J34" s="227">
        <f>TTU!$H$301</f>
        <v>977.75575941382294</v>
      </c>
      <c r="K34" s="227">
        <f>TTU!$H$302</f>
        <v>2356.7978655839479</v>
      </c>
      <c r="L34" s="227">
        <f>TTU!$H$303</f>
        <v>2869.8137141395459</v>
      </c>
      <c r="M34" s="227">
        <f>TTU!$H$304</f>
        <v>0</v>
      </c>
      <c r="N34" s="227">
        <f>TTU!$H$305</f>
        <v>0</v>
      </c>
      <c r="O34" s="227">
        <f>TTU!$H$306</f>
        <v>534.26547715183608</v>
      </c>
      <c r="P34" s="227">
        <f>TTU!$H$307</f>
        <v>0</v>
      </c>
      <c r="Q34" s="227">
        <f>TTU!$H$308</f>
        <v>764.70085415685503</v>
      </c>
      <c r="R34" s="227">
        <f>TTU!$H$309</f>
        <v>0</v>
      </c>
      <c r="S34" s="227">
        <f>TTU!$H$310</f>
        <v>1507.883476837528</v>
      </c>
      <c r="T34" s="227">
        <f>TTU!$H$311</f>
        <v>990.54340150709118</v>
      </c>
      <c r="U34" s="227">
        <f>TTU!$H$312</f>
        <v>0</v>
      </c>
      <c r="V34" s="229">
        <f>TTU!$H$313</f>
        <v>686.60047869018263</v>
      </c>
    </row>
    <row r="35" spans="1:22">
      <c r="A35" s="230" t="s">
        <v>683</v>
      </c>
      <c r="B35" s="227">
        <f>ASU!$H$293</f>
        <v>365.30473327518007</v>
      </c>
      <c r="C35" s="227">
        <f>ASU!$H$294</f>
        <v>467.56765347937596</v>
      </c>
      <c r="D35" s="227">
        <f>ASU!$H$295</f>
        <v>595.84886854049159</v>
      </c>
      <c r="E35" s="227">
        <f>ASU!$H$296</f>
        <v>435.81415680399607</v>
      </c>
      <c r="F35" s="227">
        <f>ASU!$H$297</f>
        <v>396.75584045805982</v>
      </c>
      <c r="G35" s="227">
        <f>ASU!$H$298</f>
        <v>762.39056739092496</v>
      </c>
      <c r="H35" s="227">
        <f>ASU!$H$299</f>
        <v>447.62466858082064</v>
      </c>
      <c r="I35" s="227">
        <f>ASU!$H$300</f>
        <v>0</v>
      </c>
      <c r="J35" s="227">
        <f>ASU!$H$301</f>
        <v>512.53953851981419</v>
      </c>
      <c r="K35" s="227">
        <f>ASU!$H$302</f>
        <v>0</v>
      </c>
      <c r="L35" s="227">
        <f>ASU!$H$303</f>
        <v>0</v>
      </c>
      <c r="M35" s="227">
        <f>ASU!$H$304</f>
        <v>0</v>
      </c>
      <c r="N35" s="227">
        <f>ASU!$H$305</f>
        <v>0</v>
      </c>
      <c r="O35" s="227">
        <f>ASU!$H$306</f>
        <v>513.03763692364294</v>
      </c>
      <c r="P35" s="227">
        <f>ASU!$H$307</f>
        <v>0</v>
      </c>
      <c r="Q35" s="227">
        <f>ASU!$H$308</f>
        <v>493.25166621109435</v>
      </c>
      <c r="R35" s="227">
        <f>ASU!$H$309</f>
        <v>0</v>
      </c>
      <c r="S35" s="227">
        <f>ASU!$H$310</f>
        <v>161.36038564490715</v>
      </c>
      <c r="T35" s="227">
        <f>ASU!$H$311</f>
        <v>441.39949522044219</v>
      </c>
      <c r="U35" s="227">
        <f>ASU!$H$312</f>
        <v>884.65306283135726</v>
      </c>
      <c r="V35" s="229">
        <f>ASU!$H$313</f>
        <v>447.82649397385097</v>
      </c>
    </row>
    <row r="36" spans="1:22">
      <c r="A36" s="230" t="s">
        <v>111</v>
      </c>
      <c r="B36" s="227">
        <f>TWU!$H$293</f>
        <v>365.64428609462101</v>
      </c>
      <c r="C36" s="227">
        <f>TWU!$H$294</f>
        <v>502.17520749165379</v>
      </c>
      <c r="D36" s="227">
        <f>TWU!$H$295</f>
        <v>598.2963739629447</v>
      </c>
      <c r="E36" s="227">
        <f>TWU!$H$296</f>
        <v>653.46995801176161</v>
      </c>
      <c r="F36" s="227">
        <f>TWU!$H$297</f>
        <v>736.45779563075484</v>
      </c>
      <c r="G36" s="227">
        <f>TWU!$H$298</f>
        <v>665.87967191217444</v>
      </c>
      <c r="H36" s="227">
        <f>TWU!$H$299</f>
        <v>569.18557943221856</v>
      </c>
      <c r="I36" s="227">
        <f>TWU!$H$300</f>
        <v>0</v>
      </c>
      <c r="J36" s="227">
        <f>TWU!$H$301</f>
        <v>649.21730895850305</v>
      </c>
      <c r="K36" s="227">
        <f>TWU!$H$302</f>
        <v>673.52934895854537</v>
      </c>
      <c r="L36" s="227">
        <f>TWU!$H$303</f>
        <v>0</v>
      </c>
      <c r="M36" s="227">
        <f>TWU!$H$304</f>
        <v>0</v>
      </c>
      <c r="N36" s="227">
        <f>TWU!$H$305</f>
        <v>0</v>
      </c>
      <c r="O36" s="227">
        <f>TWU!$H$306</f>
        <v>656.68914465271507</v>
      </c>
      <c r="P36" s="227">
        <f>TWU!$H$307</f>
        <v>0</v>
      </c>
      <c r="Q36" s="227">
        <f>TWU!$H$308</f>
        <v>510.16369173029091</v>
      </c>
      <c r="R36" s="227">
        <f>TWU!$H$309</f>
        <v>0</v>
      </c>
      <c r="S36" s="227">
        <f>TWU!$H$310</f>
        <v>675.12024703174905</v>
      </c>
      <c r="T36" s="227">
        <f>TWU!$H$311</f>
        <v>714.3599549239816</v>
      </c>
      <c r="U36" s="227">
        <f>TWU!$H$312</f>
        <v>900.39281391838222</v>
      </c>
      <c r="V36" s="229">
        <f>TWU!$H$313</f>
        <v>555.06303384742398</v>
      </c>
    </row>
    <row r="37" spans="1:22">
      <c r="A37" s="230" t="s">
        <v>684</v>
      </c>
      <c r="B37" s="227">
        <f>LU!$H$293</f>
        <v>379.55282053338453</v>
      </c>
      <c r="C37" s="227">
        <f>LU!$H$294</f>
        <v>414.20454147824967</v>
      </c>
      <c r="D37" s="227">
        <f>LU!$H$295</f>
        <v>900.37499536101245</v>
      </c>
      <c r="E37" s="227">
        <f>LU!$H$296</f>
        <v>277.24932858478564</v>
      </c>
      <c r="F37" s="227">
        <f>LU!$H$297</f>
        <v>0</v>
      </c>
      <c r="G37" s="227">
        <f>LU!$H$298</f>
        <v>772.48415587542854</v>
      </c>
      <c r="H37" s="227">
        <f>LU!$H$299</f>
        <v>163.18792471683975</v>
      </c>
      <c r="I37" s="227">
        <f>LU!$H$300</f>
        <v>0</v>
      </c>
      <c r="J37" s="227">
        <f>LU!$H$301</f>
        <v>476.87214543016677</v>
      </c>
      <c r="K37" s="227">
        <f>LU!$H$302</f>
        <v>58.908456592157997</v>
      </c>
      <c r="L37" s="227">
        <f>LU!$H$303</f>
        <v>0</v>
      </c>
      <c r="M37" s="227">
        <f>LU!$H$304</f>
        <v>0</v>
      </c>
      <c r="N37" s="227">
        <f>LU!$H$305</f>
        <v>0</v>
      </c>
      <c r="O37" s="227">
        <f>LU!$H$306</f>
        <v>324.63005115419082</v>
      </c>
      <c r="P37" s="227">
        <f>LU!$H$307</f>
        <v>0</v>
      </c>
      <c r="Q37" s="227">
        <f>LU!$H$308</f>
        <v>420.52673929685949</v>
      </c>
      <c r="R37" s="227">
        <f>LU!$H$309</f>
        <v>0</v>
      </c>
      <c r="S37" s="227">
        <f>LU!$H$310</f>
        <v>465.01214902746699</v>
      </c>
      <c r="T37" s="227">
        <f>LU!$H$311</f>
        <v>339.96196067670161</v>
      </c>
      <c r="U37" s="227">
        <f>LU!$H$312</f>
        <v>769.29642505693732</v>
      </c>
      <c r="V37" s="229">
        <f>LU!$H$313</f>
        <v>422.70379275006394</v>
      </c>
    </row>
    <row r="38" spans="1:22">
      <c r="A38" s="230" t="s">
        <v>687</v>
      </c>
      <c r="B38" s="227">
        <f>SHSU!$H$293</f>
        <v>412.72171539996009</v>
      </c>
      <c r="C38" s="227">
        <f>SHSU!$H$294</f>
        <v>373.57045709160548</v>
      </c>
      <c r="D38" s="227">
        <f>SHSU!$H$295</f>
        <v>607.16838623773617</v>
      </c>
      <c r="E38" s="227">
        <f>SHSU!$H$296</f>
        <v>679.39707114954433</v>
      </c>
      <c r="F38" s="227">
        <f>SHSU!$H$297</f>
        <v>447.34306667143625</v>
      </c>
      <c r="G38" s="227">
        <f>SHSU!$H$298</f>
        <v>653.24746539734701</v>
      </c>
      <c r="H38" s="227">
        <f>SHSU!$H$299</f>
        <v>471.74681379485452</v>
      </c>
      <c r="I38" s="227">
        <f>SHSU!$H$300</f>
        <v>0</v>
      </c>
      <c r="J38" s="227">
        <f>SHSU!$H$301</f>
        <v>0</v>
      </c>
      <c r="K38" s="227">
        <f>SHSU!$H$302</f>
        <v>665.30895585615201</v>
      </c>
      <c r="L38" s="227">
        <f>SHSU!$H$303</f>
        <v>0</v>
      </c>
      <c r="M38" s="227">
        <f>SHSU!$H$304</f>
        <v>609.01514122278547</v>
      </c>
      <c r="N38" s="227">
        <f>SHSU!$H$305</f>
        <v>0</v>
      </c>
      <c r="O38" s="227">
        <f>SHSU!$H$306</f>
        <v>424.98306895027463</v>
      </c>
      <c r="P38" s="227">
        <f>SHSU!$H$307</f>
        <v>0</v>
      </c>
      <c r="Q38" s="227">
        <f>SHSU!$H$308</f>
        <v>563.97597658552854</v>
      </c>
      <c r="R38" s="227">
        <f>SHSU!$H$309</f>
        <v>0</v>
      </c>
      <c r="S38" s="227">
        <f>SHSU!$H$310</f>
        <v>857.65544046460889</v>
      </c>
      <c r="T38" s="227">
        <f>SHSU!$H$311</f>
        <v>503.422843932001</v>
      </c>
      <c r="U38" s="227">
        <f>SHSU!$H$312</f>
        <v>1012.0053194552435</v>
      </c>
      <c r="V38" s="229">
        <f>SHSU!$H$313</f>
        <v>476.22803794615254</v>
      </c>
    </row>
    <row r="39" spans="1:22">
      <c r="A39" s="230" t="s">
        <v>697</v>
      </c>
      <c r="B39" s="227">
        <f>TXST!$H$293</f>
        <v>511.07312675229826</v>
      </c>
      <c r="C39" s="227">
        <f>TXST!$H$294</f>
        <v>403.72183750033275</v>
      </c>
      <c r="D39" s="227">
        <f>TXST!$H$295</f>
        <v>427.08983428140027</v>
      </c>
      <c r="E39" s="227">
        <f>TXST!$H$296</f>
        <v>595.81675957369362</v>
      </c>
      <c r="F39" s="227">
        <f>TXST!$H$297</f>
        <v>497.53097342609692</v>
      </c>
      <c r="G39" s="227">
        <f>TXST!$H$298</f>
        <v>755.3642005491015</v>
      </c>
      <c r="H39" s="227">
        <f>TXST!$H$299</f>
        <v>352.70163107678354</v>
      </c>
      <c r="I39" s="227">
        <f>TXST!$H$300</f>
        <v>0</v>
      </c>
      <c r="J39" s="227">
        <f>TXST!$H$301</f>
        <v>531.60697335472764</v>
      </c>
      <c r="K39" s="227">
        <f>TXST!$H$302</f>
        <v>0</v>
      </c>
      <c r="L39" s="227">
        <f>TXST!$H$303</f>
        <v>0</v>
      </c>
      <c r="M39" s="227">
        <f>TXST!$H$304</f>
        <v>169.77153363993179</v>
      </c>
      <c r="N39" s="227">
        <f>TXST!$H$305</f>
        <v>0</v>
      </c>
      <c r="O39" s="227">
        <f>TXST!$H$306</f>
        <v>569.90967187091576</v>
      </c>
      <c r="P39" s="227">
        <f>TXST!$H$307</f>
        <v>0</v>
      </c>
      <c r="Q39" s="227">
        <f>TXST!$H$308</f>
        <v>380.60487516461706</v>
      </c>
      <c r="R39" s="227">
        <f>TXST!$H$309</f>
        <v>0</v>
      </c>
      <c r="S39" s="227">
        <f>TXST!$H$310</f>
        <v>613.67431877652371</v>
      </c>
      <c r="T39" s="227">
        <f>TXST!$H$311</f>
        <v>616.00426819983352</v>
      </c>
      <c r="U39" s="227">
        <f>TXST!$H$312</f>
        <v>1520.9011205563559</v>
      </c>
      <c r="V39" s="229">
        <f>TXST!$H$313</f>
        <v>497.17253044488382</v>
      </c>
    </row>
    <row r="40" spans="1:22">
      <c r="A40" s="230" t="s">
        <v>688</v>
      </c>
      <c r="B40" s="227">
        <f>SRSU!$H$293</f>
        <v>731.29847346767053</v>
      </c>
      <c r="C40" s="227">
        <f>SRSU!$H$294</f>
        <v>956.85061973708446</v>
      </c>
      <c r="D40" s="227">
        <f>SRSU!$H$295</f>
        <v>1279.1009598590485</v>
      </c>
      <c r="E40" s="227">
        <f>SRSU!$H$296</f>
        <v>943.72275216439868</v>
      </c>
      <c r="F40" s="227">
        <f>SRSU!$H$297</f>
        <v>1148.7288420326483</v>
      </c>
      <c r="G40" s="227">
        <f>SRSU!$H$298</f>
        <v>2877.2208030712236</v>
      </c>
      <c r="H40" s="227">
        <f>SRSU!$H$299</f>
        <v>703.2237416104324</v>
      </c>
      <c r="I40" s="227">
        <f>SRSU!$H$300</f>
        <v>0</v>
      </c>
      <c r="J40" s="227">
        <f>SRSU!$H$301</f>
        <v>0</v>
      </c>
      <c r="K40" s="227">
        <f>SRSU!$H$302</f>
        <v>0</v>
      </c>
      <c r="L40" s="227">
        <f>SRSU!$H$303</f>
        <v>0</v>
      </c>
      <c r="M40" s="227">
        <f>SRSU!$H$304</f>
        <v>899.44798858232559</v>
      </c>
      <c r="N40" s="227">
        <f>SRSU!$H$305</f>
        <v>2818.4272339835993</v>
      </c>
      <c r="O40" s="227">
        <f>SRSU!$H$306</f>
        <v>649.18027744395147</v>
      </c>
      <c r="P40" s="227">
        <f>SRSU!$H$307</f>
        <v>0</v>
      </c>
      <c r="Q40" s="227">
        <f>SRSU!$H$308</f>
        <v>909.14402470707319</v>
      </c>
      <c r="R40" s="227">
        <f>SRSU!$H$309</f>
        <v>0</v>
      </c>
      <c r="S40" s="227">
        <f>SRSU!$H$310</f>
        <v>1459.4929677761788</v>
      </c>
      <c r="T40" s="227">
        <f>SRSU!$H$311</f>
        <v>767.84993678643104</v>
      </c>
      <c r="U40" s="227">
        <f>SRSU!$H$312</f>
        <v>1722.7874362046168</v>
      </c>
      <c r="V40" s="229">
        <f>SRSU!$H$313</f>
        <v>879.01808498224057</v>
      </c>
    </row>
    <row r="41" spans="1:22">
      <c r="A41" s="230" t="s">
        <v>1</v>
      </c>
      <c r="B41" s="227">
        <f>Total!$H$237</f>
        <v>498.50490045556444</v>
      </c>
      <c r="C41" s="227">
        <f>Total!$H$238</f>
        <v>827.33825266978761</v>
      </c>
      <c r="D41" s="227">
        <f>Total!$H$239</f>
        <v>638.27358161384268</v>
      </c>
      <c r="E41" s="227">
        <f>Total!$H$240</f>
        <v>768.62342961879733</v>
      </c>
      <c r="F41" s="227">
        <f>Total!$H$241</f>
        <v>856.66590878784268</v>
      </c>
      <c r="G41" s="227">
        <f>Total!$H$242</f>
        <v>1188.2256294090309</v>
      </c>
      <c r="H41" s="227">
        <f>Total!$H$243</f>
        <v>468.0794913246495</v>
      </c>
      <c r="I41" s="227">
        <f>Total!$H$244</f>
        <v>1544.8761863589161</v>
      </c>
      <c r="J41" s="227">
        <f>Total!$H$245</f>
        <v>763.40653830328324</v>
      </c>
      <c r="K41" s="227">
        <f>Total!$H$246</f>
        <v>1140.0474416807408</v>
      </c>
      <c r="L41" s="227">
        <f>Total!$H$247</f>
        <v>5917.3079341516841</v>
      </c>
      <c r="M41" s="227">
        <f>Total!$H$248</f>
        <v>484.47158472386775</v>
      </c>
      <c r="N41" s="227">
        <f>Total!$H$249</f>
        <v>1746.3033274970344</v>
      </c>
      <c r="O41" s="227">
        <f>Total!$H$250</f>
        <v>554.25211014710749</v>
      </c>
      <c r="P41" s="227">
        <f>Total!$H$251</f>
        <v>2279.5798832416181</v>
      </c>
      <c r="Q41" s="227">
        <f>Total!$H$252</f>
        <v>657.88572931159285</v>
      </c>
      <c r="R41" s="227">
        <f>Total!$H$253</f>
        <v>1695.2980979897234</v>
      </c>
      <c r="S41" s="227">
        <f>Total!$H$254</f>
        <v>661.82502289713057</v>
      </c>
      <c r="T41" s="227">
        <f>Total!$H$255</f>
        <v>645.80112539559445</v>
      </c>
      <c r="U41" s="227">
        <f>Total!$H$256</f>
        <v>717.39811119713283</v>
      </c>
      <c r="V41" s="227">
        <f>Total!$H$257</f>
        <v>709.6949399773365</v>
      </c>
    </row>
    <row r="42" spans="1:22">
      <c r="A42" s="230" t="s">
        <v>221</v>
      </c>
      <c r="B42" s="232">
        <f t="array" ref="B42">AVERAGE(IF(B5:B40&gt;0,B5:B40))</f>
        <v>479.11294333791767</v>
      </c>
      <c r="C42" s="232">
        <f t="array" ref="C42">AVERAGE(IF(C5:C40&gt;0,C5:C40))</f>
        <v>676.25910568895915</v>
      </c>
      <c r="D42" s="232">
        <f t="array" ref="D42">AVERAGE(IF(D5:D40&gt;0,D5:D40))</f>
        <v>623.52234943475355</v>
      </c>
      <c r="E42" s="232">
        <f t="array" ref="E42">AVERAGE(IF(E5:E40&gt;0,E5:E40))</f>
        <v>810.24215854337979</v>
      </c>
      <c r="F42" s="232">
        <f t="array" ref="F42">AVERAGE(IF(F5:F40&gt;0,F5:F40))</f>
        <v>1159.3033480132831</v>
      </c>
      <c r="G42" s="232">
        <f t="array" ref="G42">AVERAGE(IF(G5:G40&gt;0,G5:G40))</f>
        <v>955.86998410889828</v>
      </c>
      <c r="H42" s="232">
        <f t="array" ref="H42">AVERAGE(IF(H5:H40&gt;0,H5:H40))</f>
        <v>542.48549343420962</v>
      </c>
      <c r="I42" s="232">
        <f t="array" ref="I42">AVERAGE(IF(I5:I40&gt;0,I5:I40))</f>
        <v>1464.1459816108925</v>
      </c>
      <c r="J42" s="232">
        <f t="array" ref="J42">AVERAGE(IF(J5:J40&gt;0,J5:J40))</f>
        <v>763.08889052290169</v>
      </c>
      <c r="K42" s="232">
        <f t="array" ref="K42">AVERAGE(IF(K5:K40&gt;0,K5:K40))</f>
        <v>1311.7128869387489</v>
      </c>
      <c r="L42" s="232">
        <f t="array" ref="L42">AVERAGE(IF(L5:L40&gt;0,L5:L40))</f>
        <v>4744.8368754599915</v>
      </c>
      <c r="M42" s="232">
        <f t="array" ref="M42">AVERAGE(IF(M5:M40&gt;0,M5:M40))</f>
        <v>873.36868797926047</v>
      </c>
      <c r="N42" s="232">
        <f t="array" ref="N42">AVERAGE(IF(N5:N40&gt;0,N5:N40))</f>
        <v>1446.1086336807955</v>
      </c>
      <c r="O42" s="232">
        <f t="array" ref="O42">AVERAGE(IF(O5:O40&gt;0,O5:O40))</f>
        <v>629.80112284102006</v>
      </c>
      <c r="P42" s="232">
        <f t="array" ref="P42">AVERAGE(IF(P5:P40&gt;0,P5:P40))</f>
        <v>3396.1734822330973</v>
      </c>
      <c r="Q42" s="232">
        <f t="array" ref="Q42">AVERAGE(IF(Q5:Q40&gt;0,Q5:Q40))</f>
        <v>656.01076680832455</v>
      </c>
      <c r="R42" s="232">
        <f t="array" ref="R42">AVERAGE(IF(R5:R40&gt;0,R5:R40))</f>
        <v>1695.2980979897234</v>
      </c>
      <c r="S42" s="232">
        <f t="array" ref="S42">AVERAGE(IF(S5:S40&gt;0,S5:S40))</f>
        <v>906.09698057784362</v>
      </c>
      <c r="T42" s="232">
        <f t="array" ref="T42">AVERAGE(IF(T5:T40&gt;0,T5:T40))</f>
        <v>704.6825450398137</v>
      </c>
      <c r="U42" s="232">
        <f t="array" ref="U42">AVERAGE(IF(U5:U40&gt;0,U5:U40))</f>
        <v>992.84432100037418</v>
      </c>
      <c r="V42" s="232">
        <f t="array" ref="V42">AVERAGE(IF(V5:V40&gt;0,V5:V40))</f>
        <v>643.59831104922569</v>
      </c>
    </row>
    <row r="43" spans="1:22">
      <c r="A43" s="230" t="s">
        <v>198</v>
      </c>
      <c r="B43" s="232">
        <f>MAX(B5:B40)</f>
        <v>987.40277094284272</v>
      </c>
      <c r="C43" s="232">
        <f t="shared" ref="C43:V43" si="0">MAX(C5:C40)</f>
        <v>2638.7766129548636</v>
      </c>
      <c r="D43" s="232">
        <f t="shared" si="0"/>
        <v>1346.7742487261564</v>
      </c>
      <c r="E43" s="232">
        <f t="shared" si="0"/>
        <v>2569.5256437536391</v>
      </c>
      <c r="F43" s="232">
        <f t="shared" si="0"/>
        <v>5155.5254228229587</v>
      </c>
      <c r="G43" s="232">
        <f t="shared" si="0"/>
        <v>2877.2208030712236</v>
      </c>
      <c r="H43" s="232">
        <f t="shared" si="0"/>
        <v>3312.0031777369209</v>
      </c>
      <c r="I43" s="232">
        <f t="shared" si="0"/>
        <v>2436.9089453531715</v>
      </c>
      <c r="J43" s="232">
        <f t="shared" si="0"/>
        <v>2308.3123348271774</v>
      </c>
      <c r="K43" s="232">
        <f t="shared" si="0"/>
        <v>3508.9082486168027</v>
      </c>
      <c r="L43" s="232">
        <f>MAX(L5:L40)</f>
        <v>6619.8600367804365</v>
      </c>
      <c r="M43" s="232">
        <f t="shared" si="0"/>
        <v>4911.3514985229622</v>
      </c>
      <c r="N43" s="232">
        <f t="shared" si="0"/>
        <v>2818.4272339835993</v>
      </c>
      <c r="O43" s="232">
        <f t="shared" si="0"/>
        <v>1973.5964279811401</v>
      </c>
      <c r="P43" s="232">
        <f t="shared" si="0"/>
        <v>9244.1404758727622</v>
      </c>
      <c r="Q43" s="232">
        <f t="shared" si="0"/>
        <v>1493.4087077233794</v>
      </c>
      <c r="R43" s="232">
        <f t="shared" si="0"/>
        <v>1695.2980979897234</v>
      </c>
      <c r="S43" s="232">
        <f t="shared" si="0"/>
        <v>5505.8944771685728</v>
      </c>
      <c r="T43" s="232">
        <f t="shared" si="0"/>
        <v>1878.2336513112134</v>
      </c>
      <c r="U43" s="232">
        <f t="shared" si="0"/>
        <v>2168.4727915955141</v>
      </c>
      <c r="V43" s="232">
        <f t="shared" si="0"/>
        <v>1706.5171649949243</v>
      </c>
    </row>
    <row r="44" spans="1:22">
      <c r="A44" s="230" t="s">
        <v>219</v>
      </c>
      <c r="B44" s="232">
        <f t="array" ref="B44">MIN(IF(B5:B40&gt;0,B5:B40))</f>
        <v>336.6780244030324</v>
      </c>
      <c r="C44" s="232">
        <f t="array" ref="C44">MIN(IF(C5:C40&gt;0,C5:C40))</f>
        <v>363.1885711343665</v>
      </c>
      <c r="D44" s="232">
        <f t="array" ref="D44">MIN(IF(D5:D40&gt;0,D5:D40))</f>
        <v>231.81857146454999</v>
      </c>
      <c r="E44" s="232">
        <f t="array" ref="E44">MIN(IF(E5:E40&gt;0,E5:E40))</f>
        <v>277.24932858478564</v>
      </c>
      <c r="F44" s="232">
        <f t="array" ref="F44">MIN(IF(F5:F40&gt;0,F5:F40))</f>
        <v>265.67349058156782</v>
      </c>
      <c r="G44" s="232">
        <f t="array" ref="G44">MIN(IF(G5:G40&gt;0,G5:G40))</f>
        <v>477.05533181500829</v>
      </c>
      <c r="H44" s="232">
        <f t="array" ref="H44">MIN(IF(H5:H40&gt;0,H5:H40))</f>
        <v>163.18792471683975</v>
      </c>
      <c r="I44" s="232">
        <f t="array" ref="I44">MIN(IF(I5:I40&gt;0,I5:I40))</f>
        <v>713.34963443829406</v>
      </c>
      <c r="J44" s="232">
        <f t="array" ref="J44">MIN(IF(J5:J40&gt;0,J5:J40))</f>
        <v>123.21573398345237</v>
      </c>
      <c r="K44" s="232">
        <f t="array" ref="K44">MIN(IF(K5:K40&gt;0,K5:K40))</f>
        <v>58.908456592157997</v>
      </c>
      <c r="L44" s="232">
        <f t="array" ref="L44">MIN(IF(L5:L40&gt;0,L5:L40))</f>
        <v>2869.8137141395459</v>
      </c>
      <c r="M44" s="232">
        <f t="array" ref="M44">MIN(IF(M5:M40&gt;0,M5:M40))</f>
        <v>169.77153363993179</v>
      </c>
      <c r="N44" s="232">
        <f t="array" ref="N44">MIN(IF(N5:N40&gt;0,N5:N40))</f>
        <v>73.790033377991776</v>
      </c>
      <c r="O44" s="232">
        <f t="array" ref="O44">MIN(IF(O5:O40&gt;0,O5:O40))</f>
        <v>235.64910189513972</v>
      </c>
      <c r="P44" s="232">
        <f t="array" ref="P44">MIN(IF(P5:P40&gt;0,P5:P40))</f>
        <v>1130.9335617345346</v>
      </c>
      <c r="Q44" s="232">
        <f t="array" ref="Q44">MIN(IF(Q5:Q40&gt;0,Q5:Q40))</f>
        <v>380.60487516461706</v>
      </c>
      <c r="R44" s="232">
        <f t="array" ref="R44">MIN(IF(R5:R40&gt;0,R5:R40))</f>
        <v>1695.2980979897234</v>
      </c>
      <c r="S44" s="232">
        <f t="array" ref="S44">MIN(IF(S5:S40&gt;0,S5:S40))</f>
        <v>161.36038564490715</v>
      </c>
      <c r="T44" s="232">
        <f t="array" ref="T44">MIN(IF(T5:T40&gt;0,T5:T40))</f>
        <v>274.09745026209981</v>
      </c>
      <c r="U44" s="232">
        <f t="array" ref="U44">MIN(IF(U5:U40&gt;0,U5:U40))</f>
        <v>467.27860725748423</v>
      </c>
      <c r="V44" s="232">
        <f t="array" ref="V44">MIN(IF(V5:V40&gt;0,V5:V40))</f>
        <v>422.70379275006394</v>
      </c>
    </row>
    <row r="45" spans="1:22">
      <c r="A45" s="230" t="s">
        <v>220</v>
      </c>
      <c r="B45" s="232">
        <f t="array" ref="B45">MEDIAN(IF(B5:B40&gt;0,B5:B40))</f>
        <v>427.89484528132465</v>
      </c>
      <c r="C45" s="232">
        <f t="array" ref="C45">MEDIAN(IF(C5:C40&gt;0,C5:C40))</f>
        <v>587.86932637486211</v>
      </c>
      <c r="D45" s="232">
        <f t="array" ref="D45">MEDIAN(IF(D5:D40&gt;0,D5:D40))</f>
        <v>597.07262125171815</v>
      </c>
      <c r="E45" s="232">
        <f t="array" ref="E45">MEDIAN(IF(E5:E40&gt;0,E5:E40))</f>
        <v>679.39707114954433</v>
      </c>
      <c r="F45" s="232">
        <f t="array" ref="F45">MEDIAN(IF(F5:F40&gt;0,F5:F40))</f>
        <v>730.85211082869694</v>
      </c>
      <c r="G45" s="232">
        <f t="array" ref="G45">MEDIAN(IF(G5:G40&gt;0,G5:G40))</f>
        <v>785.44045724562602</v>
      </c>
      <c r="H45" s="232">
        <f t="array" ref="H45">MEDIAN(IF(H5:H40&gt;0,H5:H40))</f>
        <v>406.81928551925915</v>
      </c>
      <c r="I45" s="232">
        <f t="array" ref="I45">MEDIAN(IF(I5:I40&gt;0,I5:I40))</f>
        <v>1260.7788404739724</v>
      </c>
      <c r="J45" s="232">
        <f t="array" ref="J45">MEDIAN(IF(J5:J40&gt;0,J5:J40))</f>
        <v>609.14323568468365</v>
      </c>
      <c r="K45" s="232">
        <f t="array" ref="K45">MEDIAN(IF(K5:K40&gt;0,K5:K40))</f>
        <v>921.70350979869306</v>
      </c>
      <c r="L45" s="232">
        <f t="array" ref="L45">MEDIAN(IF(L5:L40&gt;0,L5:L40))</f>
        <v>4744.8368754599915</v>
      </c>
      <c r="M45" s="232">
        <f t="array" ref="M45">MEDIAN(IF(M5:M40&gt;0,M5:M40))</f>
        <v>557.57497957535747</v>
      </c>
      <c r="N45" s="232">
        <f t="array" ref="N45">MEDIAN(IF(N5:N40&gt;0,N5:N40))</f>
        <v>1446.1086336807955</v>
      </c>
      <c r="O45" s="232">
        <f t="array" ref="O45">MEDIAN(IF(O5:O40&gt;0,O5:O40))</f>
        <v>577.38540102481386</v>
      </c>
      <c r="P45" s="232">
        <f t="array" ref="P45">MEDIAN(IF(P5:P40&gt;0,P5:P40))</f>
        <v>2630.2535518861278</v>
      </c>
      <c r="Q45" s="232">
        <f t="array" ref="Q45">MEDIAN(IF(Q5:Q40&gt;0,Q5:Q40))</f>
        <v>583.50339173818497</v>
      </c>
      <c r="R45" s="232">
        <f t="array" ref="R45">MEDIAN(IF(R5:R40&gt;0,R5:R40))</f>
        <v>1695.2980979897234</v>
      </c>
      <c r="S45" s="232">
        <f t="array" ref="S45">MEDIAN(IF(S5:S40&gt;0,S5:S40))</f>
        <v>644.39728290413632</v>
      </c>
      <c r="T45" s="232">
        <f t="array" ref="T45">MEDIAN(IF(T5:T40&gt;0,T5:T40))</f>
        <v>655.70620141450627</v>
      </c>
      <c r="U45" s="232">
        <f t="array" ref="U45">MEDIAN(IF(U5:U40&gt;0,U5:U40))</f>
        <v>833.50854994965539</v>
      </c>
      <c r="V45" s="232">
        <f t="array" ref="V45">MEDIAN(IF(V5:V40&gt;0,V5:V40))</f>
        <v>574.81015622034579</v>
      </c>
    </row>
    <row r="46" spans="1:22" ht="14.4" thickBot="1">
      <c r="B46" s="233"/>
      <c r="C46" s="233"/>
      <c r="D46" s="233"/>
      <c r="E46" s="233"/>
      <c r="F46" s="233"/>
      <c r="G46" s="233"/>
      <c r="H46" s="233"/>
      <c r="I46" s="233"/>
      <c r="J46" s="233"/>
      <c r="K46" s="233"/>
      <c r="L46" s="233"/>
      <c r="M46" s="233"/>
      <c r="N46" s="233"/>
      <c r="O46" s="233"/>
      <c r="P46" s="233"/>
      <c r="Q46" s="233"/>
      <c r="R46" s="233"/>
      <c r="S46" s="233"/>
      <c r="T46" s="233"/>
      <c r="U46" s="233"/>
      <c r="V46" s="233"/>
    </row>
    <row r="47" spans="1:22">
      <c r="A47" s="234" t="s">
        <v>31</v>
      </c>
      <c r="B47" s="235" t="s">
        <v>217</v>
      </c>
      <c r="C47" s="464" t="s">
        <v>31</v>
      </c>
      <c r="D47" s="465"/>
      <c r="E47" s="465"/>
      <c r="F47" s="465"/>
      <c r="G47" s="465"/>
      <c r="H47" s="236" t="s">
        <v>217</v>
      </c>
      <c r="I47" s="464" t="s">
        <v>31</v>
      </c>
      <c r="J47" s="465"/>
      <c r="K47" s="465"/>
      <c r="L47" s="465"/>
      <c r="M47" s="465"/>
      <c r="N47" s="236" t="s">
        <v>217</v>
      </c>
      <c r="O47" s="464" t="s">
        <v>31</v>
      </c>
      <c r="P47" s="465"/>
      <c r="Q47" s="465"/>
      <c r="R47" s="465"/>
      <c r="S47" s="465"/>
      <c r="T47" s="235" t="s">
        <v>217</v>
      </c>
      <c r="U47" s="107"/>
    </row>
    <row r="48" spans="1:22">
      <c r="A48" s="237" t="s">
        <v>42</v>
      </c>
      <c r="B48" s="238" t="s">
        <v>181</v>
      </c>
      <c r="C48" s="466" t="s">
        <v>47</v>
      </c>
      <c r="D48" s="467"/>
      <c r="E48" s="467"/>
      <c r="F48" s="467"/>
      <c r="G48" s="467"/>
      <c r="H48" s="239" t="s">
        <v>185</v>
      </c>
      <c r="I48" s="466" t="s">
        <v>52</v>
      </c>
      <c r="J48" s="467"/>
      <c r="K48" s="467"/>
      <c r="L48" s="467"/>
      <c r="M48" s="467"/>
      <c r="N48" s="240" t="s">
        <v>681</v>
      </c>
      <c r="O48" s="466" t="s">
        <v>57</v>
      </c>
      <c r="P48" s="467"/>
      <c r="Q48" s="467"/>
      <c r="R48" s="467"/>
      <c r="S48" s="467"/>
      <c r="T48" s="238" t="s">
        <v>193</v>
      </c>
    </row>
    <row r="49" spans="1:20">
      <c r="A49" s="237" t="s">
        <v>43</v>
      </c>
      <c r="B49" s="238" t="s">
        <v>182</v>
      </c>
      <c r="C49" s="466" t="s">
        <v>48</v>
      </c>
      <c r="D49" s="467"/>
      <c r="E49" s="467"/>
      <c r="F49" s="467"/>
      <c r="G49" s="467"/>
      <c r="H49" s="239" t="s">
        <v>186</v>
      </c>
      <c r="I49" s="466" t="s">
        <v>53</v>
      </c>
      <c r="J49" s="467"/>
      <c r="K49" s="467"/>
      <c r="L49" s="467"/>
      <c r="M49" s="467"/>
      <c r="N49" s="239" t="s">
        <v>189</v>
      </c>
      <c r="O49" s="470" t="s">
        <v>58</v>
      </c>
      <c r="P49" s="467"/>
      <c r="Q49" s="467"/>
      <c r="R49" s="467"/>
      <c r="S49" s="467"/>
      <c r="T49" s="238" t="s">
        <v>194</v>
      </c>
    </row>
    <row r="50" spans="1:20">
      <c r="A50" s="237" t="s">
        <v>44</v>
      </c>
      <c r="B50" s="238" t="s">
        <v>183</v>
      </c>
      <c r="C50" s="466" t="s">
        <v>49</v>
      </c>
      <c r="D50" s="467"/>
      <c r="E50" s="467"/>
      <c r="F50" s="467"/>
      <c r="G50" s="467"/>
      <c r="H50" s="239" t="s">
        <v>177</v>
      </c>
      <c r="I50" s="466" t="s">
        <v>54</v>
      </c>
      <c r="J50" s="467"/>
      <c r="K50" s="467"/>
      <c r="L50" s="467"/>
      <c r="M50" s="467"/>
      <c r="N50" s="239" t="s">
        <v>190</v>
      </c>
      <c r="O50" s="466" t="s">
        <v>218</v>
      </c>
      <c r="P50" s="467"/>
      <c r="Q50" s="467"/>
      <c r="R50" s="467"/>
      <c r="S50" s="467"/>
      <c r="T50" s="238" t="s">
        <v>195</v>
      </c>
    </row>
    <row r="51" spans="1:20">
      <c r="A51" s="237" t="s">
        <v>45</v>
      </c>
      <c r="B51" s="238" t="s">
        <v>184</v>
      </c>
      <c r="C51" s="466" t="s">
        <v>50</v>
      </c>
      <c r="D51" s="467"/>
      <c r="E51" s="467"/>
      <c r="F51" s="467"/>
      <c r="G51" s="467"/>
      <c r="H51" s="239" t="s">
        <v>187</v>
      </c>
      <c r="I51" s="466" t="s">
        <v>55</v>
      </c>
      <c r="J51" s="467"/>
      <c r="K51" s="467"/>
      <c r="L51" s="467"/>
      <c r="M51" s="467"/>
      <c r="N51" s="239" t="s">
        <v>191</v>
      </c>
      <c r="O51" s="466" t="s">
        <v>60</v>
      </c>
      <c r="P51" s="467"/>
      <c r="Q51" s="467"/>
      <c r="R51" s="467"/>
      <c r="S51" s="467"/>
      <c r="T51" s="238" t="s">
        <v>196</v>
      </c>
    </row>
    <row r="52" spans="1:20" ht="14.4" thickBot="1">
      <c r="A52" s="241" t="s">
        <v>46</v>
      </c>
      <c r="B52" s="242" t="s">
        <v>180</v>
      </c>
      <c r="C52" s="468" t="s">
        <v>51</v>
      </c>
      <c r="D52" s="469"/>
      <c r="E52" s="469"/>
      <c r="F52" s="469"/>
      <c r="G52" s="469"/>
      <c r="H52" s="243" t="s">
        <v>188</v>
      </c>
      <c r="I52" s="468" t="s">
        <v>56</v>
      </c>
      <c r="J52" s="469"/>
      <c r="K52" s="469"/>
      <c r="L52" s="469"/>
      <c r="M52" s="469"/>
      <c r="N52" s="243" t="s">
        <v>192</v>
      </c>
      <c r="O52" s="468" t="s">
        <v>0</v>
      </c>
      <c r="P52" s="469"/>
      <c r="Q52" s="469"/>
      <c r="R52" s="469"/>
      <c r="S52" s="469"/>
      <c r="T52" s="242" t="s">
        <v>197</v>
      </c>
    </row>
    <row r="57" spans="1:20">
      <c r="A57" s="107"/>
      <c r="B57" s="107"/>
    </row>
    <row r="58" spans="1:20">
      <c r="A58" s="107"/>
      <c r="B58" s="107"/>
    </row>
    <row r="59" spans="1:20">
      <c r="A59" s="107"/>
      <c r="B59" s="107"/>
    </row>
    <row r="60" spans="1:20">
      <c r="A60" s="107"/>
      <c r="B60" s="107"/>
    </row>
    <row r="61" spans="1:20">
      <c r="A61" s="107"/>
      <c r="B61" s="107"/>
    </row>
    <row r="62" spans="1:20">
      <c r="A62" s="107"/>
      <c r="B62" s="107"/>
    </row>
    <row r="63" spans="1:20">
      <c r="A63" s="107"/>
      <c r="B63" s="107"/>
    </row>
    <row r="64" spans="1:20">
      <c r="A64" s="107"/>
      <c r="B64" s="107"/>
    </row>
    <row r="65" spans="1:2">
      <c r="A65" s="107"/>
      <c r="B65" s="107"/>
    </row>
    <row r="66" spans="1:2">
      <c r="A66" s="107"/>
      <c r="B66" s="107"/>
    </row>
    <row r="67" spans="1:2">
      <c r="A67" s="107"/>
      <c r="B67" s="107"/>
    </row>
  </sheetData>
  <mergeCells count="18">
    <mergeCell ref="O49:S49"/>
    <mergeCell ref="O50:S50"/>
    <mergeCell ref="O51:S51"/>
    <mergeCell ref="O52:S52"/>
    <mergeCell ref="I49:M49"/>
    <mergeCell ref="I50:M50"/>
    <mergeCell ref="I51:M51"/>
    <mergeCell ref="I52:M52"/>
    <mergeCell ref="C49:G49"/>
    <mergeCell ref="C50:G50"/>
    <mergeCell ref="C51:G51"/>
    <mergeCell ref="C52:G52"/>
    <mergeCell ref="C47:G47"/>
    <mergeCell ref="I47:M47"/>
    <mergeCell ref="O47:S47"/>
    <mergeCell ref="O48:S48"/>
    <mergeCell ref="C48:G48"/>
    <mergeCell ref="I48:M48"/>
  </mergeCells>
  <pageMargins left="0.22" right="0.24" top="0.17" bottom="0.49" header="0.17" footer="0.17"/>
  <pageSetup scale="67"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pageSetUpPr autoPageBreaks="0"/>
  </sheetPr>
  <dimension ref="A1:AR170"/>
  <sheetViews>
    <sheetView showGridLines="0" topLeftCell="T3" zoomScale="70" zoomScaleNormal="70" workbookViewId="0">
      <selection activeCell="U49" sqref="U49"/>
    </sheetView>
  </sheetViews>
  <sheetFormatPr defaultColWidth="9.109375" defaultRowHeight="13.8" outlineLevelCol="1"/>
  <cols>
    <col min="1" max="1" width="22.88671875" style="215" customWidth="1"/>
    <col min="2" max="4" width="16" style="107" customWidth="1" outlineLevel="1"/>
    <col min="5" max="5" width="15.33203125" style="107" customWidth="1" outlineLevel="1"/>
    <col min="6" max="6" width="14.6640625" style="107" customWidth="1" outlineLevel="1"/>
    <col min="7" max="7" width="17.33203125" style="107" bestFit="1" customWidth="1"/>
    <col min="8" max="8" width="11.44140625" style="107" customWidth="1"/>
    <col min="9" max="9" width="8.88671875" style="107" bestFit="1" customWidth="1"/>
    <col min="10" max="13" width="15.88671875" style="107" customWidth="1" outlineLevel="1"/>
    <col min="14" max="14" width="14.5546875" style="107" customWidth="1" outlineLevel="1"/>
    <col min="15" max="15" width="17.33203125" style="107" customWidth="1"/>
    <col min="16" max="16" width="8.33203125" style="107" customWidth="1"/>
    <col min="17" max="20" width="15.88671875" style="107" customWidth="1" outlineLevel="1"/>
    <col min="21" max="21" width="13.88671875" style="107" customWidth="1" outlineLevel="1"/>
    <col min="22" max="22" width="16.44140625" style="107" customWidth="1"/>
    <col min="23" max="23" width="8.33203125" style="107" customWidth="1"/>
    <col min="24" max="25" width="15.88671875" style="107" customWidth="1" outlineLevel="1"/>
    <col min="26" max="28" width="14.5546875" style="107" customWidth="1" outlineLevel="1"/>
    <col min="29" max="29" width="16.88671875" style="107" bestFit="1" customWidth="1"/>
    <col min="30" max="30" width="10.6640625" style="107" bestFit="1" customWidth="1"/>
    <col min="31" max="32" width="15.88671875" style="107" customWidth="1" outlineLevel="1"/>
    <col min="33" max="34" width="14.5546875" style="107" customWidth="1" outlineLevel="1"/>
    <col min="35" max="35" width="13.109375" style="107" customWidth="1" outlineLevel="1"/>
    <col min="36" max="36" width="16" style="107" bestFit="1" customWidth="1"/>
    <col min="37" max="37" width="10.6640625" style="107" bestFit="1" customWidth="1"/>
    <col min="38" max="41" width="15.88671875" style="107" customWidth="1" outlineLevel="1"/>
    <col min="42" max="42" width="14.5546875" style="107" customWidth="1" outlineLevel="1"/>
    <col min="43" max="43" width="17.5546875" style="107" customWidth="1"/>
    <col min="44" max="44" width="10.6640625" style="107" bestFit="1" customWidth="1"/>
    <col min="45" max="16384" width="9.109375" style="107"/>
  </cols>
  <sheetData>
    <row r="1" spans="1:44">
      <c r="A1" s="120" t="str">
        <f>'Relative Weights'!A1</f>
        <v>THECB Texas Public University Expenditure Study - Fiscal Year 2023</v>
      </c>
    </row>
    <row r="2" spans="1:44">
      <c r="A2" s="120" t="str">
        <f>'Relative Weights'!A2</f>
        <v>Institution Survey for the Year Ended August 31, 2023</v>
      </c>
    </row>
    <row r="3" spans="1:44">
      <c r="A3" s="120">
        <v>1</v>
      </c>
      <c r="L3" s="244"/>
      <c r="S3" s="244"/>
      <c r="Z3" s="244"/>
      <c r="AG3" s="244"/>
      <c r="AN3" s="244"/>
    </row>
    <row r="4" spans="1:44">
      <c r="B4" s="107" t="s">
        <v>926</v>
      </c>
      <c r="V4" s="244" t="s">
        <v>199</v>
      </c>
      <c r="AC4" s="244" t="s">
        <v>200</v>
      </c>
      <c r="AJ4" s="244" t="s">
        <v>201</v>
      </c>
    </row>
    <row r="5" spans="1:44" ht="14.4" thickBot="1">
      <c r="B5" s="117"/>
      <c r="D5" s="244"/>
      <c r="G5" s="244" t="s">
        <v>202</v>
      </c>
      <c r="J5" s="117"/>
      <c r="L5" s="244"/>
      <c r="O5" s="244" t="s">
        <v>203</v>
      </c>
      <c r="V5" s="244" t="s">
        <v>204</v>
      </c>
      <c r="Z5" s="244"/>
      <c r="AC5" s="244" t="s">
        <v>204</v>
      </c>
      <c r="AG5" s="244"/>
      <c r="AJ5" s="244" t="s">
        <v>205</v>
      </c>
      <c r="AN5" s="244"/>
      <c r="AQ5" s="244" t="s">
        <v>206</v>
      </c>
    </row>
    <row r="6" spans="1:44">
      <c r="A6" s="245" t="s">
        <v>178</v>
      </c>
      <c r="B6" s="246" t="s">
        <v>207</v>
      </c>
      <c r="C6" s="247" t="s">
        <v>208</v>
      </c>
      <c r="D6" s="247" t="s">
        <v>209</v>
      </c>
      <c r="E6" s="247" t="s">
        <v>210</v>
      </c>
      <c r="F6" s="247" t="s">
        <v>211</v>
      </c>
      <c r="G6" s="248" t="s">
        <v>30</v>
      </c>
      <c r="H6" s="249" t="s">
        <v>831</v>
      </c>
      <c r="I6" s="250" t="s">
        <v>212</v>
      </c>
      <c r="J6" s="251" t="s">
        <v>207</v>
      </c>
      <c r="K6" s="247" t="s">
        <v>208</v>
      </c>
      <c r="L6" s="247" t="s">
        <v>209</v>
      </c>
      <c r="M6" s="247" t="s">
        <v>210</v>
      </c>
      <c r="N6" s="247" t="s">
        <v>211</v>
      </c>
      <c r="O6" s="248" t="s">
        <v>30</v>
      </c>
      <c r="P6" s="248" t="s">
        <v>213</v>
      </c>
      <c r="Q6" s="251" t="s">
        <v>207</v>
      </c>
      <c r="R6" s="247" t="s">
        <v>208</v>
      </c>
      <c r="S6" s="247" t="s">
        <v>209</v>
      </c>
      <c r="T6" s="247" t="s">
        <v>210</v>
      </c>
      <c r="U6" s="247" t="s">
        <v>211</v>
      </c>
      <c r="V6" s="247" t="s">
        <v>30</v>
      </c>
      <c r="W6" s="248" t="s">
        <v>213</v>
      </c>
      <c r="X6" s="251" t="s">
        <v>207</v>
      </c>
      <c r="Y6" s="247" t="s">
        <v>208</v>
      </c>
      <c r="Z6" s="247" t="s">
        <v>209</v>
      </c>
      <c r="AA6" s="247" t="s">
        <v>210</v>
      </c>
      <c r="AB6" s="247" t="s">
        <v>211</v>
      </c>
      <c r="AC6" s="247" t="s">
        <v>30</v>
      </c>
      <c r="AD6" s="248" t="s">
        <v>213</v>
      </c>
      <c r="AE6" s="251" t="s">
        <v>207</v>
      </c>
      <c r="AF6" s="247" t="s">
        <v>208</v>
      </c>
      <c r="AG6" s="247" t="s">
        <v>209</v>
      </c>
      <c r="AH6" s="247" t="s">
        <v>210</v>
      </c>
      <c r="AI6" s="247" t="s">
        <v>211</v>
      </c>
      <c r="AJ6" s="247" t="s">
        <v>30</v>
      </c>
      <c r="AK6" s="248" t="s">
        <v>213</v>
      </c>
      <c r="AL6" s="251" t="s">
        <v>207</v>
      </c>
      <c r="AM6" s="247" t="s">
        <v>208</v>
      </c>
      <c r="AN6" s="247" t="s">
        <v>209</v>
      </c>
      <c r="AO6" s="247" t="s">
        <v>210</v>
      </c>
      <c r="AP6" s="247" t="s">
        <v>211</v>
      </c>
      <c r="AQ6" s="247" t="s">
        <v>30</v>
      </c>
      <c r="AR6" s="248" t="s">
        <v>213</v>
      </c>
    </row>
    <row r="7" spans="1:44">
      <c r="A7" s="252" t="s">
        <v>698</v>
      </c>
      <c r="B7" s="253">
        <f ca="1">OFFSET(UTA!C$31,'Discipline Analysis'!$A$3,0)</f>
        <v>177465.00000000006</v>
      </c>
      <c r="C7" s="254">
        <f ca="1">OFFSET(UTA!D$31,'Discipline Analysis'!$A$3,0)</f>
        <v>57388</v>
      </c>
      <c r="D7" s="254">
        <f ca="1">OFFSET(UTA!E$31,'Discipline Analysis'!$A$3,0)</f>
        <v>7483</v>
      </c>
      <c r="E7" s="254">
        <f ca="1">OFFSET(UTA!F$31,'Discipline Analysis'!$A$3,0)</f>
        <v>2023</v>
      </c>
      <c r="F7" s="255">
        <f ca="1">OFFSET(UTA!G$31,'Discipline Analysis'!$A$3,0)</f>
        <v>0</v>
      </c>
      <c r="G7" s="256">
        <f ca="1">SUM(B7:F7)</f>
        <v>244359.00000000006</v>
      </c>
      <c r="H7" s="257">
        <f ca="1">(B7/30)+(C7/30)+(D7/24)+(E7/18)+(F7/24)</f>
        <v>8252.6138888888909</v>
      </c>
      <c r="I7" s="258">
        <f ca="1">IF((G7=0),0,(O7+V7+AC7+AJ7+AQ7)/G7)</f>
        <v>387.5231790655626</v>
      </c>
      <c r="J7" s="253">
        <f ca="1">OFFSET(UTA!C$115,'Discipline Analysis'!$A$3,0)</f>
        <v>8099944.6133872662</v>
      </c>
      <c r="K7" s="254">
        <f ca="1">OFFSET(UTA!D$115,'Discipline Analysis'!$A$3,0)</f>
        <v>7695472.3662325917</v>
      </c>
      <c r="L7" s="254">
        <f ca="1">OFFSET(UTA!E$115,'Discipline Analysis'!$A$3,0)</f>
        <v>3297680.6046374519</v>
      </c>
      <c r="M7" s="254">
        <f ca="1">OFFSET(UTA!F$115,'Discipline Analysis'!$A$3,0)</f>
        <v>1862861.0420794294</v>
      </c>
      <c r="N7" s="254">
        <f ca="1">OFFSET(UTA!G$115,'Discipline Analysis'!$A$3,0)</f>
        <v>0</v>
      </c>
      <c r="O7" s="256">
        <f t="shared" ref="O7:O42" ca="1" si="0">SUM(J7:N7)</f>
        <v>20955958.626336738</v>
      </c>
      <c r="P7" s="259">
        <f t="shared" ref="P7:P43" ca="1" si="1">O7/O$43</f>
        <v>2.9277030377207122E-2</v>
      </c>
      <c r="Q7" s="253">
        <f ca="1">OFFSET(UTA!C$192,'Discipline Analysis'!$A$3,0)</f>
        <v>5489038.8832134167</v>
      </c>
      <c r="R7" s="254">
        <f ca="1">OFFSET(UTA!D$192,'Discipline Analysis'!$A$3,0)</f>
        <v>5214942.7013527015</v>
      </c>
      <c r="S7" s="254">
        <f ca="1">OFFSET(UTA!E$192,'Discipline Analysis'!$A$3,0)</f>
        <v>2234718.6218232815</v>
      </c>
      <c r="T7" s="254">
        <f ca="1">OFFSET(UTA!F$192,'Discipline Analysis'!$A$3,0)</f>
        <v>1262393.4090978175</v>
      </c>
      <c r="U7" s="254">
        <f ca="1">OFFSET(UTA!G$192,'Discipline Analysis'!$A$3,0)</f>
        <v>0</v>
      </c>
      <c r="V7" s="256">
        <f t="shared" ref="V7:V42" ca="1" si="2">SUM(Q7:U7)</f>
        <v>14201093.615487216</v>
      </c>
      <c r="W7" s="259">
        <f t="shared" ref="W7:W43" ca="1" si="3">V7/V$43</f>
        <v>2.4127346083311785E-2</v>
      </c>
      <c r="X7" s="253">
        <f ca="1">OFFSET(UTA!C$217,'Discipline Analysis'!$A$3,0)</f>
        <v>7019777.3959026495</v>
      </c>
      <c r="Y7" s="254">
        <f ca="1">OFFSET(UTA!D$217,'Discipline Analysis'!$A$3,0)</f>
        <v>5008056.5518494099</v>
      </c>
      <c r="Z7" s="254">
        <f ca="1">OFFSET(UTA!E$217,'Discipline Analysis'!$A$3,0)</f>
        <v>619988.24199903733</v>
      </c>
      <c r="AA7" s="254">
        <f ca="1">OFFSET(UTA!F$217,'Discipline Analysis'!$A$3,0)</f>
        <v>217552.55847082028</v>
      </c>
      <c r="AB7" s="254">
        <f ca="1">OFFSET(UTA!G$217,'Discipline Analysis'!$A$3,0)</f>
        <v>0</v>
      </c>
      <c r="AC7" s="256">
        <f t="shared" ref="AC7:AC42" ca="1" si="4">SUM(X7:AB7)</f>
        <v>12865374.748221917</v>
      </c>
      <c r="AD7" s="260">
        <f t="shared" ref="AD7:AD43" ca="1" si="5">AC7/AC$43</f>
        <v>2.9165337169170497E-2</v>
      </c>
      <c r="AE7" s="253">
        <f ca="1">OFFSET(UTA!C$242,'Discipline Analysis'!$A$3,0)</f>
        <v>9906296.6887151971</v>
      </c>
      <c r="AF7" s="254">
        <f ca="1">OFFSET(UTA!D$242,'Discipline Analysis'!$A$3,0)</f>
        <v>7067360.0085156113</v>
      </c>
      <c r="AG7" s="254">
        <f ca="1">OFFSET(UTA!E$242,'Discipline Analysis'!$A$3,0)</f>
        <v>874926.2437213891</v>
      </c>
      <c r="AH7" s="254">
        <f ca="1">OFFSET(UTA!F$242,'Discipline Analysis'!$A$3,0)</f>
        <v>307009.76228376315</v>
      </c>
      <c r="AI7" s="254">
        <f ca="1">OFFSET(UTA!G$242,'Discipline Analysis'!$A$3,0)</f>
        <v>0</v>
      </c>
      <c r="AJ7" s="256">
        <f t="shared" ref="AJ7:AJ42" ca="1" si="6">SUM(AE7:AI7)</f>
        <v>18155592.703235961</v>
      </c>
      <c r="AK7" s="260">
        <f t="shared" ref="AK7:AK43" ca="1" si="7">AJ7/AJ$43</f>
        <v>6.3667663842020147E-2</v>
      </c>
      <c r="AL7" s="253">
        <f ca="1">OFFSET(UTA!C$167,'Discipline Analysis'!$A$3,0)</f>
        <v>11022361.463585854</v>
      </c>
      <c r="AM7" s="254">
        <f ca="1">OFFSET(UTA!D$167,'Discipline Analysis'!$A$3,0)</f>
        <v>10471957.785175601</v>
      </c>
      <c r="AN7" s="254">
        <f ca="1">OFFSET(UTA!E$167,'Discipline Analysis'!$A$3,0)</f>
        <v>4487466.1927558668</v>
      </c>
      <c r="AO7" s="254">
        <f ca="1">OFFSET(UTA!F$167,'Discipline Analysis'!$A$3,0)</f>
        <v>2534971.3784826812</v>
      </c>
      <c r="AP7" s="254">
        <f ca="1">OFFSET(UTA!G$167,'Discipline Analysis'!$A$3,0)</f>
        <v>0</v>
      </c>
      <c r="AQ7" s="256">
        <f t="shared" ref="AQ7:AQ42" ca="1" si="8">SUM(AL7:AP7)</f>
        <v>28516756.82</v>
      </c>
      <c r="AR7" s="260">
        <f t="shared" ref="AR7:AR43" ca="1" si="9">AQ7/AQ$43</f>
        <v>3.3875481280840086E-2</v>
      </c>
    </row>
    <row r="8" spans="1:44">
      <c r="A8" s="261" t="s">
        <v>699</v>
      </c>
      <c r="B8" s="253">
        <f ca="1">OFFSET(UT!C$31,'Discipline Analysis'!$A$3,0)</f>
        <v>358934.00000000012</v>
      </c>
      <c r="C8" s="254">
        <f ca="1">OFFSET(UT!D$31,'Discipline Analysis'!$A$3,0)</f>
        <v>177649</v>
      </c>
      <c r="D8" s="254">
        <f ca="1">OFFSET(UT!E$31,'Discipline Analysis'!$A$3,0)</f>
        <v>20561</v>
      </c>
      <c r="E8" s="254">
        <f ca="1">OFFSET(UT!F$31,'Discipline Analysis'!$A$3,0)</f>
        <v>23545</v>
      </c>
      <c r="F8" s="255">
        <f ca="1">OFFSET(UT!G$31,'Discipline Analysis'!$A$3,0)</f>
        <v>0</v>
      </c>
      <c r="G8" s="256">
        <f t="shared" ref="G8:G42" ca="1" si="10">SUM(B8:F8)</f>
        <v>580689.00000000012</v>
      </c>
      <c r="H8" s="257">
        <f t="shared" ref="H8:H43" ca="1" si="11">(B8/30)+(C8/30)+(D8/24)+(E8/18)+(F8/24)</f>
        <v>20050.863888888893</v>
      </c>
      <c r="I8" s="258">
        <f t="shared" ref="I8:I43" ca="1" si="12">IF((G8=0),0,(O8+V8+AC8+AJ8+AQ8)/G8)</f>
        <v>987.40277094284272</v>
      </c>
      <c r="J8" s="253">
        <f ca="1">OFFSET(UT!C$115,'Discipline Analysis'!$A$3,0)</f>
        <v>43365761.476392224</v>
      </c>
      <c r="K8" s="254">
        <f ca="1">OFFSET(UT!D$115,'Discipline Analysis'!$A$3,0)</f>
        <v>48291086.163323335</v>
      </c>
      <c r="L8" s="254">
        <f ca="1">OFFSET(UT!E$115,'Discipline Analysis'!$A$3,0)</f>
        <v>20838247.363930121</v>
      </c>
      <c r="M8" s="254">
        <f ca="1">OFFSET(UT!F$115,'Discipline Analysis'!$A$3,0)</f>
        <v>52595188.635804273</v>
      </c>
      <c r="N8" s="254">
        <f ca="1">OFFSET(UT!G$115,'Discipline Analysis'!$A$3,0)</f>
        <v>0</v>
      </c>
      <c r="O8" s="256">
        <f t="shared" ca="1" si="0"/>
        <v>165090283.63944995</v>
      </c>
      <c r="P8" s="259">
        <f t="shared" ca="1" si="1"/>
        <v>0.23064338574421128</v>
      </c>
      <c r="Q8" s="253">
        <f ca="1">OFFSET(UT!C$192,'Discipline Analysis'!$A$3,0)</f>
        <v>48221517.245707765</v>
      </c>
      <c r="R8" s="254">
        <f ca="1">OFFSET(UT!D$192,'Discipline Analysis'!$A$3,0)</f>
        <v>53698340.925164066</v>
      </c>
      <c r="S8" s="254">
        <f ca="1">OFFSET(UT!E$192,'Discipline Analysis'!$A$3,0)</f>
        <v>23171549.868370451</v>
      </c>
      <c r="T8" s="254">
        <f ca="1">OFFSET(UT!F$192,'Discipline Analysis'!$A$3,0)</f>
        <v>58484382.828683294</v>
      </c>
      <c r="U8" s="254">
        <f ca="1">OFFSET(UT!G$192,'Discipline Analysis'!$A$3,0)</f>
        <v>0</v>
      </c>
      <c r="V8" s="256">
        <f t="shared" ca="1" si="2"/>
        <v>183575790.86792555</v>
      </c>
      <c r="W8" s="259">
        <f t="shared" ca="1" si="3"/>
        <v>0.3118912358945215</v>
      </c>
      <c r="X8" s="253">
        <f ca="1">OFFSET(UT!C$217,'Discipline Analysis'!$A$3,0)</f>
        <v>44457264.264315456</v>
      </c>
      <c r="Y8" s="254">
        <f ca="1">OFFSET(UT!D$217,'Discipline Analysis'!$A$3,0)</f>
        <v>39728784.196307763</v>
      </c>
      <c r="Z8" s="254">
        <f ca="1">OFFSET(UT!E$217,'Discipline Analysis'!$A$3,0)</f>
        <v>4637827.882233792</v>
      </c>
      <c r="AA8" s="254">
        <f ca="1">OFFSET(UT!F$217,'Discipline Analysis'!$A$3,0)</f>
        <v>5746679.7734864727</v>
      </c>
      <c r="AB8" s="254">
        <f ca="1">OFFSET(UT!G$217,'Discipline Analysis'!$A$3,0)</f>
        <v>0</v>
      </c>
      <c r="AC8" s="256">
        <f t="shared" ca="1" si="4"/>
        <v>94570556.116343498</v>
      </c>
      <c r="AD8" s="260">
        <f t="shared" ca="1" si="5"/>
        <v>0.21438801507047567</v>
      </c>
      <c r="AE8" s="253">
        <f ca="1">OFFSET(UT!C$242,'Discipline Analysis'!$A$3,0)</f>
        <v>8889536.9313164353</v>
      </c>
      <c r="AF8" s="254">
        <f ca="1">OFFSET(UT!D$242,'Discipline Analysis'!$A$3,0)</f>
        <v>7944044.695365076</v>
      </c>
      <c r="AG8" s="254">
        <f ca="1">OFFSET(UT!E$242,'Discipline Analysis'!$A$3,0)</f>
        <v>927365.70552540745</v>
      </c>
      <c r="AH8" s="254">
        <f ca="1">OFFSET(UT!F$242,'Discipline Analysis'!$A$3,0)</f>
        <v>1149088.2969121845</v>
      </c>
      <c r="AI8" s="254">
        <f ca="1">OFFSET(UT!G$242,'Discipline Analysis'!$A$3,0)</f>
        <v>0</v>
      </c>
      <c r="AJ8" s="256">
        <f t="shared" ca="1" si="6"/>
        <v>18910035.629119102</v>
      </c>
      <c r="AK8" s="260">
        <f t="shared" ca="1" si="7"/>
        <v>6.6313328975527844E-2</v>
      </c>
      <c r="AL8" s="253">
        <f ca="1">OFFSET(UT!C$167,'Discipline Analysis'!$A$3,0)</f>
        <v>29333006.668116368</v>
      </c>
      <c r="AM8" s="254">
        <f ca="1">OFFSET(UT!D$167,'Discipline Analysis'!$A$3,0)</f>
        <v>32636275.023481257</v>
      </c>
      <c r="AN8" s="254">
        <f ca="1">OFFSET(UT!E$167,'Discipline Analysis'!$A$3,0)</f>
        <v>14110508.908894431</v>
      </c>
      <c r="AO8" s="254">
        <f ca="1">OFFSET(UT!F$167,'Discipline Analysis'!$A$3,0)</f>
        <v>35147470.802698329</v>
      </c>
      <c r="AP8" s="254">
        <f ca="1">OFFSET(UT!G$167,'Discipline Analysis'!$A$3,0)</f>
        <v>0</v>
      </c>
      <c r="AQ8" s="256">
        <f t="shared" ca="1" si="8"/>
        <v>111227261.40319039</v>
      </c>
      <c r="AR8" s="260">
        <f t="shared" ca="1" si="9"/>
        <v>0.1321285248307168</v>
      </c>
    </row>
    <row r="9" spans="1:44">
      <c r="A9" s="261" t="s">
        <v>700</v>
      </c>
      <c r="B9" s="253">
        <f ca="1">OFFSET(UTD!C$31,'Discipline Analysis'!$A$3,0)</f>
        <v>110888.00000000001</v>
      </c>
      <c r="C9" s="254">
        <f ca="1">OFFSET(UTD!D$31,'Discipline Analysis'!$A$3,0)</f>
        <v>51007.999999999993</v>
      </c>
      <c r="D9" s="254">
        <f ca="1">OFFSET(UTD!E$31,'Discipline Analysis'!$A$3,0)</f>
        <v>8396</v>
      </c>
      <c r="E9" s="254">
        <f ca="1">OFFSET(UTD!F$31,'Discipline Analysis'!$A$3,0)</f>
        <v>5723</v>
      </c>
      <c r="F9" s="255">
        <f ca="1">OFFSET(UTD!G$31,'Discipline Analysis'!$A$3,0)</f>
        <v>0</v>
      </c>
      <c r="G9" s="256">
        <f t="shared" ca="1" si="10"/>
        <v>176015</v>
      </c>
      <c r="H9" s="257">
        <f t="shared" ca="1" si="11"/>
        <v>6064.3111111111111</v>
      </c>
      <c r="I9" s="258">
        <f t="shared" ca="1" si="12"/>
        <v>578.61937601239435</v>
      </c>
      <c r="J9" s="253">
        <f ca="1">OFFSET(UTD!C$115,'Discipline Analysis'!$A$3,0)</f>
        <v>10398247.230658896</v>
      </c>
      <c r="K9" s="254">
        <f ca="1">OFFSET(UTD!D$115,'Discipline Analysis'!$A$3,0)</f>
        <v>7802359.9758221423</v>
      </c>
      <c r="L9" s="254">
        <f ca="1">OFFSET(UTD!E$115,'Discipline Analysis'!$A$3,0)</f>
        <v>3849089.9885728825</v>
      </c>
      <c r="M9" s="254">
        <f ca="1">OFFSET(UTD!F$115,'Discipline Analysis'!$A$3,0)</f>
        <v>6639788.4559151931</v>
      </c>
      <c r="N9" s="254">
        <f ca="1">OFFSET(UTD!G$115,'Discipline Analysis'!$A$3,0)</f>
        <v>0</v>
      </c>
      <c r="O9" s="256">
        <f t="shared" ca="1" si="0"/>
        <v>28689485.650969114</v>
      </c>
      <c r="P9" s="259">
        <f t="shared" ca="1" si="1"/>
        <v>4.0081341917437209E-2</v>
      </c>
      <c r="Q9" s="253">
        <f ca="1">OFFSET(UTD!C$192,'Discipline Analysis'!$A$3,0)</f>
        <v>6337903.7927267309</v>
      </c>
      <c r="R9" s="254">
        <f ca="1">OFFSET(UTD!D$192,'Discipline Analysis'!$A$3,0)</f>
        <v>4755667.5453127222</v>
      </c>
      <c r="S9" s="254">
        <f ca="1">OFFSET(UTD!E$192,'Discipline Analysis'!$A$3,0)</f>
        <v>2346084.0558968647</v>
      </c>
      <c r="T9" s="254">
        <f ca="1">OFFSET(UTD!F$192,'Discipline Analysis'!$A$3,0)</f>
        <v>4047060.9617330167</v>
      </c>
      <c r="U9" s="254">
        <f ca="1">OFFSET(UTD!G$192,'Discipline Analysis'!$A$3,0)</f>
        <v>0</v>
      </c>
      <c r="V9" s="256">
        <f t="shared" ca="1" si="2"/>
        <v>17486716.355669335</v>
      </c>
      <c r="W9" s="259">
        <f t="shared" ca="1" si="3"/>
        <v>2.9709546940372568E-2</v>
      </c>
      <c r="X9" s="253">
        <f ca="1">OFFSET(UTD!C$217,'Discipline Analysis'!$A$3,0)</f>
        <v>5042283.0436511589</v>
      </c>
      <c r="Y9" s="254">
        <f ca="1">OFFSET(UTD!D$217,'Discipline Analysis'!$A$3,0)</f>
        <v>3947015.6607845295</v>
      </c>
      <c r="Z9" s="254">
        <f ca="1">OFFSET(UTD!E$217,'Discipline Analysis'!$A$3,0)</f>
        <v>777153.30546097422</v>
      </c>
      <c r="AA9" s="254">
        <f ca="1">OFFSET(UTD!F$217,'Discipline Analysis'!$A$3,0)</f>
        <v>520809.76993540849</v>
      </c>
      <c r="AB9" s="254">
        <f ca="1">OFFSET(UTD!G$217,'Discipline Analysis'!$A$3,0)</f>
        <v>0</v>
      </c>
      <c r="AC9" s="256">
        <f t="shared" ca="1" si="4"/>
        <v>10287261.779832071</v>
      </c>
      <c r="AD9" s="260">
        <f t="shared" ca="1" si="5"/>
        <v>2.3320848729866166E-2</v>
      </c>
      <c r="AE9" s="253">
        <f ca="1">OFFSET(UTD!C$242,'Discipline Analysis'!$A$3,0)</f>
        <v>2258403.5164899528</v>
      </c>
      <c r="AF9" s="254">
        <f ca="1">OFFSET(UTD!D$242,'Discipline Analysis'!$A$3,0)</f>
        <v>1767840.8710475776</v>
      </c>
      <c r="AG9" s="254">
        <f ca="1">OFFSET(UTD!E$242,'Discipline Analysis'!$A$3,0)</f>
        <v>348081.56200488762</v>
      </c>
      <c r="AH9" s="254">
        <f ca="1">OFFSET(UTD!F$242,'Discipline Analysis'!$A$3,0)</f>
        <v>233267.07478776414</v>
      </c>
      <c r="AI9" s="254">
        <f ca="1">OFFSET(UTD!G$242,'Discipline Analysis'!$A$3,0)</f>
        <v>0</v>
      </c>
      <c r="AJ9" s="256">
        <f t="shared" ca="1" si="6"/>
        <v>4607593.024330182</v>
      </c>
      <c r="AK9" s="260">
        <f t="shared" ca="1" si="7"/>
        <v>1.6157813660448824E-2</v>
      </c>
      <c r="AL9" s="253">
        <f ca="1">OFFSET(UTD!C$167,'Discipline Analysis'!$A$3,0)</f>
        <v>14778400.570700975</v>
      </c>
      <c r="AM9" s="254">
        <f ca="1">OFFSET(UTD!D$167,'Discipline Analysis'!$A$3,0)</f>
        <v>11089022.847959142</v>
      </c>
      <c r="AN9" s="254">
        <f ca="1">OFFSET(UTD!E$167,'Discipline Analysis'!$A$3,0)</f>
        <v>5470479.0549782319</v>
      </c>
      <c r="AO9" s="254">
        <f ca="1">OFFSET(UTD!F$167,'Discipline Analysis'!$A$3,0)</f>
        <v>9436730.1843825262</v>
      </c>
      <c r="AP9" s="254">
        <f ca="1">OFFSET(UTD!G$167,'Discipline Analysis'!$A$3,0)</f>
        <v>0</v>
      </c>
      <c r="AQ9" s="256">
        <f t="shared" ca="1" si="8"/>
        <v>40774632.658020876</v>
      </c>
      <c r="AR9" s="260">
        <f t="shared" ca="1" si="9"/>
        <v>4.8436795041544876E-2</v>
      </c>
    </row>
    <row r="10" spans="1:44">
      <c r="A10" s="261" t="s">
        <v>701</v>
      </c>
      <c r="B10" s="253">
        <f ca="1">OFFSET(UTEP!C$31,'Discipline Analysis'!$A$3,0)</f>
        <v>156529.48000000001</v>
      </c>
      <c r="C10" s="254">
        <f ca="1">OFFSET(UTEP!D$31,'Discipline Analysis'!$A$3,0)</f>
        <v>67528</v>
      </c>
      <c r="D10" s="254">
        <f ca="1">OFFSET(UTEP!E$31,'Discipline Analysis'!$A$3,0)</f>
        <v>8949</v>
      </c>
      <c r="E10" s="254">
        <f ca="1">OFFSET(UTEP!F$31,'Discipline Analysis'!$A$3,0)</f>
        <v>1733</v>
      </c>
      <c r="F10" s="255">
        <f ca="1">OFFSET(UTEP!G$31,'Discipline Analysis'!$A$3,0)</f>
        <v>0</v>
      </c>
      <c r="G10" s="256">
        <f t="shared" ca="1" si="10"/>
        <v>234739.48</v>
      </c>
      <c r="H10" s="257">
        <f t="shared" ca="1" si="11"/>
        <v>7937.7354444444445</v>
      </c>
      <c r="I10" s="258">
        <f t="shared" ca="1" si="12"/>
        <v>368.50206171982808</v>
      </c>
      <c r="J10" s="253">
        <f ca="1">OFFSET(UTEP!C$115,'Discipline Analysis'!$A$3,0)</f>
        <v>8832281.9893794693</v>
      </c>
      <c r="K10" s="254">
        <f ca="1">OFFSET(UTEP!D$115,'Discipline Analysis'!$A$3,0)</f>
        <v>6624242.3640105939</v>
      </c>
      <c r="L10" s="254">
        <f ca="1">OFFSET(UTEP!E$115,'Discipline Analysis'!$A$3,0)</f>
        <v>3851745.6376132029</v>
      </c>
      <c r="M10" s="254">
        <f ca="1">OFFSET(UTEP!F$115,'Discipline Analysis'!$A$3,0)</f>
        <v>1571809.4737083535</v>
      </c>
      <c r="N10" s="254">
        <f ca="1">OFFSET(UTEP!G$115,'Discipline Analysis'!$A$3,0)</f>
        <v>0</v>
      </c>
      <c r="O10" s="256">
        <f t="shared" ca="1" si="0"/>
        <v>20880079.464711621</v>
      </c>
      <c r="P10" s="259">
        <f t="shared" ca="1" si="1"/>
        <v>2.9171021553678352E-2</v>
      </c>
      <c r="Q10" s="253">
        <f ca="1">OFFSET(UTEP!C$192,'Discipline Analysis'!$A$3,0)</f>
        <v>3356135.4420553925</v>
      </c>
      <c r="R10" s="254">
        <f ca="1">OFFSET(UTEP!D$192,'Discipline Analysis'!$A$3,0)</f>
        <v>2517113.3124320344</v>
      </c>
      <c r="S10" s="254">
        <f ca="1">OFFSET(UTEP!E$192,'Discipline Analysis'!$A$3,0)</f>
        <v>1463605.9020443626</v>
      </c>
      <c r="T10" s="254">
        <f ca="1">OFFSET(UTEP!F$192,'Discipline Analysis'!$A$3,0)</f>
        <v>597264.15995484532</v>
      </c>
      <c r="U10" s="254">
        <f ca="1">OFFSET(UTEP!G$192,'Discipline Analysis'!$A$3,0)</f>
        <v>0</v>
      </c>
      <c r="V10" s="256">
        <f t="shared" ca="1" si="2"/>
        <v>7934118.8164866343</v>
      </c>
      <c r="W10" s="259">
        <f t="shared" ca="1" si="3"/>
        <v>1.3479893572613528E-2</v>
      </c>
      <c r="X10" s="253">
        <f ca="1">OFFSET(UTEP!C$217,'Discipline Analysis'!$A$3,0)</f>
        <v>7061324.5675348751</v>
      </c>
      <c r="Y10" s="254">
        <f ca="1">OFFSET(UTEP!D$217,'Discipline Analysis'!$A$3,0)</f>
        <v>6264205.1589700077</v>
      </c>
      <c r="Z10" s="254">
        <f ca="1">OFFSET(UTEP!E$217,'Discipline Analysis'!$A$3,0)</f>
        <v>797508.38844090025</v>
      </c>
      <c r="AA10" s="254">
        <f ca="1">OFFSET(UTEP!F$217,'Discipline Analysis'!$A$3,0)</f>
        <v>201314.60532437751</v>
      </c>
      <c r="AB10" s="254">
        <f ca="1">OFFSET(UTEP!G$217,'Discipline Analysis'!$A$3,0)</f>
        <v>0</v>
      </c>
      <c r="AC10" s="256">
        <f t="shared" ca="1" si="4"/>
        <v>14324352.720270161</v>
      </c>
      <c r="AD10" s="260">
        <f t="shared" ca="1" si="5"/>
        <v>3.2472787228723606E-2</v>
      </c>
      <c r="AE10" s="253">
        <f ca="1">OFFSET(UTEP!C$242,'Discipline Analysis'!$A$3,0)</f>
        <v>4648577.2578450199</v>
      </c>
      <c r="AF10" s="254">
        <f ca="1">OFFSET(UTEP!D$242,'Discipline Analysis'!$A$3,0)</f>
        <v>4123821.4391594189</v>
      </c>
      <c r="AG10" s="254">
        <f ca="1">OFFSET(UTEP!E$242,'Discipline Analysis'!$A$3,0)</f>
        <v>525011.89004844485</v>
      </c>
      <c r="AH10" s="254">
        <f ca="1">OFFSET(UTEP!F$242,'Discipline Analysis'!$A$3,0)</f>
        <v>132528.46360943394</v>
      </c>
      <c r="AI10" s="254">
        <f ca="1">OFFSET(UTEP!G$242,'Discipline Analysis'!$A$3,0)</f>
        <v>0</v>
      </c>
      <c r="AJ10" s="256">
        <f t="shared" ca="1" si="6"/>
        <v>9429939.0506623182</v>
      </c>
      <c r="AK10" s="260">
        <f t="shared" ca="1" si="7"/>
        <v>3.3068718787753928E-2</v>
      </c>
      <c r="AL10" s="253">
        <f ca="1">OFFSET(UTEP!C$167,'Discipline Analysis'!$A$3,0)</f>
        <v>14353881.168641433</v>
      </c>
      <c r="AM10" s="254">
        <f ca="1">OFFSET(UTEP!D$167,'Discipline Analysis'!$A$3,0)</f>
        <v>10765460.634871295</v>
      </c>
      <c r="AN10" s="254">
        <f ca="1">OFFSET(UTEP!E$167,'Discipline Analysis'!$A$3,0)</f>
        <v>6259706.9753390914</v>
      </c>
      <c r="AO10" s="254">
        <f ca="1">OFFSET(UTEP!F$167,'Discipline Analysis'!$A$3,0)</f>
        <v>2554443.5160577996</v>
      </c>
      <c r="AP10" s="254">
        <f ca="1">OFFSET(UTEP!G$167,'Discipline Analysis'!$A$3,0)</f>
        <v>0</v>
      </c>
      <c r="AQ10" s="256">
        <f t="shared" ca="1" si="8"/>
        <v>33933492.294909619</v>
      </c>
      <c r="AR10" s="260">
        <f t="shared" ca="1" si="9"/>
        <v>4.031010224218555E-2</v>
      </c>
    </row>
    <row r="11" spans="1:44">
      <c r="A11" s="261" t="s">
        <v>796</v>
      </c>
      <c r="B11" s="253">
        <f ca="1">OFFSET(UTRGV!C$31,'Discipline Analysis'!$A$3,0)</f>
        <v>215170</v>
      </c>
      <c r="C11" s="254">
        <f ca="1">OFFSET(UTRGV!D$31,'Discipline Analysis'!$A$3,0)</f>
        <v>95765</v>
      </c>
      <c r="D11" s="254">
        <f ca="1">OFFSET(UTRGV!E$31,'Discipline Analysis'!$A$3,0)</f>
        <v>22768</v>
      </c>
      <c r="E11" s="254">
        <f ca="1">OFFSET(UTRGV!F$31,'Discipline Analysis'!$A$3,0)</f>
        <v>929</v>
      </c>
      <c r="F11" s="255">
        <f ca="1">OFFSET(UTRGV!G$31,'Discipline Analysis'!$A$3,0)</f>
        <v>0</v>
      </c>
      <c r="G11" s="256">
        <f t="shared" ca="1" si="10"/>
        <v>334632</v>
      </c>
      <c r="H11" s="257">
        <f t="shared" ca="1" si="11"/>
        <v>11364.777777777777</v>
      </c>
      <c r="I11" s="258">
        <f t="shared" ca="1" si="12"/>
        <v>336.6780244030324</v>
      </c>
      <c r="J11" s="253">
        <f ca="1">OFFSET(UTRGV!C$115,'Discipline Analysis'!$A$3,0)</f>
        <v>11710976.580613935</v>
      </c>
      <c r="K11" s="254">
        <f ca="1">OFFSET(UTRGV!D$115,'Discipline Analysis'!$A$3,0)</f>
        <v>7080072.6473046346</v>
      </c>
      <c r="L11" s="254">
        <f ca="1">OFFSET(UTRGV!E$115,'Discipline Analysis'!$A$3,0)</f>
        <v>3941217.0961675188</v>
      </c>
      <c r="M11" s="254">
        <f ca="1">OFFSET(UTRGV!F$115,'Discipline Analysis'!$A$3,0)</f>
        <v>407095.90399695496</v>
      </c>
      <c r="N11" s="254">
        <f ca="1">OFFSET(UTRGV!G$115,'Discipline Analysis'!$A$3,0)</f>
        <v>0</v>
      </c>
      <c r="O11" s="256">
        <f t="shared" ca="1" si="0"/>
        <v>23139362.228083044</v>
      </c>
      <c r="P11" s="259">
        <f t="shared" ca="1" si="1"/>
        <v>3.2327407347015273E-2</v>
      </c>
      <c r="Q11" s="253">
        <f ca="1">OFFSET(UTRGV!C$192,'Discipline Analysis'!$A$3,0)</f>
        <v>9066214.6567069497</v>
      </c>
      <c r="R11" s="254">
        <f ca="1">OFFSET(UTRGV!D$192,'Discipline Analysis'!$A$3,0)</f>
        <v>5481136.2625215156</v>
      </c>
      <c r="S11" s="254">
        <f ca="1">OFFSET(UTRGV!E$192,'Discipline Analysis'!$A$3,0)</f>
        <v>3051147.7805948067</v>
      </c>
      <c r="T11" s="254">
        <f ca="1">OFFSET(UTRGV!F$192,'Discipline Analysis'!$A$3,0)</f>
        <v>315158.93026481243</v>
      </c>
      <c r="U11" s="254">
        <f ca="1">OFFSET(UTRGV!G$192,'Discipline Analysis'!$A$3,0)</f>
        <v>0</v>
      </c>
      <c r="V11" s="256">
        <f t="shared" ca="1" si="2"/>
        <v>17913657.630088083</v>
      </c>
      <c r="W11" s="259">
        <f t="shared" ca="1" si="3"/>
        <v>3.0434910786570828E-2</v>
      </c>
      <c r="X11" s="253">
        <f ca="1">OFFSET(UTRGV!C$217,'Discipline Analysis'!$A$3,0)</f>
        <v>8033459.9809329975</v>
      </c>
      <c r="Y11" s="254">
        <f ca="1">OFFSET(UTRGV!D$217,'Discipline Analysis'!$A$3,0)</f>
        <v>6674152.7780502522</v>
      </c>
      <c r="Z11" s="254">
        <f ca="1">OFFSET(UTRGV!E$217,'Discipline Analysis'!$A$3,0)</f>
        <v>1435370.3176239887</v>
      </c>
      <c r="AA11" s="254">
        <f ca="1">OFFSET(UTRGV!F$217,'Discipline Analysis'!$A$3,0)</f>
        <v>78563.80664735951</v>
      </c>
      <c r="AB11" s="254">
        <f ca="1">OFFSET(UTRGV!G$217,'Discipline Analysis'!$A$3,0)</f>
        <v>0</v>
      </c>
      <c r="AC11" s="256">
        <f t="shared" ca="1" si="4"/>
        <v>16221546.883254599</v>
      </c>
      <c r="AD11" s="260">
        <f t="shared" ca="1" si="5"/>
        <v>3.6773657473212255E-2</v>
      </c>
      <c r="AE11" s="253">
        <f ca="1">OFFSET(UTRGV!C$242,'Discipline Analysis'!$A$3,0)</f>
        <v>6586496.3891320676</v>
      </c>
      <c r="AF11" s="254">
        <f ca="1">OFFSET(UTRGV!D$242,'Discipline Analysis'!$A$3,0)</f>
        <v>5472023.6706822263</v>
      </c>
      <c r="AG11" s="254">
        <f ca="1">OFFSET(UTRGV!E$242,'Discipline Analysis'!$A$3,0)</f>
        <v>1176835.5648172118</v>
      </c>
      <c r="AH11" s="254">
        <f ca="1">OFFSET(UTRGV!F$242,'Discipline Analysis'!$A$3,0)</f>
        <v>64413.120875372326</v>
      </c>
      <c r="AI11" s="254">
        <f ca="1">OFFSET(UTRGV!G$242,'Discipline Analysis'!$A$3,0)</f>
        <v>0</v>
      </c>
      <c r="AJ11" s="256">
        <f t="shared" ca="1" si="6"/>
        <v>13299768.745506877</v>
      </c>
      <c r="AK11" s="260">
        <f t="shared" ca="1" si="7"/>
        <v>4.663935898466233E-2</v>
      </c>
      <c r="AL11" s="253">
        <f ca="1">OFFSET(UTRGV!C$167,'Discipline Analysis'!$A$3,0)</f>
        <v>21628291.387799114</v>
      </c>
      <c r="AM11" s="254">
        <f ca="1">OFFSET(UTRGV!D$167,'Discipline Analysis'!$A$3,0)</f>
        <v>12369718.263908813</v>
      </c>
      <c r="AN11" s="254">
        <f ca="1">OFFSET(UTRGV!E$167,'Discipline Analysis'!$A$3,0)</f>
        <v>6824434.5554297734</v>
      </c>
      <c r="AO11" s="254">
        <f ca="1">OFFSET(UTRGV!F$167,'Discipline Analysis'!$A$3,0)</f>
        <v>1266460.9679652383</v>
      </c>
      <c r="AP11" s="254">
        <f ca="1">OFFSET(UTRGV!G$167,'Discipline Analysis'!$A$3,0)</f>
        <v>0</v>
      </c>
      <c r="AQ11" s="256">
        <f t="shared" ca="1" si="8"/>
        <v>42088905.175102934</v>
      </c>
      <c r="AR11" s="260">
        <f t="shared" ca="1" si="9"/>
        <v>4.9998038991246441E-2</v>
      </c>
    </row>
    <row r="12" spans="1:44">
      <c r="A12" s="262" t="s">
        <v>702</v>
      </c>
      <c r="B12" s="253">
        <f ca="1">OFFSET(UTPB!C$31,'Discipline Analysis'!$A$3,0)</f>
        <v>28424</v>
      </c>
      <c r="C12" s="254">
        <f ca="1">OFFSET(UTPB!D$31,'Discipline Analysis'!$A$3,0)</f>
        <v>13623</v>
      </c>
      <c r="D12" s="254">
        <f ca="1">OFFSET(UTPB!E$31,'Discipline Analysis'!$A$3,0)</f>
        <v>2893</v>
      </c>
      <c r="E12" s="254">
        <f ca="1">OFFSET(UTPB!F$31,'Discipline Analysis'!$A$3,0)</f>
        <v>0</v>
      </c>
      <c r="F12" s="255">
        <f ca="1">OFFSET(UTPB!G$31,'Discipline Analysis'!$A$3,0)</f>
        <v>0</v>
      </c>
      <c r="G12" s="256">
        <f t="shared" ca="1" si="10"/>
        <v>44940</v>
      </c>
      <c r="H12" s="257">
        <f t="shared" ca="1" si="11"/>
        <v>1522.1083333333333</v>
      </c>
      <c r="I12" s="258">
        <f t="shared" ca="1" si="12"/>
        <v>441.3456547638404</v>
      </c>
      <c r="J12" s="253">
        <f ca="1">OFFSET(UTPB!C$115,'Discipline Analysis'!$A$3,0)</f>
        <v>2019425.8978323676</v>
      </c>
      <c r="K12" s="254">
        <f ca="1">OFFSET(UTPB!D$115,'Discipline Analysis'!$A$3,0)</f>
        <v>1369231.0441259251</v>
      </c>
      <c r="L12" s="254">
        <f ca="1">OFFSET(UTPB!E$115,'Discipline Analysis'!$A$3,0)</f>
        <v>867545.49240708025</v>
      </c>
      <c r="M12" s="254">
        <f ca="1">OFFSET(UTPB!F$115,'Discipline Analysis'!$A$3,0)</f>
        <v>0</v>
      </c>
      <c r="N12" s="254">
        <f ca="1">OFFSET(UTPB!G$115,'Discipline Analysis'!$A$3,0)</f>
        <v>0</v>
      </c>
      <c r="O12" s="256">
        <f t="shared" ca="1" si="0"/>
        <v>4256202.4343653731</v>
      </c>
      <c r="P12" s="259">
        <f t="shared" ca="1" si="1"/>
        <v>5.9462308637054477E-3</v>
      </c>
      <c r="Q12" s="253">
        <f ca="1">OFFSET(UTPB!C$192,'Discipline Analysis'!$A$3,0)</f>
        <v>1160080.4987222792</v>
      </c>
      <c r="R12" s="254">
        <f ca="1">OFFSET(UTPB!D$192,'Discipline Analysis'!$A$3,0)</f>
        <v>786569.20971481211</v>
      </c>
      <c r="S12" s="254">
        <f ca="1">OFFSET(UTPB!E$192,'Discipline Analysis'!$A$3,0)</f>
        <v>498370.65503426263</v>
      </c>
      <c r="T12" s="254">
        <f ca="1">OFFSET(UTPB!F$192,'Discipline Analysis'!$A$3,0)</f>
        <v>0</v>
      </c>
      <c r="U12" s="254">
        <f ca="1">OFFSET(UTPB!G$192,'Discipline Analysis'!$A$3,0)</f>
        <v>0</v>
      </c>
      <c r="V12" s="256">
        <f t="shared" ca="1" si="2"/>
        <v>2445020.3634713539</v>
      </c>
      <c r="W12" s="259">
        <f t="shared" ca="1" si="3"/>
        <v>4.1540358853689738E-3</v>
      </c>
      <c r="X12" s="253">
        <f ca="1">OFFSET(UTPB!C$217,'Discipline Analysis'!$A$3,0)</f>
        <v>3150345.3584075426</v>
      </c>
      <c r="Y12" s="254">
        <f ca="1">OFFSET(UTPB!D$217,'Discipline Analysis'!$A$3,0)</f>
        <v>1957649.9546142297</v>
      </c>
      <c r="Z12" s="254">
        <f ca="1">OFFSET(UTPB!E$217,'Discipline Analysis'!$A$3,0)</f>
        <v>456492.04988633719</v>
      </c>
      <c r="AA12" s="254">
        <f ca="1">OFFSET(UTPB!F$217,'Discipline Analysis'!$A$3,0)</f>
        <v>0</v>
      </c>
      <c r="AB12" s="254">
        <f ca="1">OFFSET(UTPB!G$217,'Discipline Analysis'!$A$3,0)</f>
        <v>0</v>
      </c>
      <c r="AC12" s="256">
        <f t="shared" ca="1" si="4"/>
        <v>5564487.36290811</v>
      </c>
      <c r="AD12" s="260">
        <f t="shared" ca="1" si="5"/>
        <v>1.2614490699948949E-2</v>
      </c>
      <c r="AE12" s="253">
        <f ca="1">OFFSET(UTPB!C$242,'Discipline Analysis'!$A$3,0)</f>
        <v>880841.03349372314</v>
      </c>
      <c r="AF12" s="254">
        <f ca="1">OFFSET(UTPB!D$242,'Discipline Analysis'!$A$3,0)</f>
        <v>547361.70580135658</v>
      </c>
      <c r="AG12" s="254">
        <f ca="1">OFFSET(UTPB!E$242,'Discipline Analysis'!$A$3,0)</f>
        <v>127635.82504706853</v>
      </c>
      <c r="AH12" s="254">
        <f ca="1">OFFSET(UTPB!F$242,'Discipline Analysis'!$A$3,0)</f>
        <v>0</v>
      </c>
      <c r="AI12" s="254">
        <f ca="1">OFFSET(UTPB!G$242,'Discipline Analysis'!$A$3,0)</f>
        <v>0</v>
      </c>
      <c r="AJ12" s="256">
        <f t="shared" ca="1" si="6"/>
        <v>1555838.5643421484</v>
      </c>
      <c r="AK12" s="260">
        <f t="shared" ca="1" si="7"/>
        <v>5.4559830861006147E-3</v>
      </c>
      <c r="AL12" s="253">
        <f ca="1">OFFSET(UTPB!C$167,'Discipline Analysis'!$A$3,0)</f>
        <v>2852742.1826295867</v>
      </c>
      <c r="AM12" s="254">
        <f ca="1">OFFSET(UTPB!D$167,'Discipline Analysis'!$A$3,0)</f>
        <v>1934244.2172542152</v>
      </c>
      <c r="AN12" s="254">
        <f ca="1">OFFSET(UTPB!E$167,'Discipline Analysis'!$A$3,0)</f>
        <v>1225538.600116198</v>
      </c>
      <c r="AO12" s="254">
        <f ca="1">OFFSET(UTPB!F$167,'Discipline Analysis'!$A$3,0)</f>
        <v>0</v>
      </c>
      <c r="AP12" s="254">
        <f ca="1">OFFSET(UTPB!G$167,'Discipline Analysis'!$A$3,0)</f>
        <v>0</v>
      </c>
      <c r="AQ12" s="256">
        <f t="shared" ca="1" si="8"/>
        <v>6012525</v>
      </c>
      <c r="AR12" s="260">
        <f t="shared" ca="1" si="9"/>
        <v>7.1423682354101242E-3</v>
      </c>
    </row>
    <row r="13" spans="1:44">
      <c r="A13" s="261" t="s">
        <v>703</v>
      </c>
      <c r="B13" s="253">
        <f ca="1">OFFSET(UTSA!C$31,'Discipline Analysis'!$A$3,0)</f>
        <v>221904</v>
      </c>
      <c r="C13" s="254">
        <f ca="1">OFFSET(UTSA!D$31,'Discipline Analysis'!$A$3,0)</f>
        <v>71703</v>
      </c>
      <c r="D13" s="254">
        <f ca="1">OFFSET(UTSA!E$31,'Discipline Analysis'!$A$3,0)</f>
        <v>17398</v>
      </c>
      <c r="E13" s="254">
        <f ca="1">OFFSET(UTSA!F$31,'Discipline Analysis'!$A$3,0)</f>
        <v>4518</v>
      </c>
      <c r="F13" s="255">
        <f ca="1">OFFSET(UTSA!G$31,'Discipline Analysis'!$A$3,0)</f>
        <v>0</v>
      </c>
      <c r="G13" s="256">
        <f t="shared" ca="1" si="10"/>
        <v>315523</v>
      </c>
      <c r="H13" s="257">
        <f t="shared" ca="1" si="11"/>
        <v>10762.816666666666</v>
      </c>
      <c r="I13" s="258">
        <f t="shared" ca="1" si="12"/>
        <v>373.87952067478471</v>
      </c>
      <c r="J13" s="253">
        <f ca="1">OFFSET(UTSA!C$115,'Discipline Analysis'!$A$3,0)</f>
        <v>12513506.332773307</v>
      </c>
      <c r="K13" s="254">
        <f ca="1">OFFSET(UTSA!D$115,'Discipline Analysis'!$A$3,0)</f>
        <v>8435959.4900893848</v>
      </c>
      <c r="L13" s="254">
        <f ca="1">OFFSET(UTSA!E$115,'Discipline Analysis'!$A$3,0)</f>
        <v>7478687.4561038958</v>
      </c>
      <c r="M13" s="254">
        <f ca="1">OFFSET(UTSA!F$115,'Discipline Analysis'!$A$3,0)</f>
        <v>4459927.6319890553</v>
      </c>
      <c r="N13" s="254">
        <f ca="1">OFFSET(UTSA!G$115,'Discipline Analysis'!$A$3,0)</f>
        <v>0</v>
      </c>
      <c r="O13" s="256">
        <f t="shared" ca="1" si="0"/>
        <v>32888080.910955641</v>
      </c>
      <c r="P13" s="259">
        <f t="shared" ca="1" si="1"/>
        <v>4.5947091280663127E-2</v>
      </c>
      <c r="Q13" s="253">
        <f ca="1">OFFSET(UTSA!C$192,'Discipline Analysis'!$A$3,0)</f>
        <v>9684293.2140483037</v>
      </c>
      <c r="R13" s="254">
        <f ca="1">OFFSET(UTSA!D$192,'Discipline Analysis'!$A$3,0)</f>
        <v>6528650.1697684489</v>
      </c>
      <c r="S13" s="254">
        <f ca="1">OFFSET(UTSA!E$192,'Discipline Analysis'!$A$3,0)</f>
        <v>5787810.407019929</v>
      </c>
      <c r="T13" s="254">
        <f ca="1">OFFSET(UTSA!F$192,'Discipline Analysis'!$A$3,0)</f>
        <v>3451570.3075563041</v>
      </c>
      <c r="U13" s="254">
        <f ca="1">OFFSET(UTSA!G$192,'Discipline Analysis'!$A$3,0)</f>
        <v>0</v>
      </c>
      <c r="V13" s="256">
        <f t="shared" ca="1" si="2"/>
        <v>25452324.098392986</v>
      </c>
      <c r="W13" s="259">
        <f t="shared" ca="1" si="3"/>
        <v>4.3242939506914553E-2</v>
      </c>
      <c r="X13" s="253">
        <f ca="1">OFFSET(UTSA!C$217,'Discipline Analysis'!$A$3,0)</f>
        <v>8789143.5057689827</v>
      </c>
      <c r="Y13" s="254">
        <f ca="1">OFFSET(UTSA!D$217,'Discipline Analysis'!$A$3,0)</f>
        <v>5994590.2265755935</v>
      </c>
      <c r="Z13" s="254">
        <f ca="1">OFFSET(UTSA!E$217,'Discipline Analysis'!$A$3,0)</f>
        <v>1530689.5892748234</v>
      </c>
      <c r="AA13" s="254">
        <f ca="1">OFFSET(UTSA!F$217,'Discipline Analysis'!$A$3,0)</f>
        <v>422171.76760349784</v>
      </c>
      <c r="AB13" s="254">
        <f ca="1">OFFSET(UTSA!G$217,'Discipline Analysis'!$A$3,0)</f>
        <v>0</v>
      </c>
      <c r="AC13" s="256">
        <f t="shared" ca="1" si="4"/>
        <v>16736595.089222897</v>
      </c>
      <c r="AD13" s="260">
        <f t="shared" ca="1" si="5"/>
        <v>3.7941253045002177E-2</v>
      </c>
      <c r="AE13" s="253">
        <f ca="1">OFFSET(UTSA!C$242,'Discipline Analysis'!$A$3,0)</f>
        <v>7585160.0609409036</v>
      </c>
      <c r="AF13" s="254">
        <f ca="1">OFFSET(UTSA!D$242,'Discipline Analysis'!$A$3,0)</f>
        <v>5173419.4962777104</v>
      </c>
      <c r="AG13" s="254">
        <f ca="1">OFFSET(UTSA!E$242,'Discipline Analysis'!$A$3,0)</f>
        <v>1321007.6193026723</v>
      </c>
      <c r="AH13" s="254">
        <f ca="1">OFFSET(UTSA!F$242,'Discipline Analysis'!$A$3,0)</f>
        <v>364340.44208983541</v>
      </c>
      <c r="AI13" s="254">
        <f ca="1">OFFSET(UTSA!G$242,'Discipline Analysis'!$A$3,0)</f>
        <v>0</v>
      </c>
      <c r="AJ13" s="256">
        <f t="shared" ca="1" si="6"/>
        <v>14443927.618611122</v>
      </c>
      <c r="AK13" s="260">
        <f t="shared" ca="1" si="7"/>
        <v>5.065167208869456E-2</v>
      </c>
      <c r="AL13" s="253">
        <f ca="1">OFFSET(UTSA!C$167,'Discipline Analysis'!$A$3,0)</f>
        <v>10823600.944745541</v>
      </c>
      <c r="AM13" s="254">
        <f ca="1">OFFSET(UTSA!D$167,'Discipline Analysis'!$A$3,0)</f>
        <v>7296712.5822783308</v>
      </c>
      <c r="AN13" s="254">
        <f ca="1">OFFSET(UTSA!E$167,'Discipline Analysis'!$A$3,0)</f>
        <v>6468716.7978923302</v>
      </c>
      <c r="AO13" s="254">
        <f ca="1">OFFSET(UTSA!F$167,'Discipline Analysis'!$A$3,0)</f>
        <v>3857629.9597712425</v>
      </c>
      <c r="AP13" s="254">
        <f ca="1">OFFSET(UTSA!G$167,'Discipline Analysis'!$A$3,0)</f>
        <v>0</v>
      </c>
      <c r="AQ13" s="256">
        <f t="shared" ca="1" si="8"/>
        <v>28446660.284687441</v>
      </c>
      <c r="AR13" s="260">
        <f t="shared" ca="1" si="9"/>
        <v>3.3792212559757222E-2</v>
      </c>
    </row>
    <row r="14" spans="1:44">
      <c r="A14" s="261" t="s">
        <v>704</v>
      </c>
      <c r="B14" s="253">
        <f ca="1">OFFSET(UTT!C$31,'Discipline Analysis'!$A$3,0)</f>
        <v>39803</v>
      </c>
      <c r="C14" s="254">
        <f ca="1">OFFSET(UTT!D$31,'Discipline Analysis'!$A$3,0)</f>
        <v>15534</v>
      </c>
      <c r="D14" s="254">
        <f ca="1">OFFSET(UTT!E$31,'Discipline Analysis'!$A$3,0)</f>
        <v>6056.9999999999991</v>
      </c>
      <c r="E14" s="254">
        <f ca="1">OFFSET(UTT!F$31,'Discipline Analysis'!$A$3,0)</f>
        <v>294</v>
      </c>
      <c r="F14" s="255">
        <f ca="1">OFFSET(UTT!G$31,'Discipline Analysis'!$A$3,0)</f>
        <v>0</v>
      </c>
      <c r="G14" s="256">
        <f t="shared" ca="1" si="10"/>
        <v>61688</v>
      </c>
      <c r="H14" s="257">
        <f t="shared" ca="1" si="11"/>
        <v>2113.2750000000001</v>
      </c>
      <c r="I14" s="258">
        <f t="shared" ca="1" si="12"/>
        <v>420.54619584858921</v>
      </c>
      <c r="J14" s="253">
        <f ca="1">OFFSET(UTT!C$115,'Discipline Analysis'!$A$3,0)</f>
        <v>2478228.0242868587</v>
      </c>
      <c r="K14" s="254">
        <f ca="1">OFFSET(UTT!D$115,'Discipline Analysis'!$A$3,0)</f>
        <v>1278232.6445569498</v>
      </c>
      <c r="L14" s="254">
        <f ca="1">OFFSET(UTT!E$115,'Discipline Analysis'!$A$3,0)</f>
        <v>1600626.0489162139</v>
      </c>
      <c r="M14" s="254">
        <f ca="1">OFFSET(UTT!F$115,'Discipline Analysis'!$A$3,0)</f>
        <v>180583.62071121234</v>
      </c>
      <c r="N14" s="254">
        <f ca="1">OFFSET(UTT!G$115,'Discipline Analysis'!$A$3,0)</f>
        <v>0</v>
      </c>
      <c r="O14" s="256">
        <f t="shared" ca="1" si="0"/>
        <v>5537670.3384712348</v>
      </c>
      <c r="P14" s="259">
        <f t="shared" ca="1" si="1"/>
        <v>7.7365366867362508E-3</v>
      </c>
      <c r="Q14" s="253">
        <f ca="1">OFFSET(UTT!C$192,'Discipline Analysis'!$A$3,0)</f>
        <v>1460339.5025474962</v>
      </c>
      <c r="R14" s="254">
        <f ca="1">OFFSET(UTT!D$192,'Discipline Analysis'!$A$3,0)</f>
        <v>753221.09426529461</v>
      </c>
      <c r="S14" s="254">
        <f ca="1">OFFSET(UTT!E$192,'Discipline Analysis'!$A$3,0)</f>
        <v>943197.08482495311</v>
      </c>
      <c r="T14" s="254">
        <f ca="1">OFFSET(UTT!F$192,'Discipline Analysis'!$A$3,0)</f>
        <v>106412.07840974376</v>
      </c>
      <c r="U14" s="254">
        <f ca="1">OFFSET(UTT!G$192,'Discipline Analysis'!$A$3,0)</f>
        <v>0</v>
      </c>
      <c r="V14" s="256">
        <f t="shared" ca="1" si="2"/>
        <v>3263169.7600474879</v>
      </c>
      <c r="W14" s="259">
        <f t="shared" ca="1" si="3"/>
        <v>5.5440537370587614E-3</v>
      </c>
      <c r="X14" s="253">
        <f ca="1">OFFSET(UTT!C$217,'Discipline Analysis'!$A$3,0)</f>
        <v>2167257.689424077</v>
      </c>
      <c r="Y14" s="254">
        <f ca="1">OFFSET(UTT!D$217,'Discipline Analysis'!$A$3,0)</f>
        <v>1174801.8385684078</v>
      </c>
      <c r="Z14" s="254">
        <f ca="1">OFFSET(UTT!E$217,'Discipline Analysis'!$A$3,0)</f>
        <v>487926.91255796095</v>
      </c>
      <c r="AA14" s="254">
        <f ca="1">OFFSET(UTT!F$217,'Discipline Analysis'!$A$3,0)</f>
        <v>34047.712234088031</v>
      </c>
      <c r="AB14" s="254">
        <f ca="1">OFFSET(UTT!G$217,'Discipline Analysis'!$A$3,0)</f>
        <v>0</v>
      </c>
      <c r="AC14" s="256">
        <f t="shared" ca="1" si="4"/>
        <v>3864034.1527845343</v>
      </c>
      <c r="AD14" s="260">
        <f t="shared" ca="1" si="5"/>
        <v>8.7596250482113898E-3</v>
      </c>
      <c r="AE14" s="253">
        <f ca="1">OFFSET(UTT!C$242,'Discipline Analysis'!$A$3,0)</f>
        <v>2296931.9625462592</v>
      </c>
      <c r="AF14" s="254">
        <f ca="1">OFFSET(UTT!D$242,'Discipline Analysis'!$A$3,0)</f>
        <v>1245094.1601609751</v>
      </c>
      <c r="AG14" s="254">
        <f ca="1">OFFSET(UTT!E$242,'Discipline Analysis'!$A$3,0)</f>
        <v>517121.21097086347</v>
      </c>
      <c r="AH14" s="254">
        <f ca="1">OFFSET(UTT!F$242,'Discipline Analysis'!$A$3,0)</f>
        <v>36084.900685177039</v>
      </c>
      <c r="AI14" s="254">
        <f ca="1">OFFSET(UTT!G$242,'Discipline Analysis'!$A$3,0)</f>
        <v>0</v>
      </c>
      <c r="AJ14" s="256">
        <f t="shared" ca="1" si="6"/>
        <v>4095232.2343632746</v>
      </c>
      <c r="AK14" s="260">
        <f t="shared" ca="1" si="7"/>
        <v>1.4361077245689378E-2</v>
      </c>
      <c r="AL14" s="253">
        <f ca="1">OFFSET(UTT!C$167,'Discipline Analysis'!$A$3,0)</f>
        <v>4109389.7836301518</v>
      </c>
      <c r="AM14" s="254">
        <f ca="1">OFFSET(UTT!D$167,'Discipline Analysis'!$A$3,0)</f>
        <v>2119561.2829680708</v>
      </c>
      <c r="AN14" s="254">
        <f ca="1">OFFSET(UTT!E$167,'Discipline Analysis'!$A$3,0)</f>
        <v>2654152.994949434</v>
      </c>
      <c r="AO14" s="254">
        <f ca="1">OFFSET(UTT!F$167,'Discipline Analysis'!$A$3,0)</f>
        <v>299443.18229358399</v>
      </c>
      <c r="AP14" s="254">
        <f ca="1">OFFSET(UTT!G$167,'Discipline Analysis'!$A$3,0)</f>
        <v>0</v>
      </c>
      <c r="AQ14" s="256">
        <f t="shared" ca="1" si="8"/>
        <v>9182547.2438412402</v>
      </c>
      <c r="AR14" s="260">
        <f t="shared" ca="1" si="9"/>
        <v>1.0908084998326736E-2</v>
      </c>
    </row>
    <row r="15" spans="1:44">
      <c r="A15" s="261" t="s">
        <v>103</v>
      </c>
      <c r="B15" s="253">
        <f ca="1">OFFSET(TAMU!C$31,'Discipline Analysis'!$A$3,0)</f>
        <v>296998.00000000006</v>
      </c>
      <c r="C15" s="254">
        <f ca="1">OFFSET(TAMU!D$31,'Discipline Analysis'!$A$3,0)</f>
        <v>109898.00000000003</v>
      </c>
      <c r="D15" s="254">
        <f ca="1">OFFSET(TAMU!E$31,'Discipline Analysis'!$A$3,0)</f>
        <v>23908.5</v>
      </c>
      <c r="E15" s="254">
        <f ca="1">OFFSET(TAMU!F$31,'Discipline Analysis'!$A$3,0)</f>
        <v>13082.999999999998</v>
      </c>
      <c r="F15" s="255">
        <f ca="1">OFFSET(TAMU!G$31,'Discipline Analysis'!$A$3,0)</f>
        <v>0</v>
      </c>
      <c r="G15" s="256">
        <f t="shared" ca="1" si="10"/>
        <v>443887.50000000012</v>
      </c>
      <c r="H15" s="257">
        <f t="shared" ca="1" si="11"/>
        <v>15286.220833333338</v>
      </c>
      <c r="I15" s="258">
        <f t="shared" ca="1" si="12"/>
        <v>580.96165683803474</v>
      </c>
      <c r="J15" s="253">
        <f ca="1">OFFSET(TAMU!C$115,'Discipline Analysis'!$A$3,0)</f>
        <v>16288494.014705863</v>
      </c>
      <c r="K15" s="254">
        <f ca="1">OFFSET(TAMU!D$115,'Discipline Analysis'!$A$3,0)</f>
        <v>17892737.454697881</v>
      </c>
      <c r="L15" s="254">
        <f ca="1">OFFSET(TAMU!E$115,'Discipline Analysis'!$A$3,0)</f>
        <v>15259522.01599979</v>
      </c>
      <c r="M15" s="254">
        <f ca="1">OFFSET(TAMU!F$115,'Discipline Analysis'!$A$3,0)</f>
        <v>19073665.219442472</v>
      </c>
      <c r="N15" s="254">
        <f ca="1">OFFSET(TAMU!G$115,'Discipline Analysis'!$A$3,0)</f>
        <v>0</v>
      </c>
      <c r="O15" s="256">
        <f t="shared" ca="1" si="0"/>
        <v>68514418.70484601</v>
      </c>
      <c r="P15" s="259">
        <f t="shared" ca="1" si="1"/>
        <v>9.5719730768007869E-2</v>
      </c>
      <c r="Q15" s="253">
        <f ca="1">OFFSET(TAMU!C$192,'Discipline Analysis'!$A$3,0)</f>
        <v>14505669.418567428</v>
      </c>
      <c r="R15" s="254">
        <f ca="1">OFFSET(TAMU!D$192,'Discipline Analysis'!$A$3,0)</f>
        <v>15934323.595339082</v>
      </c>
      <c r="S15" s="254">
        <f ca="1">OFFSET(TAMU!E$192,'Discipline Analysis'!$A$3,0)</f>
        <v>13589321.495873213</v>
      </c>
      <c r="T15" s="254">
        <f ca="1">OFFSET(TAMU!F$192,'Discipline Analysis'!$A$3,0)</f>
        <v>16985995.269044895</v>
      </c>
      <c r="U15" s="254">
        <f ca="1">OFFSET(TAMU!G$192,'Discipline Analysis'!$A$3,0)</f>
        <v>0</v>
      </c>
      <c r="V15" s="256">
        <f t="shared" ca="1" si="2"/>
        <v>61015309.778824612</v>
      </c>
      <c r="W15" s="259">
        <f t="shared" ca="1" si="3"/>
        <v>0.10366367093085828</v>
      </c>
      <c r="X15" s="253">
        <f ca="1">OFFSET(TAMU!C$217,'Discipline Analysis'!$A$3,0)</f>
        <v>14664699.979920579</v>
      </c>
      <c r="Y15" s="254">
        <f ca="1">OFFSET(TAMU!D$217,'Discipline Analysis'!$A$3,0)</f>
        <v>8754762.5658169761</v>
      </c>
      <c r="Z15" s="254">
        <f ca="1">OFFSET(TAMU!E$217,'Discipline Analysis'!$A$3,0)</f>
        <v>2035843.2018056728</v>
      </c>
      <c r="AA15" s="254">
        <f ca="1">OFFSET(TAMU!F$217,'Discipline Analysis'!$A$3,0)</f>
        <v>1103944.7284408465</v>
      </c>
      <c r="AB15" s="254">
        <f ca="1">OFFSET(TAMU!G$217,'Discipline Analysis'!$A$3,0)</f>
        <v>0</v>
      </c>
      <c r="AC15" s="256">
        <f t="shared" ca="1" si="4"/>
        <v>26559250.475984078</v>
      </c>
      <c r="AD15" s="260">
        <f t="shared" ca="1" si="5"/>
        <v>6.0208855960420742E-2</v>
      </c>
      <c r="AE15" s="253">
        <f ca="1">OFFSET(TAMU!C$242,'Discipline Analysis'!$A$3,0)</f>
        <v>11653032.068149358</v>
      </c>
      <c r="AF15" s="254">
        <f ca="1">OFFSET(TAMU!D$242,'Discipline Analysis'!$A$3,0)</f>
        <v>6956809.8268759334</v>
      </c>
      <c r="AG15" s="254">
        <f ca="1">OFFSET(TAMU!E$242,'Discipline Analysis'!$A$3,0)</f>
        <v>1617745.0714197196</v>
      </c>
      <c r="AH15" s="254">
        <f ca="1">OFFSET(TAMU!F$242,'Discipline Analysis'!$A$3,0)</f>
        <v>877229.21979991917</v>
      </c>
      <c r="AI15" s="254">
        <f ca="1">OFFSET(TAMU!G$242,'Discipline Analysis'!$A$3,0)</f>
        <v>0</v>
      </c>
      <c r="AJ15" s="256">
        <f t="shared" ca="1" si="6"/>
        <v>21104816.186244931</v>
      </c>
      <c r="AK15" s="260">
        <f t="shared" ca="1" si="7"/>
        <v>7.4009940868191806E-2</v>
      </c>
      <c r="AL15" s="253">
        <f ca="1">OFFSET(TAMU!C$167,'Discipline Analysis'!$A$3,0)</f>
        <v>11271353.278114347</v>
      </c>
      <c r="AM15" s="254">
        <f ca="1">OFFSET(TAMU!D$167,'Discipline Analysis'!$A$3,0)</f>
        <v>12534682.207709676</v>
      </c>
      <c r="AN15" s="254">
        <f ca="1">OFFSET(TAMU!E$167,'Discipline Analysis'!$A$3,0)</f>
        <v>14989012.062203197</v>
      </c>
      <c r="AO15" s="254">
        <f ca="1">OFFSET(TAMU!F$167,'Discipline Analysis'!$A$3,0)</f>
        <v>41892774.755766377</v>
      </c>
      <c r="AP15" s="254">
        <f ca="1">OFFSET(TAMU!G$167,'Discipline Analysis'!$A$3,0)</f>
        <v>0</v>
      </c>
      <c r="AQ15" s="256">
        <f t="shared" ca="1" si="8"/>
        <v>80687822.303793594</v>
      </c>
      <c r="AR15" s="260">
        <f t="shared" ca="1" si="9"/>
        <v>9.5850269064499852E-2</v>
      </c>
    </row>
    <row r="16" spans="1:44">
      <c r="A16" s="261" t="s">
        <v>690</v>
      </c>
      <c r="B16" s="253">
        <f ca="1">OFFSET(TAMUG!C$31,'Discipline Analysis'!$A$3,0)</f>
        <v>18186</v>
      </c>
      <c r="C16" s="254">
        <f ca="1">OFFSET(TAMUG!D$31,'Discipline Analysis'!$A$3,0)</f>
        <v>1091</v>
      </c>
      <c r="D16" s="254">
        <f ca="1">OFFSET(TAMUG!E$31,'Discipline Analysis'!$A$3,0)</f>
        <v>132</v>
      </c>
      <c r="E16" s="254">
        <f ca="1">OFFSET(TAMUG!F$31,'Discipline Analysis'!$A$3,0)</f>
        <v>6</v>
      </c>
      <c r="F16" s="255">
        <f ca="1">OFFSET(TAMUG!G$31,'Discipline Analysis'!$A$3,0)</f>
        <v>0</v>
      </c>
      <c r="G16" s="256">
        <f t="shared" ca="1" si="10"/>
        <v>19415</v>
      </c>
      <c r="H16" s="257">
        <f t="shared" ca="1" si="11"/>
        <v>648.40000000000009</v>
      </c>
      <c r="I16" s="258">
        <f t="shared" ca="1" si="12"/>
        <v>617.28764629383772</v>
      </c>
      <c r="J16" s="253">
        <f ca="1">OFFSET(TAMUG!C$115,'Discipline Analysis'!$A$3,0)</f>
        <v>1557135.0335258399</v>
      </c>
      <c r="K16" s="254">
        <f ca="1">OFFSET(TAMUG!D$115,'Discipline Analysis'!$A$3,0)</f>
        <v>276165.89427198796</v>
      </c>
      <c r="L16" s="254">
        <f ca="1">OFFSET(TAMUG!E$115,'Discipline Analysis'!$A$3,0)</f>
        <v>86045.993535991991</v>
      </c>
      <c r="M16" s="254">
        <f ca="1">OFFSET(TAMUG!F$115,'Discipline Analysis'!$A$3,0)</f>
        <v>20945.659100693469</v>
      </c>
      <c r="N16" s="254">
        <f ca="1">OFFSET(TAMUG!G$115,'Discipline Analysis'!$A$3,0)</f>
        <v>0</v>
      </c>
      <c r="O16" s="256">
        <f t="shared" ca="1" si="0"/>
        <v>1940292.5804345133</v>
      </c>
      <c r="P16" s="259">
        <f t="shared" ca="1" si="1"/>
        <v>2.7107328197651134E-3</v>
      </c>
      <c r="Q16" s="253">
        <f ca="1">OFFSET(TAMUG!C$192,'Discipline Analysis'!$A$3,0)</f>
        <v>974725.17671134451</v>
      </c>
      <c r="R16" s="254">
        <f ca="1">OFFSET(TAMUG!D$192,'Discipline Analysis'!$A$3,0)</f>
        <v>172872.5154210866</v>
      </c>
      <c r="S16" s="254">
        <f ca="1">OFFSET(TAMUG!E$192,'Discipline Analysis'!$A$3,0)</f>
        <v>53862.506750466229</v>
      </c>
      <c r="T16" s="254">
        <f ca="1">OFFSET(TAMUG!F$192,'Discipline Analysis'!$A$3,0)</f>
        <v>13111.426323785312</v>
      </c>
      <c r="U16" s="254">
        <f ca="1">OFFSET(TAMUG!G$192,'Discipline Analysis'!$A$3,0)</f>
        <v>0</v>
      </c>
      <c r="V16" s="256">
        <f t="shared" ca="1" si="2"/>
        <v>1214571.6252066826</v>
      </c>
      <c r="W16" s="259">
        <f t="shared" ca="1" si="3"/>
        <v>2.0635305095358107E-3</v>
      </c>
      <c r="X16" s="253">
        <f ca="1">OFFSET(TAMUG!C$217,'Discipline Analysis'!$A$3,0)</f>
        <v>2104862.5481526265</v>
      </c>
      <c r="Y16" s="254">
        <f ca="1">OFFSET(TAMUG!D$217,'Discipline Analysis'!$A$3,0)</f>
        <v>177828.81477088793</v>
      </c>
      <c r="Z16" s="254">
        <f ca="1">OFFSET(TAMUG!E$217,'Discipline Analysis'!$A$3,0)</f>
        <v>24467.767738974668</v>
      </c>
      <c r="AA16" s="254">
        <f ca="1">OFFSET(TAMUG!F$217,'Discipline Analysis'!$A$3,0)</f>
        <v>943.74066880594501</v>
      </c>
      <c r="AB16" s="254">
        <f ca="1">OFFSET(TAMUG!G$217,'Discipline Analysis'!$A$3,0)</f>
        <v>0</v>
      </c>
      <c r="AC16" s="256">
        <f t="shared" ca="1" si="4"/>
        <v>2308102.871331295</v>
      </c>
      <c r="AD16" s="260">
        <f t="shared" ca="1" si="5"/>
        <v>5.232385358445263E-3</v>
      </c>
      <c r="AE16" s="253">
        <f ca="1">OFFSET(TAMUG!C$242,'Discipline Analysis'!$A$3,0)</f>
        <v>983666.946709009</v>
      </c>
      <c r="AF16" s="254">
        <f ca="1">OFFSET(TAMUG!D$242,'Discipline Analysis'!$A$3,0)</f>
        <v>83104.869444366792</v>
      </c>
      <c r="AG16" s="254">
        <f ca="1">OFFSET(TAMUG!E$242,'Discipline Analysis'!$A$3,0)</f>
        <v>11434.539706978145</v>
      </c>
      <c r="AH16" s="254">
        <f ca="1">OFFSET(TAMUG!F$242,'Discipline Analysis'!$A$3,0)</f>
        <v>441.03901368012163</v>
      </c>
      <c r="AI16" s="254">
        <f ca="1">OFFSET(TAMUG!G$242,'Discipline Analysis'!$A$3,0)</f>
        <v>0</v>
      </c>
      <c r="AJ16" s="256">
        <f t="shared" ca="1" si="6"/>
        <v>1078647.3948740342</v>
      </c>
      <c r="AK16" s="260">
        <f t="shared" ca="1" si="7"/>
        <v>3.7825787823864603E-3</v>
      </c>
      <c r="AL16" s="253">
        <f ca="1">OFFSET(TAMUG!C$167,'Discipline Analysis'!$A$3,0)</f>
        <v>4138660.8737448934</v>
      </c>
      <c r="AM16" s="254">
        <f ca="1">OFFSET(TAMUG!D$167,'Discipline Analysis'!$A$3,0)</f>
        <v>725349.30744636548</v>
      </c>
      <c r="AN16" s="254">
        <f ca="1">OFFSET(TAMUG!E$167,'Discipline Analysis'!$A$3,0)</f>
        <v>516828.2694814718</v>
      </c>
      <c r="AO16" s="254">
        <f ca="1">OFFSET(TAMUG!F$167,'Discipline Analysis'!$A$3,0)</f>
        <v>62186.730275603979</v>
      </c>
      <c r="AP16" s="254">
        <f ca="1">OFFSET(TAMUG!G$167,'Discipline Analysis'!$A$3,0)</f>
        <v>0</v>
      </c>
      <c r="AQ16" s="256">
        <f t="shared" ca="1" si="8"/>
        <v>5443025.1809483347</v>
      </c>
      <c r="AR16" s="260">
        <f t="shared" ca="1" si="9"/>
        <v>6.4658508957456031E-3</v>
      </c>
    </row>
    <row r="17" spans="1:44">
      <c r="A17" s="261" t="s">
        <v>686</v>
      </c>
      <c r="B17" s="253">
        <f ca="1">OFFSET(PVAMU!C$31,'Discipline Analysis'!$A$3,0)</f>
        <v>78507</v>
      </c>
      <c r="C17" s="254">
        <f ca="1">OFFSET(PVAMU!D$31,'Discipline Analysis'!$A$3,0)</f>
        <v>12242</v>
      </c>
      <c r="D17" s="254">
        <f ca="1">OFFSET(PVAMU!E$31,'Discipline Analysis'!$A$3,0)</f>
        <v>1908</v>
      </c>
      <c r="E17" s="254">
        <f ca="1">OFFSET(PVAMU!F$31,'Discipline Analysis'!$A$3,0)</f>
        <v>316</v>
      </c>
      <c r="F17" s="255">
        <f ca="1">OFFSET(PVAMU!G$31,'Discipline Analysis'!$A$3,0)</f>
        <v>0</v>
      </c>
      <c r="G17" s="256">
        <f t="shared" ca="1" si="10"/>
        <v>92973</v>
      </c>
      <c r="H17" s="257">
        <f t="shared" ca="1" si="11"/>
        <v>3122.0222222222224</v>
      </c>
      <c r="I17" s="258">
        <f t="shared" ca="1" si="12"/>
        <v>456.59880626855949</v>
      </c>
      <c r="J17" s="253">
        <f ca="1">OFFSET(PVAMU!C$115,'Discipline Analysis'!$A$3,0)</f>
        <v>6604474.0211189883</v>
      </c>
      <c r="K17" s="254">
        <f ca="1">OFFSET(PVAMU!D$115,'Discipline Analysis'!$A$3,0)</f>
        <v>1610944.4990467813</v>
      </c>
      <c r="L17" s="254">
        <f ca="1">OFFSET(PVAMU!E$115,'Discipline Analysis'!$A$3,0)</f>
        <v>386648.09515416151</v>
      </c>
      <c r="M17" s="254">
        <f ca="1">OFFSET(PVAMU!F$115,'Discipline Analysis'!$A$3,0)</f>
        <v>355396.370149013</v>
      </c>
      <c r="N17" s="254">
        <f ca="1">OFFSET(PVAMU!G$115,'Discipline Analysis'!$A$3,0)</f>
        <v>0</v>
      </c>
      <c r="O17" s="256">
        <f t="shared" ca="1" si="0"/>
        <v>8957462.9854689427</v>
      </c>
      <c r="P17" s="259">
        <f t="shared" ca="1" si="1"/>
        <v>1.2514240966228019E-2</v>
      </c>
      <c r="Q17" s="253">
        <f ca="1">OFFSET(PVAMU!C$192,'Discipline Analysis'!$A$3,0)</f>
        <v>6697330.2785158902</v>
      </c>
      <c r="R17" s="254">
        <f ca="1">OFFSET(PVAMU!D$192,'Discipline Analysis'!$A$3,0)</f>
        <v>1633593.732971736</v>
      </c>
      <c r="S17" s="254">
        <f ca="1">OFFSET(PVAMU!E$192,'Discipline Analysis'!$A$3,0)</f>
        <v>392084.21238785057</v>
      </c>
      <c r="T17" s="254">
        <f ca="1">OFFSET(PVAMU!F$192,'Discipline Analysis'!$A$3,0)</f>
        <v>360393.10065608373</v>
      </c>
      <c r="U17" s="254">
        <f ca="1">OFFSET(PVAMU!G$192,'Discipline Analysis'!$A$3,0)</f>
        <v>0</v>
      </c>
      <c r="V17" s="256">
        <f t="shared" ca="1" si="2"/>
        <v>9083401.3245315608</v>
      </c>
      <c r="W17" s="259">
        <f t="shared" ca="1" si="3"/>
        <v>1.5432499306361813E-2</v>
      </c>
      <c r="X17" s="253">
        <f ca="1">OFFSET(PVAMU!C$217,'Discipline Analysis'!$A$3,0)</f>
        <v>5262181.182587957</v>
      </c>
      <c r="Y17" s="254">
        <f ca="1">OFFSET(PVAMU!D$217,'Discipline Analysis'!$A$3,0)</f>
        <v>1898758.1413490316</v>
      </c>
      <c r="Z17" s="254">
        <f ca="1">OFFSET(PVAMU!E$217,'Discipline Analysis'!$A$3,0)</f>
        <v>230585.30089449257</v>
      </c>
      <c r="AA17" s="254">
        <f ca="1">OFFSET(PVAMU!F$217,'Discipline Analysis'!$A$3,0)</f>
        <v>56109.839881192805</v>
      </c>
      <c r="AB17" s="254">
        <f ca="1">OFFSET(PVAMU!G$217,'Discipline Analysis'!$A$3,0)</f>
        <v>0</v>
      </c>
      <c r="AC17" s="256">
        <f t="shared" ca="1" si="4"/>
        <v>7447634.4647126738</v>
      </c>
      <c r="AD17" s="260">
        <f t="shared" ca="1" si="5"/>
        <v>1.6883516767057256E-2</v>
      </c>
      <c r="AE17" s="253">
        <f ca="1">OFFSET(PVAMU!C$242,'Discipline Analysis'!$A$3,0)</f>
        <v>6444177.2108352277</v>
      </c>
      <c r="AF17" s="254">
        <f ca="1">OFFSET(PVAMU!D$242,'Discipline Analysis'!$A$3,0)</f>
        <v>2325258.959888495</v>
      </c>
      <c r="AG17" s="254">
        <f ca="1">OFFSET(PVAMU!E$242,'Discipline Analysis'!$A$3,0)</f>
        <v>282379.58550242969</v>
      </c>
      <c r="AH17" s="254">
        <f ca="1">OFFSET(PVAMU!F$242,'Discipline Analysis'!$A$3,0)</f>
        <v>68713.284267450712</v>
      </c>
      <c r="AI17" s="254">
        <f ca="1">OFFSET(PVAMU!G$242,'Discipline Analysis'!$A$3,0)</f>
        <v>0</v>
      </c>
      <c r="AJ17" s="256">
        <f t="shared" ca="1" si="6"/>
        <v>9120529.0404936038</v>
      </c>
      <c r="AK17" s="260">
        <f t="shared" ca="1" si="7"/>
        <v>3.1983686046670977E-2</v>
      </c>
      <c r="AL17" s="253">
        <f ca="1">OFFSET(PVAMU!C$167,'Discipline Analysis'!$A$3,0)</f>
        <v>5705693.2967295153</v>
      </c>
      <c r="AM17" s="254">
        <f ca="1">OFFSET(PVAMU!D$167,'Discipline Analysis'!$A$3,0)</f>
        <v>1391742.5376905571</v>
      </c>
      <c r="AN17" s="254">
        <f ca="1">OFFSET(PVAMU!E$167,'Discipline Analysis'!$A$3,0)</f>
        <v>388145.16299156263</v>
      </c>
      <c r="AO17" s="254">
        <f ca="1">OFFSET(PVAMU!F$167,'Discipline Analysis'!$A$3,0)</f>
        <v>356752.00258836604</v>
      </c>
      <c r="AP17" s="254">
        <f ca="1">OFFSET(PVAMU!G$167,'Discipline Analysis'!$A$3,0)</f>
        <v>0</v>
      </c>
      <c r="AQ17" s="256">
        <f t="shared" ca="1" si="8"/>
        <v>7842333.0000000009</v>
      </c>
      <c r="AR17" s="260">
        <f t="shared" ca="1" si="9"/>
        <v>9.3160244840077323E-3</v>
      </c>
    </row>
    <row r="18" spans="1:44">
      <c r="A18" s="261" t="s">
        <v>689</v>
      </c>
      <c r="B18" s="253">
        <f ca="1">OFFSET(TAR!C$31,'Discipline Analysis'!$A$3,0)</f>
        <v>76786</v>
      </c>
      <c r="C18" s="254">
        <f ca="1">OFFSET(TAR!D$31,'Discipline Analysis'!$A$3,0)</f>
        <v>32738</v>
      </c>
      <c r="D18" s="254">
        <f ca="1">OFFSET(TAR!E$31,'Discipline Analysis'!$A$3,0)</f>
        <v>6437</v>
      </c>
      <c r="E18" s="254">
        <f ca="1">OFFSET(TAR!F$31,'Discipline Analysis'!$A$3,0)</f>
        <v>285</v>
      </c>
      <c r="F18" s="255">
        <f ca="1">OFFSET(TAR!G$31,'Discipline Analysis'!$A$3,0)</f>
        <v>0</v>
      </c>
      <c r="G18" s="256">
        <f t="shared" ca="1" si="10"/>
        <v>116246</v>
      </c>
      <c r="H18" s="257">
        <f t="shared" ca="1" si="11"/>
        <v>3934.8416666666672</v>
      </c>
      <c r="I18" s="258">
        <f t="shared" ca="1" si="12"/>
        <v>366.60495506751533</v>
      </c>
      <c r="J18" s="253">
        <f ca="1">OFFSET(TAR!C$115,'Discipline Analysis'!$A$3,0)</f>
        <v>4627927.0577120893</v>
      </c>
      <c r="K18" s="254">
        <f ca="1">OFFSET(TAR!D$115,'Discipline Analysis'!$A$3,0)</f>
        <v>2907740.051196456</v>
      </c>
      <c r="L18" s="254">
        <f ca="1">OFFSET(TAR!E$115,'Discipline Analysis'!$A$3,0)</f>
        <v>1547560.3584569918</v>
      </c>
      <c r="M18" s="254">
        <f ca="1">OFFSET(TAR!F$115,'Discipline Analysis'!$A$3,0)</f>
        <v>103366.6</v>
      </c>
      <c r="N18" s="254">
        <f ca="1">OFFSET(TAR!G$115,'Discipline Analysis'!$A$3,0)</f>
        <v>0</v>
      </c>
      <c r="O18" s="256">
        <f t="shared" ca="1" si="0"/>
        <v>9186594.0673655365</v>
      </c>
      <c r="P18" s="259">
        <f t="shared" ca="1" si="1"/>
        <v>1.2834354102766576E-2</v>
      </c>
      <c r="Q18" s="253">
        <f ca="1">OFFSET(TAR!C$192,'Discipline Analysis'!$A$3,0)</f>
        <v>3906261.0902137882</v>
      </c>
      <c r="R18" s="254">
        <f ca="1">OFFSET(TAR!D$192,'Discipline Analysis'!$A$3,0)</f>
        <v>2454315.2216535192</v>
      </c>
      <c r="S18" s="254">
        <f ca="1">OFFSET(TAR!E$192,'Discipline Analysis'!$A$3,0)</f>
        <v>1306238.1359109853</v>
      </c>
      <c r="T18" s="254">
        <f ca="1">OFFSET(TAR!F$192,'Discipline Analysis'!$A$3,0)</f>
        <v>87247.902262164862</v>
      </c>
      <c r="U18" s="254">
        <f ca="1">OFFSET(TAR!G$192,'Discipline Analysis'!$A$3,0)</f>
        <v>0</v>
      </c>
      <c r="V18" s="256">
        <f t="shared" ca="1" si="2"/>
        <v>7754062.3500404581</v>
      </c>
      <c r="W18" s="259">
        <f t="shared" ca="1" si="3"/>
        <v>1.3173981591599094E-2</v>
      </c>
      <c r="X18" s="253">
        <f ca="1">OFFSET(TAR!C$217,'Discipline Analysis'!$A$3,0)</f>
        <v>3931791.3856456103</v>
      </c>
      <c r="Y18" s="254">
        <f ca="1">OFFSET(TAR!D$217,'Discipline Analysis'!$A$3,0)</f>
        <v>2895289.1729022874</v>
      </c>
      <c r="Z18" s="254">
        <f ca="1">OFFSET(TAR!E$217,'Discipline Analysis'!$A$3,0)</f>
        <v>661873.94405239727</v>
      </c>
      <c r="AA18" s="254">
        <f ca="1">OFFSET(TAR!F$217,'Discipline Analysis'!$A$3,0)</f>
        <v>34959.676889162256</v>
      </c>
      <c r="AB18" s="254">
        <f ca="1">OFFSET(TAR!G$217,'Discipline Analysis'!$A$3,0)</f>
        <v>0</v>
      </c>
      <c r="AC18" s="256">
        <f t="shared" ca="1" si="4"/>
        <v>7523914.179489457</v>
      </c>
      <c r="AD18" s="260">
        <f t="shared" ca="1" si="5"/>
        <v>1.7056440109297289E-2</v>
      </c>
      <c r="AE18" s="253">
        <f ca="1">OFFSET(TAR!C$242,'Discipline Analysis'!$A$3,0)</f>
        <v>3107699.2732043243</v>
      </c>
      <c r="AF18" s="254">
        <f ca="1">OFFSET(TAR!D$242,'Discipline Analysis'!$A$3,0)</f>
        <v>2288444.9289944577</v>
      </c>
      <c r="AG18" s="254">
        <f ca="1">OFFSET(TAR!E$242,'Discipline Analysis'!$A$3,0)</f>
        <v>523147.07804538455</v>
      </c>
      <c r="AH18" s="254">
        <f ca="1">OFFSET(TAR!F$242,'Discipline Analysis'!$A$3,0)</f>
        <v>27632.229638772638</v>
      </c>
      <c r="AI18" s="254">
        <f ca="1">OFFSET(TAR!G$242,'Discipline Analysis'!$A$3,0)</f>
        <v>0</v>
      </c>
      <c r="AJ18" s="256">
        <f t="shared" ca="1" si="6"/>
        <v>5946923.50988294</v>
      </c>
      <c r="AK18" s="260">
        <f t="shared" ca="1" si="7"/>
        <v>2.085455061205185E-2</v>
      </c>
      <c r="AL18" s="253">
        <f ca="1">OFFSET(TAR!C$167,'Discipline Analysis'!$A$3,0)</f>
        <v>6148440.2566659153</v>
      </c>
      <c r="AM18" s="254">
        <f ca="1">OFFSET(TAR!D$167,'Discipline Analysis'!$A$3,0)</f>
        <v>3863083.222466087</v>
      </c>
      <c r="AN18" s="254">
        <f ca="1">OFFSET(TAR!E$167,'Discipline Analysis'!$A$3,0)</f>
        <v>2056013.7385660498</v>
      </c>
      <c r="AO18" s="254">
        <f ca="1">OFFSET(TAR!F$167,'Discipline Analysis'!$A$3,0)</f>
        <v>137328.28230194782</v>
      </c>
      <c r="AP18" s="254">
        <f ca="1">OFFSET(TAR!G$167,'Discipline Analysis'!$A$3,0)</f>
        <v>0</v>
      </c>
      <c r="AQ18" s="256">
        <f t="shared" ca="1" si="8"/>
        <v>12204865.5</v>
      </c>
      <c r="AR18" s="260">
        <f t="shared" ca="1" si="9"/>
        <v>1.4498341988541072E-2</v>
      </c>
    </row>
    <row r="19" spans="1:44">
      <c r="A19" s="262" t="s">
        <v>696</v>
      </c>
      <c r="B19" s="253">
        <f ca="1">OFFSET(TAMUCT!C$31,'Discipline Analysis'!$A$3,0)</f>
        <v>1356</v>
      </c>
      <c r="C19" s="254">
        <f ca="1">OFFSET(TAMUCT!D$31,'Discipline Analysis'!$A$3,0)</f>
        <v>10830</v>
      </c>
      <c r="D19" s="254">
        <f ca="1">OFFSET(TAMUCT!E$31,'Discipline Analysis'!$A$3,0)</f>
        <v>3126</v>
      </c>
      <c r="E19" s="254">
        <f ca="1">OFFSET(TAMUCT!F$31,'Discipline Analysis'!$A$3,0)</f>
        <v>0</v>
      </c>
      <c r="F19" s="255">
        <f ca="1">OFFSET(TAMUCT!G$31,'Discipline Analysis'!$A$3,0)</f>
        <v>0</v>
      </c>
      <c r="G19" s="256">
        <f ca="1">SUM(B19:F19)</f>
        <v>15312</v>
      </c>
      <c r="H19" s="257">
        <f ca="1">(B19/30)+(C19/30)+(D19/24)+(E19/18)+(F19/24)</f>
        <v>536.45000000000005</v>
      </c>
      <c r="I19" s="258">
        <f ca="1">IF((G19=0),0,(O19+V19+AC19+AJ19+AQ19)/G19)</f>
        <v>719.06319269651181</v>
      </c>
      <c r="J19" s="253">
        <f ca="1">OFFSET(TAMUCT!C$115,'Discipline Analysis'!$A$3,0)</f>
        <v>145999.96001891789</v>
      </c>
      <c r="K19" s="254">
        <f ca="1">OFFSET(TAMUCT!D$115,'Discipline Analysis'!$A$3,0)</f>
        <v>1237488.5940880401</v>
      </c>
      <c r="L19" s="254">
        <f ca="1">OFFSET(TAMUCT!E$115,'Discipline Analysis'!$A$3,0)</f>
        <v>1123377.8654037451</v>
      </c>
      <c r="M19" s="254">
        <f ca="1">OFFSET(TAMUCT!F$115,'Discipline Analysis'!$A$3,0)</f>
        <v>0</v>
      </c>
      <c r="N19" s="254">
        <f ca="1">OFFSET(TAMUCT!G$115,'Discipline Analysis'!$A$3,0)</f>
        <v>0</v>
      </c>
      <c r="O19" s="256">
        <f ca="1">SUM(J19:N19)</f>
        <v>2506866.4195107031</v>
      </c>
      <c r="P19" s="259">
        <f t="shared" ca="1" si="1"/>
        <v>3.5022785463689888E-3</v>
      </c>
      <c r="Q19" s="253">
        <f ca="1">OFFSET(TAMUCT!C$192,'Discipline Analysis'!$A$3,0)</f>
        <v>134763.00468356448</v>
      </c>
      <c r="R19" s="254">
        <f ca="1">OFFSET(TAMUCT!D$192,'Discipline Analysis'!$A$3,0)</f>
        <v>1142244.7045830376</v>
      </c>
      <c r="S19" s="254">
        <f ca="1">OFFSET(TAMUCT!E$192,'Discipline Analysis'!$A$3,0)</f>
        <v>1036916.5616018065</v>
      </c>
      <c r="T19" s="254">
        <f ca="1">OFFSET(TAMUCT!F$192,'Discipline Analysis'!$A$3,0)</f>
        <v>0</v>
      </c>
      <c r="U19" s="254">
        <f ca="1">OFFSET(TAMUCT!G$192,'Discipline Analysis'!$A$3,0)</f>
        <v>0</v>
      </c>
      <c r="V19" s="256">
        <f ca="1">SUM(Q19:U19)</f>
        <v>2313924.2708684085</v>
      </c>
      <c r="W19" s="259">
        <f t="shared" ca="1" si="3"/>
        <v>3.9313065039534682E-3</v>
      </c>
      <c r="X19" s="253">
        <f ca="1">OFFSET(TAMUCT!C$217,'Discipline Analysis'!$A$3,0)</f>
        <v>244618.09520710882</v>
      </c>
      <c r="Y19" s="254">
        <f ca="1">OFFSET(TAMUCT!D$217,'Discipline Analysis'!$A$3,0)</f>
        <v>1558767.6106025097</v>
      </c>
      <c r="Z19" s="254">
        <f ca="1">OFFSET(TAMUCT!E$217,'Discipline Analysis'!$A$3,0)</f>
        <v>471683.91022077948</v>
      </c>
      <c r="AA19" s="254">
        <f ca="1">OFFSET(TAMUCT!F$217,'Discipline Analysis'!$A$3,0)</f>
        <v>0</v>
      </c>
      <c r="AB19" s="254">
        <f ca="1">OFFSET(TAMUCT!G$217,'Discipline Analysis'!$A$3,0)</f>
        <v>0</v>
      </c>
      <c r="AC19" s="256">
        <f ca="1">SUM(X19:AB19)</f>
        <v>2275069.6160303978</v>
      </c>
      <c r="AD19" s="260">
        <f t="shared" ca="1" si="5"/>
        <v>5.1575001687403062E-3</v>
      </c>
      <c r="AE19" s="253">
        <f ca="1">OFFSET(TAMUCT!C$242,'Discipline Analysis'!$A$3,0)</f>
        <v>241939.04175978707</v>
      </c>
      <c r="AF19" s="254">
        <f ca="1">OFFSET(TAMUCT!D$242,'Discipline Analysis'!$A$3,0)</f>
        <v>1541696.0127829683</v>
      </c>
      <c r="AG19" s="254">
        <f ca="1">OFFSET(TAMUCT!E$242,'Discipline Analysis'!$A$3,0)</f>
        <v>466518.0356167226</v>
      </c>
      <c r="AH19" s="254">
        <f ca="1">OFFSET(TAMUCT!F$242,'Discipline Analysis'!$A$3,0)</f>
        <v>0</v>
      </c>
      <c r="AI19" s="254">
        <f ca="1">OFFSET(TAMUCT!G$242,'Discipline Analysis'!$A$3,0)</f>
        <v>0</v>
      </c>
      <c r="AJ19" s="256">
        <f ca="1">SUM(AE19:AI19)</f>
        <v>2250153.0901594781</v>
      </c>
      <c r="AK19" s="260">
        <f t="shared" ca="1" si="7"/>
        <v>7.8907911671659298E-3</v>
      </c>
      <c r="AL19" s="253">
        <f ca="1">OFFSET(TAMUCT!C$167,'Discipline Analysis'!$A$3,0)</f>
        <v>96927.835575548044</v>
      </c>
      <c r="AM19" s="254">
        <f ca="1">OFFSET(TAMUCT!D$167,'Discipline Analysis'!$A$3,0)</f>
        <v>821555.64261003619</v>
      </c>
      <c r="AN19" s="254">
        <f ca="1">OFFSET(TAMUCT!E$167,'Discipline Analysis'!$A$3,0)</f>
        <v>745798.73181441566</v>
      </c>
      <c r="AO19" s="254">
        <f ca="1">OFFSET(TAMUCT!F$167,'Discipline Analysis'!$A$3,0)</f>
        <v>0</v>
      </c>
      <c r="AP19" s="254">
        <f ca="1">OFFSET(TAMUCT!G$167,'Discipline Analysis'!$A$3,0)</f>
        <v>0</v>
      </c>
      <c r="AQ19" s="256">
        <f ca="1">SUM(AL19:AP19)</f>
        <v>1664282.21</v>
      </c>
      <c r="AR19" s="260">
        <f t="shared" ca="1" si="9"/>
        <v>1.9770256907808551E-3</v>
      </c>
    </row>
    <row r="20" spans="1:44">
      <c r="A20" s="261" t="s">
        <v>692</v>
      </c>
      <c r="B20" s="253">
        <f ca="1">OFFSET(TAMUCC!C$31,'Discipline Analysis'!$A$3,0)</f>
        <v>66956</v>
      </c>
      <c r="C20" s="254">
        <f ca="1">OFFSET(TAMUCC!D$31,'Discipline Analysis'!$A$3,0)</f>
        <v>17060</v>
      </c>
      <c r="D20" s="254">
        <f ca="1">OFFSET(TAMUCC!E$31,'Discipline Analysis'!$A$3,0)</f>
        <v>4866</v>
      </c>
      <c r="E20" s="254">
        <f ca="1">OFFSET(TAMUCC!F$31,'Discipline Analysis'!$A$3,0)</f>
        <v>138</v>
      </c>
      <c r="F20" s="255">
        <f ca="1">OFFSET(TAMUCC!G$31,'Discipline Analysis'!$A$3,0)</f>
        <v>0</v>
      </c>
      <c r="G20" s="256">
        <f t="shared" ca="1" si="10"/>
        <v>89020</v>
      </c>
      <c r="H20" s="257">
        <f t="shared" ca="1" si="11"/>
        <v>3010.95</v>
      </c>
      <c r="I20" s="258">
        <f t="shared" ca="1" si="12"/>
        <v>457.68681222853519</v>
      </c>
      <c r="J20" s="253">
        <f ca="1">OFFSET(TAMUCC!C$115,'Discipline Analysis'!$A$3,0)</f>
        <v>6073262.0953214671</v>
      </c>
      <c r="K20" s="254">
        <f ca="1">OFFSET(TAMUCC!D$115,'Discipline Analysis'!$A$3,0)</f>
        <v>3134480.9100034665</v>
      </c>
      <c r="L20" s="254">
        <f ca="1">OFFSET(TAMUCC!E$115,'Discipline Analysis'!$A$3,0)</f>
        <v>1234701.5298816208</v>
      </c>
      <c r="M20" s="254">
        <f ca="1">OFFSET(TAMUCC!F$115,'Discipline Analysis'!$A$3,0)</f>
        <v>69861.259224453126</v>
      </c>
      <c r="N20" s="254">
        <f ca="1">OFFSET(TAMUCC!G$115,'Discipline Analysis'!$A$3,0)</f>
        <v>0</v>
      </c>
      <c r="O20" s="256">
        <f t="shared" ca="1" si="0"/>
        <v>10512305.794431008</v>
      </c>
      <c r="P20" s="259">
        <f t="shared" ca="1" si="1"/>
        <v>1.4686471831990225E-2</v>
      </c>
      <c r="Q20" s="253">
        <f ca="1">OFFSET(TAMUCC!C$192,'Discipline Analysis'!$A$3,0)</f>
        <v>4794577.930267428</v>
      </c>
      <c r="R20" s="254">
        <f ca="1">OFFSET(TAMUCC!D$192,'Discipline Analysis'!$A$3,0)</f>
        <v>2474537.2022597855</v>
      </c>
      <c r="S20" s="254">
        <f ca="1">OFFSET(TAMUCC!E$192,'Discipline Analysis'!$A$3,0)</f>
        <v>974743.49249610305</v>
      </c>
      <c r="T20" s="254">
        <f ca="1">OFFSET(TAMUCC!F$192,'Discipline Analysis'!$A$3,0)</f>
        <v>55152.444666645824</v>
      </c>
      <c r="U20" s="254">
        <f ca="1">OFFSET(TAMUCC!G$192,'Discipline Analysis'!$A$3,0)</f>
        <v>0</v>
      </c>
      <c r="V20" s="256">
        <f t="shared" ca="1" si="2"/>
        <v>8299011.0696899621</v>
      </c>
      <c r="W20" s="259">
        <f t="shared" ca="1" si="3"/>
        <v>1.4099837494858707E-2</v>
      </c>
      <c r="X20" s="253">
        <f ca="1">OFFSET(TAMUCC!C$217,'Discipline Analysis'!$A$3,0)</f>
        <v>3730383.2243894576</v>
      </c>
      <c r="Y20" s="254">
        <f ca="1">OFFSET(TAMUCC!D$217,'Discipline Analysis'!$A$3,0)</f>
        <v>1463184.4937433512</v>
      </c>
      <c r="Z20" s="254">
        <f ca="1">OFFSET(TAMUCC!E$217,'Discipline Analysis'!$A$3,0)</f>
        <v>453553.83700749214</v>
      </c>
      <c r="AA20" s="254">
        <f ca="1">OFFSET(TAMUCC!F$217,'Discipline Analysis'!$A$3,0)</f>
        <v>14403.961641676657</v>
      </c>
      <c r="AB20" s="254">
        <f ca="1">OFFSET(TAMUCC!G$217,'Discipline Analysis'!$A$3,0)</f>
        <v>0</v>
      </c>
      <c r="AC20" s="256">
        <f t="shared" ca="1" si="4"/>
        <v>5661525.5167819774</v>
      </c>
      <c r="AD20" s="260">
        <f t="shared" ca="1" si="5"/>
        <v>1.2834472669490593E-2</v>
      </c>
      <c r="AE20" s="253">
        <f ca="1">OFFSET(TAMUCC!C$242,'Discipline Analysis'!$A$3,0)</f>
        <v>2937791.8591110366</v>
      </c>
      <c r="AF20" s="254">
        <f ca="1">OFFSET(TAMUCC!D$242,'Discipline Analysis'!$A$3,0)</f>
        <v>1152302.9231937022</v>
      </c>
      <c r="AG20" s="254">
        <f ca="1">OFFSET(TAMUCC!E$242,'Discipline Analysis'!$A$3,0)</f>
        <v>357187.63726942893</v>
      </c>
      <c r="AH20" s="254">
        <f ca="1">OFFSET(TAMUCC!F$242,'Discipline Analysis'!$A$3,0)</f>
        <v>11343.56410708743</v>
      </c>
      <c r="AI20" s="254">
        <f ca="1">OFFSET(TAMUCC!G$242,'Discipline Analysis'!$A$3,0)</f>
        <v>0</v>
      </c>
      <c r="AJ20" s="256">
        <f t="shared" ca="1" si="6"/>
        <v>4458625.983681255</v>
      </c>
      <c r="AK20" s="260">
        <f t="shared" ca="1" si="7"/>
        <v>1.5635419067080027E-2</v>
      </c>
      <c r="AL20" s="253">
        <f ca="1">OFFSET(TAMUCC!C$167,'Discipline Analysis'!$A$3,0)</f>
        <v>6824024.0946717011</v>
      </c>
      <c r="AM20" s="254">
        <f ca="1">OFFSET(TAMUCC!D$167,'Discipline Analysis'!$A$3,0)</f>
        <v>3521957.873451523</v>
      </c>
      <c r="AN20" s="254">
        <f ca="1">OFFSET(TAMUCC!E$167,'Discipline Analysis'!$A$3,0)</f>
        <v>1387332.3524322903</v>
      </c>
      <c r="AO20" s="254">
        <f ca="1">OFFSET(TAMUCC!F$167,'Discipline Analysis'!$A$3,0)</f>
        <v>78497.339444485056</v>
      </c>
      <c r="AP20" s="254">
        <f ca="1">OFFSET(TAMUCC!G$167,'Discipline Analysis'!$A$3,0)</f>
        <v>0</v>
      </c>
      <c r="AQ20" s="256">
        <f t="shared" ca="1" si="8"/>
        <v>11811811.659999998</v>
      </c>
      <c r="AR20" s="260">
        <f t="shared" ca="1" si="9"/>
        <v>1.4031427462344176E-2</v>
      </c>
    </row>
    <row r="21" spans="1:44">
      <c r="A21" s="261" t="s">
        <v>693</v>
      </c>
      <c r="B21" s="253">
        <f ca="1">OFFSET(TAMUK!C$31,'Discipline Analysis'!$A$3,0)</f>
        <v>41699</v>
      </c>
      <c r="C21" s="254">
        <f ca="1">OFFSET(TAMUK!D$31,'Discipline Analysis'!$A$3,0)</f>
        <v>9624</v>
      </c>
      <c r="D21" s="254">
        <f ca="1">OFFSET(TAMUK!E$31,'Discipline Analysis'!$A$3,0)</f>
        <v>1897</v>
      </c>
      <c r="E21" s="254">
        <f ca="1">OFFSET(TAMUK!F$31,'Discipline Analysis'!$A$3,0)</f>
        <v>94</v>
      </c>
      <c r="F21" s="255">
        <f ca="1">OFFSET(TAMUK!G$31,'Discipline Analysis'!$A$3,0)</f>
        <v>0</v>
      </c>
      <c r="G21" s="256">
        <f t="shared" ca="1" si="10"/>
        <v>53314</v>
      </c>
      <c r="H21" s="257">
        <f t="shared" ca="1" si="11"/>
        <v>1795.0305555555556</v>
      </c>
      <c r="I21" s="258">
        <f t="shared" ca="1" si="12"/>
        <v>435.01642363230081</v>
      </c>
      <c r="J21" s="253">
        <f ca="1">OFFSET(TAMUK!C$115,'Discipline Analysis'!$A$3,0)</f>
        <v>3222353.3012473504</v>
      </c>
      <c r="K21" s="254">
        <f ca="1">OFFSET(TAMUK!D$115,'Discipline Analysis'!$A$3,0)</f>
        <v>965735.48420267471</v>
      </c>
      <c r="L21" s="254">
        <f ca="1">OFFSET(TAMUK!E$115,'Discipline Analysis'!$A$3,0)</f>
        <v>423020.0632377438</v>
      </c>
      <c r="M21" s="254">
        <f ca="1">OFFSET(TAMUK!F$115,'Discipline Analysis'!$A$3,0)</f>
        <v>40368.675446015412</v>
      </c>
      <c r="N21" s="254">
        <f ca="1">OFFSET(TAMUK!G$115,'Discipline Analysis'!$A$3,0)</f>
        <v>0</v>
      </c>
      <c r="O21" s="256">
        <f t="shared" ca="1" si="0"/>
        <v>4651477.5241337847</v>
      </c>
      <c r="P21" s="259">
        <f t="shared" ca="1" si="1"/>
        <v>6.4984595169897295E-3</v>
      </c>
      <c r="Q21" s="253">
        <f ca="1">OFFSET(TAMUK!C$192,'Discipline Analysis'!$A$3,0)</f>
        <v>2226948.8109067362</v>
      </c>
      <c r="R21" s="254">
        <f ca="1">OFFSET(TAMUK!D$192,'Discipline Analysis'!$A$3,0)</f>
        <v>667413.93234661408</v>
      </c>
      <c r="S21" s="254">
        <f ca="1">OFFSET(TAMUK!E$192,'Discipline Analysis'!$A$3,0)</f>
        <v>292346.59850995464</v>
      </c>
      <c r="T21" s="254">
        <f ca="1">OFFSET(TAMUK!F$192,'Discipline Analysis'!$A$3,0)</f>
        <v>27898.546614235231</v>
      </c>
      <c r="U21" s="254">
        <f ca="1">OFFSET(TAMUK!G$192,'Discipline Analysis'!$A$3,0)</f>
        <v>0</v>
      </c>
      <c r="V21" s="256">
        <f t="shared" ca="1" si="2"/>
        <v>3214607.8883775403</v>
      </c>
      <c r="W21" s="259">
        <f t="shared" ca="1" si="3"/>
        <v>5.4615481838979525E-3</v>
      </c>
      <c r="X21" s="253">
        <f ca="1">OFFSET(TAMUK!C$217,'Discipline Analysis'!$A$3,0)</f>
        <v>3110075.3345916057</v>
      </c>
      <c r="Y21" s="254">
        <f ca="1">OFFSET(TAMUK!D$217,'Discipline Analysis'!$A$3,0)</f>
        <v>1216691.8514546191</v>
      </c>
      <c r="Z21" s="254">
        <f ca="1">OFFSET(TAMUK!E$217,'Discipline Analysis'!$A$3,0)</f>
        <v>220120.24170542959</v>
      </c>
      <c r="AA21" s="254">
        <f ca="1">OFFSET(TAMUK!F$217,'Discipline Analysis'!$A$3,0)</f>
        <v>15035.77285028639</v>
      </c>
      <c r="AB21" s="254">
        <f ca="1">OFFSET(TAMUK!G$217,'Discipline Analysis'!$A$3,0)</f>
        <v>0</v>
      </c>
      <c r="AC21" s="256">
        <f t="shared" ca="1" si="4"/>
        <v>4561923.200601941</v>
      </c>
      <c r="AD21" s="260">
        <f t="shared" ca="1" si="5"/>
        <v>1.034171416606465E-2</v>
      </c>
      <c r="AE21" s="253">
        <f ca="1">OFFSET(TAMUK!C$242,'Discipline Analysis'!$A$3,0)</f>
        <v>3705376.8935349998</v>
      </c>
      <c r="AF21" s="254">
        <f ca="1">OFFSET(TAMUK!D$242,'Discipline Analysis'!$A$3,0)</f>
        <v>1449579.6364766401</v>
      </c>
      <c r="AG21" s="254">
        <f ca="1">OFFSET(TAMUK!E$242,'Discipline Analysis'!$A$3,0)</f>
        <v>262253.60149410687</v>
      </c>
      <c r="AH21" s="254">
        <f ca="1">OFFSET(TAMUK!F$242,'Discipline Analysis'!$A$3,0)</f>
        <v>17913.779989901101</v>
      </c>
      <c r="AI21" s="254">
        <f ca="1">OFFSET(TAMUK!G$242,'Discipline Analysis'!$A$3,0)</f>
        <v>0</v>
      </c>
      <c r="AJ21" s="256">
        <f t="shared" ca="1" si="6"/>
        <v>5435123.9114956474</v>
      </c>
      <c r="AK21" s="260">
        <f t="shared" ca="1" si="7"/>
        <v>1.9059782172528791E-2</v>
      </c>
      <c r="AL21" s="253">
        <f ca="1">OFFSET(TAMUK!C$167,'Discipline Analysis'!$A$3,0)</f>
        <v>3681473.564685558</v>
      </c>
      <c r="AM21" s="254">
        <f ca="1">OFFSET(TAMUK!D$167,'Discipline Analysis'!$A$3,0)</f>
        <v>1123403.541571934</v>
      </c>
      <c r="AN21" s="254">
        <f ca="1">OFFSET(TAMUK!E$167,'Discipline Analysis'!$A$3,0)</f>
        <v>480523.3641513089</v>
      </c>
      <c r="AO21" s="254">
        <f ca="1">OFFSET(TAMUK!F$167,'Discipline Analysis'!$A$3,0)</f>
        <v>43932.614514771034</v>
      </c>
      <c r="AP21" s="254">
        <f ca="1">OFFSET(TAMUK!G$167,'Discipline Analysis'!$A$3,0)</f>
        <v>0</v>
      </c>
      <c r="AQ21" s="256">
        <f t="shared" ca="1" si="8"/>
        <v>5329333.0849235719</v>
      </c>
      <c r="AR21" s="260">
        <f t="shared" ca="1" si="9"/>
        <v>6.3307943570593663E-3</v>
      </c>
    </row>
    <row r="22" spans="1:44">
      <c r="A22" s="262" t="s">
        <v>694</v>
      </c>
      <c r="B22" s="253">
        <f ca="1">OFFSET(TAMUSA!C$31,'Discipline Analysis'!$A$3,0)</f>
        <v>42839</v>
      </c>
      <c r="C22" s="254">
        <f ca="1">OFFSET(TAMUSA!D$31,'Discipline Analysis'!$A$3,0)</f>
        <v>20500</v>
      </c>
      <c r="D22" s="254">
        <f ca="1">OFFSET(TAMUSA!E$31,'Discipline Analysis'!$A$3,0)</f>
        <v>2025</v>
      </c>
      <c r="E22" s="254">
        <f ca="1">OFFSET(TAMUSA!F$31,'Discipline Analysis'!$A$3,0)</f>
        <v>0</v>
      </c>
      <c r="F22" s="255">
        <f ca="1">OFFSET(TAMUSA!G$31,'Discipline Analysis'!$A$3,0)</f>
        <v>0</v>
      </c>
      <c r="G22" s="256">
        <f ca="1">SUM(B22:F22)</f>
        <v>65364</v>
      </c>
      <c r="H22" s="257">
        <f ca="1">(B22/30)+(C22/30)+(D22/24)+(E22/18)+(F22/24)</f>
        <v>2195.6750000000002</v>
      </c>
      <c r="I22" s="258">
        <f ca="1">IF((G22=0),0,(O22+V22+AC22+AJ22+AQ22)/G22)</f>
        <v>420.77326693034854</v>
      </c>
      <c r="J22" s="253">
        <f ca="1">OFFSET(TAMUSA!C$115,'Discipline Analysis'!$A$3,0)</f>
        <v>3282990.4706678945</v>
      </c>
      <c r="K22" s="254">
        <f ca="1">OFFSET(TAMUSA!D$115,'Discipline Analysis'!$A$3,0)</f>
        <v>2158093.5478445096</v>
      </c>
      <c r="L22" s="254">
        <f ca="1">OFFSET(TAMUSA!E$115,'Discipline Analysis'!$A$3,0)</f>
        <v>375432.0166666666</v>
      </c>
      <c r="M22" s="254">
        <f ca="1">OFFSET(TAMUSA!F$115,'Discipline Analysis'!$A$3,0)</f>
        <v>0</v>
      </c>
      <c r="N22" s="254">
        <f ca="1">OFFSET(TAMUSA!G$115,'Discipline Analysis'!$A$3,0)</f>
        <v>0</v>
      </c>
      <c r="O22" s="256">
        <f ca="1">SUM(J22:N22)</f>
        <v>5816516.0351790702</v>
      </c>
      <c r="P22" s="259">
        <f t="shared" ca="1" si="1"/>
        <v>8.1261048319419219E-3</v>
      </c>
      <c r="Q22" s="253">
        <f ca="1">OFFSET(TAMUSA!C$192,'Discipline Analysis'!$A$3,0)</f>
        <v>1431752.9887953084</v>
      </c>
      <c r="R22" s="254">
        <f ca="1">OFFSET(TAMUSA!D$192,'Discipline Analysis'!$A$3,0)</f>
        <v>941171.44561727729</v>
      </c>
      <c r="S22" s="254">
        <f ca="1">OFFSET(TAMUSA!E$192,'Discipline Analysis'!$A$3,0)</f>
        <v>163730.57331555252</v>
      </c>
      <c r="T22" s="254">
        <f ca="1">OFFSET(TAMUSA!F$192,'Discipline Analysis'!$A$3,0)</f>
        <v>0</v>
      </c>
      <c r="U22" s="254">
        <f ca="1">OFFSET(TAMUSA!G$192,'Discipline Analysis'!$A$3,0)</f>
        <v>0</v>
      </c>
      <c r="V22" s="256">
        <f ca="1">SUM(Q22:U22)</f>
        <v>2536655.007728138</v>
      </c>
      <c r="W22" s="259">
        <f t="shared" ca="1" si="3"/>
        <v>4.3097211329328278E-3</v>
      </c>
      <c r="X22" s="253">
        <f ca="1">OFFSET(TAMUSA!C$217,'Discipline Analysis'!$A$3,0)</f>
        <v>2308612.6897550845</v>
      </c>
      <c r="Y22" s="254">
        <f ca="1">OFFSET(TAMUSA!D$217,'Discipline Analysis'!$A$3,0)</f>
        <v>2285099.0555687295</v>
      </c>
      <c r="Z22" s="254">
        <f ca="1">OFFSET(TAMUSA!E$217,'Discipline Analysis'!$A$3,0)</f>
        <v>209596.12688626131</v>
      </c>
      <c r="AA22" s="254">
        <f ca="1">OFFSET(TAMUSA!F$217,'Discipline Analysis'!$A$3,0)</f>
        <v>0</v>
      </c>
      <c r="AB22" s="254">
        <f ca="1">OFFSET(TAMUSA!G$217,'Discipline Analysis'!$A$3,0)</f>
        <v>0</v>
      </c>
      <c r="AC22" s="256">
        <f ca="1">SUM(X22:AB22)</f>
        <v>4803307.8722100761</v>
      </c>
      <c r="AD22" s="260">
        <f t="shared" ca="1" si="5"/>
        <v>1.0888924447358147E-2</v>
      </c>
      <c r="AE22" s="253">
        <f ca="1">OFFSET(TAMUSA!C$242,'Discipline Analysis'!$A$3,0)</f>
        <v>4099978.2017447366</v>
      </c>
      <c r="AF22" s="254">
        <f ca="1">OFFSET(TAMUSA!D$242,'Discipline Analysis'!$A$3,0)</f>
        <v>4058219.1886215433</v>
      </c>
      <c r="AG22" s="254">
        <f ca="1">OFFSET(TAMUSA!E$242,'Discipline Analysis'!$A$3,0)</f>
        <v>372232.0141517375</v>
      </c>
      <c r="AH22" s="254">
        <f ca="1">OFFSET(TAMUSA!F$242,'Discipline Analysis'!$A$3,0)</f>
        <v>0</v>
      </c>
      <c r="AI22" s="254">
        <f ca="1">OFFSET(TAMUSA!G$242,'Discipline Analysis'!$A$3,0)</f>
        <v>0</v>
      </c>
      <c r="AJ22" s="256">
        <f ca="1">SUM(AE22:AI22)</f>
        <v>8530429.4045180175</v>
      </c>
      <c r="AK22" s="260">
        <f t="shared" ca="1" si="7"/>
        <v>2.991433662521718E-2</v>
      </c>
      <c r="AL22" s="253">
        <f ca="1">OFFSET(TAMUSA!C$167,'Discipline Analysis'!$A$3,0)</f>
        <v>3282990.1685991338</v>
      </c>
      <c r="AM22" s="254">
        <f ca="1">OFFSET(TAMUSA!D$167,'Discipline Analysis'!$A$3,0)</f>
        <v>2158093.349277792</v>
      </c>
      <c r="AN22" s="254">
        <f ca="1">OFFSET(TAMUSA!E$167,'Discipline Analysis'!$A$3,0)</f>
        <v>375431.98212307447</v>
      </c>
      <c r="AO22" s="254">
        <f ca="1">OFFSET(TAMUSA!F$167,'Discipline Analysis'!$A$3,0)</f>
        <v>0</v>
      </c>
      <c r="AP22" s="254">
        <f ca="1">OFFSET(TAMUSA!G$167,'Discipline Analysis'!$A$3,0)</f>
        <v>0</v>
      </c>
      <c r="AQ22" s="256">
        <f ca="1">SUM(AL22:AP22)</f>
        <v>5816515.5</v>
      </c>
      <c r="AR22" s="260">
        <f t="shared" ca="1" si="9"/>
        <v>6.909525623256558E-3</v>
      </c>
    </row>
    <row r="23" spans="1:44">
      <c r="A23" s="261" t="s">
        <v>709</v>
      </c>
      <c r="B23" s="253">
        <f ca="1">OFFSET(TAMIU!C$31,'Discipline Analysis'!$A$3,0)</f>
        <v>56761</v>
      </c>
      <c r="C23" s="254">
        <f ca="1">OFFSET(TAMIU!D$31,'Discipline Analysis'!$A$3,0)</f>
        <v>32915</v>
      </c>
      <c r="D23" s="254">
        <f ca="1">OFFSET(TAMIU!E$31,'Discipline Analysis'!$A$3,0)</f>
        <v>5725</v>
      </c>
      <c r="E23" s="254">
        <f ca="1">OFFSET(TAMIU!F$31,'Discipline Analysis'!$A$3,0)</f>
        <v>184</v>
      </c>
      <c r="F23" s="255">
        <f ca="1">OFFSET(TAMIU!G$31,'Discipline Analysis'!$A$3,0)</f>
        <v>0</v>
      </c>
      <c r="G23" s="256">
        <f t="shared" ca="1" si="10"/>
        <v>95585</v>
      </c>
      <c r="H23" s="257">
        <f t="shared" ca="1" si="11"/>
        <v>3237.9638888888885</v>
      </c>
      <c r="I23" s="258">
        <f t="shared" ca="1" si="12"/>
        <v>362.83192694142144</v>
      </c>
      <c r="J23" s="253">
        <f ca="1">OFFSET(TAMIU!C$115,'Discipline Analysis'!$A$3,0)</f>
        <v>3366201.0968932034</v>
      </c>
      <c r="K23" s="254">
        <f ca="1">OFFSET(TAMIU!D$115,'Discipline Analysis'!$A$3,0)</f>
        <v>2078400.9216673984</v>
      </c>
      <c r="L23" s="254">
        <f ca="1">OFFSET(TAMIU!E$115,'Discipline Analysis'!$A$3,0)</f>
        <v>1272267.6833063071</v>
      </c>
      <c r="M23" s="254">
        <f ca="1">OFFSET(TAMIU!F$115,'Discipline Analysis'!$A$3,0)</f>
        <v>136793.25</v>
      </c>
      <c r="N23" s="254">
        <f ca="1">OFFSET(TAMIU!G$115,'Discipline Analysis'!$A$3,0)</f>
        <v>0</v>
      </c>
      <c r="O23" s="256">
        <f t="shared" ca="1" si="0"/>
        <v>6853662.951866908</v>
      </c>
      <c r="P23" s="259">
        <f t="shared" ca="1" si="1"/>
        <v>9.5750760924279664E-3</v>
      </c>
      <c r="Q23" s="253">
        <f ca="1">OFFSET(TAMIU!C$192,'Discipline Analysis'!$A$3,0)</f>
        <v>4600756.6882114913</v>
      </c>
      <c r="R23" s="254">
        <f ca="1">OFFSET(TAMIU!D$192,'Discipline Analysis'!$A$3,0)</f>
        <v>2840655.2864508154</v>
      </c>
      <c r="S23" s="254">
        <f ca="1">OFFSET(TAMIU!E$192,'Discipline Analysis'!$A$3,0)</f>
        <v>1738872.3622510715</v>
      </c>
      <c r="T23" s="254">
        <f ca="1">OFFSET(TAMIU!F$192,'Discipline Analysis'!$A$3,0)</f>
        <v>186962.22885214441</v>
      </c>
      <c r="U23" s="254">
        <f ca="1">OFFSET(TAMIU!G$192,'Discipline Analysis'!$A$3,0)</f>
        <v>0</v>
      </c>
      <c r="V23" s="256">
        <f t="shared" ca="1" si="2"/>
        <v>9367246.5657655224</v>
      </c>
      <c r="W23" s="259">
        <f t="shared" ca="1" si="3"/>
        <v>1.5914746135710523E-2</v>
      </c>
      <c r="X23" s="253">
        <f ca="1">OFFSET(TAMIU!C$217,'Discipline Analysis'!$A$3,0)</f>
        <v>1827289.3944117911</v>
      </c>
      <c r="Y23" s="254">
        <f ca="1">OFFSET(TAMIU!D$217,'Discipline Analysis'!$A$3,0)</f>
        <v>1768160.5629303004</v>
      </c>
      <c r="Z23" s="254">
        <f ca="1">OFFSET(TAMIU!E$217,'Discipline Analysis'!$A$3,0)</f>
        <v>331682.01820794604</v>
      </c>
      <c r="AA23" s="254">
        <f ca="1">OFFSET(TAMIU!F$217,'Discipline Analysis'!$A$3,0)</f>
        <v>5938.8209587584415</v>
      </c>
      <c r="AB23" s="254">
        <f ca="1">OFFSET(TAMIU!G$217,'Discipline Analysis'!$A$3,0)</f>
        <v>0</v>
      </c>
      <c r="AC23" s="256">
        <f t="shared" ca="1" si="4"/>
        <v>3933070.7965087956</v>
      </c>
      <c r="AD23" s="260">
        <f t="shared" ca="1" si="5"/>
        <v>8.9161286115082353E-3</v>
      </c>
      <c r="AE23" s="253">
        <f ca="1">OFFSET(TAMIU!C$242,'Discipline Analysis'!$A$3,0)</f>
        <v>2794937.6087996559</v>
      </c>
      <c r="AF23" s="254">
        <f ca="1">OFFSET(TAMIU!D$242,'Discipline Analysis'!$A$3,0)</f>
        <v>2704496.8743558414</v>
      </c>
      <c r="AG23" s="254">
        <f ca="1">OFFSET(TAMIU!E$242,'Discipline Analysis'!$A$3,0)</f>
        <v>507325.52254010871</v>
      </c>
      <c r="AH23" s="254">
        <f ca="1">OFFSET(TAMIU!F$242,'Discipline Analysis'!$A$3,0)</f>
        <v>9083.746723602444</v>
      </c>
      <c r="AI23" s="254">
        <f ca="1">OFFSET(TAMIU!G$242,'Discipline Analysis'!$A$3,0)</f>
        <v>0</v>
      </c>
      <c r="AJ23" s="256">
        <f t="shared" ca="1" si="6"/>
        <v>6015843.7524192082</v>
      </c>
      <c r="AK23" s="260">
        <f t="shared" ca="1" si="7"/>
        <v>2.1096238719151075E-2</v>
      </c>
      <c r="AL23" s="253">
        <f ca="1">OFFSET(TAMIU!C$167,'Discipline Analysis'!$A$3,0)</f>
        <v>4180436.8373810858</v>
      </c>
      <c r="AM23" s="254">
        <f ca="1">OFFSET(TAMIU!D$167,'Discipline Analysis'!$A$3,0)</f>
        <v>2581136.2796489666</v>
      </c>
      <c r="AN23" s="254">
        <f ca="1">OFFSET(TAMIU!E$167,'Discipline Analysis'!$A$3,0)</f>
        <v>1580010.9789079304</v>
      </c>
      <c r="AO23" s="254">
        <f ca="1">OFFSET(TAMIU!F$167,'Discipline Analysis'!$A$3,0)</f>
        <v>169881.57419735493</v>
      </c>
      <c r="AP23" s="254">
        <f ca="1">OFFSET(TAMIU!G$167,'Discipline Analysis'!$A$3,0)</f>
        <v>0</v>
      </c>
      <c r="AQ23" s="256">
        <f t="shared" ca="1" si="8"/>
        <v>8511465.6701353379</v>
      </c>
      <c r="AR23" s="260">
        <f t="shared" ca="1" si="9"/>
        <v>1.0110897175339544E-2</v>
      </c>
    </row>
    <row r="24" spans="1:44">
      <c r="A24" s="261" t="s">
        <v>121</v>
      </c>
      <c r="B24" s="253">
        <f ca="1">OFFSET(WTAMU!C$31,'Discipline Analysis'!$A$3,0)</f>
        <v>44497</v>
      </c>
      <c r="C24" s="254">
        <f ca="1">OFFSET(WTAMU!D$31,'Discipline Analysis'!$A$3,0)</f>
        <v>17108</v>
      </c>
      <c r="D24" s="254">
        <f ca="1">OFFSET(WTAMU!E$31,'Discipline Analysis'!$A$3,0)</f>
        <v>6969</v>
      </c>
      <c r="E24" s="254">
        <f ca="1">OFFSET(WTAMU!F$31,'Discipline Analysis'!$A$3,0)</f>
        <v>99</v>
      </c>
      <c r="F24" s="255">
        <f ca="1">OFFSET(WTAMU!G$31,'Discipline Analysis'!$A$3,0)</f>
        <v>0</v>
      </c>
      <c r="G24" s="256">
        <f ca="1">SUM(B24:F24)</f>
        <v>68673</v>
      </c>
      <c r="H24" s="257">
        <f ca="1">(B24/30)+(C24/30)+(D24/24)+(E24/18)+(F24/24)</f>
        <v>2349.375</v>
      </c>
      <c r="I24" s="258">
        <f ca="1">IF((G24=0),0,(O24+V24+AC24+AJ24+AQ24)/G24)</f>
        <v>395.34738476643349</v>
      </c>
      <c r="J24" s="253">
        <f ca="1">OFFSET(WTAMU!C$115,'Discipline Analysis'!$A$3,0)</f>
        <v>4163285.6766091124</v>
      </c>
      <c r="K24" s="254">
        <f ca="1">OFFSET(WTAMU!D$115,'Discipline Analysis'!$A$3,0)</f>
        <v>2562456.9916446819</v>
      </c>
      <c r="L24" s="254">
        <f ca="1">OFFSET(WTAMU!E$115,'Discipline Analysis'!$A$3,0)</f>
        <v>1590912.097983487</v>
      </c>
      <c r="M24" s="254">
        <f ca="1">OFFSET(WTAMU!F$115,'Discipline Analysis'!$A$3,0)</f>
        <v>912.36494597839123</v>
      </c>
      <c r="N24" s="254">
        <f ca="1">OFFSET(WTAMU!G$115,'Discipline Analysis'!$A$3,0)</f>
        <v>0</v>
      </c>
      <c r="O24" s="256">
        <f ca="1">SUM(J24:N24)</f>
        <v>8317567.1311832592</v>
      </c>
      <c r="P24" s="259">
        <f t="shared" ca="1" si="1"/>
        <v>1.162025893953007E-2</v>
      </c>
      <c r="Q24" s="253">
        <f ca="1">OFFSET(WTAMU!C$192,'Discipline Analysis'!$A$3,0)</f>
        <v>2860035.9281355455</v>
      </c>
      <c r="R24" s="254">
        <f ca="1">OFFSET(WTAMU!D$192,'Discipline Analysis'!$A$3,0)</f>
        <v>1760320.9651409187</v>
      </c>
      <c r="S24" s="254">
        <f ca="1">OFFSET(WTAMU!E$192,'Discipline Analysis'!$A$3,0)</f>
        <v>1092902.6043786118</v>
      </c>
      <c r="T24" s="254">
        <f ca="1">OFFSET(WTAMU!F$192,'Discipline Analysis'!$A$3,0)</f>
        <v>626.76374569494601</v>
      </c>
      <c r="U24" s="254">
        <f ca="1">OFFSET(WTAMU!G$192,'Discipline Analysis'!$A$3,0)</f>
        <v>0</v>
      </c>
      <c r="V24" s="256">
        <f ca="1">SUM(Q24:U24)</f>
        <v>5713886.2614007713</v>
      </c>
      <c r="W24" s="259">
        <f t="shared" ca="1" si="3"/>
        <v>9.7077672355564658E-3</v>
      </c>
      <c r="X24" s="253">
        <f ca="1">OFFSET(WTAMU!C$217,'Discipline Analysis'!$A$3,0)</f>
        <v>1790346.0070497238</v>
      </c>
      <c r="Y24" s="254">
        <f ca="1">OFFSET(WTAMU!D$217,'Discipline Analysis'!$A$3,0)</f>
        <v>1421200.857629877</v>
      </c>
      <c r="Z24" s="254">
        <f ca="1">OFFSET(WTAMU!E$217,'Discipline Analysis'!$A$3,0)</f>
        <v>685902.01690609148</v>
      </c>
      <c r="AA24" s="254">
        <f ca="1">OFFSET(WTAMU!F$217,'Discipline Analysis'!$A$3,0)</f>
        <v>8433.1923054665876</v>
      </c>
      <c r="AB24" s="254">
        <f ca="1">OFFSET(WTAMU!G$217,'Discipline Analysis'!$A$3,0)</f>
        <v>0</v>
      </c>
      <c r="AC24" s="256">
        <f ca="1">SUM(X24:AB24)</f>
        <v>3905882.0738911591</v>
      </c>
      <c r="AD24" s="260">
        <f t="shared" ca="1" si="5"/>
        <v>8.8544927650707258E-3</v>
      </c>
      <c r="AE24" s="253">
        <f ca="1">OFFSET(WTAMU!C$242,'Discipline Analysis'!$A$3,0)</f>
        <v>1635144.2718773047</v>
      </c>
      <c r="AF24" s="254">
        <f ca="1">OFFSET(WTAMU!D$242,'Discipline Analysis'!$A$3,0)</f>
        <v>1297999.6226372262</v>
      </c>
      <c r="AG24" s="254">
        <f ca="1">OFFSET(WTAMU!E$242,'Discipline Analysis'!$A$3,0)</f>
        <v>626442.45838337368</v>
      </c>
      <c r="AH24" s="254">
        <f ca="1">OFFSET(WTAMU!F$242,'Discipline Analysis'!$A$3,0)</f>
        <v>7702.1346921910799</v>
      </c>
      <c r="AI24" s="254">
        <f ca="1">OFFSET(WTAMU!G$242,'Discipline Analysis'!$A$3,0)</f>
        <v>0</v>
      </c>
      <c r="AJ24" s="256">
        <f ca="1">SUM(AE24:AI24)</f>
        <v>3567288.487590096</v>
      </c>
      <c r="AK24" s="260">
        <f t="shared" ca="1" si="7"/>
        <v>1.2509694834413962E-2</v>
      </c>
      <c r="AL24" s="253">
        <f ca="1">OFFSET(WTAMU!C$167,'Discipline Analysis'!$A$3,0)</f>
        <v>2825589.0471250541</v>
      </c>
      <c r="AM24" s="254">
        <f ca="1">OFFSET(WTAMU!D$167,'Discipline Analysis'!$A$3,0)</f>
        <v>1739119.2850396438</v>
      </c>
      <c r="AN24" s="254">
        <f ca="1">OFFSET(WTAMU!E$167,'Discipline Analysis'!$A$3,0)</f>
        <v>1079739.4529654656</v>
      </c>
      <c r="AO24" s="254">
        <f ca="1">OFFSET(WTAMU!F$167,'Discipline Analysis'!$A$3,0)</f>
        <v>619.21486983739044</v>
      </c>
      <c r="AP24" s="254">
        <f ca="1">OFFSET(WTAMU!G$167,'Discipline Analysis'!$A$3,0)</f>
        <v>0</v>
      </c>
      <c r="AQ24" s="256">
        <f ca="1">SUM(AL24:AP24)</f>
        <v>5645067</v>
      </c>
      <c r="AR24" s="260">
        <f t="shared" ca="1" si="9"/>
        <v>6.7058593897841466E-3</v>
      </c>
    </row>
    <row r="25" spans="1:44">
      <c r="A25" s="261" t="s">
        <v>691</v>
      </c>
      <c r="B25" s="253">
        <f ca="1">OFFSET(TAMUC!C$31,'Discipline Analysis'!$A$3,0)</f>
        <v>46970</v>
      </c>
      <c r="C25" s="254">
        <f ca="1">OFFSET(TAMUC!D$31,'Discipline Analysis'!$A$3,0)</f>
        <v>23083</v>
      </c>
      <c r="D25" s="254">
        <f ca="1">OFFSET(TAMUC!E$31,'Discipline Analysis'!$A$3,0)</f>
        <v>7122</v>
      </c>
      <c r="E25" s="254">
        <f ca="1">OFFSET(TAMUC!F$31,'Discipline Analysis'!$A$3,0)</f>
        <v>867</v>
      </c>
      <c r="F25" s="255">
        <f ca="1">OFFSET(TAMUC!G$31,'Discipline Analysis'!$A$3,0)</f>
        <v>0</v>
      </c>
      <c r="G25" s="256">
        <f ca="1">SUM(B25:F25)</f>
        <v>78042</v>
      </c>
      <c r="H25" s="257">
        <f ca="1">(B25/30)+(C25/30)+(D25/24)+(E25/18)+(F25/24)</f>
        <v>2680.0166666666664</v>
      </c>
      <c r="I25" s="258">
        <f ca="1">IF((G25=0),0,(O25+V25+AC25+AJ25+AQ25)/G25)</f>
        <v>400.81763680251669</v>
      </c>
      <c r="J25" s="253">
        <f ca="1">OFFSET(TAMUC!C$115,'Discipline Analysis'!$A$3,0)</f>
        <v>3237258.6140236999</v>
      </c>
      <c r="K25" s="254">
        <f ca="1">OFFSET(TAMUC!D$115,'Discipline Analysis'!$A$3,0)</f>
        <v>2373921.1662105382</v>
      </c>
      <c r="L25" s="254">
        <f ca="1">OFFSET(TAMUC!E$115,'Discipline Analysis'!$A$3,0)</f>
        <v>1800809.5087093618</v>
      </c>
      <c r="M25" s="254">
        <f ca="1">OFFSET(TAMUC!F$115,'Discipline Analysis'!$A$3,0)</f>
        <v>226915.53628687077</v>
      </c>
      <c r="N25" s="254">
        <f ca="1">OFFSET(TAMUC!G$115,'Discipline Analysis'!$A$3,0)</f>
        <v>0</v>
      </c>
      <c r="O25" s="256">
        <f ca="1">SUM(J25:N25)</f>
        <v>7638904.8252304709</v>
      </c>
      <c r="P25" s="259">
        <f t="shared" ca="1" si="1"/>
        <v>1.067211730108103E-2</v>
      </c>
      <c r="Q25" s="253">
        <f ca="1">OFFSET(TAMUC!C$192,'Discipline Analysis'!$A$3,0)</f>
        <v>1845767.4211208452</v>
      </c>
      <c r="R25" s="254">
        <f ca="1">OFFSET(TAMUC!D$192,'Discipline Analysis'!$A$3,0)</f>
        <v>1353523.7283543565</v>
      </c>
      <c r="S25" s="254">
        <f ca="1">OFFSET(TAMUC!E$192,'Discipline Analysis'!$A$3,0)</f>
        <v>1026756.2524728341</v>
      </c>
      <c r="T25" s="254">
        <f ca="1">OFFSET(TAMUC!F$192,'Discipline Analysis'!$A$3,0)</f>
        <v>129379.00679608934</v>
      </c>
      <c r="U25" s="254">
        <f ca="1">OFFSET(TAMUC!G$192,'Discipline Analysis'!$A$3,0)</f>
        <v>0</v>
      </c>
      <c r="V25" s="256">
        <f ca="1">SUM(Q25:U25)</f>
        <v>4355426.4087441247</v>
      </c>
      <c r="W25" s="259">
        <f t="shared" ca="1" si="3"/>
        <v>7.3997737885174823E-3</v>
      </c>
      <c r="X25" s="253">
        <f ca="1">OFFSET(TAMUC!C$217,'Discipline Analysis'!$A$3,0)</f>
        <v>2149437.3491527205</v>
      </c>
      <c r="Y25" s="254">
        <f ca="1">OFFSET(TAMUC!D$217,'Discipline Analysis'!$A$3,0)</f>
        <v>1668282.1612728646</v>
      </c>
      <c r="Z25" s="254">
        <f ca="1">OFFSET(TAMUC!E$217,'Discipline Analysis'!$A$3,0)</f>
        <v>533356.28278767574</v>
      </c>
      <c r="AA25" s="254">
        <f ca="1">OFFSET(TAMUC!F$217,'Discipline Analysis'!$A$3,0)</f>
        <v>103438.88378638701</v>
      </c>
      <c r="AB25" s="254">
        <f ca="1">OFFSET(TAMUC!G$217,'Discipline Analysis'!$A$3,0)</f>
        <v>0</v>
      </c>
      <c r="AC25" s="256">
        <f ca="1">SUM(X25:AB25)</f>
        <v>4454514.6769996481</v>
      </c>
      <c r="AD25" s="260">
        <f t="shared" ca="1" si="5"/>
        <v>1.00982229450929E-2</v>
      </c>
      <c r="AE25" s="253">
        <f ca="1">OFFSET(TAMUC!C$242,'Discipline Analysis'!$A$3,0)</f>
        <v>2716253.8029558011</v>
      </c>
      <c r="AF25" s="254">
        <f ca="1">OFFSET(TAMUC!D$242,'Discipline Analysis'!$A$3,0)</f>
        <v>2108215.7927268688</v>
      </c>
      <c r="AG25" s="254">
        <f ca="1">OFFSET(TAMUC!E$242,'Discipline Analysis'!$A$3,0)</f>
        <v>674004.77246916003</v>
      </c>
      <c r="AH25" s="254">
        <f ca="1">OFFSET(TAMUC!F$242,'Discipline Analysis'!$A$3,0)</f>
        <v>130716.19024812704</v>
      </c>
      <c r="AI25" s="254">
        <f ca="1">OFFSET(TAMUC!G$242,'Discipline Analysis'!$A$3,0)</f>
        <v>0</v>
      </c>
      <c r="AJ25" s="256">
        <f ca="1">SUM(AE25:AI25)</f>
        <v>5629190.5583999567</v>
      </c>
      <c r="AK25" s="260">
        <f t="shared" ca="1" si="7"/>
        <v>1.9740331149365516E-2</v>
      </c>
      <c r="AL25" s="253">
        <f ca="1">OFFSET(TAMUC!C$167,'Discipline Analysis'!$A$3,0)</f>
        <v>3899919.0527318893</v>
      </c>
      <c r="AM25" s="254">
        <f ca="1">OFFSET(TAMUC!D$167,'Discipline Analysis'!$A$3,0)</f>
        <v>2859858.1360420794</v>
      </c>
      <c r="AN25" s="254">
        <f ca="1">OFFSET(TAMUC!E$167,'Discipline Analysis'!$A$3,0)</f>
        <v>2169431.6552075678</v>
      </c>
      <c r="AO25" s="254">
        <f ca="1">OFFSET(TAMUC!F$167,'Discipline Analysis'!$A$3,0)</f>
        <v>273364.69798627059</v>
      </c>
      <c r="AP25" s="254">
        <f ca="1">OFFSET(TAMUC!G$167,'Discipline Analysis'!$A$3,0)</f>
        <v>0</v>
      </c>
      <c r="AQ25" s="256">
        <f ca="1">SUM(AL25:AP25)</f>
        <v>9202573.5419678092</v>
      </c>
      <c r="AR25" s="260">
        <f t="shared" ca="1" si="9"/>
        <v>1.0931874536933572E-2</v>
      </c>
    </row>
    <row r="26" spans="1:44">
      <c r="A26" s="261" t="s">
        <v>695</v>
      </c>
      <c r="B26" s="253">
        <f ca="1">OFFSET(TAMUT!C$31,'Discipline Analysis'!$A$3,0)</f>
        <v>11656</v>
      </c>
      <c r="C26" s="254">
        <f ca="1">OFFSET(TAMUT!D$31,'Discipline Analysis'!$A$3,0)</f>
        <v>7341</v>
      </c>
      <c r="D26" s="254">
        <f ca="1">OFFSET(TAMUT!E$31,'Discipline Analysis'!$A$3,0)</f>
        <v>930</v>
      </c>
      <c r="E26" s="254">
        <f ca="1">OFFSET(TAMUT!F$31,'Discipline Analysis'!$A$3,0)</f>
        <v>0</v>
      </c>
      <c r="F26" s="255">
        <f ca="1">OFFSET(TAMUT!G$31,'Discipline Analysis'!$A$3,0)</f>
        <v>0</v>
      </c>
      <c r="G26" s="256">
        <f t="shared" ca="1" si="10"/>
        <v>19927</v>
      </c>
      <c r="H26" s="257">
        <f t="shared" ca="1" si="11"/>
        <v>671.98333333333335</v>
      </c>
      <c r="I26" s="258">
        <f t="shared" ca="1" si="12"/>
        <v>684.22995964301651</v>
      </c>
      <c r="J26" s="253">
        <f ca="1">OFFSET(TAMUT!C$115,'Discipline Analysis'!$A$3,0)</f>
        <v>1395454.2251259098</v>
      </c>
      <c r="K26" s="254">
        <f ca="1">OFFSET(TAMUT!D$115,'Discipline Analysis'!$A$3,0)</f>
        <v>992055.79181626556</v>
      </c>
      <c r="L26" s="254">
        <f ca="1">OFFSET(TAMUT!E$115,'Discipline Analysis'!$A$3,0)</f>
        <v>502642.40203070093</v>
      </c>
      <c r="M26" s="254">
        <f ca="1">OFFSET(TAMUT!F$115,'Discipline Analysis'!$A$3,0)</f>
        <v>0</v>
      </c>
      <c r="N26" s="254">
        <f ca="1">OFFSET(TAMUT!G$115,'Discipline Analysis'!$A$3,0)</f>
        <v>0</v>
      </c>
      <c r="O26" s="256">
        <f t="shared" ca="1" si="0"/>
        <v>2890152.4189728759</v>
      </c>
      <c r="P26" s="259">
        <f t="shared" ca="1" si="1"/>
        <v>4.0377575501932021E-3</v>
      </c>
      <c r="Q26" s="253">
        <f ca="1">OFFSET(TAMUT!C$192,'Discipline Analysis'!$A$3,0)</f>
        <v>1040099.2480207279</v>
      </c>
      <c r="R26" s="254">
        <f ca="1">OFFSET(TAMUT!D$192,'Discipline Analysis'!$A$3,0)</f>
        <v>739426.9654166582</v>
      </c>
      <c r="S26" s="254">
        <f ca="1">OFFSET(TAMUT!E$192,'Discipline Analysis'!$A$3,0)</f>
        <v>374643.59271855955</v>
      </c>
      <c r="T26" s="254">
        <f ca="1">OFFSET(TAMUT!F$192,'Discipline Analysis'!$A$3,0)</f>
        <v>0</v>
      </c>
      <c r="U26" s="254">
        <f ca="1">OFFSET(TAMUT!G$192,'Discipline Analysis'!$A$3,0)</f>
        <v>0</v>
      </c>
      <c r="V26" s="256">
        <f t="shared" ca="1" si="2"/>
        <v>2154169.8061559456</v>
      </c>
      <c r="W26" s="259">
        <f t="shared" ca="1" si="3"/>
        <v>3.65988717789056E-3</v>
      </c>
      <c r="X26" s="253">
        <f ca="1">OFFSET(TAMUT!C$217,'Discipline Analysis'!$A$3,0)</f>
        <v>1280701.6831600866</v>
      </c>
      <c r="Y26" s="254">
        <f ca="1">OFFSET(TAMUT!D$217,'Discipline Analysis'!$A$3,0)</f>
        <v>1214671.8945099162</v>
      </c>
      <c r="Z26" s="254">
        <f ca="1">OFFSET(TAMUT!E$217,'Discipline Analysis'!$A$3,0)</f>
        <v>200572.32190984598</v>
      </c>
      <c r="AA26" s="254">
        <f ca="1">OFFSET(TAMUT!F$217,'Discipline Analysis'!$A$3,0)</f>
        <v>0</v>
      </c>
      <c r="AB26" s="254">
        <f ca="1">OFFSET(TAMUT!G$217,'Discipline Analysis'!$A$3,0)</f>
        <v>0</v>
      </c>
      <c r="AC26" s="256">
        <f t="shared" ca="1" si="4"/>
        <v>2695945.8995798486</v>
      </c>
      <c r="AD26" s="260">
        <f t="shared" ca="1" si="5"/>
        <v>6.1116114135700483E-3</v>
      </c>
      <c r="AE26" s="253">
        <f ca="1">OFFSET(TAMUT!C$242,'Discipline Analysis'!$A$3,0)</f>
        <v>917305.44534708362</v>
      </c>
      <c r="AF26" s="254">
        <f ca="1">OFFSET(TAMUT!D$242,'Discipline Analysis'!$A$3,0)</f>
        <v>870011.46152528899</v>
      </c>
      <c r="AG26" s="254">
        <f ca="1">OFFSET(TAMUT!E$242,'Discipline Analysis'!$A$3,0)</f>
        <v>143660.37422534704</v>
      </c>
      <c r="AH26" s="254">
        <f ca="1">OFFSET(TAMUT!F$242,'Discipline Analysis'!$A$3,0)</f>
        <v>0</v>
      </c>
      <c r="AI26" s="254">
        <f ca="1">OFFSET(TAMUT!G$242,'Discipline Analysis'!$A$3,0)</f>
        <v>0</v>
      </c>
      <c r="AJ26" s="256">
        <f t="shared" ca="1" si="6"/>
        <v>1930977.2810977197</v>
      </c>
      <c r="AK26" s="260">
        <f t="shared" ca="1" si="7"/>
        <v>6.7715119208196011E-3</v>
      </c>
      <c r="AL26" s="253">
        <f ca="1">OFFSET(TAMUT!C$167,'Discipline Analysis'!$A$3,0)</f>
        <v>1913653.4865177511</v>
      </c>
      <c r="AM26" s="254">
        <f ca="1">OFFSET(TAMUT!D$167,'Discipline Analysis'!$A$3,0)</f>
        <v>1360453.8154291878</v>
      </c>
      <c r="AN26" s="254">
        <f ca="1">OFFSET(TAMUT!E$167,'Discipline Analysis'!$A$3,0)</f>
        <v>689297.69805306138</v>
      </c>
      <c r="AO26" s="254">
        <f ca="1">OFFSET(TAMUT!F$167,'Discipline Analysis'!$A$3,0)</f>
        <v>0</v>
      </c>
      <c r="AP26" s="254">
        <f ca="1">OFFSET(TAMUT!G$167,'Discipline Analysis'!$A$3,0)</f>
        <v>0</v>
      </c>
      <c r="AQ26" s="256">
        <f t="shared" ca="1" si="8"/>
        <v>3963405.0000000005</v>
      </c>
      <c r="AR26" s="260">
        <f t="shared" ca="1" si="9"/>
        <v>4.7081879869215791E-3</v>
      </c>
    </row>
    <row r="27" spans="1:44">
      <c r="A27" s="261" t="s">
        <v>113</v>
      </c>
      <c r="B27" s="253">
        <f ca="1">OFFSET(UH!C$31,'Discipline Analysis'!$A$3,0)</f>
        <v>251144.99999999997</v>
      </c>
      <c r="C27" s="254">
        <f ca="1">OFFSET(UH!D$31,'Discipline Analysis'!$A$3,0)</f>
        <v>80174.000000000015</v>
      </c>
      <c r="D27" s="254">
        <f ca="1">OFFSET(UH!E$31,'Discipline Analysis'!$A$3,0)</f>
        <v>9376</v>
      </c>
      <c r="E27" s="254">
        <f ca="1">OFFSET(UH!F$31,'Discipline Analysis'!$A$3,0)</f>
        <v>7901.9999999999991</v>
      </c>
      <c r="F27" s="255">
        <f ca="1">OFFSET(UH!G$31,'Discipline Analysis'!$A$3,0)</f>
        <v>0</v>
      </c>
      <c r="G27" s="256">
        <f t="shared" ca="1" si="10"/>
        <v>348597</v>
      </c>
      <c r="H27" s="257">
        <f t="shared" ca="1" si="11"/>
        <v>11873.633333333331</v>
      </c>
      <c r="I27" s="258">
        <f t="shared" ca="1" si="12"/>
        <v>461.33835959872169</v>
      </c>
      <c r="J27" s="253">
        <f ca="1">OFFSET(UH!C$115,'Discipline Analysis'!$A$3,0)</f>
        <v>18746673.132986091</v>
      </c>
      <c r="K27" s="254">
        <f ca="1">OFFSET(UH!D$115,'Discipline Analysis'!$A$3,0)</f>
        <v>14197081.08209962</v>
      </c>
      <c r="L27" s="254">
        <f ca="1">OFFSET(UH!E$115,'Discipline Analysis'!$A$3,0)</f>
        <v>7438482.7321032453</v>
      </c>
      <c r="M27" s="254">
        <f ca="1">OFFSET(UH!F$115,'Discipline Analysis'!$A$3,0)</f>
        <v>11663964.659236668</v>
      </c>
      <c r="N27" s="254">
        <f ca="1">OFFSET(UH!G$115,'Discipline Analysis'!$A$3,0)</f>
        <v>0</v>
      </c>
      <c r="O27" s="256">
        <f t="shared" ca="1" si="0"/>
        <v>52046201.606425628</v>
      </c>
      <c r="P27" s="259">
        <f t="shared" ca="1" si="1"/>
        <v>7.2712408562143352E-2</v>
      </c>
      <c r="Q27" s="253">
        <f ca="1">OFFSET(UH!C$192,'Discipline Analysis'!$A$3,0)</f>
        <v>15849993.90551807</v>
      </c>
      <c r="R27" s="254">
        <f ca="1">OFFSET(UH!D$192,'Discipline Analysis'!$A$3,0)</f>
        <v>12003391.056703277</v>
      </c>
      <c r="S27" s="254">
        <f ca="1">OFFSET(UH!E$192,'Discipline Analysis'!$A$3,0)</f>
        <v>6289110.8803025242</v>
      </c>
      <c r="T27" s="254">
        <f ca="1">OFFSET(UH!F$192,'Discipline Analysis'!$A$3,0)</f>
        <v>9861684.121316487</v>
      </c>
      <c r="U27" s="254">
        <f ca="1">OFFSET(UH!G$192,'Discipline Analysis'!$A$3,0)</f>
        <v>0</v>
      </c>
      <c r="V27" s="256">
        <f t="shared" ca="1" si="2"/>
        <v>44004179.963840358</v>
      </c>
      <c r="W27" s="259">
        <f t="shared" ca="1" si="3"/>
        <v>7.4762135075432015E-2</v>
      </c>
      <c r="X27" s="253">
        <f ca="1">OFFSET(UH!C$217,'Discipline Analysis'!$A$3,0)</f>
        <v>13255884.551502144</v>
      </c>
      <c r="Y27" s="254">
        <f ca="1">OFFSET(UH!D$217,'Discipline Analysis'!$A$3,0)</f>
        <v>9770156.6396243386</v>
      </c>
      <c r="Z27" s="254">
        <f ca="1">OFFSET(UH!E$217,'Discipline Analysis'!$A$3,0)</f>
        <v>1029313.7102491042</v>
      </c>
      <c r="AA27" s="254">
        <f ca="1">OFFSET(UH!F$217,'Discipline Analysis'!$A$3,0)</f>
        <v>963211.55006493279</v>
      </c>
      <c r="AB27" s="254">
        <f ca="1">OFFSET(UH!G$217,'Discipline Analysis'!$A$3,0)</f>
        <v>0</v>
      </c>
      <c r="AC27" s="256">
        <f t="shared" ca="1" si="4"/>
        <v>25018566.451440517</v>
      </c>
      <c r="AD27" s="260">
        <f t="shared" ca="1" si="5"/>
        <v>5.6716181248152621E-2</v>
      </c>
      <c r="AE27" s="253">
        <f ca="1">OFFSET(UH!C$242,'Discipline Analysis'!$A$3,0)</f>
        <v>4971843.540295328</v>
      </c>
      <c r="AF27" s="254">
        <f ca="1">OFFSET(UH!D$242,'Discipline Analysis'!$A$3,0)</f>
        <v>3664462.3742506285</v>
      </c>
      <c r="AG27" s="254">
        <f ca="1">OFFSET(UH!E$242,'Discipline Analysis'!$A$3,0)</f>
        <v>386061.50358027261</v>
      </c>
      <c r="AH27" s="254">
        <f ca="1">OFFSET(UH!F$242,'Discipline Analysis'!$A$3,0)</f>
        <v>361268.77120286244</v>
      </c>
      <c r="AI27" s="254">
        <f ca="1">OFFSET(UH!G$242,'Discipline Analysis'!$A$3,0)</f>
        <v>0</v>
      </c>
      <c r="AJ27" s="256">
        <f t="shared" ca="1" si="6"/>
        <v>9383636.1893290915</v>
      </c>
      <c r="AK27" s="260">
        <f t="shared" ca="1" si="7"/>
        <v>3.290634485381113E-2</v>
      </c>
      <c r="AL27" s="253">
        <f ca="1">OFFSET(UH!C$167,'Discipline Analysis'!$A$3,0)</f>
        <v>10907359.03395346</v>
      </c>
      <c r="AM27" s="254">
        <f ca="1">OFFSET(UH!D$167,'Discipline Analysis'!$A$3,0)</f>
        <v>8264644.3671671562</v>
      </c>
      <c r="AN27" s="254">
        <f ca="1">OFFSET(UH!E$167,'Discipline Analysis'!$A$3,0)</f>
        <v>4356033.427939482</v>
      </c>
      <c r="AO27" s="254">
        <f ca="1">OFFSET(UH!F$167,'Discipline Analysis'!$A$3,0)</f>
        <v>6840547.1009398988</v>
      </c>
      <c r="AP27" s="254">
        <f ca="1">OFFSET(UH!G$167,'Discipline Analysis'!$A$3,0)</f>
        <v>0</v>
      </c>
      <c r="AQ27" s="256">
        <f t="shared" ca="1" si="8"/>
        <v>30368583.93</v>
      </c>
      <c r="AR27" s="260">
        <f t="shared" ca="1" si="9"/>
        <v>3.6075294359028585E-2</v>
      </c>
    </row>
    <row r="28" spans="1:44">
      <c r="A28" s="261" t="s">
        <v>705</v>
      </c>
      <c r="B28" s="253">
        <f ca="1">OFFSET(UHCL!C$31,'Discipline Analysis'!$A$3,0)</f>
        <v>19984</v>
      </c>
      <c r="C28" s="254">
        <f ca="1">OFFSET(UHCL!D$31,'Discipline Analysis'!$A$3,0)</f>
        <v>30262</v>
      </c>
      <c r="D28" s="254">
        <f ca="1">OFFSET(UHCL!E$31,'Discipline Analysis'!$A$3,0)</f>
        <v>7264.0000000000009</v>
      </c>
      <c r="E28" s="254">
        <f ca="1">OFFSET(UHCL!F$31,'Discipline Analysis'!$A$3,0)</f>
        <v>537</v>
      </c>
      <c r="F28" s="255">
        <f ca="1">OFFSET(UHCL!G$31,'Discipline Analysis'!$A$3,0)</f>
        <v>0</v>
      </c>
      <c r="G28" s="256">
        <f t="shared" ca="1" si="10"/>
        <v>58047</v>
      </c>
      <c r="H28" s="257">
        <f ca="1">(B28/30)+(C28/30)+(D28/24)+(E28/18)+(F28/24)</f>
        <v>2007.3666666666668</v>
      </c>
      <c r="I28" s="258">
        <f t="shared" ca="1" si="12"/>
        <v>500.63227923394561</v>
      </c>
      <c r="J28" s="253">
        <f ca="1">OFFSET(UHCL!C$115,'Discipline Analysis'!$A$3,0)</f>
        <v>2107664.320129782</v>
      </c>
      <c r="K28" s="254">
        <f ca="1">OFFSET(UHCL!D$115,'Discipline Analysis'!$A$3,0)</f>
        <v>3749072.8164760536</v>
      </c>
      <c r="L28" s="254">
        <f ca="1">OFFSET(UHCL!E$115,'Discipline Analysis'!$A$3,0)</f>
        <v>2165904.7386850659</v>
      </c>
      <c r="M28" s="254">
        <f ca="1">OFFSET(UHCL!F$115,'Discipline Analysis'!$A$3,0)</f>
        <v>295897.49477124185</v>
      </c>
      <c r="N28" s="254">
        <f ca="1">OFFSET(UHCL!G$115,'Discipline Analysis'!$A$3,0)</f>
        <v>0</v>
      </c>
      <c r="O28" s="256">
        <f t="shared" ca="1" si="0"/>
        <v>8318539.3700621435</v>
      </c>
      <c r="P28" s="259">
        <f t="shared" ca="1" si="1"/>
        <v>1.1621617229441715E-2</v>
      </c>
      <c r="Q28" s="253">
        <f ca="1">OFFSET(UHCL!C$192,'Discipline Analysis'!$A$3,0)</f>
        <v>2067432.9058337833</v>
      </c>
      <c r="R28" s="254">
        <f ca="1">OFFSET(UHCL!D$192,'Discipline Analysis'!$A$3,0)</f>
        <v>3677509.9493415821</v>
      </c>
      <c r="S28" s="254">
        <f ca="1">OFFSET(UHCL!E$192,'Discipline Analysis'!$A$3,0)</f>
        <v>2124561.6224993067</v>
      </c>
      <c r="T28" s="254">
        <f ca="1">OFFSET(UHCL!F$192,'Discipline Analysis'!$A$3,0)</f>
        <v>290249.35878127697</v>
      </c>
      <c r="U28" s="254">
        <f ca="1">OFFSET(UHCL!G$192,'Discipline Analysis'!$A$3,0)</f>
        <v>0</v>
      </c>
      <c r="V28" s="256">
        <f t="shared" ca="1" si="2"/>
        <v>8159753.8364559496</v>
      </c>
      <c r="W28" s="259">
        <f t="shared" ca="1" si="3"/>
        <v>1.3863242514794828E-2</v>
      </c>
      <c r="X28" s="253">
        <f ca="1">OFFSET(UHCL!C$217,'Discipline Analysis'!$A$3,0)</f>
        <v>917982.1515395852</v>
      </c>
      <c r="Y28" s="254">
        <f ca="1">OFFSET(UHCL!D$217,'Discipline Analysis'!$A$3,0)</f>
        <v>3762291.5169245191</v>
      </c>
      <c r="Z28" s="254">
        <f ca="1">OFFSET(UHCL!E$217,'Discipline Analysis'!$A$3,0)</f>
        <v>901515.43165660033</v>
      </c>
      <c r="AA28" s="254">
        <f ca="1">OFFSET(UHCL!F$217,'Discipline Analysis'!$A$3,0)</f>
        <v>79859.316889846625</v>
      </c>
      <c r="AB28" s="254">
        <f ca="1">OFFSET(UHCL!G$217,'Discipline Analysis'!$A$3,0)</f>
        <v>0</v>
      </c>
      <c r="AC28" s="256">
        <f t="shared" ca="1" si="4"/>
        <v>5661648.4170105513</v>
      </c>
      <c r="AD28" s="260">
        <f t="shared" ca="1" si="5"/>
        <v>1.2834751279843938E-2</v>
      </c>
      <c r="AE28" s="253">
        <f ca="1">OFFSET(UHCL!C$242,'Discipline Analysis'!$A$3,0)</f>
        <v>463683.43311031326</v>
      </c>
      <c r="AF28" s="254">
        <f ca="1">OFFSET(UHCL!D$242,'Discipline Analysis'!$A$3,0)</f>
        <v>1900377.0868568374</v>
      </c>
      <c r="AG28" s="254">
        <f ca="1">OFFSET(UHCL!E$242,'Discipline Analysis'!$A$3,0)</f>
        <v>455365.90188750811</v>
      </c>
      <c r="AH28" s="254">
        <f ca="1">OFFSET(UHCL!F$242,'Discipline Analysis'!$A$3,0)</f>
        <v>40337.867309538546</v>
      </c>
      <c r="AI28" s="254">
        <f ca="1">OFFSET(UHCL!G$242,'Discipline Analysis'!$A$3,0)</f>
        <v>0</v>
      </c>
      <c r="AJ28" s="256">
        <f t="shared" ca="1" si="6"/>
        <v>2859764.2891641976</v>
      </c>
      <c r="AK28" s="260">
        <f t="shared" ca="1" si="7"/>
        <v>1.0028563341667596E-2</v>
      </c>
      <c r="AL28" s="253">
        <f ca="1">OFFSET(UHCL!C$167,'Discipline Analysis'!$A$3,0)</f>
        <v>1028805.9189850015</v>
      </c>
      <c r="AM28" s="254">
        <f ca="1">OFFSET(UHCL!D$167,'Discipline Analysis'!$A$3,0)</f>
        <v>1830020.2112160018</v>
      </c>
      <c r="AN28" s="254">
        <f ca="1">OFFSET(UHCL!E$167,'Discipline Analysis'!$A$3,0)</f>
        <v>1057234.5860936947</v>
      </c>
      <c r="AO28" s="254">
        <f ca="1">OFFSET(UHCL!F$167,'Discipline Analysis'!$A$3,0)</f>
        <v>144435.28370530182</v>
      </c>
      <c r="AP28" s="254">
        <f ca="1">OFFSET(UHCL!G$167,'Discipline Analysis'!$A$3,0)</f>
        <v>0</v>
      </c>
      <c r="AQ28" s="256">
        <f t="shared" ca="1" si="8"/>
        <v>4060496</v>
      </c>
      <c r="AR28" s="260">
        <f t="shared" ca="1" si="9"/>
        <v>4.8235238357278963E-3</v>
      </c>
    </row>
    <row r="29" spans="1:44">
      <c r="A29" s="261" t="s">
        <v>706</v>
      </c>
      <c r="B29" s="253">
        <f ca="1">OFFSET(UHD!C$31,'Discipline Analysis'!$A$3,0)</f>
        <v>77599</v>
      </c>
      <c r="C29" s="254">
        <f ca="1">OFFSET(UHD!D$31,'Discipline Analysis'!$A$3,0)</f>
        <v>40644</v>
      </c>
      <c r="D29" s="254">
        <f ca="1">OFFSET(UHD!E$31,'Discipline Analysis'!$A$3,0)</f>
        <v>2604</v>
      </c>
      <c r="E29" s="254">
        <f ca="1">OFFSET(UHD!F$31,'Discipline Analysis'!$A$3,0)</f>
        <v>0</v>
      </c>
      <c r="F29" s="255">
        <f ca="1">OFFSET(UHD!G$31,'Discipline Analysis'!$A$3,0)</f>
        <v>0</v>
      </c>
      <c r="G29" s="256">
        <f t="shared" ca="1" si="10"/>
        <v>120847</v>
      </c>
      <c r="H29" s="257">
        <f ca="1">(B29/30)+(C29/30)+(D29/24)+(E29/18)+(F29/24)</f>
        <v>4049.9333333333334</v>
      </c>
      <c r="I29" s="258">
        <f t="shared" ca="1" si="12"/>
        <v>409.56970982707929</v>
      </c>
      <c r="J29" s="253">
        <f ca="1">OFFSET(UHD!C$115,'Discipline Analysis'!$A$3,0)</f>
        <v>7682468.8245691229</v>
      </c>
      <c r="K29" s="254">
        <f ca="1">OFFSET(UHD!D$115,'Discipline Analysis'!$A$3,0)</f>
        <v>5911369.5246449308</v>
      </c>
      <c r="L29" s="254">
        <f ca="1">OFFSET(UHD!E$115,'Discipline Analysis'!$A$3,0)</f>
        <v>1149277.8311128798</v>
      </c>
      <c r="M29" s="254">
        <f ca="1">OFFSET(UHD!F$115,'Discipline Analysis'!$A$3,0)</f>
        <v>0</v>
      </c>
      <c r="N29" s="254">
        <f ca="1">OFFSET(UHD!G$115,'Discipline Analysis'!$A$3,0)</f>
        <v>0</v>
      </c>
      <c r="O29" s="256">
        <f t="shared" ca="1" si="0"/>
        <v>14743116.180326935</v>
      </c>
      <c r="P29" s="259">
        <f t="shared" ca="1" si="1"/>
        <v>2.0597228118386421E-2</v>
      </c>
      <c r="Q29" s="253">
        <f ca="1">OFFSET(UHD!C$192,'Discipline Analysis'!$A$3,0)</f>
        <v>7426571.5715396805</v>
      </c>
      <c r="R29" s="254">
        <f ca="1">OFFSET(UHD!D$192,'Discipline Analysis'!$A$3,0)</f>
        <v>5714466.2559768101</v>
      </c>
      <c r="S29" s="254">
        <f ca="1">OFFSET(UHD!E$192,'Discipline Analysis'!$A$3,0)</f>
        <v>1110996.2517579624</v>
      </c>
      <c r="T29" s="254">
        <f ca="1">OFFSET(UHD!F$192,'Discipline Analysis'!$A$3,0)</f>
        <v>0</v>
      </c>
      <c r="U29" s="254">
        <f ca="1">OFFSET(UHD!G$192,'Discipline Analysis'!$A$3,0)</f>
        <v>0</v>
      </c>
      <c r="V29" s="256">
        <f t="shared" ca="1" si="2"/>
        <v>14252034.079274453</v>
      </c>
      <c r="W29" s="259">
        <f t="shared" ca="1" si="3"/>
        <v>2.4213892812226995E-2</v>
      </c>
      <c r="X29" s="253">
        <f ca="1">OFFSET(UHD!C$217,'Discipline Analysis'!$A$3,0)</f>
        <v>4781514.2308420166</v>
      </c>
      <c r="Y29" s="254">
        <f ca="1">OFFSET(UHD!D$217,'Discipline Analysis'!$A$3,0)</f>
        <v>6006033.0727033289</v>
      </c>
      <c r="Z29" s="254">
        <f ca="1">OFFSET(UHD!E$217,'Discipline Analysis'!$A$3,0)</f>
        <v>343923.86870530131</v>
      </c>
      <c r="AA29" s="254">
        <f ca="1">OFFSET(UHD!F$217,'Discipline Analysis'!$A$3,0)</f>
        <v>0</v>
      </c>
      <c r="AB29" s="254">
        <f ca="1">OFFSET(UHD!G$217,'Discipline Analysis'!$A$3,0)</f>
        <v>0</v>
      </c>
      <c r="AC29" s="256">
        <f t="shared" ca="1" si="4"/>
        <v>11131471.172250645</v>
      </c>
      <c r="AD29" s="260">
        <f t="shared" ca="1" si="5"/>
        <v>2.5234640753271559E-2</v>
      </c>
      <c r="AE29" s="253">
        <f ca="1">OFFSET(UHD!C$242,'Discipline Analysis'!$A$3,0)</f>
        <v>1343425.720604426</v>
      </c>
      <c r="AF29" s="254">
        <f ca="1">OFFSET(UHD!D$242,'Discipline Analysis'!$A$3,0)</f>
        <v>1687469.4749678925</v>
      </c>
      <c r="AG29" s="254">
        <f ca="1">OFFSET(UHD!E$242,'Discipline Analysis'!$A$3,0)</f>
        <v>96629.676048693378</v>
      </c>
      <c r="AH29" s="254">
        <f ca="1">OFFSET(UHD!F$242,'Discipline Analysis'!$A$3,0)</f>
        <v>0</v>
      </c>
      <c r="AI29" s="254">
        <f ca="1">OFFSET(UHD!G$242,'Discipline Analysis'!$A$3,0)</f>
        <v>0</v>
      </c>
      <c r="AJ29" s="256">
        <f t="shared" ca="1" si="6"/>
        <v>3127524.8716210118</v>
      </c>
      <c r="AK29" s="260">
        <f t="shared" ca="1" si="7"/>
        <v>1.0967540715342951E-2</v>
      </c>
      <c r="AL29" s="253">
        <f ca="1">OFFSET(UHD!C$167,'Discipline Analysis'!$A$3,0)</f>
        <v>3252178.3862008336</v>
      </c>
      <c r="AM29" s="254">
        <f ca="1">OFFSET(UHD!D$167,'Discipline Analysis'!$A$3,0)</f>
        <v>2502428.4041887769</v>
      </c>
      <c r="AN29" s="254">
        <f ca="1">OFFSET(UHD!E$167,'Discipline Analysis'!$A$3,0)</f>
        <v>486517.62961038877</v>
      </c>
      <c r="AO29" s="254">
        <f ca="1">OFFSET(UHD!F$167,'Discipline Analysis'!$A$3,0)</f>
        <v>0</v>
      </c>
      <c r="AP29" s="254">
        <f ca="1">OFFSET(UHD!G$167,'Discipline Analysis'!$A$3,0)</f>
        <v>0</v>
      </c>
      <c r="AQ29" s="256">
        <f t="shared" ca="1" si="8"/>
        <v>6241124.419999999</v>
      </c>
      <c r="AR29" s="260">
        <f t="shared" ca="1" si="9"/>
        <v>7.4139249002125448E-3</v>
      </c>
    </row>
    <row r="30" spans="1:44">
      <c r="A30" s="261" t="s">
        <v>707</v>
      </c>
      <c r="B30" s="253">
        <f ca="1">OFFSET(UHV!C$31,'Discipline Analysis'!$A$3,0)</f>
        <v>14163</v>
      </c>
      <c r="C30" s="254">
        <f ca="1">OFFSET(UHV!D$31,'Discipline Analysis'!$A$3,0)</f>
        <v>13295</v>
      </c>
      <c r="D30" s="254">
        <f ca="1">OFFSET(UHV!E$31,'Discipline Analysis'!$A$3,0)</f>
        <v>4425</v>
      </c>
      <c r="E30" s="254">
        <f ca="1">OFFSET(UHV!F$31,'Discipline Analysis'!$A$3,0)</f>
        <v>0</v>
      </c>
      <c r="F30" s="255">
        <f ca="1">OFFSET(UHV!G$31,'Discipline Analysis'!$A$3,0)</f>
        <v>0</v>
      </c>
      <c r="G30" s="256">
        <f t="shared" ca="1" si="10"/>
        <v>31883</v>
      </c>
      <c r="H30" s="257">
        <f t="shared" ca="1" si="11"/>
        <v>1099.6416666666667</v>
      </c>
      <c r="I30" s="258">
        <f t="shared" ca="1" si="12"/>
        <v>406.69864980969299</v>
      </c>
      <c r="J30" s="253">
        <f ca="1">OFFSET(UHV!C$115,'Discipline Analysis'!$A$3,0)</f>
        <v>1257263.1524914554</v>
      </c>
      <c r="K30" s="254">
        <f ca="1">OFFSET(UHV!D$115,'Discipline Analysis'!$A$3,0)</f>
        <v>1399169.6246242253</v>
      </c>
      <c r="L30" s="254">
        <f ca="1">OFFSET(UHV!E$115,'Discipline Analysis'!$A$3,0)</f>
        <v>1012294.6921396358</v>
      </c>
      <c r="M30" s="254">
        <f ca="1">OFFSET(UHV!F$115,'Discipline Analysis'!$A$3,0)</f>
        <v>0</v>
      </c>
      <c r="N30" s="254">
        <f ca="1">OFFSET(UHV!G$115,'Discipline Analysis'!$A$3,0)</f>
        <v>0</v>
      </c>
      <c r="O30" s="256">
        <f t="shared" ca="1" si="0"/>
        <v>3668727.4692553165</v>
      </c>
      <c r="P30" s="259">
        <f t="shared" ca="1" si="1"/>
        <v>5.1254847119278791E-3</v>
      </c>
      <c r="Q30" s="253">
        <f ca="1">OFFSET(UHV!C$192,'Discipline Analysis'!$A$3,0)</f>
        <v>1033750.5788859162</v>
      </c>
      <c r="R30" s="254">
        <f ca="1">OFFSET(UHV!D$192,'Discipline Analysis'!$A$3,0)</f>
        <v>1150429.3325932915</v>
      </c>
      <c r="S30" s="254">
        <f ca="1">OFFSET(UHV!E$192,'Discipline Analysis'!$A$3,0)</f>
        <v>832331.89641227538</v>
      </c>
      <c r="T30" s="254">
        <f ca="1">OFFSET(UHV!F$192,'Discipline Analysis'!$A$3,0)</f>
        <v>0</v>
      </c>
      <c r="U30" s="254">
        <f ca="1">OFFSET(UHV!G$192,'Discipline Analysis'!$A$3,0)</f>
        <v>0</v>
      </c>
      <c r="V30" s="256">
        <f t="shared" ca="1" si="2"/>
        <v>3016511.807891483</v>
      </c>
      <c r="W30" s="259">
        <f t="shared" ca="1" si="3"/>
        <v>5.1249872949237184E-3</v>
      </c>
      <c r="X30" s="253">
        <f ca="1">OFFSET(UHV!C$217,'Discipline Analysis'!$A$3,0)</f>
        <v>692391.14551099157</v>
      </c>
      <c r="Y30" s="254">
        <f ca="1">OFFSET(UHV!D$217,'Discipline Analysis'!$A$3,0)</f>
        <v>1193670.4235182998</v>
      </c>
      <c r="Z30" s="254">
        <f ca="1">OFFSET(UHV!E$217,'Discipline Analysis'!$A$3,0)</f>
        <v>392721.04155112762</v>
      </c>
      <c r="AA30" s="254">
        <f ca="1">OFFSET(UHV!F$217,'Discipline Analysis'!$A$3,0)</f>
        <v>0</v>
      </c>
      <c r="AB30" s="254">
        <f ca="1">OFFSET(UHV!G$217,'Discipline Analysis'!$A$3,0)</f>
        <v>0</v>
      </c>
      <c r="AC30" s="256">
        <f t="shared" ca="1" si="4"/>
        <v>2278782.6105804192</v>
      </c>
      <c r="AD30" s="260">
        <f t="shared" ca="1" si="5"/>
        <v>5.1659173924961579E-3</v>
      </c>
      <c r="AE30" s="253">
        <f ca="1">OFFSET(UHV!C$242,'Discipline Analysis'!$A$3,0)</f>
        <v>424603.9259243221</v>
      </c>
      <c r="AF30" s="254">
        <f ca="1">OFFSET(UHV!D$242,'Discipline Analysis'!$A$3,0)</f>
        <v>732009.86374770512</v>
      </c>
      <c r="AG30" s="254">
        <f ca="1">OFFSET(UHV!E$242,'Discipline Analysis'!$A$3,0)</f>
        <v>240833.37448319592</v>
      </c>
      <c r="AH30" s="254">
        <f ca="1">OFFSET(UHV!F$242,'Discipline Analysis'!$A$3,0)</f>
        <v>0</v>
      </c>
      <c r="AI30" s="254">
        <f ca="1">OFFSET(UHV!G$242,'Discipline Analysis'!$A$3,0)</f>
        <v>0</v>
      </c>
      <c r="AJ30" s="256">
        <f t="shared" ca="1" si="6"/>
        <v>1397447.1641552232</v>
      </c>
      <c r="AK30" s="260">
        <f t="shared" ca="1" si="7"/>
        <v>4.9005393400657826E-3</v>
      </c>
      <c r="AL30" s="253">
        <f ca="1">OFFSET(UHV!C$167,'Discipline Analysis'!$A$3,0)</f>
        <v>892830.7560832462</v>
      </c>
      <c r="AM30" s="254">
        <f ca="1">OFFSET(UHV!D$167,'Discipline Analysis'!$A$3,0)</f>
        <v>993603.98128779873</v>
      </c>
      <c r="AN30" s="254">
        <f ca="1">OFFSET(UHV!E$167,'Discipline Analysis'!$A$3,0)</f>
        <v>718869.26262895507</v>
      </c>
      <c r="AO30" s="254">
        <f ca="1">OFFSET(UHV!F$167,'Discipline Analysis'!$A$3,0)</f>
        <v>0</v>
      </c>
      <c r="AP30" s="254">
        <f ca="1">OFFSET(UHV!G$167,'Discipline Analysis'!$A$3,0)</f>
        <v>0</v>
      </c>
      <c r="AQ30" s="256">
        <f t="shared" ca="1" si="8"/>
        <v>2605304</v>
      </c>
      <c r="AR30" s="260">
        <f t="shared" ca="1" si="9"/>
        <v>3.0948795278501026E-3</v>
      </c>
    </row>
    <row r="31" spans="1:44">
      <c r="A31" s="261" t="s">
        <v>685</v>
      </c>
      <c r="B31" s="253">
        <f ca="1">OFFSET(MID!C$31,'Discipline Analysis'!$A$3,0)</f>
        <v>34628</v>
      </c>
      <c r="C31" s="254">
        <f ca="1">OFFSET(MID!D$31,'Discipline Analysis'!$A$3,0)</f>
        <v>8232</v>
      </c>
      <c r="D31" s="254">
        <f ca="1">OFFSET(MID!E$31,'Discipline Analysis'!$A$3,0)</f>
        <v>3282</v>
      </c>
      <c r="E31" s="254">
        <f ca="1">OFFSET(MID!F$31,'Discipline Analysis'!$A$3,0)</f>
        <v>0</v>
      </c>
      <c r="F31" s="255">
        <f ca="1">OFFSET(MID!G$31,'Discipline Analysis'!$A$3,0)</f>
        <v>0</v>
      </c>
      <c r="G31" s="256">
        <f t="shared" ca="1" si="10"/>
        <v>46142</v>
      </c>
      <c r="H31" s="257">
        <f t="shared" ca="1" si="11"/>
        <v>1565.4166666666665</v>
      </c>
      <c r="I31" s="258">
        <f t="shared" ca="1" si="12"/>
        <v>469.4516087380029</v>
      </c>
      <c r="J31" s="253">
        <f ca="1">OFFSET(MID!C$115,'Discipline Analysis'!$A$3,0)</f>
        <v>3768082.5672804895</v>
      </c>
      <c r="K31" s="254">
        <f ca="1">OFFSET(MID!D$115,'Discipline Analysis'!$A$3,0)</f>
        <v>1581084.6786624794</v>
      </c>
      <c r="L31" s="254">
        <f ca="1">OFFSET(MID!E$115,'Discipline Analysis'!$A$3,0)</f>
        <v>972564.13441244548</v>
      </c>
      <c r="M31" s="254">
        <f ca="1">OFFSET(MID!F$115,'Discipline Analysis'!$A$3,0)</f>
        <v>0</v>
      </c>
      <c r="N31" s="254">
        <f ca="1">OFFSET(MID!G$115,'Discipline Analysis'!$A$3,0)</f>
        <v>0</v>
      </c>
      <c r="O31" s="256">
        <f t="shared" ca="1" si="0"/>
        <v>6321731.380355414</v>
      </c>
      <c r="P31" s="259">
        <f t="shared" ca="1" si="1"/>
        <v>8.831928186124818E-3</v>
      </c>
      <c r="Q31" s="253">
        <f ca="1">OFFSET(MID!C$192,'Discipline Analysis'!$A$3,0)</f>
        <v>1850146.2044968728</v>
      </c>
      <c r="R31" s="254">
        <f ca="1">OFFSET(MID!D$192,'Discipline Analysis'!$A$3,0)</f>
        <v>776319.9890088276</v>
      </c>
      <c r="S31" s="254">
        <f ca="1">OFFSET(MID!E$192,'Discipline Analysis'!$A$3,0)</f>
        <v>477533.54916838516</v>
      </c>
      <c r="T31" s="254">
        <f ca="1">OFFSET(MID!F$192,'Discipline Analysis'!$A$3,0)</f>
        <v>0</v>
      </c>
      <c r="U31" s="254">
        <f ca="1">OFFSET(MID!G$192,'Discipline Analysis'!$A$3,0)</f>
        <v>0</v>
      </c>
      <c r="V31" s="256">
        <f t="shared" ca="1" si="2"/>
        <v>3103999.7426740858</v>
      </c>
      <c r="W31" s="259">
        <f t="shared" ca="1" si="3"/>
        <v>5.2736273741857869E-3</v>
      </c>
      <c r="X31" s="253">
        <f ca="1">OFFSET(MID!C$217,'Discipline Analysis'!$A$3,0)</f>
        <v>1846081.442000261</v>
      </c>
      <c r="Y31" s="254">
        <f ca="1">OFFSET(MID!D$217,'Discipline Analysis'!$A$3,0)</f>
        <v>709493.72325190355</v>
      </c>
      <c r="Z31" s="254">
        <f ca="1">OFFSET(MID!E$217,'Discipline Analysis'!$A$3,0)</f>
        <v>253808.25132079137</v>
      </c>
      <c r="AA31" s="254">
        <f ca="1">OFFSET(MID!F$217,'Discipline Analysis'!$A$3,0)</f>
        <v>0</v>
      </c>
      <c r="AB31" s="254">
        <f ca="1">OFFSET(MID!G$217,'Discipline Analysis'!$A$3,0)</f>
        <v>0</v>
      </c>
      <c r="AC31" s="256">
        <f t="shared" ca="1" si="4"/>
        <v>2809383.4165729559</v>
      </c>
      <c r="AD31" s="260">
        <f t="shared" ca="1" si="5"/>
        <v>6.3687701435320128E-3</v>
      </c>
      <c r="AE31" s="253">
        <f ca="1">OFFSET(MID!C$242,'Discipline Analysis'!$A$3,0)</f>
        <v>3090949.971137817</v>
      </c>
      <c r="AF31" s="254">
        <f ca="1">OFFSET(MID!D$242,'Discipline Analysis'!$A$3,0)</f>
        <v>1187926.7910476201</v>
      </c>
      <c r="AG31" s="254">
        <f ca="1">OFFSET(MID!E$242,'Discipline Analysis'!$A$3,0)</f>
        <v>424958.82860103471</v>
      </c>
      <c r="AH31" s="254">
        <f ca="1">OFFSET(MID!F$242,'Discipline Analysis'!$A$3,0)</f>
        <v>0</v>
      </c>
      <c r="AI31" s="254">
        <f ca="1">OFFSET(MID!G$242,'Discipline Analysis'!$A$3,0)</f>
        <v>0</v>
      </c>
      <c r="AJ31" s="256">
        <f t="shared" ca="1" si="6"/>
        <v>4703835.590786472</v>
      </c>
      <c r="AK31" s="260">
        <f t="shared" ca="1" si="7"/>
        <v>1.6495315138290428E-2</v>
      </c>
      <c r="AL31" s="253">
        <f ca="1">OFFSET(MID!C$167,'Discipline Analysis'!$A$3,0)</f>
        <v>2814848.6704327087</v>
      </c>
      <c r="AM31" s="254">
        <f ca="1">OFFSET(MID!D$167,'Discipline Analysis'!$A$3,0)</f>
        <v>1181108.4354201516</v>
      </c>
      <c r="AN31" s="254">
        <f ca="1">OFFSET(MID!E$167,'Discipline Analysis'!$A$3,0)</f>
        <v>726528.89414713997</v>
      </c>
      <c r="AO31" s="254">
        <f ca="1">OFFSET(MID!F$167,'Discipline Analysis'!$A$3,0)</f>
        <v>0</v>
      </c>
      <c r="AP31" s="254">
        <f ca="1">OFFSET(MID!G$167,'Discipline Analysis'!$A$3,0)</f>
        <v>0</v>
      </c>
      <c r="AQ31" s="256">
        <f t="shared" ca="1" si="8"/>
        <v>4722486</v>
      </c>
      <c r="AR31" s="260">
        <f t="shared" ca="1" si="9"/>
        <v>5.6099116425410321E-3</v>
      </c>
    </row>
    <row r="32" spans="1:44">
      <c r="A32" s="261" t="s">
        <v>91</v>
      </c>
      <c r="B32" s="253">
        <f ca="1">OFFSET(UNT!C$31,'Discipline Analysis'!$A$3,0)</f>
        <v>260602.60000000006</v>
      </c>
      <c r="C32" s="254">
        <f ca="1">OFFSET(UNT!D$31,'Discipline Analysis'!$A$3,0)</f>
        <v>118656.00000000001</v>
      </c>
      <c r="D32" s="254">
        <f ca="1">OFFSET(UNT!E$31,'Discipline Analysis'!$A$3,0)</f>
        <v>21134</v>
      </c>
      <c r="E32" s="254">
        <f ca="1">OFFSET(UNT!F$31,'Discipline Analysis'!$A$3,0)</f>
        <v>7042</v>
      </c>
      <c r="F32" s="255">
        <f ca="1">OFFSET(UNT!G$31,'Discipline Analysis'!$A$3,0)</f>
        <v>0</v>
      </c>
      <c r="G32" s="256">
        <f t="shared" ca="1" si="10"/>
        <v>407434.60000000009</v>
      </c>
      <c r="H32" s="257">
        <f t="shared" ca="1" si="11"/>
        <v>13913.758888888893</v>
      </c>
      <c r="I32" s="258">
        <f t="shared" ca="1" si="12"/>
        <v>367.81784750150746</v>
      </c>
      <c r="J32" s="253">
        <f ca="1">OFFSET(UNT!C$115,'Discipline Analysis'!$A$3,0)</f>
        <v>13166028.828975504</v>
      </c>
      <c r="K32" s="254">
        <f ca="1">OFFSET(UNT!D$115,'Discipline Analysis'!$A$3,0)</f>
        <v>9951789.7946062498</v>
      </c>
      <c r="L32" s="254">
        <f ca="1">OFFSET(UNT!E$115,'Discipline Analysis'!$A$3,0)</f>
        <v>6484817.7469467679</v>
      </c>
      <c r="M32" s="254">
        <f ca="1">OFFSET(UNT!F$115,'Discipline Analysis'!$A$3,0)</f>
        <v>6100279.4971005647</v>
      </c>
      <c r="N32" s="254">
        <f ca="1">OFFSET(UNT!G$115,'Discipline Analysis'!$A$3,0)</f>
        <v>0</v>
      </c>
      <c r="O32" s="256">
        <f t="shared" ca="1" si="0"/>
        <v>35702915.867629081</v>
      </c>
      <c r="P32" s="259">
        <f t="shared" ca="1" si="1"/>
        <v>4.9879624742996974E-2</v>
      </c>
      <c r="Q32" s="253">
        <f ca="1">OFFSET(UNT!C$192,'Discipline Analysis'!$A$3,0)</f>
        <v>7758404.7317389529</v>
      </c>
      <c r="R32" s="254">
        <f ca="1">OFFSET(UNT!D$192,'Discipline Analysis'!$A$3,0)</f>
        <v>5864335.7108426243</v>
      </c>
      <c r="S32" s="254">
        <f ca="1">OFFSET(UNT!E$192,'Discipline Analysis'!$A$3,0)</f>
        <v>3821337.5761149297</v>
      </c>
      <c r="T32" s="254">
        <f ca="1">OFFSET(UNT!F$192,'Discipline Analysis'!$A$3,0)</f>
        <v>3594739.0006526317</v>
      </c>
      <c r="U32" s="254">
        <f ca="1">OFFSET(UNT!G$192,'Discipline Analysis'!$A$3,0)</f>
        <v>0</v>
      </c>
      <c r="V32" s="256">
        <f t="shared" ca="1" si="2"/>
        <v>21038817.019349135</v>
      </c>
      <c r="W32" s="259">
        <f t="shared" ca="1" si="3"/>
        <v>3.5744487935473086E-2</v>
      </c>
      <c r="X32" s="253">
        <f ca="1">OFFSET(UNT!C$217,'Discipline Analysis'!$A$3,0)</f>
        <v>10269110.848700427</v>
      </c>
      <c r="Y32" s="254">
        <f ca="1">OFFSET(UNT!D$217,'Discipline Analysis'!$A$3,0)</f>
        <v>8562931.6716448627</v>
      </c>
      <c r="Z32" s="254">
        <f ca="1">OFFSET(UNT!E$217,'Discipline Analysis'!$A$3,0)</f>
        <v>1438248.2721336388</v>
      </c>
      <c r="AA32" s="254">
        <f ca="1">OFFSET(UNT!F$217,'Discipline Analysis'!$A$3,0)</f>
        <v>795793.11247657367</v>
      </c>
      <c r="AB32" s="254">
        <f ca="1">OFFSET(UNT!G$217,'Discipline Analysis'!$A$3,0)</f>
        <v>0</v>
      </c>
      <c r="AC32" s="256">
        <f t="shared" ca="1" si="4"/>
        <v>21066083.904955499</v>
      </c>
      <c r="AD32" s="260">
        <f t="shared" ca="1" si="5"/>
        <v>4.775604690465602E-2</v>
      </c>
      <c r="AE32" s="253">
        <f ca="1">OFFSET(UNT!C$242,'Discipline Analysis'!$A$3,0)</f>
        <v>12339500.390219754</v>
      </c>
      <c r="AF32" s="254">
        <f ca="1">OFFSET(UNT!D$242,'Discipline Analysis'!$A$3,0)</f>
        <v>10289332.763124144</v>
      </c>
      <c r="AG32" s="254">
        <f ca="1">OFFSET(UNT!E$242,'Discipline Analysis'!$A$3,0)</f>
        <v>1728218.2826443901</v>
      </c>
      <c r="AH32" s="254">
        <f ca="1">OFFSET(UNT!F$242,'Discipline Analysis'!$A$3,0)</f>
        <v>956235.60468057205</v>
      </c>
      <c r="AI32" s="254">
        <f ca="1">OFFSET(UNT!G$242,'Discipline Analysis'!$A$3,0)</f>
        <v>0</v>
      </c>
      <c r="AJ32" s="256">
        <f t="shared" ca="1" si="6"/>
        <v>25313287.04066886</v>
      </c>
      <c r="AK32" s="260">
        <f t="shared" ca="1" si="7"/>
        <v>8.8768121007397352E-2</v>
      </c>
      <c r="AL32" s="253">
        <f ca="1">OFFSET(UNT!C$167,'Discipline Analysis'!$A$3,0)</f>
        <v>17236358.795662683</v>
      </c>
      <c r="AM32" s="254">
        <f ca="1">OFFSET(UNT!D$167,'Discipline Analysis'!$A$3,0)</f>
        <v>13028425.031346001</v>
      </c>
      <c r="AN32" s="254">
        <f ca="1">OFFSET(UNT!E$167,'Discipline Analysis'!$A$3,0)</f>
        <v>8489624.8415364418</v>
      </c>
      <c r="AO32" s="254">
        <f ca="1">OFFSET(UNT!F$167,'Discipline Analysis'!$A$3,0)</f>
        <v>7986205.0684900302</v>
      </c>
      <c r="AP32" s="254">
        <f ca="1">OFFSET(UNT!G$167,'Discipline Analysis'!$A$3,0)</f>
        <v>0</v>
      </c>
      <c r="AQ32" s="256">
        <f t="shared" ca="1" si="8"/>
        <v>46740613.737035155</v>
      </c>
      <c r="AR32" s="260">
        <f t="shared" ca="1" si="9"/>
        <v>5.5523873058153442E-2</v>
      </c>
    </row>
    <row r="33" spans="1:44">
      <c r="A33" s="262" t="s">
        <v>708</v>
      </c>
      <c r="B33" s="253">
        <f ca="1">OFFSET(UNTD!C$31,'Discipline Analysis'!$A$3,0)</f>
        <v>18756</v>
      </c>
      <c r="C33" s="254">
        <f ca="1">OFFSET(UNTD!D$31,'Discipline Analysis'!$A$3,0)</f>
        <v>14674</v>
      </c>
      <c r="D33" s="254">
        <f ca="1">OFFSET(UNTD!E$31,'Discipline Analysis'!$A$3,0)</f>
        <v>3078</v>
      </c>
      <c r="E33" s="254">
        <f ca="1">OFFSET(UNTD!F$31,'Discipline Analysis'!$A$3,0)</f>
        <v>0</v>
      </c>
      <c r="F33" s="255">
        <f ca="1">OFFSET(UNTD!G$31,'Discipline Analysis'!$A$3,0)</f>
        <v>0</v>
      </c>
      <c r="G33" s="256">
        <f t="shared" ca="1" si="10"/>
        <v>36508</v>
      </c>
      <c r="H33" s="257">
        <f t="shared" ca="1" si="11"/>
        <v>1242.5833333333335</v>
      </c>
      <c r="I33" s="258">
        <f t="shared" ca="1" si="12"/>
        <v>451.79176833444416</v>
      </c>
      <c r="J33" s="253">
        <f ca="1">OFFSET(UNTD!C$115,'Discipline Analysis'!$A$3,0)</f>
        <v>1272005.2872475064</v>
      </c>
      <c r="K33" s="254">
        <f ca="1">OFFSET(UNTD!D$115,'Discipline Analysis'!$A$3,0)</f>
        <v>845936.8279487557</v>
      </c>
      <c r="L33" s="254">
        <f ca="1">OFFSET(UNTD!E$115,'Discipline Analysis'!$A$3,0)</f>
        <v>467175.37586087442</v>
      </c>
      <c r="M33" s="254">
        <f ca="1">OFFSET(UNTD!F$115,'Discipline Analysis'!$A$3,0)</f>
        <v>0</v>
      </c>
      <c r="N33" s="254">
        <f ca="1">OFFSET(UNTD!G$115,'Discipline Analysis'!$A$3,0)</f>
        <v>0</v>
      </c>
      <c r="O33" s="256">
        <f t="shared" ca="1" si="0"/>
        <v>2585117.4910571366</v>
      </c>
      <c r="P33" s="259">
        <f t="shared" ca="1" si="1"/>
        <v>3.6116011041943679E-3</v>
      </c>
      <c r="Q33" s="253">
        <f ca="1">OFFSET(UNTD!C$192,'Discipline Analysis'!$A$3,0)</f>
        <v>1045031.9184854024</v>
      </c>
      <c r="R33" s="254">
        <f ca="1">OFFSET(UNTD!D$192,'Discipline Analysis'!$A$3,0)</f>
        <v>694990.02487772633</v>
      </c>
      <c r="S33" s="254">
        <f ca="1">OFFSET(UNTD!E$192,'Discipline Analysis'!$A$3,0)</f>
        <v>383813.7971591875</v>
      </c>
      <c r="T33" s="254">
        <f ca="1">OFFSET(UNTD!F$192,'Discipline Analysis'!$A$3,0)</f>
        <v>0</v>
      </c>
      <c r="U33" s="254">
        <f ca="1">OFFSET(UNTD!G$192,'Discipline Analysis'!$A$3,0)</f>
        <v>0</v>
      </c>
      <c r="V33" s="256">
        <f t="shared" ca="1" si="2"/>
        <v>2123835.7405223162</v>
      </c>
      <c r="W33" s="259">
        <f t="shared" ca="1" si="3"/>
        <v>3.6083502667573E-3</v>
      </c>
      <c r="X33" s="253">
        <f ca="1">OFFSET(UNTD!C$217,'Discipline Analysis'!$A$3,0)</f>
        <v>968574.05324315617</v>
      </c>
      <c r="Y33" s="254">
        <f ca="1">OFFSET(UNTD!D$217,'Discipline Analysis'!$A$3,0)</f>
        <v>1716027.1240434349</v>
      </c>
      <c r="Z33" s="254">
        <f ca="1">OFFSET(UNTD!E$217,'Discipline Analysis'!$A$3,0)</f>
        <v>359404.80291813018</v>
      </c>
      <c r="AA33" s="254">
        <f ca="1">OFFSET(UNTD!F$217,'Discipline Analysis'!$A$3,0)</f>
        <v>0</v>
      </c>
      <c r="AB33" s="254">
        <f ca="1">OFFSET(UNTD!G$217,'Discipline Analysis'!$A$3,0)</f>
        <v>0</v>
      </c>
      <c r="AC33" s="256">
        <f t="shared" ca="1" si="4"/>
        <v>3044005.980204721</v>
      </c>
      <c r="AD33" s="260">
        <f t="shared" ca="1" si="5"/>
        <v>6.9006509717030942E-3</v>
      </c>
      <c r="AE33" s="253">
        <f ca="1">OFFSET(UNTD!C$242,'Discipline Analysis'!$A$3,0)</f>
        <v>1342460.2533504767</v>
      </c>
      <c r="AF33" s="254">
        <f ca="1">OFFSET(UNTD!D$242,'Discipline Analysis'!$A$3,0)</f>
        <v>2378443.0317805614</v>
      </c>
      <c r="AG33" s="254">
        <f ca="1">OFFSET(UNTD!E$242,'Discipline Analysis'!$A$3,0)</f>
        <v>498141.2223105724</v>
      </c>
      <c r="AH33" s="254">
        <f ca="1">OFFSET(UNTD!F$242,'Discipline Analysis'!$A$3,0)</f>
        <v>0</v>
      </c>
      <c r="AI33" s="254">
        <f ca="1">OFFSET(UNTD!G$242,'Discipline Analysis'!$A$3,0)</f>
        <v>0</v>
      </c>
      <c r="AJ33" s="256">
        <f t="shared" ca="1" si="6"/>
        <v>4219044.5074416101</v>
      </c>
      <c r="AK33" s="260">
        <f t="shared" ca="1" si="7"/>
        <v>1.4795259610909703E-2</v>
      </c>
      <c r="AL33" s="253">
        <f ca="1">OFFSET(UNTD!C$167,'Discipline Analysis'!$A$3,0)</f>
        <v>2225051.9952366659</v>
      </c>
      <c r="AM33" s="254">
        <f ca="1">OFFSET(UNTD!D$167,'Discipline Analysis'!$A$3,0)</f>
        <v>1479752.8325881138</v>
      </c>
      <c r="AN33" s="254">
        <f ca="1">OFFSET(UNTD!E$167,'Discipline Analysis'!$A$3,0)</f>
        <v>817205.33130332374</v>
      </c>
      <c r="AO33" s="254">
        <f ca="1">OFFSET(UNTD!F$167,'Discipline Analysis'!$A$3,0)</f>
        <v>0</v>
      </c>
      <c r="AP33" s="254">
        <f ca="1">OFFSET(UNTD!G$167,'Discipline Analysis'!$A$3,0)</f>
        <v>0</v>
      </c>
      <c r="AQ33" s="256">
        <f t="shared" ca="1" si="8"/>
        <v>4522010.1591281034</v>
      </c>
      <c r="AR33" s="260">
        <f t="shared" ca="1" si="9"/>
        <v>5.3717633973677358E-3</v>
      </c>
    </row>
    <row r="34" spans="1:44">
      <c r="A34" s="261" t="s">
        <v>97</v>
      </c>
      <c r="B34" s="253">
        <f ca="1">OFFSET(SFASU!C$31,'Discipline Analysis'!$A$3,0)</f>
        <v>75237</v>
      </c>
      <c r="C34" s="254">
        <f ca="1">OFFSET(SFASU!D$31,'Discipline Analysis'!$A$3,0)</f>
        <v>14266</v>
      </c>
      <c r="D34" s="254">
        <f ca="1">OFFSET(SFASU!E$31,'Discipline Analysis'!$A$3,0)</f>
        <v>2901</v>
      </c>
      <c r="E34" s="254">
        <f ca="1">OFFSET(SFASU!F$31,'Discipline Analysis'!$A$3,0)</f>
        <v>672</v>
      </c>
      <c r="F34" s="255">
        <f ca="1">OFFSET(SFASU!G$31,'Discipline Analysis'!$A$3,0)</f>
        <v>0</v>
      </c>
      <c r="G34" s="256">
        <f t="shared" ca="1" si="10"/>
        <v>93076</v>
      </c>
      <c r="H34" s="257">
        <f t="shared" ca="1" si="11"/>
        <v>3141.6416666666669</v>
      </c>
      <c r="I34" s="258">
        <f t="shared" ca="1" si="12"/>
        <v>416.29137451130765</v>
      </c>
      <c r="J34" s="253">
        <f ca="1">OFFSET(SFASU!C$115,'Discipline Analysis'!$A$3,0)</f>
        <v>7306499.4549611202</v>
      </c>
      <c r="K34" s="254">
        <f ca="1">OFFSET(SFASU!D$115,'Discipline Analysis'!$A$3,0)</f>
        <v>2289593.4440386663</v>
      </c>
      <c r="L34" s="254">
        <f ca="1">OFFSET(SFASU!E$115,'Discipline Analysis'!$A$3,0)</f>
        <v>1365219.6611357741</v>
      </c>
      <c r="M34" s="254">
        <f ca="1">OFFSET(SFASU!F$115,'Discipline Analysis'!$A$3,0)</f>
        <v>430402.40895089379</v>
      </c>
      <c r="N34" s="254">
        <f ca="1">OFFSET(SFASU!G$115,'Discipline Analysis'!$A$3,0)</f>
        <v>0</v>
      </c>
      <c r="O34" s="256">
        <f t="shared" ca="1" si="0"/>
        <v>11391714.969086453</v>
      </c>
      <c r="P34" s="259">
        <f t="shared" ca="1" si="1"/>
        <v>1.5915071753352199E-2</v>
      </c>
      <c r="Q34" s="253">
        <f ca="1">OFFSET(SFASU!C$192,'Discipline Analysis'!$A$3,0)</f>
        <v>3556950.271701097</v>
      </c>
      <c r="R34" s="254">
        <f ca="1">OFFSET(SFASU!D$192,'Discipline Analysis'!$A$3,0)</f>
        <v>1114619.9453048096</v>
      </c>
      <c r="S34" s="254">
        <f ca="1">OFFSET(SFASU!E$192,'Discipline Analysis'!$A$3,0)</f>
        <v>664616.27411897376</v>
      </c>
      <c r="T34" s="254">
        <f ca="1">OFFSET(SFASU!F$192,'Discipline Analysis'!$A$3,0)</f>
        <v>209528.51292135418</v>
      </c>
      <c r="U34" s="254">
        <f ca="1">OFFSET(SFASU!G$192,'Discipline Analysis'!$A$3,0)</f>
        <v>0</v>
      </c>
      <c r="V34" s="256">
        <f t="shared" ca="1" si="2"/>
        <v>5545715.0040462343</v>
      </c>
      <c r="W34" s="259">
        <f t="shared" ca="1" si="3"/>
        <v>9.4220479636946426E-3</v>
      </c>
      <c r="X34" s="253">
        <f ca="1">OFFSET(SFASU!C$217,'Discipline Analysis'!$A$3,0)</f>
        <v>7412500.6960172243</v>
      </c>
      <c r="Y34" s="254">
        <f ca="1">OFFSET(SFASU!D$217,'Discipline Analysis'!$A$3,0)</f>
        <v>2436262.3600278464</v>
      </c>
      <c r="Z34" s="254">
        <f ca="1">OFFSET(SFASU!E$217,'Discipline Analysis'!$A$3,0)</f>
        <v>499058.19849082531</v>
      </c>
      <c r="AA34" s="254">
        <f ca="1">OFFSET(SFASU!F$217,'Discipline Analysis'!$A$3,0)</f>
        <v>119143.1694473153</v>
      </c>
      <c r="AB34" s="254">
        <f ca="1">OFFSET(SFASU!G$217,'Discipline Analysis'!$A$3,0)</f>
        <v>0</v>
      </c>
      <c r="AC34" s="256">
        <f t="shared" ca="1" si="4"/>
        <v>10466964.423983211</v>
      </c>
      <c r="AD34" s="260">
        <f t="shared" ca="1" si="5"/>
        <v>2.3728228095755512E-2</v>
      </c>
      <c r="AE34" s="253">
        <f ca="1">OFFSET(SFASU!C$242,'Discipline Analysis'!$A$3,0)</f>
        <v>2633744.0700710877</v>
      </c>
      <c r="AF34" s="254">
        <f ca="1">OFFSET(SFASU!D$242,'Discipline Analysis'!$A$3,0)</f>
        <v>865631.15566496295</v>
      </c>
      <c r="AG34" s="254">
        <f ca="1">OFFSET(SFASU!E$242,'Discipline Analysis'!$A$3,0)</f>
        <v>177320.93726504475</v>
      </c>
      <c r="AH34" s="254">
        <f ca="1">OFFSET(SFASU!F$242,'Discipline Analysis'!$A$3,0)</f>
        <v>42332.895319651558</v>
      </c>
      <c r="AI34" s="254">
        <f ca="1">OFFSET(SFASU!G$242,'Discipline Analysis'!$A$3,0)</f>
        <v>0</v>
      </c>
      <c r="AJ34" s="256">
        <f t="shared" ca="1" si="6"/>
        <v>3719029.0583207468</v>
      </c>
      <c r="AK34" s="260">
        <f t="shared" ca="1" si="7"/>
        <v>1.3041815586756761E-2</v>
      </c>
      <c r="AL34" s="253">
        <f ca="1">OFFSET(SFASU!C$167,'Discipline Analysis'!$A$3,0)</f>
        <v>4912298.0678931987</v>
      </c>
      <c r="AM34" s="254">
        <f ca="1">OFFSET(SFASU!D$167,'Discipline Analysis'!$A$3,0)</f>
        <v>1528525.2427105291</v>
      </c>
      <c r="AN34" s="254">
        <f ca="1">OFFSET(SFASU!E$167,'Discipline Analysis'!$A$3,0)</f>
        <v>899237.18381848955</v>
      </c>
      <c r="AO34" s="254">
        <f ca="1">OFFSET(SFASU!F$167,'Discipline Analysis'!$A$3,0)</f>
        <v>283252.02415560297</v>
      </c>
      <c r="AP34" s="254">
        <f ca="1">OFFSET(SFASU!G$167,'Discipline Analysis'!$A$3,0)</f>
        <v>0</v>
      </c>
      <c r="AQ34" s="256">
        <f t="shared" ca="1" si="8"/>
        <v>7623312.5185778197</v>
      </c>
      <c r="AR34" s="260">
        <f t="shared" ca="1" si="9"/>
        <v>9.0558467833887716E-3</v>
      </c>
    </row>
    <row r="35" spans="1:44">
      <c r="A35" s="261" t="s">
        <v>107</v>
      </c>
      <c r="B35" s="253">
        <f ca="1">OFFSET(TSU!C$31,'Discipline Analysis'!$A$3,0)</f>
        <v>72641</v>
      </c>
      <c r="C35" s="254">
        <f ca="1">OFFSET(TSU!D$31,'Discipline Analysis'!$A$3,0)</f>
        <v>13243</v>
      </c>
      <c r="D35" s="254">
        <f ca="1">OFFSET(TSU!E$31,'Discipline Analysis'!$A$3,0)</f>
        <v>5305</v>
      </c>
      <c r="E35" s="254">
        <f ca="1">OFFSET(TSU!F$31,'Discipline Analysis'!$A$3,0)</f>
        <v>345</v>
      </c>
      <c r="F35" s="255">
        <f ca="1">OFFSET(TSU!G$31,'Discipline Analysis'!$A$3,0)</f>
        <v>0</v>
      </c>
      <c r="G35" s="256">
        <f t="shared" ca="1" si="10"/>
        <v>91534</v>
      </c>
      <c r="H35" s="257">
        <f t="shared" ca="1" si="11"/>
        <v>3103.0083333333332</v>
      </c>
      <c r="I35" s="258">
        <f t="shared" ca="1" si="12"/>
        <v>733.5143988838181</v>
      </c>
      <c r="J35" s="253">
        <f ca="1">OFFSET(TSU!C$115,'Discipline Analysis'!$A$3,0)</f>
        <v>5087132.4578070873</v>
      </c>
      <c r="K35" s="254">
        <f ca="1">OFFSET(TSU!D$115,'Discipline Analysis'!$A$3,0)</f>
        <v>1964153.1025674972</v>
      </c>
      <c r="L35" s="254">
        <f ca="1">OFFSET(TSU!E$115,'Discipline Analysis'!$A$3,0)</f>
        <v>2153107.7328024898</v>
      </c>
      <c r="M35" s="254">
        <f ca="1">OFFSET(TSU!F$115,'Discipline Analysis'!$A$3,0)</f>
        <v>84676.794444444444</v>
      </c>
      <c r="N35" s="254">
        <f ca="1">OFFSET(TSU!G$115,'Discipline Analysis'!$A$3,0)</f>
        <v>0</v>
      </c>
      <c r="O35" s="256">
        <f t="shared" ca="1" si="0"/>
        <v>9289070.0876215175</v>
      </c>
      <c r="P35" s="259">
        <f t="shared" ca="1" si="1"/>
        <v>1.2977520712868541E-2</v>
      </c>
      <c r="Q35" s="253">
        <f ca="1">OFFSET(TSU!C$192,'Discipline Analysis'!$A$3,0)</f>
        <v>2373081.0000461545</v>
      </c>
      <c r="R35" s="254">
        <f ca="1">OFFSET(TSU!D$192,'Discipline Analysis'!$A$3,0)</f>
        <v>916251.82704479713</v>
      </c>
      <c r="S35" s="254">
        <f ca="1">OFFSET(TSU!E$192,'Discipline Analysis'!$A$3,0)</f>
        <v>1004396.6997408584</v>
      </c>
      <c r="T35" s="254">
        <f ca="1">OFFSET(TSU!F$192,'Discipline Analysis'!$A$3,0)</f>
        <v>39500.621166751829</v>
      </c>
      <c r="U35" s="254">
        <f ca="1">OFFSET(TSU!G$192,'Discipline Analysis'!$A$3,0)</f>
        <v>0</v>
      </c>
      <c r="V35" s="256">
        <f t="shared" ca="1" si="2"/>
        <v>4333230.1479985621</v>
      </c>
      <c r="W35" s="259">
        <f t="shared" ca="1" si="3"/>
        <v>7.3620628291178785E-3</v>
      </c>
      <c r="X35" s="253">
        <f ca="1">OFFSET(TSU!C$217,'Discipline Analysis'!$A$3,0)</f>
        <v>15449139.47311319</v>
      </c>
      <c r="Y35" s="254">
        <f ca="1">OFFSET(TSU!D$217,'Discipline Analysis'!$A$3,0)</f>
        <v>5300167.7661780994</v>
      </c>
      <c r="Z35" s="254">
        <f ca="1">OFFSET(TSU!E$217,'Discipline Analysis'!$A$3,0)</f>
        <v>2003156.7560403617</v>
      </c>
      <c r="AA35" s="254">
        <f ca="1">OFFSET(TSU!F$217,'Discipline Analysis'!$A$3,0)</f>
        <v>198520.91688530432</v>
      </c>
      <c r="AB35" s="254">
        <f ca="1">OFFSET(TSU!G$217,'Discipline Analysis'!$A$3,0)</f>
        <v>0</v>
      </c>
      <c r="AC35" s="256">
        <f t="shared" ca="1" si="4"/>
        <v>22950984.912216954</v>
      </c>
      <c r="AD35" s="260">
        <f t="shared" ca="1" si="5"/>
        <v>5.2029049011717621E-2</v>
      </c>
      <c r="AE35" s="253">
        <f ca="1">OFFSET(TSU!C$242,'Discipline Analysis'!$A$3,0)</f>
        <v>5382622.6927999165</v>
      </c>
      <c r="AF35" s="254">
        <f ca="1">OFFSET(TSU!D$242,'Discipline Analysis'!$A$3,0)</f>
        <v>1846627.3376278849</v>
      </c>
      <c r="AG35" s="254">
        <f ca="1">OFFSET(TSU!E$242,'Discipline Analysis'!$A$3,0)</f>
        <v>697918.29059884616</v>
      </c>
      <c r="AH35" s="254">
        <f ca="1">OFFSET(TSU!F$242,'Discipline Analysis'!$A$3,0)</f>
        <v>69166.518567713894</v>
      </c>
      <c r="AI35" s="254">
        <f ca="1">OFFSET(TSU!G$242,'Discipline Analysis'!$A$3,0)</f>
        <v>0</v>
      </c>
      <c r="AJ35" s="256">
        <f t="shared" ca="1" si="6"/>
        <v>7996334.8395943614</v>
      </c>
      <c r="AK35" s="260">
        <f t="shared" ca="1" si="7"/>
        <v>2.804138464974416E-2</v>
      </c>
      <c r="AL35" s="253">
        <f ca="1">OFFSET(TSU!C$167,'Discipline Analysis'!$A$3,0)</f>
        <v>12361428.852245348</v>
      </c>
      <c r="AM35" s="254">
        <f ca="1">OFFSET(TSU!D$167,'Discipline Analysis'!$A$3,0)</f>
        <v>4772775.0424590576</v>
      </c>
      <c r="AN35" s="254">
        <f ca="1">OFFSET(TSU!E$167,'Discipline Analysis'!$A$3,0)</f>
        <v>5231923.5386550985</v>
      </c>
      <c r="AO35" s="254">
        <f ca="1">OFFSET(TSU!F$167,'Discipline Analysis'!$A$3,0)</f>
        <v>205759.56664049925</v>
      </c>
      <c r="AP35" s="254">
        <f ca="1">OFFSET(TSU!G$167,'Discipline Analysis'!$A$3,0)</f>
        <v>0</v>
      </c>
      <c r="AQ35" s="256">
        <f t="shared" ca="1" si="8"/>
        <v>22571887.000000004</v>
      </c>
      <c r="AR35" s="260">
        <f t="shared" ca="1" si="9"/>
        <v>2.681348164407911E-2</v>
      </c>
    </row>
    <row r="36" spans="1:44">
      <c r="A36" s="261" t="s">
        <v>109</v>
      </c>
      <c r="B36" s="253">
        <f ca="1">OFFSET(TTU!C$31,'Discipline Analysis'!$A$3,0)</f>
        <v>287375.19999999995</v>
      </c>
      <c r="C36" s="254">
        <f ca="1">OFFSET(TTU!D$31,'Discipline Analysis'!$A$3,0)</f>
        <v>91193</v>
      </c>
      <c r="D36" s="254">
        <f ca="1">OFFSET(TTU!E$31,'Discipline Analysis'!$A$3,0)</f>
        <v>13461</v>
      </c>
      <c r="E36" s="254">
        <f ca="1">OFFSET(TTU!F$31,'Discipline Analysis'!$A$3,0)</f>
        <v>9562</v>
      </c>
      <c r="F36" s="255">
        <f ca="1">OFFSET(TTU!G$31,'Discipline Analysis'!$A$3,0)</f>
        <v>0</v>
      </c>
      <c r="G36" s="256">
        <f t="shared" ca="1" si="10"/>
        <v>401591.19999999995</v>
      </c>
      <c r="H36" s="257">
        <f t="shared" ca="1" si="11"/>
        <v>13711.037222222221</v>
      </c>
      <c r="I36" s="258">
        <f t="shared" ca="1" si="12"/>
        <v>473.64835666349364</v>
      </c>
      <c r="J36" s="253">
        <f ca="1">OFFSET(TTU!C$115,'Discipline Analysis'!$A$3,0)</f>
        <v>15209713.515101228</v>
      </c>
      <c r="K36" s="254">
        <f ca="1">OFFSET(TTU!D$115,'Discipline Analysis'!$A$3,0)</f>
        <v>11855691.707964344</v>
      </c>
      <c r="L36" s="254">
        <f ca="1">OFFSET(TTU!E$115,'Discipline Analysis'!$A$3,0)</f>
        <v>8171354.224412079</v>
      </c>
      <c r="M36" s="254">
        <f ca="1">OFFSET(TTU!F$115,'Discipline Analysis'!$A$3,0)</f>
        <v>9617423.5870150197</v>
      </c>
      <c r="N36" s="254">
        <f ca="1">OFFSET(TTU!G$115,'Discipline Analysis'!$A$3,0)</f>
        <v>0</v>
      </c>
      <c r="O36" s="256">
        <f t="shared" ca="1" si="0"/>
        <v>44854183.034492664</v>
      </c>
      <c r="P36" s="259">
        <f t="shared" ca="1" si="1"/>
        <v>6.2664624542409064E-2</v>
      </c>
      <c r="Q36" s="253">
        <f ca="1">OFFSET(TTU!C$192,'Discipline Analysis'!$A$3,0)</f>
        <v>10274710.18433081</v>
      </c>
      <c r="R36" s="254">
        <f ca="1">OFFSET(TTU!D$192,'Discipline Analysis'!$A$3,0)</f>
        <v>8008947.4540833822</v>
      </c>
      <c r="S36" s="254">
        <f ca="1">OFFSET(TTU!E$192,'Discipline Analysis'!$A$3,0)</f>
        <v>5520044.5679651974</v>
      </c>
      <c r="T36" s="254">
        <f ca="1">OFFSET(TTU!F$192,'Discipline Analysis'!$A$3,0)</f>
        <v>6496916.5907309931</v>
      </c>
      <c r="U36" s="254">
        <f ca="1">OFFSET(TTU!G$192,'Discipline Analysis'!$A$3,0)</f>
        <v>0</v>
      </c>
      <c r="V36" s="256">
        <f t="shared" ca="1" si="2"/>
        <v>30300618.797110386</v>
      </c>
      <c r="W36" s="259">
        <f t="shared" ca="1" si="3"/>
        <v>5.1480085692773792E-2</v>
      </c>
      <c r="X36" s="253">
        <f ca="1">OFFSET(TTU!C$217,'Discipline Analysis'!$A$3,0)</f>
        <v>13064435.0145911</v>
      </c>
      <c r="Y36" s="254">
        <f ca="1">OFFSET(TTU!D$217,'Discipline Analysis'!$A$3,0)</f>
        <v>8133516.1284898147</v>
      </c>
      <c r="Z36" s="254">
        <f ca="1">OFFSET(TTU!E$217,'Discipline Analysis'!$A$3,0)</f>
        <v>1113439.4916876683</v>
      </c>
      <c r="AA36" s="254">
        <f ca="1">OFFSET(TTU!F$217,'Discipline Analysis'!$A$3,0)</f>
        <v>862467.7840547479</v>
      </c>
      <c r="AB36" s="254">
        <f ca="1">OFFSET(TTU!G$217,'Discipline Analysis'!$A$3,0)</f>
        <v>0</v>
      </c>
      <c r="AC36" s="256">
        <f t="shared" ca="1" si="4"/>
        <v>23173858.418823328</v>
      </c>
      <c r="AD36" s="260">
        <f t="shared" ca="1" si="5"/>
        <v>5.2534295154442585E-2</v>
      </c>
      <c r="AE36" s="253">
        <f ca="1">OFFSET(TTU!C$242,'Discipline Analysis'!$A$3,0)</f>
        <v>14019600.75148477</v>
      </c>
      <c r="AF36" s="254">
        <f ca="1">OFFSET(TTU!D$242,'Discipline Analysis'!$A$3,0)</f>
        <v>8728172.9902468547</v>
      </c>
      <c r="AG36" s="254">
        <f ca="1">OFFSET(TTU!E$242,'Discipline Analysis'!$A$3,0)</f>
        <v>1194845.1744727688</v>
      </c>
      <c r="AH36" s="254">
        <f ca="1">OFFSET(TTU!F$242,'Discipline Analysis'!$A$3,0)</f>
        <v>925524.44709326699</v>
      </c>
      <c r="AI36" s="254">
        <f ca="1">OFFSET(TTU!G$242,'Discipline Analysis'!$A$3,0)</f>
        <v>0</v>
      </c>
      <c r="AJ36" s="256">
        <f t="shared" ca="1" si="6"/>
        <v>24868143.36329766</v>
      </c>
      <c r="AK36" s="260">
        <f t="shared" ca="1" si="7"/>
        <v>8.7207100198243653E-2</v>
      </c>
      <c r="AL36" s="253">
        <f ca="1">OFFSET(TTU!C$167,'Discipline Analysis'!$A$3,0)</f>
        <v>19040654.360443931</v>
      </c>
      <c r="AM36" s="254">
        <f ca="1">OFFSET(TTU!D$167,'Discipline Analysis'!$A$3,0)</f>
        <v>16491574.977459688</v>
      </c>
      <c r="AN36" s="254">
        <f ca="1">OFFSET(TTU!E$167,'Discipline Analysis'!$A$3,0)</f>
        <v>12622642.971436387</v>
      </c>
      <c r="AO36" s="254">
        <f ca="1">OFFSET(TTU!F$167,'Discipline Analysis'!$A$3,0)</f>
        <v>18861336.007456336</v>
      </c>
      <c r="AP36" s="254">
        <f ca="1">OFFSET(TTU!G$167,'Discipline Analysis'!$A$3,0)</f>
        <v>0</v>
      </c>
      <c r="AQ36" s="256">
        <f t="shared" ca="1" si="8"/>
        <v>67016208.316796347</v>
      </c>
      <c r="AR36" s="260">
        <f t="shared" ca="1" si="9"/>
        <v>7.9609554644598401E-2</v>
      </c>
    </row>
    <row r="37" spans="1:44">
      <c r="A37" s="261" t="s">
        <v>683</v>
      </c>
      <c r="B37" s="253">
        <f ca="1">OFFSET(ASU!C$31,'Discipline Analysis'!$A$3,0)</f>
        <v>76618</v>
      </c>
      <c r="C37" s="254">
        <f ca="1">OFFSET(ASU!D$31,'Discipline Analysis'!$A$3,0)</f>
        <v>12456</v>
      </c>
      <c r="D37" s="254">
        <f ca="1">OFFSET(ASU!E$31,'Discipline Analysis'!$A$3,0)</f>
        <v>5385</v>
      </c>
      <c r="E37" s="254">
        <f ca="1">OFFSET(ASU!F$31,'Discipline Analysis'!$A$3,0)</f>
        <v>18</v>
      </c>
      <c r="F37" s="255">
        <f ca="1">OFFSET(ASU!G$31,'Discipline Analysis'!$A$3,0)</f>
        <v>0</v>
      </c>
      <c r="G37" s="256">
        <f ca="1">SUM(B37:F37)</f>
        <v>94477</v>
      </c>
      <c r="H37" s="257">
        <f ca="1">(B37/30)+(C37/30)+(D37/24)+(E37/18)+(F37/24)</f>
        <v>3194.5083333333332</v>
      </c>
      <c r="I37" s="258">
        <f ca="1">IF((G37=0),0,(O37+V37+AC37+AJ37+AQ37)/G37)</f>
        <v>365.30473327518018</v>
      </c>
      <c r="J37" s="253">
        <f ca="1">OFFSET(ASU!C$115,'Discipline Analysis'!$A$3,0)</f>
        <v>4599490.0893135909</v>
      </c>
      <c r="K37" s="254">
        <f ca="1">OFFSET(ASU!D$115,'Discipline Analysis'!$A$3,0)</f>
        <v>1522403.6811841759</v>
      </c>
      <c r="L37" s="254">
        <f ca="1">OFFSET(ASU!E$115,'Discipline Analysis'!$A$3,0)</f>
        <v>1225386.9139049205</v>
      </c>
      <c r="M37" s="254">
        <f ca="1">OFFSET(ASU!F$115,'Discipline Analysis'!$A$3,0)</f>
        <v>27570.333333333332</v>
      </c>
      <c r="N37" s="254">
        <f ca="1">OFFSET(ASU!G$115,'Discipline Analysis'!$A$3,0)</f>
        <v>0</v>
      </c>
      <c r="O37" s="256">
        <f ca="1">SUM(J37:N37)</f>
        <v>7374851.0177360205</v>
      </c>
      <c r="P37" s="259">
        <f t="shared" ca="1" si="1"/>
        <v>1.0303214523542782E-2</v>
      </c>
      <c r="Q37" s="253">
        <f ca="1">OFFSET(ASU!C$192,'Discipline Analysis'!$A$3,0)</f>
        <v>1244598.5670161138</v>
      </c>
      <c r="R37" s="254">
        <f ca="1">OFFSET(ASU!D$192,'Discipline Analysis'!$A$3,0)</f>
        <v>411954.67393748672</v>
      </c>
      <c r="S37" s="254">
        <f ca="1">OFFSET(ASU!E$192,'Discipline Analysis'!$A$3,0)</f>
        <v>331583.45109380677</v>
      </c>
      <c r="T37" s="254">
        <f ca="1">OFFSET(ASU!F$192,'Discipline Analysis'!$A$3,0)</f>
        <v>7460.3916287477305</v>
      </c>
      <c r="U37" s="254">
        <f ca="1">OFFSET(ASU!G$192,'Discipline Analysis'!$A$3,0)</f>
        <v>0</v>
      </c>
      <c r="V37" s="256">
        <f ca="1">SUM(Q37:U37)</f>
        <v>1995597.0836761552</v>
      </c>
      <c r="W37" s="259">
        <f t="shared" ca="1" si="3"/>
        <v>3.3904756059204674E-3</v>
      </c>
      <c r="X37" s="253">
        <f ca="1">OFFSET(ASU!C$217,'Discipline Analysis'!$A$3,0)</f>
        <v>9236662.4052422922</v>
      </c>
      <c r="Y37" s="254">
        <f ca="1">OFFSET(ASU!D$217,'Discipline Analysis'!$A$3,0)</f>
        <v>1389000.0536433284</v>
      </c>
      <c r="Z37" s="254">
        <f ca="1">OFFSET(ASU!E$217,'Discipline Analysis'!$A$3,0)</f>
        <v>584093.70254889154</v>
      </c>
      <c r="AA37" s="254">
        <f ca="1">OFFSET(ASU!F$217,'Discipline Analysis'!$A$3,0)</f>
        <v>2800.7444748145253</v>
      </c>
      <c r="AB37" s="254">
        <f ca="1">OFFSET(ASU!G$217,'Discipline Analysis'!$A$3,0)</f>
        <v>0</v>
      </c>
      <c r="AC37" s="256">
        <f ca="1">SUM(X37:AB37)</f>
        <v>11212556.905909328</v>
      </c>
      <c r="AD37" s="260">
        <f t="shared" ca="1" si="5"/>
        <v>2.5418459165719429E-2</v>
      </c>
      <c r="AE37" s="253">
        <f ca="1">OFFSET(ASU!C$242,'Discipline Analysis'!$A$3,0)</f>
        <v>4115053.5187752205</v>
      </c>
      <c r="AF37" s="254">
        <f ca="1">OFFSET(ASU!D$242,'Discipline Analysis'!$A$3,0)</f>
        <v>618817.63212217484</v>
      </c>
      <c r="AG37" s="254">
        <f ca="1">OFFSET(ASU!E$242,'Discipline Analysis'!$A$3,0)</f>
        <v>260221.35924380069</v>
      </c>
      <c r="AH37" s="254">
        <f ca="1">OFFSET(ASU!F$242,'Discipline Analysis'!$A$3,0)</f>
        <v>1247.7681764935573</v>
      </c>
      <c r="AI37" s="254">
        <f ca="1">OFFSET(ASU!G$242,'Discipline Analysis'!$A$3,0)</f>
        <v>0</v>
      </c>
      <c r="AJ37" s="256">
        <f ca="1">SUM(AE37:AI37)</f>
        <v>4995340.278317689</v>
      </c>
      <c r="AK37" s="260">
        <f t="shared" ca="1" si="7"/>
        <v>1.7517557857516151E-2</v>
      </c>
      <c r="AL37" s="253">
        <f ca="1">OFFSET(ASU!C$167,'Discipline Analysis'!$A$3,0)</f>
        <v>5572231.0970957298</v>
      </c>
      <c r="AM37" s="254">
        <f ca="1">OFFSET(ASU!D$167,'Discipline Analysis'!$A$3,0)</f>
        <v>1844375.1306992106</v>
      </c>
      <c r="AN37" s="254">
        <f ca="1">OFFSET(ASU!E$167,'Discipline Analysis'!$A$3,0)</f>
        <v>1484542.619952502</v>
      </c>
      <c r="AO37" s="254">
        <f ca="1">OFFSET(ASU!F$167,'Discipline Analysis'!$A$3,0)</f>
        <v>33401.152252558022</v>
      </c>
      <c r="AP37" s="254">
        <f ca="1">OFFSET(ASU!G$167,'Discipline Analysis'!$A$3,0)</f>
        <v>0</v>
      </c>
      <c r="AQ37" s="256">
        <f ca="1">SUM(AL37:AP37)</f>
        <v>8934550.0000000019</v>
      </c>
      <c r="AR37" s="260">
        <f t="shared" ca="1" si="9"/>
        <v>1.0613485368906331E-2</v>
      </c>
    </row>
    <row r="38" spans="1:44">
      <c r="A38" s="261" t="s">
        <v>111</v>
      </c>
      <c r="B38" s="253">
        <f ca="1">OFFSET(TWU!C$31,'Discipline Analysis'!$A$3,0)</f>
        <v>66639</v>
      </c>
      <c r="C38" s="254">
        <f ca="1">OFFSET(TWU!D$31,'Discipline Analysis'!$A$3,0)</f>
        <v>19982</v>
      </c>
      <c r="D38" s="254">
        <f ca="1">OFFSET(TWU!E$31,'Discipline Analysis'!$A$3,0)</f>
        <v>5766</v>
      </c>
      <c r="E38" s="254">
        <f ca="1">OFFSET(TWU!F$31,'Discipline Analysis'!$A$3,0)</f>
        <v>2275</v>
      </c>
      <c r="F38" s="255">
        <f ca="1">OFFSET(TWU!G$31,'Discipline Analysis'!$A$3,0)</f>
        <v>0</v>
      </c>
      <c r="G38" s="256">
        <f t="shared" ca="1" si="10"/>
        <v>94662</v>
      </c>
      <c r="H38" s="257">
        <f t="shared" ca="1" si="11"/>
        <v>3254.0055555555555</v>
      </c>
      <c r="I38" s="258">
        <f t="shared" ca="1" si="12"/>
        <v>365.64428609462101</v>
      </c>
      <c r="J38" s="253">
        <f ca="1">OFFSET(TWU!C$115,'Discipline Analysis'!$A$3,0)</f>
        <v>3183625.8125238749</v>
      </c>
      <c r="K38" s="254">
        <f ca="1">OFFSET(TWU!D$115,'Discipline Analysis'!$A$3,0)</f>
        <v>1591276.8188925395</v>
      </c>
      <c r="L38" s="254">
        <f ca="1">OFFSET(TWU!E$115,'Discipline Analysis'!$A$3,0)</f>
        <v>1723419.2316765236</v>
      </c>
      <c r="M38" s="254">
        <f ca="1">OFFSET(TWU!F$115,'Discipline Analysis'!$A$3,0)</f>
        <v>1718658.1799397776</v>
      </c>
      <c r="N38" s="254">
        <f ca="1">OFFSET(TWU!G$115,'Discipline Analysis'!$A$3,0)</f>
        <v>0</v>
      </c>
      <c r="O38" s="256">
        <f t="shared" ca="1" si="0"/>
        <v>8216980.0430327151</v>
      </c>
      <c r="P38" s="259">
        <f t="shared" ca="1" si="1"/>
        <v>1.1479731307850303E-2</v>
      </c>
      <c r="Q38" s="253">
        <f ca="1">OFFSET(TWU!C$192,'Discipline Analysis'!$A$3,0)</f>
        <v>2320330.7587515204</v>
      </c>
      <c r="R38" s="254">
        <f ca="1">OFFSET(TWU!D$192,'Discipline Analysis'!$A$3,0)</f>
        <v>1159774.6613436034</v>
      </c>
      <c r="S38" s="254">
        <f ca="1">OFFSET(TWU!E$192,'Discipline Analysis'!$A$3,0)</f>
        <v>1256084.3795624177</v>
      </c>
      <c r="T38" s="254">
        <f ca="1">OFFSET(TWU!F$192,'Discipline Analysis'!$A$3,0)</f>
        <v>1252614.3691279879</v>
      </c>
      <c r="U38" s="254">
        <f ca="1">OFFSET(TWU!G$192,'Discipline Analysis'!$A$3,0)</f>
        <v>0</v>
      </c>
      <c r="V38" s="256">
        <f t="shared" ca="1" si="2"/>
        <v>5988804.1687855292</v>
      </c>
      <c r="W38" s="259">
        <f t="shared" ca="1" si="3"/>
        <v>1.0174846720810909E-2</v>
      </c>
      <c r="X38" s="253">
        <f ca="1">OFFSET(TWU!C$217,'Discipline Analysis'!$A$3,0)</f>
        <v>5510840.5971788727</v>
      </c>
      <c r="Y38" s="254">
        <f ca="1">OFFSET(TWU!D$217,'Discipline Analysis'!$A$3,0)</f>
        <v>2573266.2940958808</v>
      </c>
      <c r="Z38" s="254">
        <f ca="1">OFFSET(TWU!E$217,'Discipline Analysis'!$A$3,0)</f>
        <v>768151.26528777496</v>
      </c>
      <c r="AA38" s="254">
        <f ca="1">OFFSET(TWU!F$217,'Discipline Analysis'!$A$3,0)</f>
        <v>284663.14033986145</v>
      </c>
      <c r="AB38" s="254">
        <f ca="1">OFFSET(TWU!G$217,'Discipline Analysis'!$A$3,0)</f>
        <v>0</v>
      </c>
      <c r="AC38" s="256">
        <f t="shared" ca="1" si="4"/>
        <v>9136921.2969023902</v>
      </c>
      <c r="AD38" s="260">
        <f t="shared" ca="1" si="5"/>
        <v>2.07130686456811E-2</v>
      </c>
      <c r="AE38" s="253">
        <f ca="1">OFFSET(TWU!C$242,'Discipline Analysis'!$A$3,0)</f>
        <v>2267814.4273782056</v>
      </c>
      <c r="AF38" s="254">
        <f ca="1">OFFSET(TWU!D$242,'Discipline Analysis'!$A$3,0)</f>
        <v>1058947.4190605539</v>
      </c>
      <c r="AG38" s="254">
        <f ca="1">OFFSET(TWU!E$242,'Discipline Analysis'!$A$3,0)</f>
        <v>316108.67545692076</v>
      </c>
      <c r="AH38" s="254">
        <f ca="1">OFFSET(TWU!F$242,'Discipline Analysis'!$A$3,0)</f>
        <v>117144.22967269341</v>
      </c>
      <c r="AI38" s="254">
        <f ca="1">OFFSET(TWU!G$242,'Discipline Analysis'!$A$3,0)</f>
        <v>0</v>
      </c>
      <c r="AJ38" s="256">
        <f t="shared" ca="1" si="6"/>
        <v>3760014.7515683733</v>
      </c>
      <c r="AK38" s="260">
        <f t="shared" ca="1" si="7"/>
        <v>1.3185543383622182E-2</v>
      </c>
      <c r="AL38" s="253">
        <f ca="1">OFFSET(TWU!C$167,'Discipline Analysis'!$A$3,0)</f>
        <v>2909671.0297676353</v>
      </c>
      <c r="AM38" s="254">
        <f ca="1">OFFSET(TWU!D$167,'Discipline Analysis'!$A$3,0)</f>
        <v>1454345.5584693342</v>
      </c>
      <c r="AN38" s="254">
        <f ca="1">OFFSET(TWU!E$167,'Discipline Analysis'!$A$3,0)</f>
        <v>1575116.9596712682</v>
      </c>
      <c r="AO38" s="254">
        <f ca="1">OFFSET(TWU!F$167,'Discipline Analysis'!$A$3,0)</f>
        <v>1570765.6020917629</v>
      </c>
      <c r="AP38" s="254">
        <f ca="1">OFFSET(TWU!G$167,'Discipline Analysis'!$A$3,0)</f>
        <v>0</v>
      </c>
      <c r="AQ38" s="256">
        <f t="shared" ca="1" si="8"/>
        <v>7509899.1500000004</v>
      </c>
      <c r="AR38" s="260">
        <f t="shared" ca="1" si="9"/>
        <v>8.9211213491991303E-3</v>
      </c>
    </row>
    <row r="39" spans="1:44">
      <c r="A39" s="261" t="s">
        <v>684</v>
      </c>
      <c r="B39" s="253">
        <f ca="1">OFFSET(LU!C$31,'Discipline Analysis'!$A$3,0)</f>
        <v>61075</v>
      </c>
      <c r="C39" s="254">
        <f ca="1">OFFSET(LU!D$31,'Discipline Analysis'!$A$3,0)</f>
        <v>21789</v>
      </c>
      <c r="D39" s="254">
        <f ca="1">OFFSET(LU!E$31,'Discipline Analysis'!$A$3,0)</f>
        <v>15096</v>
      </c>
      <c r="E39" s="254">
        <f ca="1">OFFSET(LU!F$31,'Discipline Analysis'!$A$3,0)</f>
        <v>36</v>
      </c>
      <c r="F39" s="255">
        <f ca="1">OFFSET(LU!G$31,'Discipline Analysis'!$A$3,0)</f>
        <v>0</v>
      </c>
      <c r="G39" s="256">
        <f t="shared" ca="1" si="10"/>
        <v>97996</v>
      </c>
      <c r="H39" s="257">
        <f t="shared" ca="1" si="11"/>
        <v>3393.1333333333332</v>
      </c>
      <c r="I39" s="258">
        <f t="shared" ca="1" si="12"/>
        <v>379.55282053338453</v>
      </c>
      <c r="J39" s="253">
        <f ca="1">OFFSET(LU!C$115,'Discipline Analysis'!$A$3,0)</f>
        <v>4495460.7143032514</v>
      </c>
      <c r="K39" s="254">
        <f ca="1">OFFSET(LU!D$115,'Discipline Analysis'!$A$3,0)</f>
        <v>2440675.5369119253</v>
      </c>
      <c r="L39" s="254">
        <f ca="1">OFFSET(LU!E$115,'Discipline Analysis'!$A$3,0)</f>
        <v>1159031.144068029</v>
      </c>
      <c r="M39" s="254">
        <f ca="1">OFFSET(LU!F$115,'Discipline Analysis'!$A$3,0)</f>
        <v>18692.27772887324</v>
      </c>
      <c r="N39" s="254">
        <f ca="1">OFFSET(LU!G$115,'Discipline Analysis'!$A$3,0)</f>
        <v>0</v>
      </c>
      <c r="O39" s="256">
        <f t="shared" ca="1" si="0"/>
        <v>8113859.6730120787</v>
      </c>
      <c r="P39" s="259">
        <f t="shared" ca="1" si="1"/>
        <v>1.133566449327811E-2</v>
      </c>
      <c r="Q39" s="253">
        <f ca="1">OFFSET(LU!C$192,'Discipline Analysis'!$A$3,0)</f>
        <v>7019136.444561298</v>
      </c>
      <c r="R39" s="254">
        <f ca="1">OFFSET(LU!D$192,'Discipline Analysis'!$A$3,0)</f>
        <v>3810829.5676971334</v>
      </c>
      <c r="S39" s="254">
        <f ca="1">OFFSET(LU!E$192,'Discipline Analysis'!$A$3,0)</f>
        <v>1809691.655812941</v>
      </c>
      <c r="T39" s="254">
        <f ca="1">OFFSET(LU!F$192,'Discipline Analysis'!$A$3,0)</f>
        <v>29185.806789756542</v>
      </c>
      <c r="U39" s="254">
        <f ca="1">OFFSET(LU!G$192,'Discipline Analysis'!$A$3,0)</f>
        <v>0</v>
      </c>
      <c r="V39" s="256">
        <f t="shared" ca="1" si="2"/>
        <v>12668843.474861128</v>
      </c>
      <c r="W39" s="259">
        <f t="shared" ca="1" si="3"/>
        <v>2.1524086754835029E-2</v>
      </c>
      <c r="X39" s="253">
        <f ca="1">OFFSET(LU!C$217,'Discipline Analysis'!$A$3,0)</f>
        <v>2411204.1603009133</v>
      </c>
      <c r="Y39" s="254">
        <f ca="1">OFFSET(LU!D$217,'Discipline Analysis'!$A$3,0)</f>
        <v>1643663.127671039</v>
      </c>
      <c r="Z39" s="254">
        <f ca="1">OFFSET(LU!E$217,'Discipline Analysis'!$A$3,0)</f>
        <v>910501.1881361641</v>
      </c>
      <c r="AA39" s="254">
        <f ca="1">OFFSET(LU!F$217,'Discipline Analysis'!$A$3,0)</f>
        <v>2810.5502886812446</v>
      </c>
      <c r="AB39" s="254">
        <f ca="1">OFFSET(LU!G$217,'Discipline Analysis'!$A$3,0)</f>
        <v>0</v>
      </c>
      <c r="AC39" s="256">
        <f t="shared" ca="1" si="4"/>
        <v>4968179.026396797</v>
      </c>
      <c r="AD39" s="260">
        <f t="shared" ca="1" si="5"/>
        <v>1.1262681364310027E-2</v>
      </c>
      <c r="AE39" s="253">
        <f ca="1">OFFSET(LU!C$242,'Discipline Analysis'!$A$3,0)</f>
        <v>1186629.8260651361</v>
      </c>
      <c r="AF39" s="254">
        <f ca="1">OFFSET(LU!D$242,'Discipline Analysis'!$A$3,0)</f>
        <v>808898.60900644527</v>
      </c>
      <c r="AG39" s="254">
        <f ca="1">OFFSET(LU!E$242,'Discipline Analysis'!$A$3,0)</f>
        <v>448086.43096206378</v>
      </c>
      <c r="AH39" s="254">
        <f ca="1">OFFSET(LU!F$242,'Discipline Analysis'!$A$3,0)</f>
        <v>1383.1606858993359</v>
      </c>
      <c r="AI39" s="254">
        <f ca="1">OFFSET(LU!G$242,'Discipline Analysis'!$A$3,0)</f>
        <v>0</v>
      </c>
      <c r="AJ39" s="256">
        <f t="shared" ca="1" si="6"/>
        <v>2444998.0267195445</v>
      </c>
      <c r="AK39" s="260">
        <f t="shared" ca="1" si="7"/>
        <v>8.5740694343642773E-3</v>
      </c>
      <c r="AL39" s="253">
        <f ca="1">OFFSET(LU!C$167,'Discipline Analysis'!$A$3,0)</f>
        <v>4985747.1790264426</v>
      </c>
      <c r="AM39" s="254">
        <f ca="1">OFFSET(LU!D$167,'Discipline Analysis'!$A$3,0)</f>
        <v>2706861.8649831717</v>
      </c>
      <c r="AN39" s="254">
        <f ca="1">OFFSET(LU!E$167,'Discipline Analysis'!$A$3,0)</f>
        <v>1285438.0505550907</v>
      </c>
      <c r="AO39" s="254">
        <f ca="1">OFFSET(LU!F$167,'Discipline Analysis'!$A$3,0)</f>
        <v>20730.905435295921</v>
      </c>
      <c r="AP39" s="254">
        <f ca="1">OFFSET(LU!G$167,'Discipline Analysis'!$A$3,0)</f>
        <v>0</v>
      </c>
      <c r="AQ39" s="256">
        <f t="shared" ca="1" si="8"/>
        <v>8998778.0000000019</v>
      </c>
      <c r="AR39" s="260">
        <f t="shared" ca="1" si="9"/>
        <v>1.068978276925376E-2</v>
      </c>
    </row>
    <row r="40" spans="1:44">
      <c r="A40" s="261" t="s">
        <v>687</v>
      </c>
      <c r="B40" s="253">
        <f ca="1">OFFSET(SHSU!C$31,'Discipline Analysis'!$A$3,0)</f>
        <v>139821</v>
      </c>
      <c r="C40" s="254">
        <f ca="1">OFFSET(SHSU!D$31,'Discipline Analysis'!$A$3,0)</f>
        <v>80786</v>
      </c>
      <c r="D40" s="254">
        <f ca="1">OFFSET(SHSU!E$31,'Discipline Analysis'!$A$3,0)</f>
        <v>16186</v>
      </c>
      <c r="E40" s="254">
        <f ca="1">OFFSET(SHSU!F$31,'Discipline Analysis'!$A$3,0)</f>
        <v>1364</v>
      </c>
      <c r="F40" s="255">
        <f ca="1">OFFSET(SHSU!G$31,'Discipline Analysis'!$A$3,0)</f>
        <v>0</v>
      </c>
      <c r="G40" s="256">
        <f t="shared" ca="1" si="10"/>
        <v>238157</v>
      </c>
      <c r="H40" s="257">
        <f t="shared" ca="1" si="11"/>
        <v>8103.7611111111109</v>
      </c>
      <c r="I40" s="258">
        <f t="shared" ca="1" si="12"/>
        <v>412.72171539996009</v>
      </c>
      <c r="J40" s="253">
        <f ca="1">OFFSET(SHSU!C$115,'Discipline Analysis'!$A$3,0)</f>
        <v>9119897.0915539842</v>
      </c>
      <c r="K40" s="254">
        <f ca="1">OFFSET(SHSU!D$115,'Discipline Analysis'!$A$3,0)</f>
        <v>7714543.0851540482</v>
      </c>
      <c r="L40" s="254">
        <f ca="1">OFFSET(SHSU!E$115,'Discipline Analysis'!$A$3,0)</f>
        <v>4509992.5560792731</v>
      </c>
      <c r="M40" s="254">
        <f ca="1">OFFSET(SHSU!F$115,'Discipline Analysis'!$A$3,0)</f>
        <v>900094.1814664501</v>
      </c>
      <c r="N40" s="254">
        <f ca="1">OFFSET(SHSU!G$115,'Discipline Analysis'!$A$3,0)</f>
        <v>0</v>
      </c>
      <c r="O40" s="256">
        <f t="shared" ca="1" si="0"/>
        <v>22244526.914253753</v>
      </c>
      <c r="P40" s="259">
        <f t="shared" ca="1" si="1"/>
        <v>3.107725596369211E-2</v>
      </c>
      <c r="Q40" s="253">
        <f ca="1">OFFSET(SHSU!C$192,'Discipline Analysis'!$A$3,0)</f>
        <v>9050857.2553273328</v>
      </c>
      <c r="R40" s="254">
        <f ca="1">OFFSET(SHSU!D$192,'Discipline Analysis'!$A$3,0)</f>
        <v>7656142.1201195046</v>
      </c>
      <c r="S40" s="254">
        <f ca="1">OFFSET(SHSU!E$192,'Discipline Analysis'!$A$3,0)</f>
        <v>4475850.8169423817</v>
      </c>
      <c r="T40" s="254">
        <f ca="1">OFFSET(SHSU!F$192,'Discipline Analysis'!$A$3,0)</f>
        <v>893280.24987784086</v>
      </c>
      <c r="U40" s="254">
        <f ca="1">OFFSET(SHSU!G$192,'Discipline Analysis'!$A$3,0)</f>
        <v>0</v>
      </c>
      <c r="V40" s="256">
        <f t="shared" ca="1" si="2"/>
        <v>22076130.44226706</v>
      </c>
      <c r="W40" s="259">
        <f t="shared" ca="1" si="3"/>
        <v>3.7506860653325695E-2</v>
      </c>
      <c r="X40" s="253">
        <f ca="1">OFFSET(SHSU!C$217,'Discipline Analysis'!$A$3,0)</f>
        <v>5800347.8277046476</v>
      </c>
      <c r="Y40" s="254">
        <f ca="1">OFFSET(SHSU!D$217,'Discipline Analysis'!$A$3,0)</f>
        <v>6104191.2655836381</v>
      </c>
      <c r="Z40" s="254">
        <f ca="1">OFFSET(SHSU!E$217,'Discipline Analysis'!$A$3,0)</f>
        <v>1309811.5189102807</v>
      </c>
      <c r="AA40" s="254">
        <f ca="1">OFFSET(SHSU!F$217,'Discipline Analysis'!$A$3,0)</f>
        <v>137679.28199355336</v>
      </c>
      <c r="AB40" s="254">
        <f ca="1">OFFSET(SHSU!G$217,'Discipline Analysis'!$A$3,0)</f>
        <v>0</v>
      </c>
      <c r="AC40" s="256">
        <f t="shared" ca="1" si="4"/>
        <v>13352029.89419212</v>
      </c>
      <c r="AD40" s="260">
        <f t="shared" ca="1" si="5"/>
        <v>3.0268566705433674E-2</v>
      </c>
      <c r="AE40" s="253">
        <f ca="1">OFFSET(SHSU!C$242,'Discipline Analysis'!$A$3,0)</f>
        <v>6478978.8550619259</v>
      </c>
      <c r="AF40" s="254">
        <f ca="1">OFFSET(SHSU!D$242,'Discipline Analysis'!$A$3,0)</f>
        <v>6818371.4687021878</v>
      </c>
      <c r="AG40" s="254">
        <f ca="1">OFFSET(SHSU!E$242,'Discipline Analysis'!$A$3,0)</f>
        <v>1463057.2833240733</v>
      </c>
      <c r="AH40" s="254">
        <f ca="1">OFFSET(SHSU!F$242,'Discipline Analysis'!$A$3,0)</f>
        <v>153787.52849194856</v>
      </c>
      <c r="AI40" s="254">
        <f ca="1">OFFSET(SHSU!G$242,'Discipline Analysis'!$A$3,0)</f>
        <v>0</v>
      </c>
      <c r="AJ40" s="256">
        <f t="shared" ca="1" si="6"/>
        <v>14914195.135580136</v>
      </c>
      <c r="AK40" s="260">
        <f t="shared" ca="1" si="7"/>
        <v>5.2300796668409776E-2</v>
      </c>
      <c r="AL40" s="253">
        <f ca="1">OFFSET(SHSU!C$167,'Discipline Analysis'!$A$3,0)</f>
        <v>10538915.313788628</v>
      </c>
      <c r="AM40" s="254">
        <f ca="1">OFFSET(SHSU!D$167,'Discipline Analysis'!$A$3,0)</f>
        <v>8914894.0435202383</v>
      </c>
      <c r="AN40" s="254">
        <f ca="1">OFFSET(SHSU!E$167,'Discipline Analysis'!$A$3,0)</f>
        <v>5211728.7220658343</v>
      </c>
      <c r="AO40" s="254">
        <f ca="1">OFFSET(SHSU!F$167,'Discipline Analysis'!$A$3,0)</f>
        <v>1040145.1088405255</v>
      </c>
      <c r="AP40" s="254">
        <f ca="1">OFFSET(SHSU!G$167,'Discipline Analysis'!$A$3,0)</f>
        <v>0</v>
      </c>
      <c r="AQ40" s="256">
        <f t="shared" ca="1" si="8"/>
        <v>25705683.188215226</v>
      </c>
      <c r="AR40" s="260">
        <f t="shared" ca="1" si="9"/>
        <v>3.0536164934536571E-2</v>
      </c>
    </row>
    <row r="41" spans="1:44">
      <c r="A41" s="262" t="s">
        <v>697</v>
      </c>
      <c r="B41" s="253">
        <f ca="1">OFFSET(TXST!C$31,'Discipline Analysis'!$A$3,0)</f>
        <v>303511</v>
      </c>
      <c r="C41" s="254">
        <f ca="1">OFFSET(TXST!D$31,'Discipline Analysis'!$A$3,0)</f>
        <v>111110</v>
      </c>
      <c r="D41" s="254">
        <f ca="1">OFFSET(TXST!E$31,'Discipline Analysis'!$A$3,0)</f>
        <v>16480</v>
      </c>
      <c r="E41" s="254">
        <f ca="1">OFFSET(TXST!F$31,'Discipline Analysis'!$A$3,0)</f>
        <v>1539</v>
      </c>
      <c r="F41" s="255">
        <f ca="1">OFFSET(TXST!G$31,'Discipline Analysis'!$A$3,0)</f>
        <v>0</v>
      </c>
      <c r="G41" s="256">
        <f t="shared" ca="1" si="10"/>
        <v>432640</v>
      </c>
      <c r="H41" s="257">
        <f t="shared" ca="1" si="11"/>
        <v>14592.866666666665</v>
      </c>
      <c r="I41" s="258">
        <f t="shared" ca="1" si="12"/>
        <v>511.07312675229821</v>
      </c>
      <c r="J41" s="253">
        <f ca="1">OFFSET(TXST!C$115,'Discipline Analysis'!$A$3,0)</f>
        <v>18170004.785762459</v>
      </c>
      <c r="K41" s="254">
        <f ca="1">OFFSET(TXST!D$115,'Discipline Analysis'!$A$3,0)</f>
        <v>12949774.953000274</v>
      </c>
      <c r="L41" s="254">
        <f ca="1">OFFSET(TXST!E$115,'Discipline Analysis'!$A$3,0)</f>
        <v>6847342.7276306953</v>
      </c>
      <c r="M41" s="254">
        <f ca="1">OFFSET(TXST!F$115,'Discipline Analysis'!$A$3,0)</f>
        <v>1161229.1088114346</v>
      </c>
      <c r="N41" s="254">
        <f ca="1">OFFSET(TXST!G$115,'Discipline Analysis'!$A$3,0)</f>
        <v>0</v>
      </c>
      <c r="O41" s="256">
        <f t="shared" ca="1" si="0"/>
        <v>39128351.575204864</v>
      </c>
      <c r="P41" s="259">
        <f t="shared" ca="1" si="1"/>
        <v>5.4665212797166414E-2</v>
      </c>
      <c r="Q41" s="253">
        <f ca="1">OFFSET(TXST!C$192,'Discipline Analysis'!$A$3,0)</f>
        <v>8914547.431567939</v>
      </c>
      <c r="R41" s="254">
        <f ca="1">OFFSET(TXST!D$192,'Discipline Analysis'!$A$3,0)</f>
        <v>6353404.1079124138</v>
      </c>
      <c r="S41" s="254">
        <f ca="1">OFFSET(TXST!E$192,'Discipline Analysis'!$A$3,0)</f>
        <v>3359435.6328125861</v>
      </c>
      <c r="T41" s="254">
        <f ca="1">OFFSET(TXST!F$192,'Discipline Analysis'!$A$3,0)</f>
        <v>569720.92696025746</v>
      </c>
      <c r="U41" s="254">
        <f ca="1">OFFSET(TXST!G$192,'Discipline Analysis'!$A$3,0)</f>
        <v>0</v>
      </c>
      <c r="V41" s="256">
        <f t="shared" ca="1" si="2"/>
        <v>19197108.099253196</v>
      </c>
      <c r="W41" s="259">
        <f t="shared" ca="1" si="3"/>
        <v>3.2615464938862651E-2</v>
      </c>
      <c r="X41" s="253">
        <f ca="1">OFFSET(TXST!C$217,'Discipline Analysis'!$A$3,0)</f>
        <v>11327395.12822246</v>
      </c>
      <c r="Y41" s="254">
        <f ca="1">OFFSET(TXST!D$217,'Discipline Analysis'!$A$3,0)</f>
        <v>7742003.5688601956</v>
      </c>
      <c r="Z41" s="254">
        <f ca="1">OFFSET(TXST!E$217,'Discipline Analysis'!$A$3,0)</f>
        <v>1172105.0047169251</v>
      </c>
      <c r="AA41" s="254">
        <f ca="1">OFFSET(TXST!F$217,'Discipline Analysis'!$A$3,0)</f>
        <v>137134.96652099452</v>
      </c>
      <c r="AB41" s="254">
        <f ca="1">OFFSET(TXST!G$217,'Discipline Analysis'!$A$3,0)</f>
        <v>0</v>
      </c>
      <c r="AC41" s="256">
        <f t="shared" ca="1" si="4"/>
        <v>20378638.668320574</v>
      </c>
      <c r="AD41" s="260">
        <f t="shared" ca="1" si="5"/>
        <v>4.6197633527341159E-2</v>
      </c>
      <c r="AE41" s="253">
        <f ca="1">OFFSET(TXST!C$242,'Discipline Analysis'!$A$3,0)</f>
        <v>5431122.456121508</v>
      </c>
      <c r="AF41" s="254">
        <f ca="1">OFFSET(TXST!D$242,'Discipline Analysis'!$A$3,0)</f>
        <v>3712042.2623420721</v>
      </c>
      <c r="AG41" s="254">
        <f ca="1">OFFSET(TXST!E$242,'Discipline Analysis'!$A$3,0)</f>
        <v>561986.73569617525</v>
      </c>
      <c r="AH41" s="254">
        <f ca="1">OFFSET(TXST!F$242,'Discipline Analysis'!$A$3,0)</f>
        <v>65751.815643471869</v>
      </c>
      <c r="AI41" s="254">
        <f ca="1">OFFSET(TXST!G$242,'Discipline Analysis'!$A$3,0)</f>
        <v>0</v>
      </c>
      <c r="AJ41" s="256">
        <f t="shared" ca="1" si="6"/>
        <v>9770903.2698032297</v>
      </c>
      <c r="AK41" s="260">
        <f t="shared" ca="1" si="7"/>
        <v>3.4264405188151707E-2</v>
      </c>
      <c r="AL41" s="253">
        <f ca="1">OFFSET(TXST!C$167,'Discipline Analysis'!$A$3,0)</f>
        <v>61591934.484159134</v>
      </c>
      <c r="AM41" s="254">
        <f ca="1">OFFSET(TXST!D$167,'Discipline Analysis'!$A$3,0)</f>
        <v>43896614.22185082</v>
      </c>
      <c r="AN41" s="254">
        <f ca="1">OFFSET(TXST!E$167,'Discipline Analysis'!$A$3,0)</f>
        <v>23210840.593794372</v>
      </c>
      <c r="AO41" s="254">
        <f ca="1">OFFSET(TXST!F$167,'Discipline Analysis'!$A$3,0)</f>
        <v>3936286.6457280968</v>
      </c>
      <c r="AP41" s="254">
        <f ca="1">OFFSET(TXST!G$167,'Discipline Analysis'!$A$3,0)</f>
        <v>0</v>
      </c>
      <c r="AQ41" s="256">
        <f t="shared" ca="1" si="8"/>
        <v>132635675.94553243</v>
      </c>
      <c r="AR41" s="260">
        <f t="shared" ca="1" si="9"/>
        <v>0.15755990016765362</v>
      </c>
    </row>
    <row r="42" spans="1:44">
      <c r="A42" s="261" t="s">
        <v>688</v>
      </c>
      <c r="B42" s="253">
        <f ca="1">OFFSET(SRSU!C$31,'Discipline Analysis'!$A$3,0)</f>
        <v>10462</v>
      </c>
      <c r="C42" s="254">
        <f ca="1">OFFSET(SRSU!D$31,'Discipline Analysis'!$A$3,0)</f>
        <v>6408</v>
      </c>
      <c r="D42" s="254">
        <f ca="1">OFFSET(SRSU!E$31,'Discipline Analysis'!$A$3,0)</f>
        <v>1349</v>
      </c>
      <c r="E42" s="254">
        <f ca="1">OFFSET(SRSU!F$31,'Discipline Analysis'!$A$3,0)</f>
        <v>0</v>
      </c>
      <c r="F42" s="255">
        <f ca="1">OFFSET(SRSU!G$31,'Discipline Analysis'!$A$3,0)</f>
        <v>0</v>
      </c>
      <c r="G42" s="256">
        <f t="shared" ca="1" si="10"/>
        <v>18219</v>
      </c>
      <c r="H42" s="257">
        <f ca="1">(B42/30)+(C42/30)+(D42/24)+(E42/18)+(F42/24)</f>
        <v>618.54166666666674</v>
      </c>
      <c r="I42" s="258">
        <f t="shared" ca="1" si="12"/>
        <v>731.29847346767042</v>
      </c>
      <c r="J42" s="253">
        <f ca="1">OFFSET(SRSU!C$115,'Discipline Analysis'!$A$3,0)</f>
        <v>1192398.9914310179</v>
      </c>
      <c r="K42" s="254">
        <f ca="1">OFFSET(SRSU!D$115,'Discipline Analysis'!$A$3,0)</f>
        <v>997754.21229106933</v>
      </c>
      <c r="L42" s="254">
        <f ca="1">OFFSET(SRSU!E$115,'Discipline Analysis'!$A$3,0)</f>
        <v>368180.53460059123</v>
      </c>
      <c r="M42" s="254">
        <f ca="1">OFFSET(SRSU!F$115,'Discipline Analysis'!$A$3,0)</f>
        <v>0</v>
      </c>
      <c r="N42" s="254">
        <f ca="1">OFFSET(SRSU!G$115,'Discipline Analysis'!$A$3,0)</f>
        <v>0</v>
      </c>
      <c r="O42" s="256">
        <f t="shared" ca="1" si="0"/>
        <v>2558333.7383226785</v>
      </c>
      <c r="P42" s="259">
        <f t="shared" ca="1" si="1"/>
        <v>3.5741822126798156E-3</v>
      </c>
      <c r="Q42" s="253">
        <f ca="1">OFFSET(SRSU!C$192,'Discipline Analysis'!$A$3,0)</f>
        <v>694365.60747615492</v>
      </c>
      <c r="R42" s="254">
        <f ca="1">OFFSET(SRSU!D$192,'Discipline Analysis'!$A$3,0)</f>
        <v>581018.78205879102</v>
      </c>
      <c r="S42" s="254">
        <f ca="1">OFFSET(SRSU!E$192,'Discipline Analysis'!$A$3,0)</f>
        <v>214401.3056083039</v>
      </c>
      <c r="T42" s="254">
        <f ca="1">OFFSET(SRSU!F$192,'Discipline Analysis'!$A$3,0)</f>
        <v>0</v>
      </c>
      <c r="U42" s="254">
        <f ca="1">OFFSET(SRSU!G$192,'Discipline Analysis'!$A$3,0)</f>
        <v>0</v>
      </c>
      <c r="V42" s="256">
        <f t="shared" ca="1" si="2"/>
        <v>1489785.6951432501</v>
      </c>
      <c r="W42" s="259">
        <f t="shared" ca="1" si="3"/>
        <v>2.5311131684596826E-3</v>
      </c>
      <c r="X42" s="253">
        <f ca="1">OFFSET(SRSU!C$217,'Discipline Analysis'!$A$3,0)</f>
        <v>1657644.0166397155</v>
      </c>
      <c r="Y42" s="254">
        <f ca="1">OFFSET(SRSU!D$217,'Discipline Analysis'!$A$3,0)</f>
        <v>1898332.1137925235</v>
      </c>
      <c r="Z42" s="254">
        <f ca="1">OFFSET(SRSU!E$217,'Discipline Analysis'!$A$3,0)</f>
        <v>348268.08048764453</v>
      </c>
      <c r="AA42" s="254">
        <f ca="1">OFFSET(SRSU!F$217,'Discipline Analysis'!$A$3,0)</f>
        <v>0</v>
      </c>
      <c r="AB42" s="254">
        <f ca="1">OFFSET(SRSU!G$217,'Discipline Analysis'!$A$3,0)</f>
        <v>0</v>
      </c>
      <c r="AC42" s="256">
        <f t="shared" ca="1" si="4"/>
        <v>3904244.2109198831</v>
      </c>
      <c r="AD42" s="260">
        <f t="shared" ca="1" si="5"/>
        <v>8.8507797892166205E-3</v>
      </c>
      <c r="AE42" s="253">
        <f ca="1">OFFSET(SRSU!C$242,'Discipline Analysis'!$A$3,0)</f>
        <v>900921.00197507569</v>
      </c>
      <c r="AF42" s="254">
        <f ca="1">OFFSET(SRSU!D$242,'Discipline Analysis'!$A$3,0)</f>
        <v>1031733.7455277899</v>
      </c>
      <c r="AG42" s="254">
        <f ca="1">OFFSET(SRSU!E$242,'Discipline Analysis'!$A$3,0)</f>
        <v>189281.9114835682</v>
      </c>
      <c r="AH42" s="254">
        <f ca="1">OFFSET(SRSU!F$242,'Discipline Analysis'!$A$3,0)</f>
        <v>0</v>
      </c>
      <c r="AI42" s="254">
        <f ca="1">OFFSET(SRSU!G$242,'Discipline Analysis'!$A$3,0)</f>
        <v>0</v>
      </c>
      <c r="AJ42" s="256">
        <f t="shared" ca="1" si="6"/>
        <v>2121936.6589864339</v>
      </c>
      <c r="AK42" s="260">
        <f t="shared" ca="1" si="7"/>
        <v>7.441164389765601E-3</v>
      </c>
      <c r="AL42" s="253">
        <f ca="1">OFFSET(SRSU!C$167,'Discipline Analysis'!$A$3,0)</f>
        <v>1514413.246611567</v>
      </c>
      <c r="AM42" s="254">
        <f ca="1">OFFSET(SRSU!D$167,'Discipline Analysis'!$A$3,0)</f>
        <v>1267203.5172913841</v>
      </c>
      <c r="AN42" s="254">
        <f ca="1">OFFSET(SRSU!E$167,'Discipline Analysis'!$A$3,0)</f>
        <v>467609.82083229179</v>
      </c>
      <c r="AO42" s="254">
        <f ca="1">OFFSET(SRSU!F$167,'Discipline Analysis'!$A$3,0)</f>
        <v>0</v>
      </c>
      <c r="AP42" s="254">
        <f ca="1">OFFSET(SRSU!G$167,'Discipline Analysis'!$A$3,0)</f>
        <v>0</v>
      </c>
      <c r="AQ42" s="256">
        <f t="shared" ca="1" si="8"/>
        <v>3249226.5847352426</v>
      </c>
      <c r="AR42" s="260">
        <f t="shared" ca="1" si="9"/>
        <v>3.8598047822608838E-3</v>
      </c>
    </row>
    <row r="43" spans="1:44" ht="14.4" thickBot="1">
      <c r="A43" s="263" t="s">
        <v>33</v>
      </c>
      <c r="B43" s="264">
        <f t="shared" ref="B43:G43" ca="1" si="13">SUM(B7:B42)</f>
        <v>3862585.2800000003</v>
      </c>
      <c r="C43" s="265">
        <f t="shared" ca="1" si="13"/>
        <v>1521798</v>
      </c>
      <c r="D43" s="265">
        <f t="shared" ca="1" si="13"/>
        <v>292642.5</v>
      </c>
      <c r="E43" s="265">
        <f t="shared" ca="1" si="13"/>
        <v>85129</v>
      </c>
      <c r="F43" s="265">
        <f t="shared" ca="1" si="13"/>
        <v>0</v>
      </c>
      <c r="G43" s="266">
        <f t="shared" ca="1" si="13"/>
        <v>5762154.7800000003</v>
      </c>
      <c r="H43" s="267">
        <f t="shared" ca="1" si="11"/>
        <v>196402.26905555555</v>
      </c>
      <c r="I43" s="268">
        <f t="shared" ca="1" si="12"/>
        <v>498.5049004555645</v>
      </c>
      <c r="J43" s="264">
        <f t="shared" ref="J43:O43" ca="1" si="14">SUM(J7:J42)</f>
        <v>269747616.73873222</v>
      </c>
      <c r="K43" s="265">
        <f t="shared" ca="1" si="14"/>
        <v>207728248.89322305</v>
      </c>
      <c r="L43" s="265">
        <f t="shared" ca="1" si="14"/>
        <v>118541331.29628623</v>
      </c>
      <c r="M43" s="265">
        <f t="shared" ca="1" si="14"/>
        <v>119764368.22159865</v>
      </c>
      <c r="N43" s="265">
        <f t="shared" ca="1" si="14"/>
        <v>0</v>
      </c>
      <c r="O43" s="266">
        <f t="shared" ca="1" si="14"/>
        <v>715781565.14984047</v>
      </c>
      <c r="P43" s="269">
        <f t="shared" ca="1" si="1"/>
        <v>1</v>
      </c>
      <c r="Q43" s="264">
        <f t="shared" ref="Q43:V43" ca="1" si="15">SUM(Q7:Q42)</f>
        <v>212274120.55715558</v>
      </c>
      <c r="R43" s="265">
        <f t="shared" ca="1" si="15"/>
        <v>171744425.97493258</v>
      </c>
      <c r="S43" s="265">
        <f t="shared" ca="1" si="15"/>
        <v>95214693.121347934</v>
      </c>
      <c r="T43" s="265">
        <f t="shared" ca="1" si="15"/>
        <v>109355889.31461564</v>
      </c>
      <c r="U43" s="265">
        <f t="shared" ca="1" si="15"/>
        <v>0</v>
      </c>
      <c r="V43" s="265">
        <f t="shared" ca="1" si="15"/>
        <v>588589128.96805167</v>
      </c>
      <c r="W43" s="269">
        <f t="shared" ca="1" si="3"/>
        <v>1</v>
      </c>
      <c r="X43" s="264">
        <f t="shared" ref="X43:AC43" ca="1" si="16">SUM(X7:X42)</f>
        <v>232727562.42231113</v>
      </c>
      <c r="Y43" s="265">
        <f t="shared" ca="1" si="16"/>
        <v>166012960.39832455</v>
      </c>
      <c r="Z43" s="265">
        <f t="shared" ca="1" si="16"/>
        <v>30229714.242442101</v>
      </c>
      <c r="AA43" s="265">
        <f t="shared" ca="1" si="16"/>
        <v>12148433.144561235</v>
      </c>
      <c r="AB43" s="265">
        <f t="shared" ca="1" si="16"/>
        <v>0</v>
      </c>
      <c r="AC43" s="265">
        <f t="shared" ca="1" si="16"/>
        <v>441118670.20763904</v>
      </c>
      <c r="AD43" s="269">
        <f t="shared" ca="1" si="5"/>
        <v>1</v>
      </c>
      <c r="AE43" s="264">
        <f t="shared" ref="AE43:AJ43" ca="1" si="17">SUM(AE7:AE42)</f>
        <v>150682501.29888314</v>
      </c>
      <c r="AF43" s="265">
        <f t="shared" ca="1" si="17"/>
        <v>107506370.15060958</v>
      </c>
      <c r="AG43" s="265">
        <f t="shared" ca="1" si="17"/>
        <v>20801351.900321372</v>
      </c>
      <c r="AH43" s="265">
        <f t="shared" ca="1" si="17"/>
        <v>6171687.8565683747</v>
      </c>
      <c r="AI43" s="265">
        <f t="shared" ca="1" si="17"/>
        <v>0</v>
      </c>
      <c r="AJ43" s="265">
        <f t="shared" ca="1" si="17"/>
        <v>285161911.20638251</v>
      </c>
      <c r="AK43" s="269">
        <f t="shared" ca="1" si="7"/>
        <v>1</v>
      </c>
      <c r="AL43" s="264">
        <f ca="1">SUM(AL7:AL42)</f>
        <v>324655563.14997768</v>
      </c>
      <c r="AM43" s="265">
        <f ca="1">SUM(AM7:AM42)</f>
        <v>235520540.69893801</v>
      </c>
      <c r="AN43" s="265">
        <f ca="1">SUM(AN7:AN42)</f>
        <v>142599663.96329352</v>
      </c>
      <c r="AO43" s="265">
        <f ca="1">SUM(AO7:AO42)</f>
        <v>139035351.66933233</v>
      </c>
      <c r="AP43" s="265">
        <f ca="1">SUM(AP7:AP42)</f>
        <v>0</v>
      </c>
      <c r="AQ43" s="265">
        <f ca="1">SUM(AL43:AP43)</f>
        <v>841811119.48154163</v>
      </c>
      <c r="AR43" s="269">
        <f t="shared" ca="1" si="9"/>
        <v>1</v>
      </c>
    </row>
    <row r="44" spans="1:44" ht="14.4" thickBot="1"/>
    <row r="45" spans="1:44">
      <c r="A45" s="270" t="s">
        <v>214</v>
      </c>
      <c r="B45" s="271" t="s">
        <v>207</v>
      </c>
      <c r="C45" s="247" t="s">
        <v>208</v>
      </c>
      <c r="D45" s="247" t="s">
        <v>209</v>
      </c>
      <c r="E45" s="247" t="s">
        <v>210</v>
      </c>
      <c r="F45" s="247" t="s">
        <v>211</v>
      </c>
      <c r="G45" s="248" t="s">
        <v>30</v>
      </c>
      <c r="H45" s="219"/>
      <c r="I45" s="219"/>
      <c r="J45" s="222"/>
      <c r="K45" s="215"/>
      <c r="L45" s="219"/>
      <c r="N45" s="215"/>
      <c r="O45" s="219"/>
    </row>
    <row r="46" spans="1:44">
      <c r="A46" s="272" t="s">
        <v>226</v>
      </c>
      <c r="B46" s="273">
        <f ca="1">J43+Q43+X43+AE43+AL43</f>
        <v>1190087364.1670599</v>
      </c>
      <c r="C46" s="229">
        <f ca="1">K43+R43+Y43+AF43+AM43</f>
        <v>888512546.11602783</v>
      </c>
      <c r="D46" s="229">
        <f ca="1">L43+S43+Z43+AG43+AN43</f>
        <v>407386754.52369118</v>
      </c>
      <c r="E46" s="229">
        <f ca="1">M43+T43+AA43+AH43+AO43</f>
        <v>386475730.20667624</v>
      </c>
      <c r="F46" s="229">
        <f ca="1">N43+U43+AB43+AI43+AP43</f>
        <v>0</v>
      </c>
      <c r="G46" s="274">
        <f ca="1">SUM(B46:F46)</f>
        <v>2872462395.0134554</v>
      </c>
      <c r="H46" s="219"/>
      <c r="K46" s="215"/>
      <c r="L46" s="219"/>
      <c r="N46" s="215"/>
      <c r="O46" s="222"/>
    </row>
    <row r="47" spans="1:44">
      <c r="A47" s="275" t="s">
        <v>215</v>
      </c>
      <c r="B47" s="273">
        <f ca="1">B43</f>
        <v>3862585.2800000003</v>
      </c>
      <c r="C47" s="229">
        <f ca="1">C43</f>
        <v>1521798</v>
      </c>
      <c r="D47" s="229">
        <f ca="1">D43</f>
        <v>292642.5</v>
      </c>
      <c r="E47" s="229">
        <f ca="1">E43</f>
        <v>85129</v>
      </c>
      <c r="F47" s="229">
        <f ca="1">F43</f>
        <v>0</v>
      </c>
      <c r="G47" s="274">
        <f ca="1">SUM(B47:F47)</f>
        <v>5762154.7800000003</v>
      </c>
      <c r="I47" s="222"/>
      <c r="K47" s="215"/>
      <c r="L47" s="219"/>
      <c r="N47" s="215"/>
      <c r="O47" s="219"/>
    </row>
    <row r="48" spans="1:44" ht="14.4" thickBot="1">
      <c r="A48" s="276" t="s">
        <v>682</v>
      </c>
      <c r="B48" s="277">
        <f t="shared" ref="B48:G48" ca="1" si="18">IF((B47)=0,0,(B46/B47))</f>
        <v>308.10643077039322</v>
      </c>
      <c r="C48" s="278">
        <f t="shared" ca="1" si="18"/>
        <v>583.85708623353946</v>
      </c>
      <c r="D48" s="278">
        <f t="shared" ca="1" si="18"/>
        <v>1392.0970280246074</v>
      </c>
      <c r="E48" s="278">
        <f t="shared" ca="1" si="18"/>
        <v>4539.8833559266086</v>
      </c>
      <c r="F48" s="278">
        <f t="shared" ca="1" si="18"/>
        <v>0</v>
      </c>
      <c r="G48" s="279">
        <f t="shared" ca="1" si="18"/>
        <v>498.5049004555645</v>
      </c>
    </row>
    <row r="49" spans="1:9" ht="14.4" thickBot="1"/>
    <row r="50" spans="1:9">
      <c r="A50" s="270" t="s">
        <v>178</v>
      </c>
      <c r="B50" s="271" t="s">
        <v>207</v>
      </c>
      <c r="C50" s="247" t="s">
        <v>208</v>
      </c>
      <c r="D50" s="247" t="s">
        <v>209</v>
      </c>
      <c r="E50" s="247" t="s">
        <v>210</v>
      </c>
      <c r="F50" s="247" t="s">
        <v>211</v>
      </c>
      <c r="G50" s="248" t="s">
        <v>30</v>
      </c>
      <c r="I50" s="280"/>
    </row>
    <row r="51" spans="1:9">
      <c r="A51" s="281" t="s">
        <v>698</v>
      </c>
      <c r="B51" s="253">
        <f t="shared" ref="B51:B63" ca="1" si="19">(J7+Q7+X7+AE7+AL7)</f>
        <v>41537419.044804379</v>
      </c>
      <c r="C51" s="253">
        <f t="shared" ref="C51:C63" ca="1" si="20">(K7+R7+Y7+AF7+AM7)</f>
        <v>35457789.413125917</v>
      </c>
      <c r="D51" s="253">
        <f t="shared" ref="D51:D63" ca="1" si="21">(L7+S7+Z7+AG7+AN7)</f>
        <v>11514779.904937027</v>
      </c>
      <c r="E51" s="253">
        <f t="shared" ref="E51:E63" ca="1" si="22">(M7+T7+AA7+AH7+AO7)</f>
        <v>6184788.1504145116</v>
      </c>
      <c r="F51" s="253">
        <f t="shared" ref="F51:F63" ca="1" si="23">(N7+U7+AB7+AI7+AP7)</f>
        <v>0</v>
      </c>
      <c r="G51" s="256">
        <f t="shared" ref="G51:G63" ca="1" si="24">(O7+V7+AC7+AJ7+AQ7)</f>
        <v>94694776.513281837</v>
      </c>
      <c r="I51" s="280"/>
    </row>
    <row r="52" spans="1:9">
      <c r="A52" s="282" t="s">
        <v>699</v>
      </c>
      <c r="B52" s="253">
        <f t="shared" ca="1" si="19"/>
        <v>174267086.58584824</v>
      </c>
      <c r="C52" s="253">
        <f t="shared" ca="1" si="20"/>
        <v>182298531.00364149</v>
      </c>
      <c r="D52" s="253">
        <f t="shared" ca="1" si="21"/>
        <v>63685499.728954196</v>
      </c>
      <c r="E52" s="253">
        <f t="shared" ca="1" si="22"/>
        <v>153122810.33758456</v>
      </c>
      <c r="F52" s="253">
        <f t="shared" ca="1" si="23"/>
        <v>0</v>
      </c>
      <c r="G52" s="256">
        <f t="shared" ca="1" si="24"/>
        <v>573373927.65602851</v>
      </c>
      <c r="I52" s="280"/>
    </row>
    <row r="53" spans="1:9">
      <c r="A53" s="282" t="s">
        <v>700</v>
      </c>
      <c r="B53" s="253">
        <f t="shared" ca="1" si="19"/>
        <v>38815238.154227711</v>
      </c>
      <c r="C53" s="253">
        <f t="shared" ca="1" si="20"/>
        <v>29361906.900926113</v>
      </c>
      <c r="D53" s="253">
        <f t="shared" ca="1" si="21"/>
        <v>12790887.966913842</v>
      </c>
      <c r="E53" s="253">
        <f t="shared" ca="1" si="22"/>
        <v>20877656.446753908</v>
      </c>
      <c r="F53" s="253">
        <f t="shared" ca="1" si="23"/>
        <v>0</v>
      </c>
      <c r="G53" s="256">
        <f t="shared" ca="1" si="24"/>
        <v>101845689.46882159</v>
      </c>
      <c r="I53" s="280"/>
    </row>
    <row r="54" spans="1:9">
      <c r="A54" s="282" t="s">
        <v>701</v>
      </c>
      <c r="B54" s="253">
        <f t="shared" ca="1" si="19"/>
        <v>38252200.425456189</v>
      </c>
      <c r="C54" s="253">
        <f t="shared" ca="1" si="20"/>
        <v>30294842.909443349</v>
      </c>
      <c r="D54" s="253">
        <f t="shared" ca="1" si="21"/>
        <v>12897578.793486003</v>
      </c>
      <c r="E54" s="253">
        <f t="shared" ca="1" si="22"/>
        <v>5057360.2186548095</v>
      </c>
      <c r="F54" s="253">
        <f t="shared" ca="1" si="23"/>
        <v>0</v>
      </c>
      <c r="G54" s="256">
        <f t="shared" ca="1" si="24"/>
        <v>86501982.347040355</v>
      </c>
      <c r="I54" s="280"/>
    </row>
    <row r="55" spans="1:9">
      <c r="A55" s="282" t="s">
        <v>796</v>
      </c>
      <c r="B55" s="253">
        <f t="shared" ca="1" si="19"/>
        <v>57025438.995185062</v>
      </c>
      <c r="C55" s="253">
        <f t="shared" ca="1" si="20"/>
        <v>37077103.622467443</v>
      </c>
      <c r="D55" s="253">
        <f t="shared" ca="1" si="21"/>
        <v>16429005.314633301</v>
      </c>
      <c r="E55" s="253">
        <f t="shared" ca="1" si="22"/>
        <v>2131692.7297497373</v>
      </c>
      <c r="F55" s="253">
        <f t="shared" ca="1" si="23"/>
        <v>0</v>
      </c>
      <c r="G55" s="256">
        <f t="shared" ca="1" si="24"/>
        <v>112663240.66203554</v>
      </c>
      <c r="I55" s="280"/>
    </row>
    <row r="56" spans="1:9">
      <c r="A56" s="283" t="s">
        <v>702</v>
      </c>
      <c r="B56" s="253">
        <f t="shared" ca="1" si="19"/>
        <v>10063434.971085498</v>
      </c>
      <c r="C56" s="253">
        <f t="shared" ca="1" si="20"/>
        <v>6595056.131510538</v>
      </c>
      <c r="D56" s="253">
        <f t="shared" ca="1" si="21"/>
        <v>3175582.6224909467</v>
      </c>
      <c r="E56" s="253">
        <f t="shared" ca="1" si="22"/>
        <v>0</v>
      </c>
      <c r="F56" s="253">
        <f t="shared" ca="1" si="23"/>
        <v>0</v>
      </c>
      <c r="G56" s="256">
        <f t="shared" ca="1" si="24"/>
        <v>19834073.725086987</v>
      </c>
      <c r="I56" s="280"/>
    </row>
    <row r="57" spans="1:9">
      <c r="A57" s="282" t="s">
        <v>703</v>
      </c>
      <c r="B57" s="253">
        <f t="shared" ca="1" si="19"/>
        <v>49395704.058277041</v>
      </c>
      <c r="C57" s="253">
        <f t="shared" ca="1" si="20"/>
        <v>33429331.964989465</v>
      </c>
      <c r="D57" s="253">
        <f t="shared" ca="1" si="21"/>
        <v>22586911.86959365</v>
      </c>
      <c r="E57" s="253">
        <f t="shared" ca="1" si="22"/>
        <v>12555640.109009935</v>
      </c>
      <c r="F57" s="253">
        <f t="shared" ca="1" si="23"/>
        <v>0</v>
      </c>
      <c r="G57" s="256">
        <f t="shared" ca="1" si="24"/>
        <v>117967588.0018701</v>
      </c>
      <c r="I57" s="280"/>
    </row>
    <row r="58" spans="1:9">
      <c r="A58" s="282" t="s">
        <v>704</v>
      </c>
      <c r="B58" s="253">
        <f t="shared" ca="1" si="19"/>
        <v>12512146.962434843</v>
      </c>
      <c r="C58" s="253">
        <f t="shared" ca="1" si="20"/>
        <v>6570911.020519698</v>
      </c>
      <c r="D58" s="253">
        <f t="shared" ca="1" si="21"/>
        <v>6203024.2522194255</v>
      </c>
      <c r="E58" s="253">
        <f t="shared" ca="1" si="22"/>
        <v>656571.49433380517</v>
      </c>
      <c r="F58" s="253">
        <f t="shared" ca="1" si="23"/>
        <v>0</v>
      </c>
      <c r="G58" s="256">
        <f t="shared" ca="1" si="24"/>
        <v>25942653.72950777</v>
      </c>
      <c r="I58" s="280"/>
    </row>
    <row r="59" spans="1:9">
      <c r="A59" s="282" t="s">
        <v>103</v>
      </c>
      <c r="B59" s="253">
        <f t="shared" ca="1" si="19"/>
        <v>68383248.759457573</v>
      </c>
      <c r="C59" s="253">
        <f t="shared" ca="1" si="20"/>
        <v>62073315.650439553</v>
      </c>
      <c r="D59" s="253">
        <f t="shared" ca="1" si="21"/>
        <v>47491443.847301595</v>
      </c>
      <c r="E59" s="253">
        <f t="shared" ca="1" si="22"/>
        <v>79933609.192494512</v>
      </c>
      <c r="F59" s="253">
        <f t="shared" ca="1" si="23"/>
        <v>0</v>
      </c>
      <c r="G59" s="256">
        <f t="shared" ca="1" si="24"/>
        <v>257881617.4496932</v>
      </c>
      <c r="I59" s="280"/>
    </row>
    <row r="60" spans="1:9">
      <c r="A60" s="282" t="s">
        <v>690</v>
      </c>
      <c r="B60" s="253">
        <f t="shared" ca="1" si="19"/>
        <v>9759050.5788437128</v>
      </c>
      <c r="C60" s="253">
        <f t="shared" ca="1" si="20"/>
        <v>1435321.4013546947</v>
      </c>
      <c r="D60" s="253">
        <f t="shared" ca="1" si="21"/>
        <v>692639.07721388282</v>
      </c>
      <c r="E60" s="253">
        <f t="shared" ca="1" si="22"/>
        <v>97628.595382568819</v>
      </c>
      <c r="F60" s="253">
        <f t="shared" ca="1" si="23"/>
        <v>0</v>
      </c>
      <c r="G60" s="256">
        <f t="shared" ca="1" si="24"/>
        <v>11984639.65279486</v>
      </c>
      <c r="I60" s="280"/>
    </row>
    <row r="61" spans="1:9">
      <c r="A61" s="282" t="s">
        <v>686</v>
      </c>
      <c r="B61" s="253">
        <f t="shared" ca="1" si="19"/>
        <v>30713855.989787575</v>
      </c>
      <c r="C61" s="253">
        <f t="shared" ca="1" si="20"/>
        <v>8860297.870946601</v>
      </c>
      <c r="D61" s="253">
        <f t="shared" ca="1" si="21"/>
        <v>1679842.3569304969</v>
      </c>
      <c r="E61" s="253">
        <f t="shared" ca="1" si="22"/>
        <v>1197364.5975421062</v>
      </c>
      <c r="F61" s="253">
        <f t="shared" ca="1" si="23"/>
        <v>0</v>
      </c>
      <c r="G61" s="256">
        <f t="shared" ca="1" si="24"/>
        <v>42451360.815206781</v>
      </c>
      <c r="I61" s="280"/>
    </row>
    <row r="62" spans="1:9">
      <c r="A62" s="282" t="s">
        <v>689</v>
      </c>
      <c r="B62" s="253">
        <f t="shared" ca="1" si="19"/>
        <v>21722119.063441731</v>
      </c>
      <c r="C62" s="253">
        <f t="shared" ca="1" si="20"/>
        <v>14408872.597212808</v>
      </c>
      <c r="D62" s="253">
        <f t="shared" ca="1" si="21"/>
        <v>6094833.2550318092</v>
      </c>
      <c r="E62" s="253">
        <f t="shared" ca="1" si="22"/>
        <v>390534.69109204761</v>
      </c>
      <c r="F62" s="253">
        <f t="shared" ca="1" si="23"/>
        <v>0</v>
      </c>
      <c r="G62" s="256">
        <f t="shared" ca="1" si="24"/>
        <v>42616359.606778391</v>
      </c>
      <c r="I62" s="280"/>
    </row>
    <row r="63" spans="1:9">
      <c r="A63" s="282" t="s">
        <v>696</v>
      </c>
      <c r="B63" s="253">
        <f t="shared" ca="1" si="19"/>
        <v>864247.93724492635</v>
      </c>
      <c r="C63" s="253">
        <f t="shared" ca="1" si="20"/>
        <v>6301752.5646665916</v>
      </c>
      <c r="D63" s="253">
        <f t="shared" ca="1" si="21"/>
        <v>3844295.1046574693</v>
      </c>
      <c r="E63" s="253">
        <f t="shared" ca="1" si="22"/>
        <v>0</v>
      </c>
      <c r="F63" s="253">
        <f t="shared" ca="1" si="23"/>
        <v>0</v>
      </c>
      <c r="G63" s="256">
        <f t="shared" ca="1" si="24"/>
        <v>11010295.606568988</v>
      </c>
      <c r="I63" s="280"/>
    </row>
    <row r="64" spans="1:9">
      <c r="A64" s="282" t="s">
        <v>691</v>
      </c>
      <c r="B64" s="253">
        <f t="shared" ref="B64:G64" ca="1" si="25">(J25+Q25+X25+AE25+AL25)</f>
        <v>13848636.239984956</v>
      </c>
      <c r="C64" s="253">
        <f t="shared" ca="1" si="25"/>
        <v>10363800.984606707</v>
      </c>
      <c r="D64" s="253">
        <f t="shared" ca="1" si="25"/>
        <v>6204358.4716465995</v>
      </c>
      <c r="E64" s="253">
        <f t="shared" ca="1" si="25"/>
        <v>863814.31510374462</v>
      </c>
      <c r="F64" s="253">
        <f t="shared" ca="1" si="25"/>
        <v>0</v>
      </c>
      <c r="G64" s="256">
        <f t="shared" ca="1" si="25"/>
        <v>31280610.011342008</v>
      </c>
      <c r="I64" s="280"/>
    </row>
    <row r="65" spans="1:9">
      <c r="A65" s="282" t="s">
        <v>692</v>
      </c>
      <c r="B65" s="253">
        <f t="shared" ref="B65:G68" ca="1" si="26">(J20+Q20+X20+AE20+AL20)</f>
        <v>24360039.20376109</v>
      </c>
      <c r="C65" s="253">
        <f t="shared" ca="1" si="26"/>
        <v>11746463.40265183</v>
      </c>
      <c r="D65" s="253">
        <f t="shared" ca="1" si="26"/>
        <v>4407518.8490869356</v>
      </c>
      <c r="E65" s="253">
        <f t="shared" ca="1" si="26"/>
        <v>229258.5690843481</v>
      </c>
      <c r="F65" s="253">
        <f t="shared" ca="1" si="26"/>
        <v>0</v>
      </c>
      <c r="G65" s="256">
        <f t="shared" ca="1" si="26"/>
        <v>40743280.024584204</v>
      </c>
      <c r="I65" s="280"/>
    </row>
    <row r="66" spans="1:9">
      <c r="A66" s="282" t="s">
        <v>693</v>
      </c>
      <c r="B66" s="253">
        <f t="shared" ca="1" si="26"/>
        <v>15946227.90496625</v>
      </c>
      <c r="C66" s="253">
        <f t="shared" ca="1" si="26"/>
        <v>5422824.4460524824</v>
      </c>
      <c r="D66" s="253">
        <f t="shared" ca="1" si="26"/>
        <v>1678263.8690985437</v>
      </c>
      <c r="E66" s="253">
        <f t="shared" ca="1" si="26"/>
        <v>145149.38941520918</v>
      </c>
      <c r="F66" s="253">
        <f t="shared" ca="1" si="26"/>
        <v>0</v>
      </c>
      <c r="G66" s="256">
        <f t="shared" ca="1" si="26"/>
        <v>23192465.609532487</v>
      </c>
      <c r="I66" s="280"/>
    </row>
    <row r="67" spans="1:9">
      <c r="A67" s="282" t="s">
        <v>694</v>
      </c>
      <c r="B67" s="253">
        <f t="shared" ca="1" si="26"/>
        <v>14406324.519562159</v>
      </c>
      <c r="C67" s="253">
        <f t="shared" ca="1" si="26"/>
        <v>11600676.586929852</v>
      </c>
      <c r="D67" s="253">
        <f t="shared" ca="1" si="26"/>
        <v>1496422.7131432923</v>
      </c>
      <c r="E67" s="253">
        <f t="shared" ca="1" si="26"/>
        <v>0</v>
      </c>
      <c r="F67" s="253">
        <f t="shared" ca="1" si="26"/>
        <v>0</v>
      </c>
      <c r="G67" s="256">
        <f t="shared" ca="1" si="26"/>
        <v>27503423.819635302</v>
      </c>
      <c r="I67" s="280"/>
    </row>
    <row r="68" spans="1:9">
      <c r="A68" s="282" t="s">
        <v>709</v>
      </c>
      <c r="B68" s="253">
        <f t="shared" ca="1" si="26"/>
        <v>16769621.625697227</v>
      </c>
      <c r="C68" s="253">
        <f t="shared" ca="1" si="26"/>
        <v>11972849.925053323</v>
      </c>
      <c r="D68" s="253">
        <f t="shared" ca="1" si="26"/>
        <v>5430158.5652133636</v>
      </c>
      <c r="E68" s="253">
        <f t="shared" ca="1" si="26"/>
        <v>508659.62073186028</v>
      </c>
      <c r="F68" s="253">
        <f t="shared" ca="1" si="26"/>
        <v>0</v>
      </c>
      <c r="G68" s="256">
        <f t="shared" ca="1" si="26"/>
        <v>34681289.736695766</v>
      </c>
      <c r="I68" s="280"/>
    </row>
    <row r="69" spans="1:9">
      <c r="A69" s="282" t="s">
        <v>695</v>
      </c>
      <c r="B69" s="253">
        <f t="shared" ref="B69:G69" ca="1" si="27">(J26+Q26+X26+AE26+AL26)</f>
        <v>6547214.0881715585</v>
      </c>
      <c r="C69" s="253">
        <f t="shared" ca="1" si="27"/>
        <v>5176619.9286973169</v>
      </c>
      <c r="D69" s="253">
        <f t="shared" ca="1" si="27"/>
        <v>1910816.3889375147</v>
      </c>
      <c r="E69" s="253">
        <f t="shared" ca="1" si="27"/>
        <v>0</v>
      </c>
      <c r="F69" s="253">
        <f t="shared" ca="1" si="27"/>
        <v>0</v>
      </c>
      <c r="G69" s="256">
        <f t="shared" ca="1" si="27"/>
        <v>13634650.405806391</v>
      </c>
      <c r="I69" s="280"/>
    </row>
    <row r="70" spans="1:9">
      <c r="A70" s="282" t="s">
        <v>121</v>
      </c>
      <c r="B70" s="253">
        <f t="shared" ref="B70:G70" ca="1" si="28">(J24+Q24+X24+AE24+AL24)</f>
        <v>13274400.930796741</v>
      </c>
      <c r="C70" s="253">
        <f t="shared" ca="1" si="28"/>
        <v>8781097.7220923472</v>
      </c>
      <c r="D70" s="253">
        <f t="shared" ca="1" si="28"/>
        <v>5075898.630617029</v>
      </c>
      <c r="E70" s="253">
        <f t="shared" ca="1" si="28"/>
        <v>18293.670559168393</v>
      </c>
      <c r="F70" s="253">
        <f t="shared" ca="1" si="28"/>
        <v>0</v>
      </c>
      <c r="G70" s="256">
        <f t="shared" ca="1" si="28"/>
        <v>27149690.954065286</v>
      </c>
      <c r="I70" s="280"/>
    </row>
    <row r="71" spans="1:9">
      <c r="A71" s="282" t="s">
        <v>113</v>
      </c>
      <c r="B71" s="253">
        <f t="shared" ref="B71:B87" ca="1" si="29">(J27+Q27+X27+AE27+AL27)</f>
        <v>63731754.16425509</v>
      </c>
      <c r="C71" s="253">
        <f t="shared" ref="C71:C87" ca="1" si="30">(K27+R27+Y27+AF27+AM27)</f>
        <v>47899735.519845024</v>
      </c>
      <c r="D71" s="253">
        <f t="shared" ref="D71:D87" ca="1" si="31">(L27+S27+Z27+AG27+AN27)</f>
        <v>19499002.254174627</v>
      </c>
      <c r="E71" s="253">
        <f t="shared" ref="E71:E87" ca="1" si="32">(M27+T27+AA27+AH27+AO27)</f>
        <v>29690676.202760849</v>
      </c>
      <c r="F71" s="253">
        <f t="shared" ref="F71:F87" ca="1" si="33">(N27+U27+AB27+AI27+AP27)</f>
        <v>0</v>
      </c>
      <c r="G71" s="256">
        <f t="shared" ref="G71:G87" ca="1" si="34">(O27+V27+AC27+AJ27+AQ27)</f>
        <v>160821168.14103559</v>
      </c>
      <c r="I71" s="280"/>
    </row>
    <row r="72" spans="1:9">
      <c r="A72" s="282" t="s">
        <v>705</v>
      </c>
      <c r="B72" s="253">
        <f t="shared" ca="1" si="29"/>
        <v>6585568.7295984663</v>
      </c>
      <c r="C72" s="253">
        <f t="shared" ca="1" si="30"/>
        <v>14919271.580814995</v>
      </c>
      <c r="D72" s="253">
        <f t="shared" ca="1" si="31"/>
        <v>6704582.2808221756</v>
      </c>
      <c r="E72" s="253">
        <f t="shared" ca="1" si="32"/>
        <v>850779.32145720581</v>
      </c>
      <c r="F72" s="253">
        <f t="shared" ca="1" si="33"/>
        <v>0</v>
      </c>
      <c r="G72" s="256">
        <f t="shared" ca="1" si="34"/>
        <v>29060201.912692841</v>
      </c>
      <c r="I72" s="280"/>
    </row>
    <row r="73" spans="1:9">
      <c r="A73" s="282" t="s">
        <v>706</v>
      </c>
      <c r="B73" s="253">
        <f t="shared" ca="1" si="29"/>
        <v>24486158.73375608</v>
      </c>
      <c r="C73" s="253">
        <f t="shared" ca="1" si="30"/>
        <v>21821766.73248174</v>
      </c>
      <c r="D73" s="253">
        <f t="shared" ca="1" si="31"/>
        <v>3187345.2572352253</v>
      </c>
      <c r="E73" s="253">
        <f t="shared" ca="1" si="32"/>
        <v>0</v>
      </c>
      <c r="F73" s="253">
        <f t="shared" ca="1" si="33"/>
        <v>0</v>
      </c>
      <c r="G73" s="256">
        <f t="shared" ca="1" si="34"/>
        <v>49495270.72347305</v>
      </c>
      <c r="I73" s="280"/>
    </row>
    <row r="74" spans="1:9">
      <c r="A74" s="282" t="s">
        <v>707</v>
      </c>
      <c r="B74" s="253">
        <f t="shared" ca="1" si="29"/>
        <v>4300839.5588959316</v>
      </c>
      <c r="C74" s="253">
        <f t="shared" ca="1" si="30"/>
        <v>5468883.2257713201</v>
      </c>
      <c r="D74" s="253">
        <f t="shared" ca="1" si="31"/>
        <v>3197050.2672151895</v>
      </c>
      <c r="E74" s="253">
        <f t="shared" ca="1" si="32"/>
        <v>0</v>
      </c>
      <c r="F74" s="253">
        <f t="shared" ca="1" si="33"/>
        <v>0</v>
      </c>
      <c r="G74" s="256">
        <f t="shared" ca="1" si="34"/>
        <v>12966773.051882442</v>
      </c>
      <c r="I74" s="280"/>
    </row>
    <row r="75" spans="1:9">
      <c r="A75" s="282" t="s">
        <v>685</v>
      </c>
      <c r="B75" s="253">
        <f t="shared" ca="1" si="29"/>
        <v>13370108.855348151</v>
      </c>
      <c r="C75" s="253">
        <f t="shared" ca="1" si="30"/>
        <v>5435933.6173909828</v>
      </c>
      <c r="D75" s="253">
        <f t="shared" ca="1" si="31"/>
        <v>2855393.6576497969</v>
      </c>
      <c r="E75" s="253">
        <f t="shared" ca="1" si="32"/>
        <v>0</v>
      </c>
      <c r="F75" s="253">
        <f t="shared" ca="1" si="33"/>
        <v>0</v>
      </c>
      <c r="G75" s="256">
        <f t="shared" ca="1" si="34"/>
        <v>21661436.13038893</v>
      </c>
      <c r="I75" s="280"/>
    </row>
    <row r="76" spans="1:9">
      <c r="A76" s="282" t="s">
        <v>91</v>
      </c>
      <c r="B76" s="253">
        <f t="shared" ca="1" si="29"/>
        <v>60769403.595297322</v>
      </c>
      <c r="C76" s="253">
        <f t="shared" ca="1" si="30"/>
        <v>47696814.971563883</v>
      </c>
      <c r="D76" s="253">
        <f t="shared" ca="1" si="31"/>
        <v>21962246.719376169</v>
      </c>
      <c r="E76" s="253">
        <f t="shared" ca="1" si="32"/>
        <v>19433252.283400372</v>
      </c>
      <c r="F76" s="253">
        <f t="shared" ca="1" si="33"/>
        <v>0</v>
      </c>
      <c r="G76" s="256">
        <f t="shared" ca="1" si="34"/>
        <v>149861717.56963772</v>
      </c>
      <c r="I76" s="280"/>
    </row>
    <row r="77" spans="1:9">
      <c r="A77" s="283" t="s">
        <v>708</v>
      </c>
      <c r="B77" s="253">
        <f t="shared" ca="1" si="29"/>
        <v>6853123.5075632082</v>
      </c>
      <c r="C77" s="253">
        <f t="shared" ca="1" si="30"/>
        <v>7115149.8412385918</v>
      </c>
      <c r="D77" s="253">
        <f t="shared" ca="1" si="31"/>
        <v>2525740.5295520881</v>
      </c>
      <c r="E77" s="253">
        <f t="shared" ca="1" si="32"/>
        <v>0</v>
      </c>
      <c r="F77" s="253">
        <f t="shared" ca="1" si="33"/>
        <v>0</v>
      </c>
      <c r="G77" s="256">
        <f t="shared" ca="1" si="34"/>
        <v>16494013.878353886</v>
      </c>
      <c r="I77" s="280"/>
    </row>
    <row r="78" spans="1:9">
      <c r="A78" s="282" t="s">
        <v>97</v>
      </c>
      <c r="B78" s="253">
        <f t="shared" ca="1" si="29"/>
        <v>25821992.560643725</v>
      </c>
      <c r="C78" s="253">
        <f t="shared" ca="1" si="30"/>
        <v>8234632.1477468135</v>
      </c>
      <c r="D78" s="253">
        <f t="shared" ca="1" si="31"/>
        <v>3605452.2548291078</v>
      </c>
      <c r="E78" s="253">
        <f t="shared" ca="1" si="32"/>
        <v>1084659.0107948177</v>
      </c>
      <c r="F78" s="253">
        <f t="shared" ca="1" si="33"/>
        <v>0</v>
      </c>
      <c r="G78" s="256">
        <f t="shared" ca="1" si="34"/>
        <v>38746735.974014468</v>
      </c>
      <c r="I78" s="280"/>
    </row>
    <row r="79" spans="1:9">
      <c r="A79" s="282" t="s">
        <v>107</v>
      </c>
      <c r="B79" s="253">
        <f t="shared" ca="1" si="29"/>
        <v>40653404.476011693</v>
      </c>
      <c r="C79" s="253">
        <f t="shared" ca="1" si="30"/>
        <v>14799975.075877337</v>
      </c>
      <c r="D79" s="253">
        <f t="shared" ca="1" si="31"/>
        <v>11090503.017837655</v>
      </c>
      <c r="E79" s="253">
        <f t="shared" ca="1" si="32"/>
        <v>597624.41770471376</v>
      </c>
      <c r="F79" s="253">
        <f t="shared" ca="1" si="33"/>
        <v>0</v>
      </c>
      <c r="G79" s="256">
        <f t="shared" ca="1" si="34"/>
        <v>67141506.987431407</v>
      </c>
      <c r="I79" s="280"/>
    </row>
    <row r="80" spans="1:9">
      <c r="A80" s="282" t="s">
        <v>109</v>
      </c>
      <c r="B80" s="253">
        <f t="shared" ca="1" si="29"/>
        <v>71609113.825951844</v>
      </c>
      <c r="C80" s="253">
        <f t="shared" ca="1" si="30"/>
        <v>53217903.258244082</v>
      </c>
      <c r="D80" s="253">
        <f t="shared" ca="1" si="31"/>
        <v>28622326.429974101</v>
      </c>
      <c r="E80" s="253">
        <f t="shared" ca="1" si="32"/>
        <v>36763668.416350365</v>
      </c>
      <c r="F80" s="253">
        <f t="shared" ca="1" si="33"/>
        <v>0</v>
      </c>
      <c r="G80" s="256">
        <f t="shared" ca="1" si="34"/>
        <v>190213011.93052039</v>
      </c>
      <c r="I80" s="280"/>
    </row>
    <row r="81" spans="1:9">
      <c r="A81" s="282" t="s">
        <v>683</v>
      </c>
      <c r="B81" s="253">
        <f t="shared" ca="1" si="29"/>
        <v>24768035.677442946</v>
      </c>
      <c r="C81" s="253">
        <f t="shared" ca="1" si="30"/>
        <v>5786551.1715863766</v>
      </c>
      <c r="D81" s="253">
        <f t="shared" ca="1" si="31"/>
        <v>3885828.046743921</v>
      </c>
      <c r="E81" s="253">
        <f t="shared" ca="1" si="32"/>
        <v>72480.38986594716</v>
      </c>
      <c r="F81" s="253">
        <f t="shared" ca="1" si="33"/>
        <v>0</v>
      </c>
      <c r="G81" s="256">
        <f t="shared" ca="1" si="34"/>
        <v>34512895.285639197</v>
      </c>
      <c r="I81" s="280"/>
    </row>
    <row r="82" spans="1:9">
      <c r="A82" s="282" t="s">
        <v>111</v>
      </c>
      <c r="B82" s="253">
        <f t="shared" ca="1" si="29"/>
        <v>16192282.625600107</v>
      </c>
      <c r="C82" s="253">
        <f t="shared" ca="1" si="30"/>
        <v>7837610.7518619131</v>
      </c>
      <c r="D82" s="253">
        <f t="shared" ca="1" si="31"/>
        <v>5638880.511654906</v>
      </c>
      <c r="E82" s="253">
        <f t="shared" ca="1" si="32"/>
        <v>4943845.5211720839</v>
      </c>
      <c r="F82" s="253">
        <f t="shared" ca="1" si="33"/>
        <v>0</v>
      </c>
      <c r="G82" s="256">
        <f t="shared" ca="1" si="34"/>
        <v>34612619.410289012</v>
      </c>
      <c r="I82" s="280"/>
    </row>
    <row r="83" spans="1:9">
      <c r="A83" s="282" t="s">
        <v>684</v>
      </c>
      <c r="B83" s="253">
        <f t="shared" ca="1" si="29"/>
        <v>20098178.324257042</v>
      </c>
      <c r="C83" s="253">
        <f t="shared" ca="1" si="30"/>
        <v>11410928.706269715</v>
      </c>
      <c r="D83" s="253">
        <f t="shared" ca="1" si="31"/>
        <v>5612748.4695342882</v>
      </c>
      <c r="E83" s="253">
        <f t="shared" ca="1" si="32"/>
        <v>72802.700928506281</v>
      </c>
      <c r="F83" s="253">
        <f t="shared" ca="1" si="33"/>
        <v>0</v>
      </c>
      <c r="G83" s="256">
        <f t="shared" ca="1" si="34"/>
        <v>37194658.200989552</v>
      </c>
      <c r="I83" s="280"/>
    </row>
    <row r="84" spans="1:9">
      <c r="A84" s="282" t="s">
        <v>687</v>
      </c>
      <c r="B84" s="253">
        <f t="shared" ca="1" si="29"/>
        <v>40988996.343436517</v>
      </c>
      <c r="C84" s="253">
        <f t="shared" ca="1" si="30"/>
        <v>37208141.983079612</v>
      </c>
      <c r="D84" s="253">
        <f t="shared" ca="1" si="31"/>
        <v>16970440.897321843</v>
      </c>
      <c r="E84" s="253">
        <f t="shared" ca="1" si="32"/>
        <v>3124986.3506703181</v>
      </c>
      <c r="F84" s="253">
        <f t="shared" ca="1" si="33"/>
        <v>0</v>
      </c>
      <c r="G84" s="256">
        <f t="shared" ca="1" si="34"/>
        <v>98292565.574508294</v>
      </c>
      <c r="I84" s="280"/>
    </row>
    <row r="85" spans="1:9">
      <c r="A85" s="283" t="s">
        <v>697</v>
      </c>
      <c r="B85" s="253">
        <f t="shared" ca="1" si="29"/>
        <v>105435004.28583351</v>
      </c>
      <c r="C85" s="253">
        <f t="shared" ca="1" si="30"/>
        <v>74653839.11396578</v>
      </c>
      <c r="D85" s="253">
        <f t="shared" ca="1" si="31"/>
        <v>35151710.694650754</v>
      </c>
      <c r="E85" s="253">
        <f t="shared" ca="1" si="32"/>
        <v>5870123.4636642551</v>
      </c>
      <c r="F85" s="253">
        <f t="shared" ca="1" si="33"/>
        <v>0</v>
      </c>
      <c r="G85" s="256">
        <f t="shared" ca="1" si="34"/>
        <v>221110677.55811429</v>
      </c>
      <c r="I85" s="280"/>
    </row>
    <row r="86" spans="1:9">
      <c r="A86" s="282" t="s">
        <v>688</v>
      </c>
      <c r="B86" s="253">
        <f t="shared" ca="1" si="29"/>
        <v>5959742.8641335312</v>
      </c>
      <c r="C86" s="253">
        <f t="shared" ca="1" si="30"/>
        <v>5776042.3709615581</v>
      </c>
      <c r="D86" s="253">
        <f t="shared" ca="1" si="31"/>
        <v>1587741.6530123998</v>
      </c>
      <c r="E86" s="253">
        <f t="shared" ca="1" si="32"/>
        <v>0</v>
      </c>
      <c r="F86" s="253">
        <f t="shared" ca="1" si="33"/>
        <v>0</v>
      </c>
      <c r="G86" s="256">
        <f t="shared" ca="1" si="34"/>
        <v>13323526.888107488</v>
      </c>
      <c r="I86" s="280"/>
    </row>
    <row r="87" spans="1:9" ht="14.4" thickBot="1">
      <c r="A87" s="284" t="s">
        <v>33</v>
      </c>
      <c r="B87" s="264">
        <f t="shared" ca="1" si="29"/>
        <v>1190087364.1670599</v>
      </c>
      <c r="C87" s="265">
        <f t="shared" ca="1" si="30"/>
        <v>888512546.11602783</v>
      </c>
      <c r="D87" s="265">
        <f t="shared" ca="1" si="31"/>
        <v>407386754.52369118</v>
      </c>
      <c r="E87" s="265">
        <f t="shared" ca="1" si="32"/>
        <v>386475730.20667624</v>
      </c>
      <c r="F87" s="265">
        <f t="shared" ca="1" si="33"/>
        <v>0</v>
      </c>
      <c r="G87" s="266">
        <f t="shared" ca="1" si="34"/>
        <v>2872462395.0134554</v>
      </c>
      <c r="I87" s="280"/>
    </row>
    <row r="88" spans="1:9" ht="14.4" thickBot="1">
      <c r="I88" s="280"/>
    </row>
    <row r="89" spans="1:9">
      <c r="A89" s="270" t="s">
        <v>178</v>
      </c>
      <c r="B89" s="271" t="s">
        <v>207</v>
      </c>
      <c r="C89" s="247" t="s">
        <v>208</v>
      </c>
      <c r="D89" s="247" t="s">
        <v>209</v>
      </c>
      <c r="E89" s="247" t="s">
        <v>210</v>
      </c>
      <c r="F89" s="247" t="s">
        <v>211</v>
      </c>
      <c r="G89" s="248" t="s">
        <v>30</v>
      </c>
    </row>
    <row r="90" spans="1:9">
      <c r="A90" s="281" t="s">
        <v>698</v>
      </c>
      <c r="B90" s="253">
        <f t="shared" ref="B90:G102" ca="1" si="35">IF(B7&gt;0,B51/B7,0)</f>
        <v>234.059781054317</v>
      </c>
      <c r="C90" s="253">
        <f t="shared" ca="1" si="35"/>
        <v>617.86069235948139</v>
      </c>
      <c r="D90" s="253">
        <f t="shared" ca="1" si="35"/>
        <v>1538.7919156671157</v>
      </c>
      <c r="E90" s="253">
        <f t="shared" ca="1" si="35"/>
        <v>3057.2358627852259</v>
      </c>
      <c r="F90" s="253">
        <f t="shared" ca="1" si="35"/>
        <v>0</v>
      </c>
      <c r="G90" s="256">
        <f t="shared" ca="1" si="35"/>
        <v>387.5231790655626</v>
      </c>
    </row>
    <row r="91" spans="1:9">
      <c r="A91" s="282" t="s">
        <v>699</v>
      </c>
      <c r="B91" s="253">
        <f t="shared" ca="1" si="35"/>
        <v>485.51289815355523</v>
      </c>
      <c r="C91" s="253">
        <f t="shared" ca="1" si="35"/>
        <v>1026.1725706513489</v>
      </c>
      <c r="D91" s="253">
        <f t="shared" ca="1" si="35"/>
        <v>3097.3931097200621</v>
      </c>
      <c r="E91" s="253">
        <f t="shared" ca="1" si="35"/>
        <v>6503.4109296064789</v>
      </c>
      <c r="F91" s="253">
        <f t="shared" ca="1" si="35"/>
        <v>0</v>
      </c>
      <c r="G91" s="256">
        <f t="shared" ca="1" si="35"/>
        <v>987.40277094284272</v>
      </c>
    </row>
    <row r="92" spans="1:9">
      <c r="A92" s="282" t="s">
        <v>700</v>
      </c>
      <c r="B92" s="253">
        <f t="shared" ca="1" si="35"/>
        <v>350.04002375575089</v>
      </c>
      <c r="C92" s="253">
        <f t="shared" ca="1" si="35"/>
        <v>575.6333692935641</v>
      </c>
      <c r="D92" s="253">
        <f t="shared" ca="1" si="35"/>
        <v>1523.4502104470989</v>
      </c>
      <c r="E92" s="253">
        <f t="shared" ca="1" si="35"/>
        <v>3648.0266375596552</v>
      </c>
      <c r="F92" s="253">
        <f t="shared" ca="1" si="35"/>
        <v>0</v>
      </c>
      <c r="G92" s="256">
        <f t="shared" ca="1" si="35"/>
        <v>578.61937601239435</v>
      </c>
    </row>
    <row r="93" spans="1:9">
      <c r="A93" s="282" t="s">
        <v>701</v>
      </c>
      <c r="B93" s="253">
        <f t="shared" ca="1" si="35"/>
        <v>244.37697247480912</v>
      </c>
      <c r="C93" s="253">
        <f t="shared" ca="1" si="35"/>
        <v>448.62639067414034</v>
      </c>
      <c r="D93" s="253">
        <f t="shared" ca="1" si="35"/>
        <v>1441.2312876842109</v>
      </c>
      <c r="E93" s="253">
        <f t="shared" ca="1" si="35"/>
        <v>2918.2690240362431</v>
      </c>
      <c r="F93" s="253">
        <f t="shared" ca="1" si="35"/>
        <v>0</v>
      </c>
      <c r="G93" s="256">
        <f t="shared" ca="1" si="35"/>
        <v>368.50206171982808</v>
      </c>
    </row>
    <row r="94" spans="1:9">
      <c r="A94" s="282" t="s">
        <v>796</v>
      </c>
      <c r="B94" s="253">
        <f t="shared" ca="1" si="35"/>
        <v>265.02504529063094</v>
      </c>
      <c r="C94" s="253">
        <f t="shared" ca="1" si="35"/>
        <v>387.16758338085356</v>
      </c>
      <c r="D94" s="253">
        <f t="shared" ca="1" si="35"/>
        <v>721.58315682683156</v>
      </c>
      <c r="E94" s="253">
        <f t="shared" ca="1" si="35"/>
        <v>2294.6100427876613</v>
      </c>
      <c r="F94" s="253">
        <f t="shared" ca="1" si="35"/>
        <v>0</v>
      </c>
      <c r="G94" s="256">
        <f t="shared" ca="1" si="35"/>
        <v>336.6780244030324</v>
      </c>
    </row>
    <row r="95" spans="1:9">
      <c r="A95" s="283" t="s">
        <v>702</v>
      </c>
      <c r="B95" s="253">
        <f t="shared" ca="1" si="35"/>
        <v>354.0471070604242</v>
      </c>
      <c r="C95" s="253">
        <f t="shared" ca="1" si="35"/>
        <v>484.1118792858062</v>
      </c>
      <c r="D95" s="253">
        <f t="shared" ca="1" si="35"/>
        <v>1097.6780582409078</v>
      </c>
      <c r="E95" s="253">
        <f t="shared" ca="1" si="35"/>
        <v>0</v>
      </c>
      <c r="F95" s="253">
        <f t="shared" ca="1" si="35"/>
        <v>0</v>
      </c>
      <c r="G95" s="256">
        <f t="shared" ca="1" si="35"/>
        <v>441.3456547638404</v>
      </c>
    </row>
    <row r="96" spans="1:9">
      <c r="A96" s="282" t="s">
        <v>703</v>
      </c>
      <c r="B96" s="253">
        <f t="shared" ca="1" si="35"/>
        <v>222.59943064693309</v>
      </c>
      <c r="C96" s="253">
        <f t="shared" ca="1" si="35"/>
        <v>466.21943245037818</v>
      </c>
      <c r="D96" s="253">
        <f t="shared" ca="1" si="35"/>
        <v>1298.2476071728734</v>
      </c>
      <c r="E96" s="253">
        <f t="shared" ca="1" si="35"/>
        <v>2779.0261418791356</v>
      </c>
      <c r="F96" s="253">
        <f t="shared" ca="1" si="35"/>
        <v>0</v>
      </c>
      <c r="G96" s="256">
        <f t="shared" ca="1" si="35"/>
        <v>373.87952067478471</v>
      </c>
    </row>
    <row r="97" spans="1:15">
      <c r="A97" s="282" t="s">
        <v>704</v>
      </c>
      <c r="B97" s="253">
        <f t="shared" ca="1" si="35"/>
        <v>314.35185695638125</v>
      </c>
      <c r="C97" s="253">
        <f t="shared" ca="1" si="35"/>
        <v>423.00186819362034</v>
      </c>
      <c r="D97" s="253">
        <f t="shared" ca="1" si="35"/>
        <v>1024.1083460821242</v>
      </c>
      <c r="E97" s="253">
        <f t="shared" ca="1" si="35"/>
        <v>2233.2363752850515</v>
      </c>
      <c r="F97" s="253">
        <f t="shared" ca="1" si="35"/>
        <v>0</v>
      </c>
      <c r="G97" s="256">
        <f t="shared" ca="1" si="35"/>
        <v>420.54619584858921</v>
      </c>
    </row>
    <row r="98" spans="1:15">
      <c r="A98" s="282" t="s">
        <v>103</v>
      </c>
      <c r="B98" s="253">
        <f t="shared" ca="1" si="35"/>
        <v>230.24817931251241</v>
      </c>
      <c r="C98" s="253">
        <f t="shared" ca="1" si="35"/>
        <v>564.82661786783683</v>
      </c>
      <c r="D98" s="253">
        <f t="shared" ca="1" si="35"/>
        <v>1986.3832464312522</v>
      </c>
      <c r="E98" s="253">
        <f t="shared" ca="1" si="35"/>
        <v>6109.730886837463</v>
      </c>
      <c r="F98" s="253">
        <f t="shared" ca="1" si="35"/>
        <v>0</v>
      </c>
      <c r="G98" s="256">
        <f t="shared" ca="1" si="35"/>
        <v>580.96165683803474</v>
      </c>
    </row>
    <row r="99" spans="1:15">
      <c r="A99" s="282" t="s">
        <v>690</v>
      </c>
      <c r="B99" s="253">
        <f t="shared" ca="1" si="35"/>
        <v>536.6243582340104</v>
      </c>
      <c r="C99" s="253">
        <f t="shared" ca="1" si="35"/>
        <v>1315.6016511042114</v>
      </c>
      <c r="D99" s="253">
        <f t="shared" ca="1" si="35"/>
        <v>5247.2657364688093</v>
      </c>
      <c r="E99" s="253">
        <f t="shared" ca="1" si="35"/>
        <v>16271.432563761469</v>
      </c>
      <c r="F99" s="253">
        <f t="shared" ca="1" si="35"/>
        <v>0</v>
      </c>
      <c r="G99" s="256">
        <f t="shared" ca="1" si="35"/>
        <v>617.28764629383772</v>
      </c>
    </row>
    <row r="100" spans="1:15">
      <c r="A100" s="282" t="s">
        <v>686</v>
      </c>
      <c r="B100" s="253">
        <f t="shared" ca="1" si="35"/>
        <v>391.22442571729368</v>
      </c>
      <c r="C100" s="253">
        <f t="shared" ca="1" si="35"/>
        <v>723.76228320099665</v>
      </c>
      <c r="D100" s="253">
        <f t="shared" ca="1" si="35"/>
        <v>880.4205225002604</v>
      </c>
      <c r="E100" s="253">
        <f t="shared" ca="1" si="35"/>
        <v>3789.1284732345134</v>
      </c>
      <c r="F100" s="253">
        <f t="shared" ca="1" si="35"/>
        <v>0</v>
      </c>
      <c r="G100" s="256">
        <f t="shared" ca="1" si="35"/>
        <v>456.59880626855949</v>
      </c>
    </row>
    <row r="101" spans="1:15">
      <c r="A101" s="282" t="s">
        <v>689</v>
      </c>
      <c r="B101" s="253">
        <f t="shared" ca="1" si="35"/>
        <v>282.89166076422435</v>
      </c>
      <c r="C101" s="253">
        <f t="shared" ca="1" si="35"/>
        <v>440.12684333840821</v>
      </c>
      <c r="D101" s="253">
        <f t="shared" ca="1" si="35"/>
        <v>946.84375563644699</v>
      </c>
      <c r="E101" s="253">
        <f t="shared" ca="1" si="35"/>
        <v>1370.2971617264827</v>
      </c>
      <c r="F101" s="253">
        <f t="shared" ca="1" si="35"/>
        <v>0</v>
      </c>
      <c r="G101" s="256">
        <f t="shared" ca="1" si="35"/>
        <v>366.60495506751533</v>
      </c>
    </row>
    <row r="102" spans="1:15">
      <c r="A102" s="282" t="s">
        <v>696</v>
      </c>
      <c r="B102" s="253">
        <f t="shared" ca="1" si="35"/>
        <v>637.35098616882476</v>
      </c>
      <c r="C102" s="253">
        <f t="shared" ca="1" si="35"/>
        <v>581.87927651584414</v>
      </c>
      <c r="D102" s="253">
        <f t="shared" ca="1" si="35"/>
        <v>1229.7809036012377</v>
      </c>
      <c r="E102" s="253">
        <f t="shared" ca="1" si="35"/>
        <v>0</v>
      </c>
      <c r="F102" s="253">
        <f t="shared" ca="1" si="35"/>
        <v>0</v>
      </c>
      <c r="G102" s="256">
        <f t="shared" ca="1" si="35"/>
        <v>719.06319269651181</v>
      </c>
    </row>
    <row r="103" spans="1:15">
      <c r="A103" s="282" t="s">
        <v>691</v>
      </c>
      <c r="B103" s="253">
        <f t="shared" ref="B103:G103" ca="1" si="36">IF(B25&gt;0,B64/B25,0)</f>
        <v>294.84003065754644</v>
      </c>
      <c r="C103" s="253">
        <f t="shared" ca="1" si="36"/>
        <v>448.97981131597743</v>
      </c>
      <c r="D103" s="253">
        <f t="shared" ca="1" si="36"/>
        <v>871.15395558081991</v>
      </c>
      <c r="E103" s="253">
        <f t="shared" ca="1" si="36"/>
        <v>996.32562295702951</v>
      </c>
      <c r="F103" s="253">
        <f t="shared" ca="1" si="36"/>
        <v>0</v>
      </c>
      <c r="G103" s="256">
        <f t="shared" ca="1" si="36"/>
        <v>400.81763680251669</v>
      </c>
    </row>
    <row r="104" spans="1:15">
      <c r="A104" s="282" t="s">
        <v>692</v>
      </c>
      <c r="B104" s="253">
        <f t="shared" ref="B104:G107" ca="1" si="37">IF(B20&gt;0,B65/B20,0)</f>
        <v>363.8216023024238</v>
      </c>
      <c r="C104" s="253">
        <f t="shared" ca="1" si="37"/>
        <v>688.53830027267463</v>
      </c>
      <c r="D104" s="253">
        <f t="shared" ca="1" si="37"/>
        <v>905.77863729694525</v>
      </c>
      <c r="E104" s="253">
        <f t="shared" ca="1" si="37"/>
        <v>1661.2939788720876</v>
      </c>
      <c r="F104" s="253">
        <f t="shared" ca="1" si="37"/>
        <v>0</v>
      </c>
      <c r="G104" s="256">
        <f t="shared" ca="1" si="37"/>
        <v>457.68681222853519</v>
      </c>
    </row>
    <row r="105" spans="1:15">
      <c r="A105" s="282" t="s">
        <v>693</v>
      </c>
      <c r="B105" s="253">
        <f t="shared" ca="1" si="37"/>
        <v>382.41271745044844</v>
      </c>
      <c r="C105" s="253">
        <f t="shared" ca="1" si="37"/>
        <v>563.46887427810498</v>
      </c>
      <c r="D105" s="253">
        <f t="shared" ca="1" si="37"/>
        <v>884.69365793281167</v>
      </c>
      <c r="E105" s="253">
        <f t="shared" ca="1" si="37"/>
        <v>1544.1424405873317</v>
      </c>
      <c r="F105" s="253">
        <f t="shared" ca="1" si="37"/>
        <v>0</v>
      </c>
      <c r="G105" s="256">
        <f t="shared" ca="1" si="37"/>
        <v>435.01642363230081</v>
      </c>
    </row>
    <row r="106" spans="1:15">
      <c r="A106" s="282" t="s">
        <v>694</v>
      </c>
      <c r="B106" s="253">
        <f t="shared" ca="1" si="37"/>
        <v>336.28993486220872</v>
      </c>
      <c r="C106" s="253">
        <f t="shared" ca="1" si="37"/>
        <v>565.88666277706591</v>
      </c>
      <c r="D106" s="253">
        <f t="shared" ca="1" si="37"/>
        <v>738.97417933002089</v>
      </c>
      <c r="E106" s="253">
        <f t="shared" ca="1" si="37"/>
        <v>0</v>
      </c>
      <c r="F106" s="253">
        <f t="shared" ca="1" si="37"/>
        <v>0</v>
      </c>
      <c r="G106" s="256">
        <f t="shared" ca="1" si="37"/>
        <v>420.77326693034854</v>
      </c>
    </row>
    <row r="107" spans="1:15">
      <c r="A107" s="282" t="s">
        <v>709</v>
      </c>
      <c r="B107" s="253">
        <f t="shared" ca="1" si="37"/>
        <v>295.44267411950506</v>
      </c>
      <c r="C107" s="253">
        <f t="shared" ca="1" si="37"/>
        <v>363.7505673721198</v>
      </c>
      <c r="D107" s="253">
        <f t="shared" ca="1" si="37"/>
        <v>948.49931270102422</v>
      </c>
      <c r="E107" s="253">
        <f t="shared" ca="1" si="37"/>
        <v>2764.4544604992407</v>
      </c>
      <c r="F107" s="253">
        <f t="shared" ca="1" si="37"/>
        <v>0</v>
      </c>
      <c r="G107" s="256">
        <f t="shared" ca="1" si="37"/>
        <v>362.83192694142144</v>
      </c>
      <c r="O107" s="285"/>
    </row>
    <row r="108" spans="1:15">
      <c r="A108" s="282" t="s">
        <v>695</v>
      </c>
      <c r="B108" s="253">
        <f t="shared" ref="B108:G108" ca="1" si="38">IF(B26&gt;0,B69/B26,0)</f>
        <v>561.70333632219956</v>
      </c>
      <c r="C108" s="253">
        <f t="shared" ca="1" si="38"/>
        <v>705.16549907333024</v>
      </c>
      <c r="D108" s="253">
        <f t="shared" ca="1" si="38"/>
        <v>2054.6412784274353</v>
      </c>
      <c r="E108" s="253">
        <f t="shared" ca="1" si="38"/>
        <v>0</v>
      </c>
      <c r="F108" s="253">
        <f t="shared" ca="1" si="38"/>
        <v>0</v>
      </c>
      <c r="G108" s="256">
        <f t="shared" ca="1" si="38"/>
        <v>684.22995964301651</v>
      </c>
    </row>
    <row r="109" spans="1:15">
      <c r="A109" s="282" t="s">
        <v>121</v>
      </c>
      <c r="B109" s="253">
        <f t="shared" ref="B109:G109" ca="1" si="39">IF(B24&gt;0,B70/B24,0)</f>
        <v>298.32125605763849</v>
      </c>
      <c r="C109" s="253">
        <f t="shared" ca="1" si="39"/>
        <v>513.27435831729872</v>
      </c>
      <c r="D109" s="253">
        <f t="shared" ca="1" si="39"/>
        <v>728.35394326546555</v>
      </c>
      <c r="E109" s="253">
        <f t="shared" ca="1" si="39"/>
        <v>184.78455110271105</v>
      </c>
      <c r="F109" s="253">
        <f t="shared" ca="1" si="39"/>
        <v>0</v>
      </c>
      <c r="G109" s="256">
        <f t="shared" ca="1" si="39"/>
        <v>395.34738476643349</v>
      </c>
    </row>
    <row r="110" spans="1:15">
      <c r="A110" s="282" t="s">
        <v>113</v>
      </c>
      <c r="B110" s="253">
        <f t="shared" ref="B110:G119" ca="1" si="40">IF(B27&gt;0,B71/B27,0)</f>
        <v>253.76477399213641</v>
      </c>
      <c r="C110" s="253">
        <f t="shared" ca="1" si="40"/>
        <v>597.44724623749619</v>
      </c>
      <c r="D110" s="253">
        <f t="shared" ca="1" si="40"/>
        <v>2079.6717421261333</v>
      </c>
      <c r="E110" s="253">
        <f t="shared" ca="1" si="40"/>
        <v>3757.3622124475896</v>
      </c>
      <c r="F110" s="253">
        <f t="shared" ca="1" si="40"/>
        <v>0</v>
      </c>
      <c r="G110" s="256">
        <f t="shared" ca="1" si="40"/>
        <v>461.33835959872169</v>
      </c>
    </row>
    <row r="111" spans="1:15">
      <c r="A111" s="282" t="s">
        <v>705</v>
      </c>
      <c r="B111" s="253">
        <f t="shared" ca="1" si="40"/>
        <v>329.54207013603212</v>
      </c>
      <c r="C111" s="253">
        <f t="shared" ca="1" si="40"/>
        <v>493.00348889085302</v>
      </c>
      <c r="D111" s="253">
        <f t="shared" ca="1" si="40"/>
        <v>922.98764879159899</v>
      </c>
      <c r="E111" s="253">
        <f t="shared" ca="1" si="40"/>
        <v>1584.3190343709605</v>
      </c>
      <c r="F111" s="253">
        <f t="shared" ca="1" si="40"/>
        <v>0</v>
      </c>
      <c r="G111" s="256">
        <f t="shared" ca="1" si="40"/>
        <v>500.63227923394561</v>
      </c>
    </row>
    <row r="112" spans="1:15">
      <c r="A112" s="282" t="s">
        <v>706</v>
      </c>
      <c r="B112" s="253">
        <f t="shared" ca="1" si="40"/>
        <v>315.5473489833127</v>
      </c>
      <c r="C112" s="253">
        <f t="shared" ca="1" si="40"/>
        <v>536.90007707119719</v>
      </c>
      <c r="D112" s="253">
        <f t="shared" ca="1" si="40"/>
        <v>1224.0189159889499</v>
      </c>
      <c r="E112" s="253">
        <f t="shared" ca="1" si="40"/>
        <v>0</v>
      </c>
      <c r="F112" s="253">
        <f t="shared" ca="1" si="40"/>
        <v>0</v>
      </c>
      <c r="G112" s="256">
        <f t="shared" ca="1" si="40"/>
        <v>409.56970982707929</v>
      </c>
    </row>
    <row r="113" spans="1:9">
      <c r="A113" s="282" t="s">
        <v>707</v>
      </c>
      <c r="B113" s="253">
        <f t="shared" ca="1" si="40"/>
        <v>303.66727098043714</v>
      </c>
      <c r="C113" s="253">
        <f t="shared" ca="1" si="40"/>
        <v>411.34886993390899</v>
      </c>
      <c r="D113" s="253">
        <f t="shared" ca="1" si="40"/>
        <v>722.49723552885644</v>
      </c>
      <c r="E113" s="253">
        <f t="shared" ca="1" si="40"/>
        <v>0</v>
      </c>
      <c r="F113" s="253">
        <f t="shared" ca="1" si="40"/>
        <v>0</v>
      </c>
      <c r="G113" s="256">
        <f t="shared" ca="1" si="40"/>
        <v>406.69864980969299</v>
      </c>
    </row>
    <row r="114" spans="1:9">
      <c r="A114" s="282" t="s">
        <v>685</v>
      </c>
      <c r="B114" s="253">
        <f t="shared" ca="1" si="40"/>
        <v>386.10687464907448</v>
      </c>
      <c r="C114" s="253">
        <f t="shared" ca="1" si="40"/>
        <v>660.34179025643618</v>
      </c>
      <c r="D114" s="253">
        <f t="shared" ca="1" si="40"/>
        <v>870.01634907062669</v>
      </c>
      <c r="E114" s="253">
        <f t="shared" ca="1" si="40"/>
        <v>0</v>
      </c>
      <c r="F114" s="253">
        <f t="shared" ca="1" si="40"/>
        <v>0</v>
      </c>
      <c r="G114" s="256">
        <f t="shared" ca="1" si="40"/>
        <v>469.4516087380029</v>
      </c>
    </row>
    <row r="115" spans="1:9">
      <c r="A115" s="282" t="s">
        <v>91</v>
      </c>
      <c r="B115" s="253">
        <f t="shared" ca="1" si="40"/>
        <v>233.18801729260301</v>
      </c>
      <c r="C115" s="253">
        <f t="shared" ca="1" si="40"/>
        <v>401.97558464438271</v>
      </c>
      <c r="D115" s="253">
        <f t="shared" ca="1" si="40"/>
        <v>1039.1902488585299</v>
      </c>
      <c r="E115" s="253">
        <f t="shared" ca="1" si="40"/>
        <v>2759.6211706049944</v>
      </c>
      <c r="F115" s="253">
        <f t="shared" ca="1" si="40"/>
        <v>0</v>
      </c>
      <c r="G115" s="256">
        <f t="shared" ca="1" si="40"/>
        <v>367.81784750150746</v>
      </c>
    </row>
    <row r="116" spans="1:9">
      <c r="A116" s="283" t="s">
        <v>708</v>
      </c>
      <c r="B116" s="253">
        <f t="shared" ca="1" si="40"/>
        <v>365.38299784406098</v>
      </c>
      <c r="C116" s="253">
        <f t="shared" ca="1" si="40"/>
        <v>484.88141210566931</v>
      </c>
      <c r="D116" s="253">
        <f t="shared" ca="1" si="40"/>
        <v>820.57846964005466</v>
      </c>
      <c r="E116" s="253">
        <f t="shared" ca="1" si="40"/>
        <v>0</v>
      </c>
      <c r="F116" s="253">
        <f t="shared" ca="1" si="40"/>
        <v>0</v>
      </c>
      <c r="G116" s="256">
        <f t="shared" ca="1" si="40"/>
        <v>451.79176833444416</v>
      </c>
    </row>
    <row r="117" spans="1:9">
      <c r="A117" s="282" t="s">
        <v>97</v>
      </c>
      <c r="B117" s="253">
        <f t="shared" ca="1" si="40"/>
        <v>343.20869466676936</v>
      </c>
      <c r="C117" s="253">
        <f t="shared" ca="1" si="40"/>
        <v>577.22081506706945</v>
      </c>
      <c r="D117" s="253">
        <f t="shared" ca="1" si="40"/>
        <v>1242.8308358597408</v>
      </c>
      <c r="E117" s="253">
        <f t="shared" ca="1" si="40"/>
        <v>1614.0759089208598</v>
      </c>
      <c r="F117" s="253">
        <f t="shared" ca="1" si="40"/>
        <v>0</v>
      </c>
      <c r="G117" s="256">
        <f t="shared" ca="1" si="40"/>
        <v>416.29137451130765</v>
      </c>
    </row>
    <row r="118" spans="1:9">
      <c r="A118" s="282" t="s">
        <v>107</v>
      </c>
      <c r="B118" s="253">
        <f t="shared" ca="1" si="40"/>
        <v>559.64819421554898</v>
      </c>
      <c r="C118" s="253">
        <f t="shared" ca="1" si="40"/>
        <v>1117.5696651723429</v>
      </c>
      <c r="D118" s="253">
        <f t="shared" ca="1" si="40"/>
        <v>2090.5754981786345</v>
      </c>
      <c r="E118" s="253">
        <f t="shared" ca="1" si="40"/>
        <v>1732.2446889991704</v>
      </c>
      <c r="F118" s="253">
        <f t="shared" ca="1" si="40"/>
        <v>0</v>
      </c>
      <c r="G118" s="256">
        <f t="shared" ca="1" si="40"/>
        <v>733.5143988838181</v>
      </c>
    </row>
    <row r="119" spans="1:9">
      <c r="A119" s="282" t="s">
        <v>109</v>
      </c>
      <c r="B119" s="253">
        <f t="shared" ca="1" si="40"/>
        <v>249.18334576522906</v>
      </c>
      <c r="C119" s="253">
        <f t="shared" ca="1" si="40"/>
        <v>583.5744328867795</v>
      </c>
      <c r="D119" s="253">
        <f t="shared" ca="1" si="40"/>
        <v>2126.3150159701436</v>
      </c>
      <c r="E119" s="253">
        <f t="shared" ca="1" si="40"/>
        <v>3844.7676653786202</v>
      </c>
      <c r="F119" s="253">
        <f t="shared" ca="1" si="40"/>
        <v>0</v>
      </c>
      <c r="G119" s="256">
        <f t="shared" ca="1" si="40"/>
        <v>473.64835666349364</v>
      </c>
    </row>
    <row r="120" spans="1:9">
      <c r="A120" s="282" t="s">
        <v>683</v>
      </c>
      <c r="B120" s="253">
        <f t="shared" ref="B120:G126" ca="1" si="41">IF(B37&gt;0,B81/B37,0)</f>
        <v>323.26653890003581</v>
      </c>
      <c r="C120" s="253">
        <f t="shared" ca="1" si="41"/>
        <v>464.55934261290759</v>
      </c>
      <c r="D120" s="253">
        <f t="shared" ca="1" si="41"/>
        <v>721.60223709265017</v>
      </c>
      <c r="E120" s="253">
        <f t="shared" ca="1" si="41"/>
        <v>4026.6883258859534</v>
      </c>
      <c r="F120" s="253">
        <f t="shared" ca="1" si="41"/>
        <v>0</v>
      </c>
      <c r="G120" s="256">
        <f t="shared" ca="1" si="41"/>
        <v>365.30473327518018</v>
      </c>
    </row>
    <row r="121" spans="1:9">
      <c r="A121" s="282" t="s">
        <v>111</v>
      </c>
      <c r="B121" s="253">
        <f t="shared" ca="1" si="41"/>
        <v>242.98507819145107</v>
      </c>
      <c r="C121" s="253">
        <f t="shared" ca="1" si="41"/>
        <v>392.23354778610314</v>
      </c>
      <c r="D121" s="253">
        <f t="shared" ca="1" si="41"/>
        <v>977.95360937476687</v>
      </c>
      <c r="E121" s="253">
        <f t="shared" ca="1" si="41"/>
        <v>2173.1189104053115</v>
      </c>
      <c r="F121" s="253">
        <f t="shared" ca="1" si="41"/>
        <v>0</v>
      </c>
      <c r="G121" s="256">
        <f t="shared" ca="1" si="41"/>
        <v>365.64428609462101</v>
      </c>
    </row>
    <row r="122" spans="1:9">
      <c r="A122" s="282" t="s">
        <v>684</v>
      </c>
      <c r="B122" s="253">
        <f t="shared" ca="1" si="41"/>
        <v>329.07373433085621</v>
      </c>
      <c r="C122" s="253">
        <f t="shared" ca="1" si="41"/>
        <v>523.70134959244183</v>
      </c>
      <c r="D122" s="253">
        <f t="shared" ca="1" si="41"/>
        <v>371.80368770099949</v>
      </c>
      <c r="E122" s="253">
        <f t="shared" ca="1" si="41"/>
        <v>2022.2972480140634</v>
      </c>
      <c r="F122" s="253">
        <f t="shared" ca="1" si="41"/>
        <v>0</v>
      </c>
      <c r="G122" s="256">
        <f t="shared" ca="1" si="41"/>
        <v>379.55282053338453</v>
      </c>
    </row>
    <row r="123" spans="1:9">
      <c r="A123" s="282" t="s">
        <v>687</v>
      </c>
      <c r="B123" s="253">
        <f t="shared" ca="1" si="41"/>
        <v>293.15336282415745</v>
      </c>
      <c r="C123" s="253">
        <f t="shared" ca="1" si="41"/>
        <v>460.5766095991832</v>
      </c>
      <c r="D123" s="253">
        <f t="shared" ca="1" si="41"/>
        <v>1048.464160220057</v>
      </c>
      <c r="E123" s="253">
        <f t="shared" ca="1" si="41"/>
        <v>2291.0457116351304</v>
      </c>
      <c r="F123" s="253">
        <f t="shared" ca="1" si="41"/>
        <v>0</v>
      </c>
      <c r="G123" s="256">
        <f t="shared" ca="1" si="41"/>
        <v>412.72171539996009</v>
      </c>
    </row>
    <row r="124" spans="1:9">
      <c r="A124" s="283" t="s">
        <v>697</v>
      </c>
      <c r="B124" s="253">
        <f t="shared" ca="1" si="41"/>
        <v>347.38445817724403</v>
      </c>
      <c r="C124" s="253">
        <f t="shared" ca="1" si="41"/>
        <v>671.89127093840136</v>
      </c>
      <c r="D124" s="253">
        <f t="shared" ca="1" si="41"/>
        <v>2132.9921538016233</v>
      </c>
      <c r="E124" s="253">
        <f t="shared" ca="1" si="41"/>
        <v>3814.2452655388274</v>
      </c>
      <c r="F124" s="253">
        <f t="shared" ca="1" si="41"/>
        <v>0</v>
      </c>
      <c r="G124" s="256">
        <f t="shared" ca="1" si="41"/>
        <v>511.07312675229821</v>
      </c>
    </row>
    <row r="125" spans="1:9">
      <c r="A125" s="282" t="s">
        <v>688</v>
      </c>
      <c r="B125" s="253">
        <f t="shared" ca="1" si="41"/>
        <v>569.65617129932434</v>
      </c>
      <c r="C125" s="253">
        <f t="shared" ca="1" si="41"/>
        <v>901.37989559325183</v>
      </c>
      <c r="D125" s="253">
        <f t="shared" ca="1" si="41"/>
        <v>1176.9767627964416</v>
      </c>
      <c r="E125" s="253">
        <f t="shared" ca="1" si="41"/>
        <v>0</v>
      </c>
      <c r="F125" s="253">
        <f t="shared" ca="1" si="41"/>
        <v>0</v>
      </c>
      <c r="G125" s="256">
        <f t="shared" ca="1" si="41"/>
        <v>731.29847346767042</v>
      </c>
    </row>
    <row r="126" spans="1:9" ht="14.4" thickBot="1">
      <c r="A126" s="284" t="s">
        <v>33</v>
      </c>
      <c r="B126" s="264">
        <f t="shared" ca="1" si="41"/>
        <v>308.10643077039322</v>
      </c>
      <c r="C126" s="265">
        <f t="shared" ca="1" si="41"/>
        <v>583.85708623353946</v>
      </c>
      <c r="D126" s="265">
        <f t="shared" ca="1" si="41"/>
        <v>1392.0970280246074</v>
      </c>
      <c r="E126" s="265">
        <f t="shared" ca="1" si="41"/>
        <v>4539.8833559266086</v>
      </c>
      <c r="F126" s="265">
        <f t="shared" ca="1" si="41"/>
        <v>0</v>
      </c>
      <c r="G126" s="266">
        <f t="shared" ca="1" si="41"/>
        <v>498.5049004555645</v>
      </c>
    </row>
    <row r="127" spans="1:9">
      <c r="B127" s="222"/>
      <c r="C127" s="222"/>
      <c r="D127" s="222"/>
      <c r="E127" s="222"/>
      <c r="F127" s="286"/>
      <c r="G127" s="222"/>
      <c r="I127" s="280"/>
    </row>
    <row r="128" spans="1:9">
      <c r="B128" s="222"/>
      <c r="C128" s="222"/>
      <c r="D128" s="222"/>
      <c r="E128" s="222"/>
      <c r="F128" s="222"/>
      <c r="G128" s="222"/>
      <c r="I128" s="280"/>
    </row>
    <row r="129" spans="1:10">
      <c r="B129" s="222"/>
      <c r="C129" s="222"/>
      <c r="D129" s="222"/>
      <c r="E129" s="222"/>
      <c r="F129" s="222"/>
      <c r="G129" s="222"/>
      <c r="I129" s="280"/>
    </row>
    <row r="130" spans="1:10">
      <c r="B130" s="222"/>
      <c r="C130" s="222"/>
      <c r="D130" s="222"/>
      <c r="E130" s="222"/>
      <c r="F130" s="222"/>
      <c r="G130" s="222"/>
      <c r="I130" s="280"/>
    </row>
    <row r="131" spans="1:10">
      <c r="B131" s="222"/>
      <c r="C131" s="222"/>
      <c r="D131" s="222"/>
      <c r="E131" s="222"/>
      <c r="F131" s="222"/>
      <c r="G131" s="222"/>
      <c r="I131" s="280"/>
    </row>
    <row r="132" spans="1:10">
      <c r="B132" s="222"/>
      <c r="C132" s="222"/>
      <c r="D132" s="222"/>
      <c r="E132" s="222"/>
      <c r="F132" s="222"/>
      <c r="G132" s="222"/>
      <c r="I132" s="280"/>
    </row>
    <row r="133" spans="1:10">
      <c r="B133" s="222"/>
      <c r="C133" s="222"/>
      <c r="D133" s="222"/>
      <c r="E133" s="222"/>
      <c r="F133" s="222"/>
      <c r="G133" s="222"/>
      <c r="I133" s="280"/>
    </row>
    <row r="134" spans="1:10">
      <c r="B134" s="222"/>
      <c r="C134" s="222"/>
      <c r="D134" s="222"/>
      <c r="E134" s="222"/>
      <c r="F134" s="222"/>
      <c r="G134" s="222"/>
      <c r="I134" s="280"/>
    </row>
    <row r="135" spans="1:10">
      <c r="B135" s="222"/>
      <c r="C135" s="222"/>
      <c r="D135" s="222"/>
      <c r="E135" s="222"/>
      <c r="F135" s="222"/>
      <c r="G135" s="222"/>
      <c r="I135" s="280"/>
    </row>
    <row r="136" spans="1:10">
      <c r="B136" s="222"/>
      <c r="C136" s="222"/>
      <c r="D136" s="222"/>
      <c r="E136" s="222"/>
      <c r="F136" s="222"/>
      <c r="G136" s="222"/>
      <c r="I136" s="280"/>
    </row>
    <row r="137" spans="1:10">
      <c r="A137" s="287" t="s">
        <v>42</v>
      </c>
      <c r="B137" s="222"/>
      <c r="C137" s="222"/>
      <c r="D137" s="222"/>
      <c r="E137" s="222"/>
      <c r="F137" s="222"/>
      <c r="G137" s="222"/>
      <c r="I137" s="280"/>
      <c r="J137" s="288"/>
    </row>
    <row r="138" spans="1:10">
      <c r="A138" s="289" t="s">
        <v>43</v>
      </c>
      <c r="B138" s="222"/>
      <c r="C138" s="222"/>
      <c r="D138" s="222"/>
      <c r="E138" s="222"/>
      <c r="F138" s="222"/>
      <c r="G138" s="222"/>
      <c r="I138" s="280"/>
    </row>
    <row r="139" spans="1:10">
      <c r="A139" s="289" t="s">
        <v>44</v>
      </c>
      <c r="B139" s="222"/>
      <c r="C139" s="222"/>
      <c r="D139" s="222"/>
      <c r="E139" s="222"/>
      <c r="F139" s="222"/>
      <c r="G139" s="222"/>
      <c r="I139" s="280"/>
    </row>
    <row r="140" spans="1:10">
      <c r="A140" s="289" t="s">
        <v>45</v>
      </c>
      <c r="B140" s="222"/>
      <c r="C140" s="222"/>
      <c r="D140" s="222"/>
      <c r="E140" s="222"/>
      <c r="F140" s="222"/>
      <c r="G140" s="222"/>
      <c r="I140" s="280"/>
      <c r="J140" s="288"/>
    </row>
    <row r="141" spans="1:10">
      <c r="A141" s="289" t="s">
        <v>46</v>
      </c>
      <c r="B141" s="222"/>
      <c r="C141" s="222"/>
      <c r="D141" s="222"/>
      <c r="E141" s="222"/>
      <c r="F141" s="222"/>
      <c r="G141" s="222"/>
      <c r="I141" s="280"/>
    </row>
    <row r="142" spans="1:10">
      <c r="A142" s="289" t="s">
        <v>47</v>
      </c>
      <c r="B142" s="222"/>
      <c r="C142" s="222"/>
      <c r="D142" s="222"/>
      <c r="E142" s="222"/>
      <c r="F142" s="222"/>
      <c r="G142" s="222"/>
      <c r="I142" s="280"/>
      <c r="J142" s="288"/>
    </row>
    <row r="143" spans="1:10">
      <c r="A143" s="289" t="s">
        <v>48</v>
      </c>
      <c r="B143" s="222"/>
      <c r="C143" s="222"/>
      <c r="D143" s="222"/>
      <c r="E143" s="222"/>
      <c r="F143" s="222"/>
      <c r="G143" s="222"/>
      <c r="I143" s="280"/>
    </row>
    <row r="144" spans="1:10">
      <c r="A144" s="289" t="s">
        <v>49</v>
      </c>
      <c r="B144" s="222"/>
      <c r="C144" s="222"/>
      <c r="D144" s="222"/>
      <c r="E144" s="222"/>
      <c r="F144" s="222"/>
      <c r="G144" s="222"/>
      <c r="I144" s="280"/>
    </row>
    <row r="145" spans="1:10">
      <c r="A145" s="289" t="s">
        <v>50</v>
      </c>
      <c r="B145" s="222"/>
      <c r="C145" s="222"/>
      <c r="D145" s="222"/>
      <c r="E145" s="222"/>
      <c r="F145" s="222"/>
      <c r="G145" s="222"/>
      <c r="I145" s="280"/>
    </row>
    <row r="146" spans="1:10">
      <c r="A146" s="289" t="s">
        <v>51</v>
      </c>
      <c r="B146" s="222"/>
      <c r="C146" s="222"/>
      <c r="D146" s="222"/>
      <c r="E146" s="222"/>
      <c r="F146" s="222"/>
      <c r="G146" s="222"/>
      <c r="I146" s="280"/>
      <c r="J146" s="288"/>
    </row>
    <row r="147" spans="1:10">
      <c r="A147" s="289" t="s">
        <v>52</v>
      </c>
      <c r="B147" s="222"/>
      <c r="C147" s="222"/>
      <c r="D147" s="222"/>
      <c r="E147" s="222"/>
      <c r="F147" s="222"/>
      <c r="G147" s="222"/>
      <c r="I147" s="280"/>
    </row>
    <row r="148" spans="1:10">
      <c r="A148" s="289" t="s">
        <v>53</v>
      </c>
      <c r="B148" s="222"/>
      <c r="C148" s="222"/>
      <c r="D148" s="222"/>
      <c r="E148" s="222"/>
      <c r="F148" s="222"/>
      <c r="G148" s="222"/>
      <c r="I148" s="280"/>
    </row>
    <row r="149" spans="1:10">
      <c r="A149" s="289" t="s">
        <v>54</v>
      </c>
      <c r="B149" s="222"/>
      <c r="C149" s="222"/>
      <c r="D149" s="222"/>
      <c r="E149" s="222"/>
      <c r="F149" s="222"/>
      <c r="G149" s="222"/>
      <c r="I149" s="280"/>
    </row>
    <row r="150" spans="1:10">
      <c r="A150" s="289" t="s">
        <v>55</v>
      </c>
      <c r="B150" s="222"/>
      <c r="C150" s="222"/>
      <c r="D150" s="222"/>
      <c r="E150" s="222"/>
      <c r="F150" s="222"/>
      <c r="G150" s="222"/>
      <c r="I150" s="280"/>
    </row>
    <row r="151" spans="1:10">
      <c r="A151" s="289" t="s">
        <v>56</v>
      </c>
      <c r="B151" s="222"/>
      <c r="C151" s="222"/>
      <c r="D151" s="222"/>
      <c r="E151" s="222"/>
      <c r="F151" s="222"/>
      <c r="G151" s="222"/>
      <c r="I151" s="280"/>
    </row>
    <row r="152" spans="1:10">
      <c r="A152" s="289" t="s">
        <v>57</v>
      </c>
      <c r="B152" s="222"/>
      <c r="C152" s="222"/>
      <c r="D152" s="222"/>
      <c r="E152" s="222"/>
      <c r="F152" s="222"/>
      <c r="G152" s="222"/>
      <c r="I152" s="280"/>
    </row>
    <row r="153" spans="1:10">
      <c r="A153" s="289" t="s">
        <v>58</v>
      </c>
      <c r="B153" s="222"/>
      <c r="C153" s="222"/>
      <c r="D153" s="222"/>
      <c r="E153" s="222"/>
      <c r="F153" s="222"/>
      <c r="G153" s="222"/>
      <c r="I153" s="280"/>
    </row>
    <row r="154" spans="1:10">
      <c r="A154" s="289" t="s">
        <v>59</v>
      </c>
      <c r="B154" s="222"/>
      <c r="C154" s="222"/>
      <c r="D154" s="222"/>
      <c r="E154" s="222"/>
      <c r="F154" s="222"/>
      <c r="G154" s="222"/>
      <c r="I154" s="280"/>
    </row>
    <row r="155" spans="1:10">
      <c r="A155" s="289" t="s">
        <v>60</v>
      </c>
      <c r="B155" s="222"/>
      <c r="C155" s="222"/>
      <c r="D155" s="222"/>
      <c r="E155" s="222"/>
      <c r="F155" s="222"/>
      <c r="G155" s="222"/>
      <c r="I155" s="280"/>
    </row>
    <row r="156" spans="1:10">
      <c r="A156" s="289" t="s">
        <v>0</v>
      </c>
      <c r="B156" s="222"/>
      <c r="C156" s="222"/>
      <c r="D156" s="222"/>
      <c r="E156" s="222"/>
      <c r="F156" s="222"/>
      <c r="G156" s="222"/>
      <c r="I156" s="280"/>
    </row>
    <row r="157" spans="1:10">
      <c r="A157" s="289" t="s">
        <v>1</v>
      </c>
      <c r="B157" s="222"/>
      <c r="C157" s="222"/>
      <c r="D157" s="222"/>
      <c r="E157" s="222"/>
      <c r="F157" s="222"/>
      <c r="G157" s="222"/>
      <c r="I157" s="280"/>
    </row>
    <row r="158" spans="1:10">
      <c r="B158" s="222"/>
      <c r="C158" s="222"/>
      <c r="D158" s="222"/>
      <c r="E158" s="222"/>
      <c r="F158" s="222"/>
      <c r="G158" s="222"/>
      <c r="I158" s="280"/>
    </row>
    <row r="159" spans="1:10">
      <c r="B159" s="222"/>
      <c r="C159" s="222"/>
      <c r="D159" s="222"/>
      <c r="E159" s="222"/>
      <c r="F159" s="222"/>
      <c r="G159" s="222"/>
      <c r="H159" s="290"/>
      <c r="I159" s="291"/>
    </row>
    <row r="160" spans="1:10">
      <c r="B160" s="222"/>
      <c r="C160" s="222"/>
      <c r="D160" s="222"/>
      <c r="E160" s="222"/>
      <c r="F160" s="222"/>
      <c r="G160" s="222"/>
      <c r="H160" s="290"/>
      <c r="I160" s="291"/>
      <c r="J160" s="288"/>
    </row>
    <row r="161" spans="2:10">
      <c r="B161" s="222"/>
      <c r="C161" s="222"/>
      <c r="D161" s="222"/>
      <c r="E161" s="222"/>
      <c r="F161" s="222"/>
      <c r="G161" s="222"/>
      <c r="H161" s="290"/>
      <c r="I161" s="291"/>
    </row>
    <row r="162" spans="2:10">
      <c r="B162" s="222"/>
      <c r="C162" s="222"/>
      <c r="D162" s="222"/>
      <c r="E162" s="222"/>
      <c r="F162" s="222"/>
      <c r="G162" s="222"/>
      <c r="H162" s="290"/>
      <c r="I162" s="291"/>
    </row>
    <row r="163" spans="2:10">
      <c r="B163" s="222"/>
      <c r="C163" s="222"/>
      <c r="D163" s="222"/>
      <c r="E163" s="222"/>
      <c r="F163" s="222"/>
      <c r="G163" s="222"/>
      <c r="H163" s="290"/>
      <c r="I163" s="291"/>
      <c r="J163" s="288"/>
    </row>
    <row r="164" spans="2:10">
      <c r="B164" s="222"/>
      <c r="C164" s="222"/>
      <c r="D164" s="222"/>
      <c r="E164" s="222"/>
      <c r="F164" s="222"/>
      <c r="G164" s="222"/>
      <c r="H164" s="290"/>
      <c r="I164" s="291"/>
      <c r="J164" s="288"/>
    </row>
    <row r="165" spans="2:10">
      <c r="B165" s="222"/>
      <c r="C165" s="222"/>
      <c r="D165" s="222"/>
      <c r="E165" s="222"/>
      <c r="F165" s="222"/>
      <c r="G165" s="222"/>
      <c r="H165" s="290"/>
      <c r="I165" s="291"/>
    </row>
    <row r="166" spans="2:10">
      <c r="B166" s="222"/>
      <c r="C166" s="222"/>
      <c r="D166" s="222"/>
      <c r="E166" s="222"/>
      <c r="F166" s="222"/>
      <c r="G166" s="222"/>
      <c r="H166" s="290"/>
      <c r="I166" s="291"/>
      <c r="J166" s="288"/>
    </row>
    <row r="167" spans="2:10">
      <c r="B167" s="222"/>
      <c r="C167" s="222"/>
      <c r="D167" s="222"/>
      <c r="E167" s="222"/>
      <c r="F167" s="222"/>
      <c r="G167" s="222"/>
      <c r="H167" s="290"/>
      <c r="I167" s="291"/>
      <c r="J167" s="288"/>
    </row>
    <row r="168" spans="2:10">
      <c r="B168" s="222"/>
      <c r="C168" s="222"/>
      <c r="D168" s="222"/>
      <c r="E168" s="222"/>
      <c r="F168" s="222"/>
      <c r="G168" s="222"/>
      <c r="H168" s="290"/>
      <c r="I168" s="291"/>
    </row>
    <row r="169" spans="2:10">
      <c r="B169" s="222"/>
      <c r="C169" s="222"/>
      <c r="D169" s="222"/>
      <c r="E169" s="222"/>
      <c r="F169" s="222"/>
      <c r="G169" s="222"/>
      <c r="I169" s="280"/>
    </row>
    <row r="170" spans="2:10">
      <c r="B170" s="222"/>
      <c r="C170" s="222"/>
      <c r="D170" s="222"/>
      <c r="E170" s="222"/>
      <c r="F170" s="222"/>
      <c r="G170" s="222"/>
      <c r="I170" s="280"/>
      <c r="J170" s="288"/>
    </row>
  </sheetData>
  <dataConsolidate>
    <dataRefs count="1">
      <dataRef ref="H5" sheet="LA" r:id="rId1"/>
    </dataRefs>
  </dataConsolidate>
  <printOptions horizontalCentered="1"/>
  <pageMargins left="0.2" right="0.2" top="0.26" bottom="0.41" header="0.17" footer="0.19"/>
  <pageSetup scale="81" fitToHeight="0" orientation="landscape" r:id="rId2"/>
  <headerFooter alignWithMargins="0"/>
  <rowBreaks count="3" manualBreakCount="3">
    <brk id="49" max="16383" man="1"/>
    <brk id="88" max="43" man="1"/>
    <brk id="127" max="16383" man="1"/>
  </rowBreaks>
  <colBreaks count="5" manualBreakCount="5">
    <brk id="9" max="129" man="1"/>
    <brk id="16" max="129" man="1"/>
    <brk id="23" max="129" man="1"/>
    <brk id="30" max="129" man="1"/>
    <brk id="37" max="129" man="1"/>
  </colBreak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0</xdr:col>
                    <xdr:colOff>0</xdr:colOff>
                    <xdr:row>2</xdr:row>
                    <xdr:rowOff>38100</xdr:rowOff>
                  </from>
                  <to>
                    <xdr:col>1</xdr:col>
                    <xdr:colOff>518160</xdr:colOff>
                    <xdr:row>3</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pageSetUpPr fitToPage="1"/>
  </sheetPr>
  <dimension ref="B1:I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customWidth="1"/>
    <col min="8" max="8" width="21.33203125" style="107" bestFit="1" customWidth="1"/>
    <col min="9" max="9" width="16.33203125" style="107"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116</v>
      </c>
      <c r="C3" s="119"/>
      <c r="D3" s="119"/>
      <c r="E3" s="119"/>
      <c r="F3" s="119"/>
      <c r="G3" s="119"/>
      <c r="H3" s="119"/>
    </row>
    <row r="4" spans="2:8">
      <c r="B4" s="292" t="s">
        <v>129</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ht="14.25" customHeight="1">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ht="15" customHeight="1">
      <c r="B10" s="489" t="s">
        <v>20</v>
      </c>
      <c r="C10" s="489"/>
      <c r="D10" s="489"/>
      <c r="E10" s="489"/>
      <c r="F10" s="489"/>
      <c r="G10" s="489"/>
      <c r="H10" s="296"/>
    </row>
    <row r="11" spans="2:8" ht="21" customHeight="1" thickBot="1">
      <c r="B11" s="471" t="s">
        <v>875</v>
      </c>
      <c r="C11" s="471"/>
      <c r="D11" s="471"/>
      <c r="E11" s="471"/>
      <c r="F11" s="471"/>
      <c r="G11" s="471"/>
      <c r="H11" s="471"/>
    </row>
    <row r="12" spans="2:8" ht="29.25" customHeight="1" thickBot="1">
      <c r="B12" s="474" t="s">
        <v>16</v>
      </c>
      <c r="C12" s="475"/>
      <c r="D12" s="475"/>
      <c r="E12" s="475"/>
      <c r="F12" s="298"/>
      <c r="G12" s="298"/>
      <c r="H12" s="299" t="s">
        <v>17</v>
      </c>
    </row>
    <row r="13" spans="2:8" ht="14.25" customHeight="1">
      <c r="B13" s="476" t="s">
        <v>12</v>
      </c>
      <c r="C13" s="476"/>
      <c r="D13" s="476"/>
      <c r="E13" s="477"/>
      <c r="F13" s="300"/>
      <c r="G13" s="301"/>
      <c r="H13" s="302">
        <f>Data!$G$2</f>
        <v>217198225</v>
      </c>
    </row>
    <row r="14" spans="2:8" ht="14.25" customHeight="1">
      <c r="B14" s="478" t="s">
        <v>13</v>
      </c>
      <c r="C14" s="478"/>
      <c r="D14" s="478"/>
      <c r="E14" s="479"/>
      <c r="F14" s="303"/>
      <c r="G14" s="301"/>
      <c r="H14" s="304">
        <f>Data!$H$2</f>
        <v>122804998</v>
      </c>
    </row>
    <row r="15" spans="2:8" ht="14.25" customHeight="1">
      <c r="B15" s="478" t="s">
        <v>14</v>
      </c>
      <c r="C15" s="478"/>
      <c r="D15" s="478"/>
      <c r="E15" s="479"/>
      <c r="F15" s="303"/>
      <c r="G15" s="301"/>
      <c r="H15" s="304">
        <f>Data!$I$2</f>
        <v>71092609</v>
      </c>
    </row>
    <row r="16" spans="2:8" ht="14.25" customHeight="1">
      <c r="B16" s="478" t="s">
        <v>18</v>
      </c>
      <c r="C16" s="478"/>
      <c r="D16" s="478"/>
      <c r="E16" s="479"/>
      <c r="F16" s="303"/>
      <c r="G16" s="301"/>
      <c r="H16" s="304">
        <f>Data!$J$2</f>
        <v>83853027</v>
      </c>
    </row>
    <row r="17" spans="2:9">
      <c r="B17" s="478" t="s">
        <v>15</v>
      </c>
      <c r="C17" s="478"/>
      <c r="D17" s="478"/>
      <c r="E17" s="479"/>
      <c r="F17" s="303"/>
      <c r="G17" s="301"/>
      <c r="H17" s="304">
        <f>Data!$K$2</f>
        <v>59419741</v>
      </c>
    </row>
    <row r="18" spans="2:9">
      <c r="B18" s="478" t="s">
        <v>1</v>
      </c>
      <c r="C18" s="478"/>
      <c r="D18" s="478"/>
      <c r="E18" s="479"/>
      <c r="F18" s="300"/>
      <c r="G18" s="301"/>
      <c r="H18" s="305">
        <f>SUM(H13:H17)</f>
        <v>554368600</v>
      </c>
    </row>
    <row r="19" spans="2:9" ht="13.5" customHeight="1">
      <c r="B19" s="306"/>
      <c r="D19" s="306"/>
      <c r="E19" s="306"/>
      <c r="F19" s="306"/>
      <c r="G19" s="306"/>
      <c r="H19" s="296"/>
    </row>
    <row r="20" spans="2:9" ht="13.5" customHeight="1">
      <c r="B20" s="306"/>
      <c r="D20" s="480" t="s">
        <v>22</v>
      </c>
      <c r="E20" s="480"/>
      <c r="F20" s="480"/>
      <c r="G20" s="307" t="s">
        <v>23</v>
      </c>
      <c r="H20" s="307" t="s">
        <v>24</v>
      </c>
    </row>
    <row r="21" spans="2:9" ht="14.25" customHeight="1">
      <c r="B21" s="492" t="s">
        <v>21</v>
      </c>
      <c r="C21" s="493"/>
      <c r="D21" s="491" t="str">
        <f>Data!L2</f>
        <v>Debra Johnson</v>
      </c>
      <c r="E21" s="491"/>
      <c r="F21" s="491"/>
      <c r="G21" s="308" t="str">
        <f>Data!M2</f>
        <v>817-272-3330</v>
      </c>
      <c r="H21" s="309" t="str">
        <f>Data!N2</f>
        <v>debra.johnson@uta.edu</v>
      </c>
    </row>
    <row r="22" spans="2:9" ht="13.5" customHeight="1">
      <c r="B22" s="306"/>
      <c r="C22" s="306"/>
      <c r="D22" s="306"/>
      <c r="E22" s="306"/>
      <c r="F22" s="306"/>
      <c r="G22" s="306"/>
      <c r="H22" s="296"/>
    </row>
    <row r="23" spans="2:9" ht="13.5" customHeight="1" thickBot="1">
      <c r="B23" s="117" t="s">
        <v>936</v>
      </c>
      <c r="C23" s="306"/>
      <c r="D23" s="306"/>
      <c r="E23" s="306"/>
      <c r="F23" s="306"/>
      <c r="G23" s="306"/>
      <c r="H23" s="296"/>
    </row>
    <row r="24" spans="2:9" s="313" customFormat="1">
      <c r="B24" s="310"/>
      <c r="C24" s="123" t="s">
        <v>25</v>
      </c>
      <c r="D24" s="311" t="s">
        <v>26</v>
      </c>
      <c r="E24" s="311" t="s">
        <v>27</v>
      </c>
      <c r="F24" s="311" t="s">
        <v>28</v>
      </c>
      <c r="G24" s="311" t="s">
        <v>29</v>
      </c>
      <c r="H24" s="312" t="s">
        <v>30</v>
      </c>
    </row>
    <row r="25" spans="2:9" s="313" customFormat="1" ht="14.4" thickBot="1">
      <c r="B25" s="314" t="s">
        <v>680</v>
      </c>
      <c r="C25" s="315">
        <f>Data!O2</f>
        <v>10035</v>
      </c>
      <c r="D25" s="316">
        <f>Data!P2</f>
        <v>19295</v>
      </c>
      <c r="E25" s="316">
        <f>Data!Q2</f>
        <v>10466</v>
      </c>
      <c r="F25" s="316">
        <f>Data!R2</f>
        <v>1146</v>
      </c>
      <c r="G25" s="316">
        <f>Data!S2</f>
        <v>0</v>
      </c>
      <c r="H25" s="317">
        <f>SUM(C25:G25)</f>
        <v>40942</v>
      </c>
    </row>
    <row r="26" spans="2:9">
      <c r="C26" s="318"/>
      <c r="D26" s="318"/>
      <c r="E26" s="318"/>
      <c r="F26" s="318"/>
      <c r="G26" s="318"/>
      <c r="H26" s="318"/>
      <c r="I26" s="318"/>
    </row>
    <row r="27" spans="2:9" ht="13.5" customHeight="1">
      <c r="B27" s="306"/>
      <c r="D27" s="480" t="s">
        <v>22</v>
      </c>
      <c r="E27" s="480"/>
      <c r="F27" s="480"/>
      <c r="G27" s="307" t="s">
        <v>23</v>
      </c>
      <c r="H27" s="307" t="s">
        <v>24</v>
      </c>
    </row>
    <row r="28" spans="2:9" ht="14.25" customHeight="1">
      <c r="B28" s="492" t="s">
        <v>927</v>
      </c>
      <c r="C28" s="493"/>
      <c r="D28" s="491" t="str">
        <f>Data!T2</f>
        <v>Joanna Demurat</v>
      </c>
      <c r="E28" s="491"/>
      <c r="F28" s="491"/>
      <c r="G28" s="308" t="str">
        <f>Data!U2</f>
        <v>(817) 272-6753</v>
      </c>
      <c r="H28" s="309" t="str">
        <f>Data!V2</f>
        <v>joanna.demurat@uta.edu</v>
      </c>
    </row>
    <row r="29" spans="2:9" ht="13.5" customHeight="1">
      <c r="B29" s="306"/>
      <c r="C29" s="306"/>
      <c r="D29" s="306"/>
      <c r="E29" s="306"/>
      <c r="F29" s="306"/>
      <c r="G29" s="306"/>
      <c r="H29" s="296"/>
    </row>
    <row r="30" spans="2:9" ht="14.4" thickBot="1">
      <c r="B30" s="117" t="s">
        <v>937</v>
      </c>
    </row>
    <row r="31" spans="2:9" ht="14.4" thickBot="1">
      <c r="B31" s="124" t="s">
        <v>31</v>
      </c>
      <c r="C31" s="125" t="s">
        <v>25</v>
      </c>
      <c r="D31" s="125" t="s">
        <v>26</v>
      </c>
      <c r="E31" s="125" t="s">
        <v>27</v>
      </c>
      <c r="F31" s="125" t="s">
        <v>28</v>
      </c>
      <c r="G31" s="125" t="s">
        <v>29</v>
      </c>
      <c r="H31" s="126" t="s">
        <v>30</v>
      </c>
    </row>
    <row r="32" spans="2:9">
      <c r="B32" s="127" t="s">
        <v>42</v>
      </c>
      <c r="C32" s="140">
        <f>Data!W2</f>
        <v>177465.00000000006</v>
      </c>
      <c r="D32" s="140">
        <f>Data!AQ2</f>
        <v>57388</v>
      </c>
      <c r="E32" s="140">
        <f>Data!BK2</f>
        <v>7483</v>
      </c>
      <c r="F32" s="140">
        <f>Data!CE2</f>
        <v>2023</v>
      </c>
      <c r="G32" s="140">
        <f>Data!CY2</f>
        <v>0</v>
      </c>
      <c r="H32" s="141">
        <f>SUM(C32:G32)</f>
        <v>244359.00000000006</v>
      </c>
    </row>
    <row r="33" spans="2:8">
      <c r="B33" s="129" t="s">
        <v>43</v>
      </c>
      <c r="C33" s="140">
        <f>Data!X2</f>
        <v>84972</v>
      </c>
      <c r="D33" s="140">
        <f>Data!AR2</f>
        <v>22198.000000000004</v>
      </c>
      <c r="E33" s="140">
        <f>Data!BL2</f>
        <v>20470</v>
      </c>
      <c r="F33" s="140">
        <f>Data!CF2</f>
        <v>2316</v>
      </c>
      <c r="G33" s="140">
        <f>Data!CZ2</f>
        <v>0</v>
      </c>
      <c r="H33" s="141">
        <f t="shared" ref="H33:H52" si="0">SUM(C33:G33)</f>
        <v>129956</v>
      </c>
    </row>
    <row r="34" spans="2:8">
      <c r="B34" s="129" t="s">
        <v>44</v>
      </c>
      <c r="C34" s="140">
        <f>Data!Y2</f>
        <v>27882</v>
      </c>
      <c r="D34" s="140">
        <f>Data!AS2</f>
        <v>9845</v>
      </c>
      <c r="E34" s="140">
        <f>Data!BM2</f>
        <v>774</v>
      </c>
      <c r="F34" s="140">
        <f>Data!CG2</f>
        <v>0</v>
      </c>
      <c r="G34" s="140">
        <f>Data!DA2</f>
        <v>0</v>
      </c>
      <c r="H34" s="141">
        <f t="shared" si="0"/>
        <v>38501</v>
      </c>
    </row>
    <row r="35" spans="2:8">
      <c r="B35" s="129" t="s">
        <v>45</v>
      </c>
      <c r="C35" s="140">
        <f>Data!Z2</f>
        <v>1376</v>
      </c>
      <c r="D35" s="140">
        <f>Data!AT2</f>
        <v>7243</v>
      </c>
      <c r="E35" s="140">
        <f>Data!BN2</f>
        <v>14503.5</v>
      </c>
      <c r="F35" s="140">
        <f>Data!CH2</f>
        <v>630</v>
      </c>
      <c r="G35" s="140">
        <f>Data!DB2</f>
        <v>0</v>
      </c>
      <c r="H35" s="141">
        <f t="shared" si="0"/>
        <v>23752.5</v>
      </c>
    </row>
    <row r="36" spans="2:8">
      <c r="B36" s="129" t="s">
        <v>46</v>
      </c>
      <c r="C36" s="140">
        <f>Data!AA2</f>
        <v>0</v>
      </c>
      <c r="D36" s="140">
        <f>Data!AU2</f>
        <v>0</v>
      </c>
      <c r="E36" s="140">
        <f>Data!BO2</f>
        <v>0</v>
      </c>
      <c r="F36" s="140">
        <f>Data!CI2</f>
        <v>0</v>
      </c>
      <c r="G36" s="140">
        <f>Data!DC2</f>
        <v>0</v>
      </c>
      <c r="H36" s="141">
        <f t="shared" si="0"/>
        <v>0</v>
      </c>
    </row>
    <row r="37" spans="2:8">
      <c r="B37" s="129" t="s">
        <v>47</v>
      </c>
      <c r="C37" s="140">
        <f>Data!AB2</f>
        <v>35961</v>
      </c>
      <c r="D37" s="140">
        <f>Data!AV2</f>
        <v>45293</v>
      </c>
      <c r="E37" s="140">
        <f>Data!BP2</f>
        <v>46695</v>
      </c>
      <c r="F37" s="140">
        <f>Data!CJ2</f>
        <v>6064</v>
      </c>
      <c r="G37" s="140">
        <f>Data!DD2</f>
        <v>0</v>
      </c>
      <c r="H37" s="141">
        <f t="shared" si="0"/>
        <v>134013</v>
      </c>
    </row>
    <row r="38" spans="2:8">
      <c r="B38" s="129" t="s">
        <v>48</v>
      </c>
      <c r="C38" s="140">
        <f>Data!AC2</f>
        <v>792</v>
      </c>
      <c r="D38" s="140">
        <f>Data!AW2</f>
        <v>1152</v>
      </c>
      <c r="E38" s="140">
        <f>Data!BQ2</f>
        <v>0</v>
      </c>
      <c r="F38" s="140">
        <f>Data!CK2</f>
        <v>0</v>
      </c>
      <c r="G38" s="140">
        <f>Data!DE2</f>
        <v>0</v>
      </c>
      <c r="H38" s="141">
        <f t="shared" si="0"/>
        <v>1944</v>
      </c>
    </row>
    <row r="39" spans="2:8">
      <c r="B39" s="129" t="s">
        <v>49</v>
      </c>
      <c r="C39" s="140">
        <f>Data!AD2</f>
        <v>0</v>
      </c>
      <c r="D39" s="140">
        <f>Data!AX2</f>
        <v>0</v>
      </c>
      <c r="E39" s="140">
        <f>Data!BR2</f>
        <v>0</v>
      </c>
      <c r="F39" s="140">
        <f>Data!CL2</f>
        <v>0</v>
      </c>
      <c r="G39" s="140">
        <f>Data!DF2</f>
        <v>0</v>
      </c>
      <c r="H39" s="141">
        <f t="shared" si="0"/>
        <v>0</v>
      </c>
    </row>
    <row r="40" spans="2:8">
      <c r="B40" s="129" t="s">
        <v>50</v>
      </c>
      <c r="C40" s="140">
        <f>Data!AE2</f>
        <v>3369</v>
      </c>
      <c r="D40" s="140">
        <f>Data!AY2</f>
        <v>11813.999999999998</v>
      </c>
      <c r="E40" s="140">
        <f>Data!BS2</f>
        <v>32824.000000000029</v>
      </c>
      <c r="F40" s="140">
        <f>Data!CM2</f>
        <v>348</v>
      </c>
      <c r="G40" s="140">
        <f>Data!DG2</f>
        <v>0</v>
      </c>
      <c r="H40" s="141">
        <f t="shared" si="0"/>
        <v>48355.000000000029</v>
      </c>
    </row>
    <row r="41" spans="2:8">
      <c r="B41" s="129" t="s">
        <v>51</v>
      </c>
      <c r="C41" s="140">
        <f>Data!AF2</f>
        <v>3</v>
      </c>
      <c r="D41" s="140">
        <f>Data!AZ2</f>
        <v>54</v>
      </c>
      <c r="E41" s="140">
        <f>Data!BT2</f>
        <v>0</v>
      </c>
      <c r="F41" s="140">
        <f>Data!CN2</f>
        <v>0</v>
      </c>
      <c r="G41" s="140">
        <f>Data!DH2</f>
        <v>0</v>
      </c>
      <c r="H41" s="141">
        <f t="shared" si="0"/>
        <v>57</v>
      </c>
    </row>
    <row r="42" spans="2:8">
      <c r="B42" s="129" t="s">
        <v>52</v>
      </c>
      <c r="C42" s="140">
        <f>Data!AG2</f>
        <v>0</v>
      </c>
      <c r="D42" s="140">
        <f>Data!BA2</f>
        <v>0</v>
      </c>
      <c r="E42" s="140">
        <f>Data!BU2</f>
        <v>0</v>
      </c>
      <c r="F42" s="140">
        <f>Data!CO2</f>
        <v>0</v>
      </c>
      <c r="G42" s="140">
        <f>Data!DI2</f>
        <v>0</v>
      </c>
      <c r="H42" s="141">
        <f t="shared" si="0"/>
        <v>0</v>
      </c>
    </row>
    <row r="43" spans="2:8">
      <c r="B43" s="129" t="s">
        <v>53</v>
      </c>
      <c r="C43" s="140">
        <f>Data!AH2</f>
        <v>0</v>
      </c>
      <c r="D43" s="140">
        <f>Data!BB2</f>
        <v>0</v>
      </c>
      <c r="E43" s="140">
        <f>Data!BV2</f>
        <v>0</v>
      </c>
      <c r="F43" s="140">
        <f>Data!CP2</f>
        <v>0</v>
      </c>
      <c r="G43" s="140">
        <f>Data!DJ2</f>
        <v>0</v>
      </c>
      <c r="H43" s="141">
        <f t="shared" si="0"/>
        <v>0</v>
      </c>
    </row>
    <row r="44" spans="2:8">
      <c r="B44" s="129" t="s">
        <v>54</v>
      </c>
      <c r="C44" s="140">
        <f>Data!AI2</f>
        <v>0</v>
      </c>
      <c r="D44" s="140">
        <f>Data!BC2</f>
        <v>0</v>
      </c>
      <c r="E44" s="140">
        <f>Data!BW2</f>
        <v>0</v>
      </c>
      <c r="F44" s="140">
        <f>Data!CQ2</f>
        <v>0</v>
      </c>
      <c r="G44" s="140">
        <f>Data!DK2</f>
        <v>0</v>
      </c>
      <c r="H44" s="141">
        <f t="shared" si="0"/>
        <v>0</v>
      </c>
    </row>
    <row r="45" spans="2:8">
      <c r="B45" s="129" t="s">
        <v>55</v>
      </c>
      <c r="C45" s="140">
        <f>Data!AJ2</f>
        <v>6765</v>
      </c>
      <c r="D45" s="140">
        <f>Data!BD2</f>
        <v>16452</v>
      </c>
      <c r="E45" s="140">
        <f>Data!BX2</f>
        <v>2964</v>
      </c>
      <c r="F45" s="140">
        <f>Data!CR2</f>
        <v>236</v>
      </c>
      <c r="G45" s="140">
        <f>Data!DL2</f>
        <v>0</v>
      </c>
      <c r="H45" s="141">
        <f t="shared" si="0"/>
        <v>26417</v>
      </c>
    </row>
    <row r="46" spans="2:8">
      <c r="B46" s="129" t="s">
        <v>56</v>
      </c>
      <c r="C46" s="140">
        <f>Data!AK2</f>
        <v>0</v>
      </c>
      <c r="D46" s="140">
        <f>Data!BE2</f>
        <v>0</v>
      </c>
      <c r="E46" s="140">
        <f>Data!BY2</f>
        <v>0</v>
      </c>
      <c r="F46" s="140">
        <f>Data!CS2</f>
        <v>0</v>
      </c>
      <c r="G46" s="140">
        <f>Data!DM2</f>
        <v>0</v>
      </c>
      <c r="H46" s="141">
        <f t="shared" si="0"/>
        <v>0</v>
      </c>
    </row>
    <row r="47" spans="2:8">
      <c r="B47" s="129" t="s">
        <v>57</v>
      </c>
      <c r="C47" s="140">
        <f>Data!AL2</f>
        <v>18032</v>
      </c>
      <c r="D47" s="140">
        <f>Data!BF2</f>
        <v>48552</v>
      </c>
      <c r="E47" s="140">
        <f>Data!BZ2</f>
        <v>16164</v>
      </c>
      <c r="F47" s="140">
        <f>Data!CT2</f>
        <v>958</v>
      </c>
      <c r="G47" s="140">
        <f>Data!DN2</f>
        <v>0</v>
      </c>
      <c r="H47" s="141">
        <f t="shared" si="0"/>
        <v>83706</v>
      </c>
    </row>
    <row r="48" spans="2:8">
      <c r="B48" s="129" t="s">
        <v>58</v>
      </c>
      <c r="C48" s="140">
        <f>Data!AM2</f>
        <v>0</v>
      </c>
      <c r="D48" s="140">
        <f>Data!BG2</f>
        <v>0</v>
      </c>
      <c r="E48" s="140">
        <f>Data!CA2</f>
        <v>0</v>
      </c>
      <c r="F48" s="140">
        <f>Data!CU2</f>
        <v>0</v>
      </c>
      <c r="G48" s="140">
        <f>Data!DO2</f>
        <v>0</v>
      </c>
      <c r="H48" s="141">
        <f t="shared" si="0"/>
        <v>0</v>
      </c>
    </row>
    <row r="49" spans="2:8">
      <c r="B49" s="129" t="s">
        <v>59</v>
      </c>
      <c r="C49" s="140">
        <f>Data!AN2</f>
        <v>0</v>
      </c>
      <c r="D49" s="140">
        <f>Data!BH2</f>
        <v>96</v>
      </c>
      <c r="E49" s="140">
        <f>Data!CB2</f>
        <v>0</v>
      </c>
      <c r="F49" s="140">
        <f>Data!CV2</f>
        <v>0</v>
      </c>
      <c r="G49" s="140">
        <f>Data!DP2</f>
        <v>0</v>
      </c>
      <c r="H49" s="141">
        <f t="shared" si="0"/>
        <v>96</v>
      </c>
    </row>
    <row r="50" spans="2:8">
      <c r="B50" s="129" t="s">
        <v>60</v>
      </c>
      <c r="C50" s="140">
        <f>Data!AO2</f>
        <v>2601</v>
      </c>
      <c r="D50" s="140">
        <f>Data!BI2</f>
        <v>4365</v>
      </c>
      <c r="E50" s="140">
        <f>Data!CC2</f>
        <v>1812</v>
      </c>
      <c r="F50" s="140">
        <f>Data!CW2</f>
        <v>0</v>
      </c>
      <c r="G50" s="140">
        <f>Data!DQ2</f>
        <v>0</v>
      </c>
      <c r="H50" s="141">
        <f t="shared" si="0"/>
        <v>8778</v>
      </c>
    </row>
    <row r="51" spans="2:8">
      <c r="B51" s="129" t="s">
        <v>0</v>
      </c>
      <c r="C51" s="140">
        <f>Data!AP2</f>
        <v>8968.9999999999982</v>
      </c>
      <c r="D51" s="140">
        <f>Data!BJ2</f>
        <v>96439.6</v>
      </c>
      <c r="E51" s="140">
        <f>Data!CD2</f>
        <v>39641</v>
      </c>
      <c r="F51" s="140">
        <f>Data!CX2</f>
        <v>2890.9999999999995</v>
      </c>
      <c r="G51" s="140">
        <f>Data!DR2</f>
        <v>0</v>
      </c>
      <c r="H51" s="141">
        <f t="shared" si="0"/>
        <v>147940.6</v>
      </c>
    </row>
    <row r="52" spans="2:8">
      <c r="B52" s="142" t="s">
        <v>33</v>
      </c>
      <c r="C52" s="141">
        <f>SUM(C32:C51)</f>
        <v>368187.00000000006</v>
      </c>
      <c r="D52" s="141">
        <f>SUM(D32:D51)</f>
        <v>320891.59999999998</v>
      </c>
      <c r="E52" s="141">
        <f>SUM(E32:E51)</f>
        <v>183330.50000000003</v>
      </c>
      <c r="F52" s="141">
        <f>SUM(F32:F51)</f>
        <v>15466</v>
      </c>
      <c r="G52" s="141">
        <f>SUM(G32:G51)</f>
        <v>0</v>
      </c>
      <c r="H52" s="141">
        <f t="shared" si="0"/>
        <v>887875.10000000009</v>
      </c>
    </row>
    <row r="53" spans="2:8">
      <c r="B53" s="143"/>
      <c r="C53" s="144"/>
      <c r="D53" s="144"/>
      <c r="E53" s="144"/>
      <c r="F53" s="144"/>
      <c r="G53" s="144"/>
      <c r="H53" s="144"/>
    </row>
    <row r="54" spans="2:8" ht="13.5" customHeight="1">
      <c r="B54" s="306"/>
      <c r="D54" s="480" t="s">
        <v>22</v>
      </c>
      <c r="E54" s="480"/>
      <c r="F54" s="480"/>
      <c r="G54" s="307" t="s">
        <v>23</v>
      </c>
      <c r="H54" s="307" t="s">
        <v>24</v>
      </c>
    </row>
    <row r="55" spans="2:8" ht="14.25" customHeight="1">
      <c r="B55" s="492" t="s">
        <v>928</v>
      </c>
      <c r="C55" s="493"/>
      <c r="D55" s="491" t="str">
        <f>Data!T2</f>
        <v>Joanna Demurat</v>
      </c>
      <c r="E55" s="491"/>
      <c r="F55" s="491"/>
      <c r="G55" s="308" t="str">
        <f>Data!U2</f>
        <v>(817) 272-6753</v>
      </c>
      <c r="H55" s="309" t="str">
        <f>Data!V2</f>
        <v>joanna.demurat@uta.edu</v>
      </c>
    </row>
    <row r="56" spans="2:8" ht="13.5" customHeight="1">
      <c r="B56" s="306"/>
      <c r="C56" s="306"/>
      <c r="D56" s="306"/>
      <c r="E56" s="306"/>
      <c r="F56" s="306"/>
      <c r="G56" s="306"/>
      <c r="H56" s="296"/>
    </row>
    <row r="57" spans="2:8" ht="14.25" customHeight="1">
      <c r="B57" s="117" t="s">
        <v>9</v>
      </c>
    </row>
    <row r="58" spans="2:8" ht="31.5" customHeight="1">
      <c r="B58" s="498" t="s">
        <v>39</v>
      </c>
      <c r="C58" s="498"/>
      <c r="D58" s="498"/>
      <c r="E58" s="498"/>
      <c r="F58" s="498"/>
      <c r="G58" s="498"/>
      <c r="H58" s="319"/>
    </row>
    <row r="59" spans="2:8" ht="8.25" customHeight="1" thickBot="1">
      <c r="B59" s="318"/>
    </row>
    <row r="60" spans="2:8" ht="14.4" thickBot="1">
      <c r="B60" s="124" t="s">
        <v>31</v>
      </c>
      <c r="C60" s="125" t="s">
        <v>25</v>
      </c>
      <c r="D60" s="125" t="s">
        <v>26</v>
      </c>
      <c r="E60" s="125" t="s">
        <v>27</v>
      </c>
      <c r="F60" s="125" t="s">
        <v>28</v>
      </c>
      <c r="G60" s="125" t="s">
        <v>29</v>
      </c>
      <c r="H60" s="126" t="s">
        <v>30</v>
      </c>
    </row>
    <row r="61" spans="2:8">
      <c r="B61" s="127" t="str">
        <f>$B$32</f>
        <v>Liberal Arts</v>
      </c>
      <c r="C61" s="320">
        <f>Data!DS2</f>
        <v>7637700.4438183121</v>
      </c>
      <c r="D61" s="320">
        <f>Data!EM2</f>
        <v>7545993.4920702325</v>
      </c>
      <c r="E61" s="320">
        <f>Data!FG2</f>
        <v>3278189.5888265343</v>
      </c>
      <c r="F61" s="320">
        <f>Data!GA2</f>
        <v>1857591.7216216603</v>
      </c>
      <c r="G61" s="320">
        <f>Data!GU2</f>
        <v>0</v>
      </c>
      <c r="H61" s="321">
        <f>SUM(C61:G61)</f>
        <v>20319475.246336736</v>
      </c>
    </row>
    <row r="62" spans="2:8">
      <c r="B62" s="127" t="str">
        <f>$B$33</f>
        <v>Science</v>
      </c>
      <c r="C62" s="320">
        <f>Data!DT2</f>
        <v>2996289.1526687257</v>
      </c>
      <c r="D62" s="320">
        <f>Data!EN2</f>
        <v>2544930.0870600049</v>
      </c>
      <c r="E62" s="320">
        <f>Data!FH2</f>
        <v>3323513.2338164151</v>
      </c>
      <c r="F62" s="320">
        <f>Data!GB2</f>
        <v>1921235.8225727044</v>
      </c>
      <c r="G62" s="320">
        <f>Data!GV2</f>
        <v>0</v>
      </c>
      <c r="H62" s="141">
        <f t="shared" ref="H62:H81" si="1">SUM(C62:G62)</f>
        <v>10785968.29611785</v>
      </c>
    </row>
    <row r="63" spans="2:8">
      <c r="B63" s="127" t="str">
        <f>$B$34</f>
        <v>Fine Arts</v>
      </c>
      <c r="C63" s="320">
        <f>Data!DU2</f>
        <v>2895134.9825345371</v>
      </c>
      <c r="D63" s="320">
        <f>Data!EO2</f>
        <v>2195166.9051221996</v>
      </c>
      <c r="E63" s="320">
        <f>Data!FI2</f>
        <v>1226513.0576566563</v>
      </c>
      <c r="F63" s="320">
        <f>Data!GC2</f>
        <v>0</v>
      </c>
      <c r="G63" s="320">
        <f>Data!GW2</f>
        <v>0</v>
      </c>
      <c r="H63" s="141">
        <f t="shared" si="1"/>
        <v>6316814.9453133931</v>
      </c>
    </row>
    <row r="64" spans="2:8">
      <c r="B64" s="127" t="str">
        <f>$B$35</f>
        <v>Teacher Education</v>
      </c>
      <c r="C64" s="320">
        <f>Data!DV2</f>
        <v>145461.61220534655</v>
      </c>
      <c r="D64" s="320">
        <f>Data!EP2</f>
        <v>961304.06531515636</v>
      </c>
      <c r="E64" s="320">
        <f>Data!FJ2</f>
        <v>1303778.0445598043</v>
      </c>
      <c r="F64" s="320">
        <f>Data!GD2</f>
        <v>419911.21372834157</v>
      </c>
      <c r="G64" s="320">
        <f>Data!GX2</f>
        <v>0</v>
      </c>
      <c r="H64" s="141">
        <f t="shared" si="1"/>
        <v>2830454.9358086488</v>
      </c>
    </row>
    <row r="65" spans="2:8">
      <c r="B65" s="127" t="str">
        <f>$B$36</f>
        <v>Agriculture</v>
      </c>
      <c r="C65" s="320">
        <f>Data!DW2</f>
        <v>0</v>
      </c>
      <c r="D65" s="320">
        <f>Data!EQ2</f>
        <v>0</v>
      </c>
      <c r="E65" s="320">
        <f>Data!FK2</f>
        <v>0</v>
      </c>
      <c r="F65" s="320">
        <f>Data!GE2</f>
        <v>0</v>
      </c>
      <c r="G65" s="320">
        <f>Data!GY2</f>
        <v>0</v>
      </c>
      <c r="H65" s="141">
        <f t="shared" si="1"/>
        <v>0</v>
      </c>
    </row>
    <row r="66" spans="2:8">
      <c r="B66" s="127" t="str">
        <f>$B$37</f>
        <v>Engineering</v>
      </c>
      <c r="C66" s="320">
        <f>Data!DX2</f>
        <v>2815379.2981805168</v>
      </c>
      <c r="D66" s="320">
        <f>Data!ER2</f>
        <v>6822009.3227791982</v>
      </c>
      <c r="E66" s="320">
        <f>Data!FL2</f>
        <v>6899936.1140386732</v>
      </c>
      <c r="F66" s="320">
        <f>Data!GF2</f>
        <v>4127363.4158006501</v>
      </c>
      <c r="G66" s="320">
        <f>Data!GZ2</f>
        <v>0</v>
      </c>
      <c r="H66" s="141">
        <f t="shared" si="1"/>
        <v>20664688.150799036</v>
      </c>
    </row>
    <row r="67" spans="2:8">
      <c r="B67" s="127" t="str">
        <f>$B$38</f>
        <v>Home Economics</v>
      </c>
      <c r="C67" s="320">
        <f>Data!DY2</f>
        <v>26966.238679455673</v>
      </c>
      <c r="D67" s="320">
        <f>Data!ES2</f>
        <v>147213.5341593014</v>
      </c>
      <c r="E67" s="320">
        <f>Data!FM2</f>
        <v>0</v>
      </c>
      <c r="F67" s="320">
        <f>Data!GG2</f>
        <v>0</v>
      </c>
      <c r="G67" s="320">
        <f>Data!HA2</f>
        <v>0</v>
      </c>
      <c r="H67" s="141">
        <f t="shared" si="1"/>
        <v>174179.77283875708</v>
      </c>
    </row>
    <row r="68" spans="2:8">
      <c r="B68" s="127" t="str">
        <f>$B$39</f>
        <v>Law</v>
      </c>
      <c r="C68" s="320">
        <f>Data!DZ2</f>
        <v>0</v>
      </c>
      <c r="D68" s="320">
        <f>Data!ET2</f>
        <v>0</v>
      </c>
      <c r="E68" s="320">
        <f>Data!FN2</f>
        <v>0</v>
      </c>
      <c r="F68" s="320">
        <f>Data!GH2</f>
        <v>0</v>
      </c>
      <c r="G68" s="320">
        <f>Data!HB2</f>
        <v>0</v>
      </c>
      <c r="H68" s="141">
        <f t="shared" si="1"/>
        <v>0</v>
      </c>
    </row>
    <row r="69" spans="2:8">
      <c r="B69" s="127" t="str">
        <f>$B$40</f>
        <v>Social Service</v>
      </c>
      <c r="C69" s="320">
        <f>Data!EA2</f>
        <v>327992.8856235675</v>
      </c>
      <c r="D69" s="320">
        <f>Data!EU2</f>
        <v>1070124.1581227023</v>
      </c>
      <c r="E69" s="320">
        <f>Data!FO2</f>
        <v>3826664.7616660534</v>
      </c>
      <c r="F69" s="320">
        <f>Data!GI2</f>
        <v>370931.11803356512</v>
      </c>
      <c r="G69" s="320">
        <f>Data!HC2</f>
        <v>0</v>
      </c>
      <c r="H69" s="141">
        <f t="shared" si="1"/>
        <v>5595712.9234458879</v>
      </c>
    </row>
    <row r="70" spans="2:8">
      <c r="B70" s="127" t="str">
        <f>$B$41</f>
        <v>Library Science</v>
      </c>
      <c r="C70" s="320">
        <f>Data!EB2</f>
        <v>2609.2000000000003</v>
      </c>
      <c r="D70" s="320">
        <f>Data!EV2</f>
        <v>32970.800000000003</v>
      </c>
      <c r="E70" s="320">
        <f>Data!FP2</f>
        <v>0</v>
      </c>
      <c r="F70" s="320">
        <f>Data!GJ2</f>
        <v>0</v>
      </c>
      <c r="G70" s="320">
        <f>Data!HD2</f>
        <v>0</v>
      </c>
      <c r="H70" s="141">
        <f t="shared" si="1"/>
        <v>35580</v>
      </c>
    </row>
    <row r="71" spans="2:8">
      <c r="B71" s="127" t="str">
        <f>$B$42</f>
        <v>Veterinary Science</v>
      </c>
      <c r="C71" s="320">
        <f>Data!EC2</f>
        <v>0</v>
      </c>
      <c r="D71" s="320">
        <f>Data!EW2</f>
        <v>0</v>
      </c>
      <c r="E71" s="320">
        <f>Data!FQ2</f>
        <v>0</v>
      </c>
      <c r="F71" s="320">
        <f>Data!GK2</f>
        <v>0</v>
      </c>
      <c r="G71" s="320">
        <f>Data!HE2</f>
        <v>0</v>
      </c>
      <c r="H71" s="141">
        <f t="shared" si="1"/>
        <v>0</v>
      </c>
    </row>
    <row r="72" spans="2:8">
      <c r="B72" s="127" t="str">
        <f>$B$43</f>
        <v>Vocational Training</v>
      </c>
      <c r="C72" s="320">
        <f>Data!ED2</f>
        <v>0</v>
      </c>
      <c r="D72" s="320">
        <f>Data!EX2</f>
        <v>0</v>
      </c>
      <c r="E72" s="320">
        <f>Data!FR2</f>
        <v>0</v>
      </c>
      <c r="F72" s="320">
        <f>Data!GL2</f>
        <v>0</v>
      </c>
      <c r="G72" s="320">
        <f>Data!HF2</f>
        <v>0</v>
      </c>
      <c r="H72" s="141">
        <f t="shared" si="1"/>
        <v>0</v>
      </c>
    </row>
    <row r="73" spans="2:8">
      <c r="B73" s="127" t="str">
        <f>$B$44</f>
        <v>Physical Training</v>
      </c>
      <c r="C73" s="320">
        <f>Data!EE2</f>
        <v>0</v>
      </c>
      <c r="D73" s="320">
        <f>Data!EY2</f>
        <v>0</v>
      </c>
      <c r="E73" s="320">
        <f>Data!FS2</f>
        <v>0</v>
      </c>
      <c r="F73" s="320">
        <f>Data!GM2</f>
        <v>0</v>
      </c>
      <c r="G73" s="320">
        <f>Data!HG2</f>
        <v>0</v>
      </c>
      <c r="H73" s="141">
        <f t="shared" si="1"/>
        <v>0</v>
      </c>
    </row>
    <row r="74" spans="2:8">
      <c r="B74" s="127" t="str">
        <f>$B$45</f>
        <v>Health Services</v>
      </c>
      <c r="C74" s="320">
        <f>Data!EF2</f>
        <v>216575.79536882264</v>
      </c>
      <c r="D74" s="320">
        <f>Data!EZ2</f>
        <v>811662.48171263596</v>
      </c>
      <c r="E74" s="320">
        <f>Data!FT2</f>
        <v>742428.26171024516</v>
      </c>
      <c r="F74" s="320">
        <f>Data!GN2</f>
        <v>239368.73420428086</v>
      </c>
      <c r="G74" s="320">
        <f>Data!HH2</f>
        <v>0</v>
      </c>
      <c r="H74" s="141">
        <f t="shared" si="1"/>
        <v>2010035.2729959846</v>
      </c>
    </row>
    <row r="75" spans="2:8">
      <c r="B75" s="127" t="str">
        <f>$B$46</f>
        <v>Pharmacy</v>
      </c>
      <c r="C75" s="320">
        <f>Data!EG2</f>
        <v>0</v>
      </c>
      <c r="D75" s="320">
        <f>Data!FA2</f>
        <v>0</v>
      </c>
      <c r="E75" s="320">
        <f>Data!FU2</f>
        <v>0</v>
      </c>
      <c r="F75" s="320">
        <f>Data!GO2</f>
        <v>0</v>
      </c>
      <c r="G75" s="320">
        <f>Data!HI2</f>
        <v>0</v>
      </c>
      <c r="H75" s="141">
        <f t="shared" si="1"/>
        <v>0</v>
      </c>
    </row>
    <row r="76" spans="2:8">
      <c r="B76" s="127" t="str">
        <f>$B$47</f>
        <v>Business Administration</v>
      </c>
      <c r="C76" s="320">
        <f>Data!EH2</f>
        <v>1209588.4335310839</v>
      </c>
      <c r="D76" s="320">
        <f>Data!FB2</f>
        <v>5690090.0550811393</v>
      </c>
      <c r="E76" s="320">
        <f>Data!FV2</f>
        <v>3754189.4235043665</v>
      </c>
      <c r="F76" s="320">
        <f>Data!GP2</f>
        <v>2379371.6203433452</v>
      </c>
      <c r="G76" s="320">
        <f>Data!HJ2</f>
        <v>0</v>
      </c>
      <c r="H76" s="141">
        <f t="shared" si="1"/>
        <v>13033239.532459937</v>
      </c>
    </row>
    <row r="77" spans="2:8">
      <c r="B77" s="127" t="str">
        <f>$B$48</f>
        <v>Optometry</v>
      </c>
      <c r="C77" s="320">
        <f>Data!EI2</f>
        <v>0</v>
      </c>
      <c r="D77" s="320">
        <f>Data!FC2</f>
        <v>0</v>
      </c>
      <c r="E77" s="320">
        <f>Data!FW2</f>
        <v>0</v>
      </c>
      <c r="F77" s="320">
        <f>Data!GQ2</f>
        <v>0</v>
      </c>
      <c r="G77" s="320">
        <f>Data!HK2</f>
        <v>0</v>
      </c>
      <c r="H77" s="141">
        <f t="shared" si="1"/>
        <v>0</v>
      </c>
    </row>
    <row r="78" spans="2:8">
      <c r="B78" s="127" t="str">
        <f>$B$49</f>
        <v>Teacher Ed-Practice Teaching</v>
      </c>
      <c r="C78" s="320">
        <f>Data!EJ2</f>
        <v>0</v>
      </c>
      <c r="D78" s="320">
        <f>Data!FD2</f>
        <v>60487.933456154969</v>
      </c>
      <c r="E78" s="320">
        <f>Data!FX2</f>
        <v>0</v>
      </c>
      <c r="F78" s="320">
        <f>Data!GR2</f>
        <v>0</v>
      </c>
      <c r="G78" s="320">
        <f>Data!HL2</f>
        <v>0</v>
      </c>
      <c r="H78" s="141">
        <f t="shared" si="1"/>
        <v>60487.933456154969</v>
      </c>
    </row>
    <row r="79" spans="2:8">
      <c r="B79" s="127" t="str">
        <f>$B$50</f>
        <v>Technology</v>
      </c>
      <c r="C79" s="320">
        <f>Data!EK2</f>
        <v>158683.83709793628</v>
      </c>
      <c r="D79" s="320">
        <f>Data!FE2</f>
        <v>470425.61431890563</v>
      </c>
      <c r="E79" s="320">
        <f>Data!FY2</f>
        <v>76176.798736113706</v>
      </c>
      <c r="F79" s="320">
        <f>Data!GS2</f>
        <v>0</v>
      </c>
      <c r="G79" s="320">
        <f>Data!HM2</f>
        <v>0</v>
      </c>
      <c r="H79" s="141">
        <f t="shared" si="1"/>
        <v>705286.25015295565</v>
      </c>
    </row>
    <row r="80" spans="2:8">
      <c r="B80" s="127" t="str">
        <f>$B$51</f>
        <v>Nursing</v>
      </c>
      <c r="C80" s="320">
        <f>Data!EL2</f>
        <v>669149.52932362992</v>
      </c>
      <c r="D80" s="320">
        <f>Data!FF2</f>
        <v>4083280.0908510145</v>
      </c>
      <c r="E80" s="320">
        <f>Data!FZ2</f>
        <v>2513149.449183316</v>
      </c>
      <c r="F80" s="320">
        <f>Data!GT2</f>
        <v>879768.23961926461</v>
      </c>
      <c r="G80" s="320">
        <f>Data!HN2</f>
        <v>0</v>
      </c>
      <c r="H80" s="141">
        <f t="shared" si="1"/>
        <v>8145347.3089772249</v>
      </c>
    </row>
    <row r="81" spans="2:8">
      <c r="B81" s="130" t="str">
        <f>$B$52</f>
        <v>Totals</v>
      </c>
      <c r="C81" s="321">
        <f>SUM(C61:C80)</f>
        <v>19101531.409031935</v>
      </c>
      <c r="D81" s="321">
        <f>SUM(D61:D80)</f>
        <v>32435658.540048651</v>
      </c>
      <c r="E81" s="321">
        <f>SUM(E61:E80)</f>
        <v>26944538.733698178</v>
      </c>
      <c r="F81" s="321">
        <f>SUM(F61:F80)</f>
        <v>12195541.885923812</v>
      </c>
      <c r="G81" s="321">
        <f>SUM(G61:G80)</f>
        <v>0</v>
      </c>
      <c r="H81" s="321">
        <f t="shared" si="1"/>
        <v>90677270.568702579</v>
      </c>
    </row>
    <row r="82" spans="2:8">
      <c r="B82" s="143"/>
      <c r="C82" s="322"/>
      <c r="D82" s="322"/>
      <c r="E82" s="322"/>
      <c r="F82" s="322"/>
      <c r="G82" s="322"/>
      <c r="H82" s="323"/>
    </row>
    <row r="83" spans="2:8" ht="13.5" customHeight="1">
      <c r="B83" s="306"/>
      <c r="D83" s="480" t="s">
        <v>22</v>
      </c>
      <c r="E83" s="480"/>
      <c r="F83" s="480"/>
      <c r="G83" s="307" t="s">
        <v>23</v>
      </c>
      <c r="H83" s="307" t="s">
        <v>24</v>
      </c>
    </row>
    <row r="84" spans="2:8" ht="14.25" customHeight="1">
      <c r="B84" s="492" t="s">
        <v>38</v>
      </c>
      <c r="C84" s="493"/>
      <c r="D84" s="491" t="str">
        <f>Data!T2</f>
        <v>Joanna Demurat</v>
      </c>
      <c r="E84" s="491"/>
      <c r="F84" s="491"/>
      <c r="G84" s="308" t="str">
        <f>Data!U2</f>
        <v>(817) 272-6753</v>
      </c>
      <c r="H84" s="309" t="str">
        <f>Data!V2</f>
        <v>joanna.demurat@uta.edu</v>
      </c>
    </row>
    <row r="85" spans="2:8" ht="13.5" customHeight="1">
      <c r="B85" s="306"/>
      <c r="C85" s="306"/>
      <c r="D85" s="306"/>
      <c r="E85" s="306"/>
      <c r="F85" s="306"/>
      <c r="G85" s="306"/>
      <c r="H85" s="296"/>
    </row>
    <row r="86" spans="2:8" ht="14.25" customHeight="1">
      <c r="B86" s="120" t="s">
        <v>32</v>
      </c>
      <c r="C86" s="324"/>
      <c r="D86" s="324"/>
      <c r="E86" s="324"/>
      <c r="F86" s="324"/>
      <c r="G86" s="324"/>
      <c r="H86" s="122">
        <f>H13+H14</f>
        <v>340003223</v>
      </c>
    </row>
    <row r="87" spans="2:8" ht="42.75" customHeight="1">
      <c r="B87" s="471" t="s">
        <v>8</v>
      </c>
      <c r="C87" s="471"/>
      <c r="D87" s="471"/>
      <c r="E87" s="471"/>
      <c r="F87" s="471"/>
      <c r="G87" s="471"/>
      <c r="H87" s="319"/>
    </row>
    <row r="88" spans="2:8" ht="15" customHeight="1">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Data!HR2</f>
        <v>462244.16956895392</v>
      </c>
      <c r="D91" s="327">
        <f>Data!IL2</f>
        <v>149478.87416235945</v>
      </c>
      <c r="E91" s="327">
        <f>Data!JF2</f>
        <v>19491.015810917539</v>
      </c>
      <c r="F91" s="327">
        <f>Data!JZ2</f>
        <v>5269.3204577691013</v>
      </c>
      <c r="G91" s="327">
        <f>Data!KT2</f>
        <v>0</v>
      </c>
      <c r="H91" s="133">
        <f t="shared" ref="H91:H111" si="2">SUM(C91:G91)</f>
        <v>636483.38000000012</v>
      </c>
    </row>
    <row r="92" spans="2:8">
      <c r="B92" s="127" t="str">
        <f>$B$33</f>
        <v>Science</v>
      </c>
      <c r="C92" s="327">
        <f>Data!HS2</f>
        <v>2632045.8522684602</v>
      </c>
      <c r="D92" s="327">
        <f>Data!IM2</f>
        <v>687593.0168603221</v>
      </c>
      <c r="E92" s="327">
        <f>Data!JG2</f>
        <v>634067.4409915664</v>
      </c>
      <c r="F92" s="327">
        <f>Data!KA2</f>
        <v>71739.139879651586</v>
      </c>
      <c r="G92" s="327">
        <f>Data!KU2</f>
        <v>0</v>
      </c>
      <c r="H92" s="136">
        <f t="shared" si="2"/>
        <v>4025445.45</v>
      </c>
    </row>
    <row r="93" spans="2:8">
      <c r="B93" s="127" t="str">
        <f>$B$34</f>
        <v>Fine Arts</v>
      </c>
      <c r="C93" s="327">
        <f>Data!HT2</f>
        <v>139500.92192670319</v>
      </c>
      <c r="D93" s="327">
        <f>Data!IN2</f>
        <v>49257.104094698843</v>
      </c>
      <c r="E93" s="327">
        <f>Data!JH2</f>
        <v>3872.5239785979584</v>
      </c>
      <c r="F93" s="327">
        <f>Data!KB2</f>
        <v>0</v>
      </c>
      <c r="G93" s="327">
        <f>Data!KV2</f>
        <v>0</v>
      </c>
      <c r="H93" s="136">
        <f t="shared" si="2"/>
        <v>192630.55</v>
      </c>
    </row>
    <row r="94" spans="2:8">
      <c r="B94" s="127" t="str">
        <f>$B$35</f>
        <v>Teacher Education</v>
      </c>
      <c r="C94" s="327">
        <f>Data!HU2</f>
        <v>2421.5051047258185</v>
      </c>
      <c r="D94" s="327">
        <f>Data!IO2</f>
        <v>12746.338280181035</v>
      </c>
      <c r="E94" s="327">
        <f>Data!JI2</f>
        <v>25523.47331859804</v>
      </c>
      <c r="F94" s="327">
        <f>Data!KC2</f>
        <v>1108.6832964951057</v>
      </c>
      <c r="G94" s="327">
        <f>Data!KW2</f>
        <v>0</v>
      </c>
      <c r="H94" s="136">
        <f t="shared" si="2"/>
        <v>41800</v>
      </c>
    </row>
    <row r="95" spans="2:8">
      <c r="B95" s="127" t="str">
        <f>$B$36</f>
        <v>Agriculture</v>
      </c>
      <c r="C95" s="327">
        <f>Data!HV2</f>
        <v>0</v>
      </c>
      <c r="D95" s="327">
        <f>Data!IP2</f>
        <v>0</v>
      </c>
      <c r="E95" s="327">
        <f>Data!JJ2</f>
        <v>0</v>
      </c>
      <c r="F95" s="327">
        <f>Data!KD2</f>
        <v>0</v>
      </c>
      <c r="G95" s="327">
        <f>Data!KX2</f>
        <v>0</v>
      </c>
      <c r="H95" s="136">
        <f t="shared" si="2"/>
        <v>0</v>
      </c>
    </row>
    <row r="96" spans="2:8">
      <c r="B96" s="127" t="str">
        <f>$B$37</f>
        <v>Engineering</v>
      </c>
      <c r="C96" s="327">
        <f>Data!HW2</f>
        <v>1973340.0165250385</v>
      </c>
      <c r="D96" s="327">
        <f>Data!IQ2</f>
        <v>2485428.3631842434</v>
      </c>
      <c r="E96" s="327">
        <f>Data!JK2</f>
        <v>2562362.3389682346</v>
      </c>
      <c r="F96" s="327">
        <f>Data!KE2</f>
        <v>332758.65132248367</v>
      </c>
      <c r="G96" s="327">
        <f>Data!KY2</f>
        <v>0</v>
      </c>
      <c r="H96" s="136">
        <f t="shared" si="2"/>
        <v>7353889.370000001</v>
      </c>
    </row>
    <row r="97" spans="2:8">
      <c r="B97" s="127" t="str">
        <f>$B$38</f>
        <v>Home Economics</v>
      </c>
      <c r="C97" s="327">
        <f>Data!HX2</f>
        <v>0</v>
      </c>
      <c r="D97" s="327">
        <f>Data!IR2</f>
        <v>0</v>
      </c>
      <c r="E97" s="327">
        <f>Data!JL2</f>
        <v>0</v>
      </c>
      <c r="F97" s="327">
        <f>Data!KF2</f>
        <v>0</v>
      </c>
      <c r="G97" s="327">
        <f>Data!KZ2</f>
        <v>0</v>
      </c>
      <c r="H97" s="136">
        <f t="shared" si="2"/>
        <v>0</v>
      </c>
    </row>
    <row r="98" spans="2:8">
      <c r="B98" s="127" t="str">
        <f>$B$39</f>
        <v>Law</v>
      </c>
      <c r="C98" s="327">
        <f>Data!HY2</f>
        <v>0</v>
      </c>
      <c r="D98" s="327">
        <f>Data!IS2</f>
        <v>0</v>
      </c>
      <c r="E98" s="327">
        <f>Data!JM2</f>
        <v>0</v>
      </c>
      <c r="F98" s="327">
        <f>Data!KG2</f>
        <v>0</v>
      </c>
      <c r="G98" s="327">
        <f>Data!LA2</f>
        <v>0</v>
      </c>
      <c r="H98" s="136">
        <f t="shared" si="2"/>
        <v>0</v>
      </c>
    </row>
    <row r="99" spans="2:8">
      <c r="B99" s="127" t="str">
        <f>$B$40</f>
        <v>Social Service</v>
      </c>
      <c r="C99" s="327">
        <f>Data!HZ2</f>
        <v>8614.8440864440036</v>
      </c>
      <c r="D99" s="327">
        <f>Data!IT2</f>
        <v>30209.488880157147</v>
      </c>
      <c r="E99" s="327">
        <f>Data!JN2</f>
        <v>83933.998899803555</v>
      </c>
      <c r="F99" s="327">
        <f>Data!KH2</f>
        <v>889.86813359528435</v>
      </c>
      <c r="G99" s="327">
        <f>Data!LB2</f>
        <v>0</v>
      </c>
      <c r="H99" s="136">
        <f t="shared" si="2"/>
        <v>123648.2</v>
      </c>
    </row>
    <row r="100" spans="2:8">
      <c r="B100" s="127" t="str">
        <f>$B$41</f>
        <v>Library Science</v>
      </c>
      <c r="C100" s="327">
        <f>Data!IA2</f>
        <v>0</v>
      </c>
      <c r="D100" s="327">
        <f>Data!IU2</f>
        <v>0</v>
      </c>
      <c r="E100" s="327">
        <f>Data!JO2</f>
        <v>0</v>
      </c>
      <c r="F100" s="327">
        <f>Data!KI2</f>
        <v>0</v>
      </c>
      <c r="G100" s="327">
        <f>Data!LC2</f>
        <v>0</v>
      </c>
      <c r="H100" s="136">
        <f t="shared" si="2"/>
        <v>0</v>
      </c>
    </row>
    <row r="101" spans="2:8">
      <c r="B101" s="127" t="str">
        <f>$B$42</f>
        <v>Veterinary Science</v>
      </c>
      <c r="C101" s="327">
        <f>Data!IB2</f>
        <v>0</v>
      </c>
      <c r="D101" s="327">
        <f>Data!IV2</f>
        <v>0</v>
      </c>
      <c r="E101" s="327">
        <f>Data!JP2</f>
        <v>0</v>
      </c>
      <c r="F101" s="327">
        <f>Data!KJ2</f>
        <v>0</v>
      </c>
      <c r="G101" s="327">
        <f>Data!LD2</f>
        <v>0</v>
      </c>
      <c r="H101" s="136">
        <f t="shared" si="2"/>
        <v>0</v>
      </c>
    </row>
    <row r="102" spans="2:8">
      <c r="B102" s="127" t="str">
        <f>$B$43</f>
        <v>Vocational Training</v>
      </c>
      <c r="C102" s="327">
        <f>Data!IC2</f>
        <v>0</v>
      </c>
      <c r="D102" s="327">
        <f>Data!IW2</f>
        <v>0</v>
      </c>
      <c r="E102" s="327">
        <f>Data!JQ2</f>
        <v>0</v>
      </c>
      <c r="F102" s="327">
        <f>Data!KK2</f>
        <v>0</v>
      </c>
      <c r="G102" s="327">
        <f>Data!LE2</f>
        <v>0</v>
      </c>
      <c r="H102" s="136">
        <f t="shared" si="2"/>
        <v>0</v>
      </c>
    </row>
    <row r="103" spans="2:8">
      <c r="B103" s="127" t="str">
        <f>$B$44</f>
        <v>Physical Training</v>
      </c>
      <c r="C103" s="327">
        <f>Data!ID2</f>
        <v>0</v>
      </c>
      <c r="D103" s="327">
        <f>Data!IX2</f>
        <v>0</v>
      </c>
      <c r="E103" s="327">
        <f>Data!JR2</f>
        <v>0</v>
      </c>
      <c r="F103" s="327">
        <f>Data!KL2</f>
        <v>0</v>
      </c>
      <c r="G103" s="327">
        <f>Data!LF2</f>
        <v>0</v>
      </c>
      <c r="H103" s="136">
        <f t="shared" si="2"/>
        <v>0</v>
      </c>
    </row>
    <row r="104" spans="2:8">
      <c r="B104" s="127" t="str">
        <f>$B$45</f>
        <v>Health Services</v>
      </c>
      <c r="C104" s="327">
        <f>Data!IE2</f>
        <v>0</v>
      </c>
      <c r="D104" s="327">
        <f>Data!IY2</f>
        <v>0</v>
      </c>
      <c r="E104" s="327">
        <f>Data!JS2</f>
        <v>0</v>
      </c>
      <c r="F104" s="327">
        <f>Data!KM2</f>
        <v>0</v>
      </c>
      <c r="G104" s="327">
        <f>Data!LG2</f>
        <v>0</v>
      </c>
      <c r="H104" s="136">
        <f t="shared" si="2"/>
        <v>0</v>
      </c>
    </row>
    <row r="105" spans="2:8">
      <c r="B105" s="127" t="str">
        <f>$B$46</f>
        <v>Pharmacy</v>
      </c>
      <c r="C105" s="327">
        <f>Data!IF2</f>
        <v>0</v>
      </c>
      <c r="D105" s="327">
        <f>Data!IZ2</f>
        <v>0</v>
      </c>
      <c r="E105" s="327">
        <f>Data!JT2</f>
        <v>0</v>
      </c>
      <c r="F105" s="327">
        <f>Data!KN2</f>
        <v>0</v>
      </c>
      <c r="G105" s="327">
        <f>Data!LH2</f>
        <v>0</v>
      </c>
      <c r="H105" s="136">
        <f t="shared" si="2"/>
        <v>0</v>
      </c>
    </row>
    <row r="106" spans="2:8">
      <c r="B106" s="127" t="str">
        <f>$B$47</f>
        <v>Business Administration</v>
      </c>
      <c r="C106" s="327">
        <f>Data!IG2</f>
        <v>374197.59484863689</v>
      </c>
      <c r="D106" s="327">
        <f>Data!JA2</f>
        <v>1007544.4556949321</v>
      </c>
      <c r="E106" s="327">
        <f>Data!JU2</f>
        <v>335433.11463694362</v>
      </c>
      <c r="F106" s="327">
        <f>Data!KO2</f>
        <v>19880.284819487253</v>
      </c>
      <c r="G106" s="327">
        <f>Data!LI2</f>
        <v>0</v>
      </c>
      <c r="H106" s="136">
        <f t="shared" si="2"/>
        <v>1737055.45</v>
      </c>
    </row>
    <row r="107" spans="2:8">
      <c r="B107" s="127" t="str">
        <f>$B$48</f>
        <v>Optometry</v>
      </c>
      <c r="C107" s="327">
        <f>Data!IH2</f>
        <v>0</v>
      </c>
      <c r="D107" s="327">
        <f>Data!JB2</f>
        <v>0</v>
      </c>
      <c r="E107" s="327">
        <f>Data!JV2</f>
        <v>0</v>
      </c>
      <c r="F107" s="327">
        <f>Data!KP2</f>
        <v>0</v>
      </c>
      <c r="G107" s="327">
        <f>Data!LJ2</f>
        <v>0</v>
      </c>
      <c r="H107" s="136">
        <f t="shared" si="2"/>
        <v>0</v>
      </c>
    </row>
    <row r="108" spans="2:8">
      <c r="B108" s="127" t="str">
        <f>$B$49</f>
        <v>Teacher Ed-Practice Teaching</v>
      </c>
      <c r="C108" s="327">
        <f>Data!II2</f>
        <v>0</v>
      </c>
      <c r="D108" s="327">
        <f>Data!JC2</f>
        <v>0</v>
      </c>
      <c r="E108" s="327">
        <f>Data!JW2</f>
        <v>0</v>
      </c>
      <c r="F108" s="327">
        <f>Data!KQ2</f>
        <v>0</v>
      </c>
      <c r="G108" s="327">
        <f>Data!LK2</f>
        <v>0</v>
      </c>
      <c r="H108" s="136">
        <f t="shared" si="2"/>
        <v>0</v>
      </c>
    </row>
    <row r="109" spans="2:8">
      <c r="B109" s="127" t="str">
        <f>$B$50</f>
        <v>Technology</v>
      </c>
      <c r="C109" s="327">
        <f>Data!IJ2</f>
        <v>0</v>
      </c>
      <c r="D109" s="327">
        <f>Data!JD2</f>
        <v>0</v>
      </c>
      <c r="E109" s="327">
        <f>Data!JX2</f>
        <v>0</v>
      </c>
      <c r="F109" s="327">
        <f>Data!KR2</f>
        <v>0</v>
      </c>
      <c r="G109" s="327">
        <f>Data!LL2</f>
        <v>0</v>
      </c>
      <c r="H109" s="136">
        <f t="shared" si="2"/>
        <v>0</v>
      </c>
    </row>
    <row r="110" spans="2:8">
      <c r="B110" s="127" t="str">
        <f>$B$51</f>
        <v>Nursing</v>
      </c>
      <c r="C110" s="327">
        <f>Data!IK2</f>
        <v>7284.8045670356869</v>
      </c>
      <c r="D110" s="327">
        <f>Data!JE2</f>
        <v>78330.208331262678</v>
      </c>
      <c r="E110" s="327">
        <f>Data!JY2</f>
        <v>32197.227989950014</v>
      </c>
      <c r="F110" s="327">
        <f>Data!KS2</f>
        <v>2348.129111751608</v>
      </c>
      <c r="G110" s="327">
        <f>Data!HPM2</f>
        <v>0</v>
      </c>
      <c r="H110" s="136">
        <f t="shared" si="2"/>
        <v>120160.36999999998</v>
      </c>
    </row>
    <row r="111" spans="2:8">
      <c r="B111" s="130" t="str">
        <f>$B$52</f>
        <v>Totals</v>
      </c>
      <c r="C111" s="133">
        <f>SUM(C91:C110)</f>
        <v>5599649.7088959981</v>
      </c>
      <c r="D111" s="133">
        <f>SUM(D91:D110)</f>
        <v>4500587.8494881568</v>
      </c>
      <c r="E111" s="133">
        <f>SUM(E91:E110)</f>
        <v>3696881.1345946118</v>
      </c>
      <c r="F111" s="133">
        <f>SUM(F91:F110)</f>
        <v>433994.07702123362</v>
      </c>
      <c r="G111" s="133">
        <f>SUM(G91:G110)</f>
        <v>0</v>
      </c>
      <c r="H111" s="133">
        <f t="shared" si="2"/>
        <v>14231112.77</v>
      </c>
    </row>
    <row r="112" spans="2:8" ht="14.25" customHeight="1">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25" si="3">C91+C61</f>
        <v>8099944.6133872662</v>
      </c>
      <c r="D116" s="321">
        <f t="shared" si="3"/>
        <v>7695472.3662325917</v>
      </c>
      <c r="E116" s="321">
        <f t="shared" si="3"/>
        <v>3297680.6046374519</v>
      </c>
      <c r="F116" s="321">
        <f t="shared" si="3"/>
        <v>1862861.0420794294</v>
      </c>
      <c r="G116" s="321">
        <f t="shared" si="3"/>
        <v>0</v>
      </c>
      <c r="H116" s="133">
        <f t="shared" ref="H116:H136" si="4">SUM(C116:G116)</f>
        <v>20955958.626336738</v>
      </c>
    </row>
    <row r="117" spans="2:8">
      <c r="B117" s="127" t="str">
        <f>$B$33</f>
        <v>Science</v>
      </c>
      <c r="C117" s="141">
        <f t="shared" si="3"/>
        <v>5628335.0049371859</v>
      </c>
      <c r="D117" s="141">
        <f t="shared" si="3"/>
        <v>3232523.103920327</v>
      </c>
      <c r="E117" s="141">
        <f t="shared" si="3"/>
        <v>3957580.6748079816</v>
      </c>
      <c r="F117" s="141">
        <f t="shared" si="3"/>
        <v>1992974.962452356</v>
      </c>
      <c r="G117" s="141">
        <f t="shared" si="3"/>
        <v>0</v>
      </c>
      <c r="H117" s="136">
        <f t="shared" si="4"/>
        <v>14811413.746117849</v>
      </c>
    </row>
    <row r="118" spans="2:8">
      <c r="B118" s="127" t="str">
        <f>$B$34</f>
        <v>Fine Arts</v>
      </c>
      <c r="C118" s="141">
        <f t="shared" si="3"/>
        <v>3034635.9044612404</v>
      </c>
      <c r="D118" s="141">
        <f t="shared" si="3"/>
        <v>2244424.0092168986</v>
      </c>
      <c r="E118" s="141">
        <f t="shared" si="3"/>
        <v>1230385.5816352542</v>
      </c>
      <c r="F118" s="141">
        <f t="shared" si="3"/>
        <v>0</v>
      </c>
      <c r="G118" s="141">
        <f t="shared" si="3"/>
        <v>0</v>
      </c>
      <c r="H118" s="136">
        <f t="shared" si="4"/>
        <v>6509445.4953133939</v>
      </c>
    </row>
    <row r="119" spans="2:8">
      <c r="B119" s="127" t="str">
        <f>$B$35</f>
        <v>Teacher Education</v>
      </c>
      <c r="C119" s="141">
        <f t="shared" si="3"/>
        <v>147883.11731007238</v>
      </c>
      <c r="D119" s="141">
        <f t="shared" si="3"/>
        <v>974050.40359533741</v>
      </c>
      <c r="E119" s="141">
        <f t="shared" si="3"/>
        <v>1329301.5178784023</v>
      </c>
      <c r="F119" s="141">
        <f t="shared" si="3"/>
        <v>421019.89702483668</v>
      </c>
      <c r="G119" s="141">
        <f t="shared" si="3"/>
        <v>0</v>
      </c>
      <c r="H119" s="136">
        <f t="shared" si="4"/>
        <v>2872254.9358086488</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4788719.3147055553</v>
      </c>
      <c r="D121" s="141">
        <f t="shared" si="3"/>
        <v>9307437.6859634407</v>
      </c>
      <c r="E121" s="141">
        <f t="shared" si="3"/>
        <v>9462298.4530069083</v>
      </c>
      <c r="F121" s="141">
        <f t="shared" si="3"/>
        <v>4460122.0671231337</v>
      </c>
      <c r="G121" s="141">
        <f t="shared" si="3"/>
        <v>0</v>
      </c>
      <c r="H121" s="136">
        <f t="shared" si="4"/>
        <v>28018577.520799037</v>
      </c>
    </row>
    <row r="122" spans="2:8">
      <c r="B122" s="127" t="str">
        <f>$B$38</f>
        <v>Home Economics</v>
      </c>
      <c r="C122" s="141">
        <f t="shared" si="3"/>
        <v>26966.238679455673</v>
      </c>
      <c r="D122" s="141">
        <f t="shared" si="3"/>
        <v>147213.5341593014</v>
      </c>
      <c r="E122" s="141">
        <f t="shared" si="3"/>
        <v>0</v>
      </c>
      <c r="F122" s="141">
        <f t="shared" si="3"/>
        <v>0</v>
      </c>
      <c r="G122" s="141">
        <f t="shared" si="3"/>
        <v>0</v>
      </c>
      <c r="H122" s="136">
        <f t="shared" si="4"/>
        <v>174179.77283875708</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336607.72971001151</v>
      </c>
      <c r="D124" s="141">
        <f t="shared" si="3"/>
        <v>1100333.6470028595</v>
      </c>
      <c r="E124" s="141">
        <f t="shared" si="3"/>
        <v>3910598.7605658569</v>
      </c>
      <c r="F124" s="141">
        <f t="shared" si="3"/>
        <v>371820.98616716039</v>
      </c>
      <c r="G124" s="141">
        <f t="shared" si="3"/>
        <v>0</v>
      </c>
      <c r="H124" s="136">
        <f t="shared" si="4"/>
        <v>5719361.123445889</v>
      </c>
    </row>
    <row r="125" spans="2:8">
      <c r="B125" s="127" t="str">
        <f>$B$41</f>
        <v>Library Science</v>
      </c>
      <c r="C125" s="141">
        <f t="shared" si="3"/>
        <v>2609.2000000000003</v>
      </c>
      <c r="D125" s="141">
        <f t="shared" si="3"/>
        <v>32970.800000000003</v>
      </c>
      <c r="E125" s="141">
        <f t="shared" si="3"/>
        <v>0</v>
      </c>
      <c r="F125" s="141">
        <f t="shared" si="3"/>
        <v>0</v>
      </c>
      <c r="G125" s="141">
        <f t="shared" si="3"/>
        <v>0</v>
      </c>
      <c r="H125" s="136">
        <f t="shared" si="4"/>
        <v>35580</v>
      </c>
    </row>
    <row r="126" spans="2:8">
      <c r="B126" s="127" t="str">
        <f>$B$42</f>
        <v>Veterinary Science</v>
      </c>
      <c r="C126" s="141">
        <f t="shared" ref="C126:G135" si="5">C101+C71</f>
        <v>0</v>
      </c>
      <c r="D126" s="141">
        <f t="shared" si="5"/>
        <v>0</v>
      </c>
      <c r="E126" s="141">
        <f t="shared" si="5"/>
        <v>0</v>
      </c>
      <c r="F126" s="141">
        <f t="shared" si="5"/>
        <v>0</v>
      </c>
      <c r="G126" s="141">
        <f t="shared" si="5"/>
        <v>0</v>
      </c>
      <c r="H126" s="136">
        <f t="shared" si="4"/>
        <v>0</v>
      </c>
    </row>
    <row r="127" spans="2:8">
      <c r="B127" s="127" t="str">
        <f>$B$43</f>
        <v>Vocational Training</v>
      </c>
      <c r="C127" s="141">
        <f t="shared" si="5"/>
        <v>0</v>
      </c>
      <c r="D127" s="141">
        <f t="shared" si="5"/>
        <v>0</v>
      </c>
      <c r="E127" s="141">
        <f t="shared" si="5"/>
        <v>0</v>
      </c>
      <c r="F127" s="141">
        <f t="shared" si="5"/>
        <v>0</v>
      </c>
      <c r="G127" s="141">
        <f t="shared" si="5"/>
        <v>0</v>
      </c>
      <c r="H127" s="136">
        <f t="shared" si="4"/>
        <v>0</v>
      </c>
    </row>
    <row r="128" spans="2:8">
      <c r="B128" s="127" t="str">
        <f>$B$44</f>
        <v>Physical Training</v>
      </c>
      <c r="C128" s="141">
        <f t="shared" si="5"/>
        <v>0</v>
      </c>
      <c r="D128" s="141">
        <f t="shared" si="5"/>
        <v>0</v>
      </c>
      <c r="E128" s="141">
        <f t="shared" si="5"/>
        <v>0</v>
      </c>
      <c r="F128" s="141">
        <f t="shared" si="5"/>
        <v>0</v>
      </c>
      <c r="G128" s="141">
        <f t="shared" si="5"/>
        <v>0</v>
      </c>
      <c r="H128" s="136">
        <f t="shared" si="4"/>
        <v>0</v>
      </c>
    </row>
    <row r="129" spans="2:9">
      <c r="B129" s="127" t="str">
        <f>$B$45</f>
        <v>Health Services</v>
      </c>
      <c r="C129" s="141">
        <f t="shared" si="5"/>
        <v>216575.79536882264</v>
      </c>
      <c r="D129" s="141">
        <f t="shared" si="5"/>
        <v>811662.48171263596</v>
      </c>
      <c r="E129" s="141">
        <f t="shared" si="5"/>
        <v>742428.26171024516</v>
      </c>
      <c r="F129" s="141">
        <f t="shared" si="5"/>
        <v>239368.73420428086</v>
      </c>
      <c r="G129" s="141">
        <f t="shared" si="5"/>
        <v>0</v>
      </c>
      <c r="H129" s="136">
        <f t="shared" si="4"/>
        <v>2010035.2729959846</v>
      </c>
    </row>
    <row r="130" spans="2:9">
      <c r="B130" s="127" t="str">
        <f>$B$46</f>
        <v>Pharmacy</v>
      </c>
      <c r="C130" s="141">
        <f t="shared" si="5"/>
        <v>0</v>
      </c>
      <c r="D130" s="141">
        <f t="shared" si="5"/>
        <v>0</v>
      </c>
      <c r="E130" s="141">
        <f t="shared" si="5"/>
        <v>0</v>
      </c>
      <c r="F130" s="141">
        <f t="shared" si="5"/>
        <v>0</v>
      </c>
      <c r="G130" s="141">
        <f t="shared" si="5"/>
        <v>0</v>
      </c>
      <c r="H130" s="136">
        <f t="shared" si="4"/>
        <v>0</v>
      </c>
    </row>
    <row r="131" spans="2:9">
      <c r="B131" s="127" t="str">
        <f>$B$47</f>
        <v>Business Administration</v>
      </c>
      <c r="C131" s="141">
        <f t="shared" si="5"/>
        <v>1583786.0283797206</v>
      </c>
      <c r="D131" s="141">
        <f t="shared" si="5"/>
        <v>6697634.5107760718</v>
      </c>
      <c r="E131" s="141">
        <f t="shared" si="5"/>
        <v>4089622.5381413102</v>
      </c>
      <c r="F131" s="141">
        <f t="shared" si="5"/>
        <v>2399251.9051628327</v>
      </c>
      <c r="G131" s="141">
        <f t="shared" si="5"/>
        <v>0</v>
      </c>
      <c r="H131" s="136">
        <f t="shared" si="4"/>
        <v>14770294.982459936</v>
      </c>
    </row>
    <row r="132" spans="2:9">
      <c r="B132" s="127" t="str">
        <f>$B$48</f>
        <v>Optometry</v>
      </c>
      <c r="C132" s="141">
        <f t="shared" si="5"/>
        <v>0</v>
      </c>
      <c r="D132" s="141">
        <f t="shared" si="5"/>
        <v>0</v>
      </c>
      <c r="E132" s="141">
        <f t="shared" si="5"/>
        <v>0</v>
      </c>
      <c r="F132" s="141">
        <f t="shared" si="5"/>
        <v>0</v>
      </c>
      <c r="G132" s="141">
        <f t="shared" si="5"/>
        <v>0</v>
      </c>
      <c r="H132" s="136">
        <f t="shared" si="4"/>
        <v>0</v>
      </c>
    </row>
    <row r="133" spans="2:9">
      <c r="B133" s="127" t="str">
        <f>$B$49</f>
        <v>Teacher Ed-Practice Teaching</v>
      </c>
      <c r="C133" s="141">
        <f t="shared" si="5"/>
        <v>0</v>
      </c>
      <c r="D133" s="141">
        <f t="shared" si="5"/>
        <v>60487.933456154969</v>
      </c>
      <c r="E133" s="141">
        <f t="shared" si="5"/>
        <v>0</v>
      </c>
      <c r="F133" s="141">
        <f t="shared" si="5"/>
        <v>0</v>
      </c>
      <c r="G133" s="141">
        <f t="shared" si="5"/>
        <v>0</v>
      </c>
      <c r="H133" s="136">
        <f t="shared" si="4"/>
        <v>60487.933456154969</v>
      </c>
    </row>
    <row r="134" spans="2:9">
      <c r="B134" s="127" t="str">
        <f>$B$50</f>
        <v>Technology</v>
      </c>
      <c r="C134" s="141">
        <f t="shared" si="5"/>
        <v>158683.83709793628</v>
      </c>
      <c r="D134" s="141">
        <f t="shared" si="5"/>
        <v>470425.61431890563</v>
      </c>
      <c r="E134" s="141">
        <f t="shared" si="5"/>
        <v>76176.798736113706</v>
      </c>
      <c r="F134" s="141">
        <f t="shared" si="5"/>
        <v>0</v>
      </c>
      <c r="G134" s="141">
        <f t="shared" si="5"/>
        <v>0</v>
      </c>
      <c r="H134" s="136">
        <f t="shared" si="4"/>
        <v>705286.25015295565</v>
      </c>
    </row>
    <row r="135" spans="2:9">
      <c r="B135" s="127" t="str">
        <f>$B$51</f>
        <v>Nursing</v>
      </c>
      <c r="C135" s="141">
        <f t="shared" si="5"/>
        <v>676434.33389066556</v>
      </c>
      <c r="D135" s="141">
        <f t="shared" si="5"/>
        <v>4161610.2991822772</v>
      </c>
      <c r="E135" s="141">
        <f t="shared" si="5"/>
        <v>2545346.6771732662</v>
      </c>
      <c r="F135" s="141">
        <f t="shared" si="5"/>
        <v>882116.36873101618</v>
      </c>
      <c r="G135" s="141">
        <f t="shared" si="5"/>
        <v>0</v>
      </c>
      <c r="H135" s="136">
        <f t="shared" si="4"/>
        <v>8265507.678977225</v>
      </c>
    </row>
    <row r="136" spans="2:9">
      <c r="B136" s="130" t="str">
        <f>$B$52</f>
        <v>Totals</v>
      </c>
      <c r="C136" s="133">
        <f>SUM(C116:C135)</f>
        <v>24701181.117927931</v>
      </c>
      <c r="D136" s="133">
        <f>SUM(D116:D135)</f>
        <v>36936246.389536813</v>
      </c>
      <c r="E136" s="133">
        <f>SUM(E116:E135)</f>
        <v>30641419.868292794</v>
      </c>
      <c r="F136" s="133">
        <f>SUM(F116:F135)</f>
        <v>12629535.962945046</v>
      </c>
      <c r="G136" s="133">
        <f>SUM(G116:G135)</f>
        <v>0</v>
      </c>
      <c r="H136" s="133">
        <f t="shared" si="4"/>
        <v>104908383.33870259</v>
      </c>
    </row>
    <row r="137" spans="2:9">
      <c r="B137" s="328"/>
      <c r="C137" s="331"/>
      <c r="D137" s="331"/>
      <c r="E137" s="331"/>
      <c r="F137" s="331"/>
      <c r="G137" s="331"/>
      <c r="H137" s="332"/>
    </row>
    <row r="138" spans="2:9" ht="15" customHeight="1">
      <c r="B138" s="120" t="s">
        <v>4</v>
      </c>
      <c r="C138" s="325"/>
      <c r="D138" s="325"/>
      <c r="E138" s="325"/>
      <c r="F138" s="325"/>
      <c r="G138" s="325"/>
      <c r="H138" s="122">
        <f>H86-H81-H111</f>
        <v>235094839.66129741</v>
      </c>
    </row>
    <row r="139" spans="2:9" ht="152.25" customHeight="1" thickBot="1">
      <c r="B139" s="471" t="s">
        <v>874</v>
      </c>
      <c r="C139" s="471"/>
      <c r="D139" s="471"/>
      <c r="E139" s="471"/>
      <c r="F139" s="471"/>
      <c r="G139" s="471"/>
      <c r="H139" s="319"/>
    </row>
    <row r="140" spans="2:9" ht="36.75" customHeight="1" thickTop="1">
      <c r="B140" s="483" t="s">
        <v>876</v>
      </c>
      <c r="C140" s="484"/>
      <c r="D140" s="484"/>
      <c r="E140" s="484"/>
      <c r="F140" s="485"/>
      <c r="G140" s="333" t="s">
        <v>2</v>
      </c>
      <c r="H140" s="334">
        <v>1</v>
      </c>
      <c r="I140" s="472" t="str">
        <f>IF(H140+H141=1,"","Error, the two cells on the left must equal 100%")</f>
        <v/>
      </c>
    </row>
    <row r="141" spans="2:9" ht="37.5" customHeight="1" thickBot="1">
      <c r="B141" s="486"/>
      <c r="C141" s="487"/>
      <c r="D141" s="487"/>
      <c r="E141" s="487"/>
      <c r="F141" s="488"/>
      <c r="G141" s="333" t="s">
        <v>3</v>
      </c>
      <c r="H141" s="335">
        <f>1-H140</f>
        <v>0</v>
      </c>
      <c r="I141" s="472"/>
    </row>
    <row r="142" spans="2:9" ht="42" thickBot="1">
      <c r="B142" s="336" t="s">
        <v>31</v>
      </c>
      <c r="C142" s="337" t="s">
        <v>25</v>
      </c>
      <c r="D142" s="337" t="s">
        <v>26</v>
      </c>
      <c r="E142" s="337" t="s">
        <v>27</v>
      </c>
      <c r="F142" s="337" t="s">
        <v>28</v>
      </c>
      <c r="G142" s="338" t="s">
        <v>29</v>
      </c>
      <c r="H142" s="339" t="s">
        <v>6</v>
      </c>
      <c r="I142" s="340" t="s">
        <v>7</v>
      </c>
    </row>
    <row r="143" spans="2:9">
      <c r="B143" s="127" t="str">
        <f>$B$32</f>
        <v>Liberal Arts</v>
      </c>
      <c r="C143" s="327">
        <f>Data!LN2</f>
        <v>0</v>
      </c>
      <c r="D143" s="327">
        <f>Data!MH2</f>
        <v>0</v>
      </c>
      <c r="E143" s="327">
        <f>Data!NB2</f>
        <v>0</v>
      </c>
      <c r="F143" s="327">
        <f>Data!NV2</f>
        <v>0</v>
      </c>
      <c r="G143" s="327">
        <f>Data!OP2</f>
        <v>0</v>
      </c>
      <c r="H143" s="341">
        <f>Data!PJ2</f>
        <v>28516756.82</v>
      </c>
      <c r="I143" s="342">
        <f t="shared" ref="I143:I162" si="6">SUM(C143:H143)</f>
        <v>28516756.82</v>
      </c>
    </row>
    <row r="144" spans="2:9">
      <c r="B144" s="127" t="str">
        <f>$B$33</f>
        <v>Science</v>
      </c>
      <c r="C144" s="327">
        <f>Data!LO2</f>
        <v>0</v>
      </c>
      <c r="D144" s="327">
        <f>Data!MI2</f>
        <v>0</v>
      </c>
      <c r="E144" s="327">
        <f>Data!NC2</f>
        <v>0</v>
      </c>
      <c r="F144" s="327">
        <f>Data!NW2</f>
        <v>0</v>
      </c>
      <c r="G144" s="327">
        <f>Data!OQ2</f>
        <v>0</v>
      </c>
      <c r="H144" s="341">
        <f>Data!PK2</f>
        <v>38612894</v>
      </c>
      <c r="I144" s="342">
        <f t="shared" si="6"/>
        <v>38612894</v>
      </c>
    </row>
    <row r="145" spans="2:9">
      <c r="B145" s="127" t="str">
        <f>$B$34</f>
        <v>Fine Arts</v>
      </c>
      <c r="C145" s="327">
        <f>Data!LP2</f>
        <v>0</v>
      </c>
      <c r="D145" s="327">
        <f>Data!MJ2</f>
        <v>0</v>
      </c>
      <c r="E145" s="327">
        <f>Data!ND2</f>
        <v>0</v>
      </c>
      <c r="F145" s="327">
        <f>Data!NX2</f>
        <v>0</v>
      </c>
      <c r="G145" s="327">
        <f>Data!OR2</f>
        <v>0</v>
      </c>
      <c r="H145" s="341">
        <f>Data!PL2</f>
        <v>5111912.95</v>
      </c>
      <c r="I145" s="342">
        <f t="shared" si="6"/>
        <v>5111912.95</v>
      </c>
    </row>
    <row r="146" spans="2:9">
      <c r="B146" s="127" t="str">
        <f>$B$35</f>
        <v>Teacher Education</v>
      </c>
      <c r="C146" s="327">
        <f>Data!LQ2</f>
        <v>0</v>
      </c>
      <c r="D146" s="327">
        <f>Data!MK2</f>
        <v>0</v>
      </c>
      <c r="E146" s="327">
        <f>Data!NE2</f>
        <v>0</v>
      </c>
      <c r="F146" s="327">
        <f>Data!NY2</f>
        <v>0</v>
      </c>
      <c r="G146" s="327">
        <f>Data!OS2</f>
        <v>0</v>
      </c>
      <c r="H146" s="341">
        <f>Data!PN2</f>
        <v>4739202.49</v>
      </c>
      <c r="I146" s="342">
        <f t="shared" si="6"/>
        <v>4739202.49</v>
      </c>
    </row>
    <row r="147" spans="2:9">
      <c r="B147" s="127" t="str">
        <f>$B$36</f>
        <v>Agriculture</v>
      </c>
      <c r="C147" s="327">
        <f>Data!LR2</f>
        <v>0</v>
      </c>
      <c r="D147" s="327">
        <f>Data!ML2</f>
        <v>0</v>
      </c>
      <c r="E147" s="327">
        <f>Data!NF2</f>
        <v>0</v>
      </c>
      <c r="F147" s="327">
        <f>Data!NZ2</f>
        <v>0</v>
      </c>
      <c r="G147" s="327">
        <f>Data!OT2</f>
        <v>0</v>
      </c>
      <c r="H147" s="341">
        <f>Data!PM2</f>
        <v>0</v>
      </c>
      <c r="I147" s="342">
        <f t="shared" si="6"/>
        <v>0</v>
      </c>
    </row>
    <row r="148" spans="2:9">
      <c r="B148" s="127" t="str">
        <f>$B$37</f>
        <v>Engineering</v>
      </c>
      <c r="C148" s="327">
        <f>Data!LS2</f>
        <v>0</v>
      </c>
      <c r="D148" s="327">
        <f>Data!MM2</f>
        <v>0</v>
      </c>
      <c r="E148" s="327">
        <f>Data!NG2</f>
        <v>0</v>
      </c>
      <c r="F148" s="327">
        <f>Data!OA2</f>
        <v>0</v>
      </c>
      <c r="G148" s="327">
        <f>Data!OU2</f>
        <v>0</v>
      </c>
      <c r="H148" s="341">
        <f>Data!PO2</f>
        <v>97228445.439999968</v>
      </c>
      <c r="I148" s="342">
        <f t="shared" si="6"/>
        <v>97228445.439999968</v>
      </c>
    </row>
    <row r="149" spans="2:9">
      <c r="B149" s="127" t="str">
        <f>$B$38</f>
        <v>Home Economics</v>
      </c>
      <c r="C149" s="327">
        <f>Data!LT2</f>
        <v>0</v>
      </c>
      <c r="D149" s="327">
        <f>Data!MN2</f>
        <v>0</v>
      </c>
      <c r="E149" s="327">
        <f>Data!NH2</f>
        <v>0</v>
      </c>
      <c r="F149" s="327">
        <f>Data!OB2</f>
        <v>0</v>
      </c>
      <c r="G149" s="327">
        <f>Data!OV2</f>
        <v>0</v>
      </c>
      <c r="H149" s="341">
        <f>Data!PP2</f>
        <v>0</v>
      </c>
      <c r="I149" s="342">
        <f t="shared" si="6"/>
        <v>0</v>
      </c>
    </row>
    <row r="150" spans="2:9">
      <c r="B150" s="127" t="str">
        <f>$B$39</f>
        <v>Law</v>
      </c>
      <c r="C150" s="327">
        <f>Data!LU2</f>
        <v>0</v>
      </c>
      <c r="D150" s="327">
        <f>Data!MO2</f>
        <v>0</v>
      </c>
      <c r="E150" s="327">
        <f>Data!NI2</f>
        <v>0</v>
      </c>
      <c r="F150" s="327">
        <f>Data!OC2</f>
        <v>0</v>
      </c>
      <c r="G150" s="327">
        <f>Data!OW2</f>
        <v>0</v>
      </c>
      <c r="H150" s="341">
        <f>Data!PQ2</f>
        <v>0</v>
      </c>
      <c r="I150" s="342">
        <f t="shared" si="6"/>
        <v>0</v>
      </c>
    </row>
    <row r="151" spans="2:9">
      <c r="B151" s="127" t="str">
        <f>$B$40</f>
        <v>Social Service</v>
      </c>
      <c r="C151" s="327">
        <f>Data!LV2</f>
        <v>0</v>
      </c>
      <c r="D151" s="327">
        <f>Data!MP2</f>
        <v>0</v>
      </c>
      <c r="E151" s="327">
        <f>Data!NJ2</f>
        <v>0</v>
      </c>
      <c r="F151" s="327">
        <f>Data!OD2</f>
        <v>0</v>
      </c>
      <c r="G151" s="327">
        <f>Data!OX2</f>
        <v>0</v>
      </c>
      <c r="H151" s="341">
        <f>Data!PR2</f>
        <v>8491544.0999999996</v>
      </c>
      <c r="I151" s="342">
        <f t="shared" si="6"/>
        <v>8491544.0999999996</v>
      </c>
    </row>
    <row r="152" spans="2:9">
      <c r="B152" s="127" t="str">
        <f>$B$41</f>
        <v>Library Science</v>
      </c>
      <c r="C152" s="327">
        <f>Data!LW2</f>
        <v>0</v>
      </c>
      <c r="D152" s="327">
        <f>Data!MQ2</f>
        <v>0</v>
      </c>
      <c r="E152" s="327">
        <f>Data!NK2</f>
        <v>0</v>
      </c>
      <c r="F152" s="327">
        <f>Data!OE2</f>
        <v>0</v>
      </c>
      <c r="G152" s="327">
        <f>Data!OY2</f>
        <v>0</v>
      </c>
      <c r="H152" s="341">
        <f>Data!PS2</f>
        <v>0</v>
      </c>
      <c r="I152" s="342">
        <f t="shared" si="6"/>
        <v>0</v>
      </c>
    </row>
    <row r="153" spans="2:9">
      <c r="B153" s="127" t="str">
        <f>$B$42</f>
        <v>Veterinary Science</v>
      </c>
      <c r="C153" s="327">
        <f>Data!LX2</f>
        <v>0</v>
      </c>
      <c r="D153" s="327">
        <f>Data!MR2</f>
        <v>0</v>
      </c>
      <c r="E153" s="327">
        <f>Data!NL2</f>
        <v>0</v>
      </c>
      <c r="F153" s="327">
        <f>Data!OF2</f>
        <v>0</v>
      </c>
      <c r="G153" s="327">
        <f>Data!OZ2</f>
        <v>0</v>
      </c>
      <c r="H153" s="341">
        <f>Data!PT2</f>
        <v>0</v>
      </c>
      <c r="I153" s="342">
        <f t="shared" si="6"/>
        <v>0</v>
      </c>
    </row>
    <row r="154" spans="2:9">
      <c r="B154" s="127" t="str">
        <f>$B$43</f>
        <v>Vocational Training</v>
      </c>
      <c r="C154" s="327">
        <f>Data!LY2</f>
        <v>0</v>
      </c>
      <c r="D154" s="327">
        <f>Data!MS2</f>
        <v>0</v>
      </c>
      <c r="E154" s="327">
        <f>Data!NM2</f>
        <v>0</v>
      </c>
      <c r="F154" s="327">
        <f>Data!OG2</f>
        <v>0</v>
      </c>
      <c r="G154" s="327">
        <f>Data!PA2</f>
        <v>0</v>
      </c>
      <c r="H154" s="341">
        <f>Data!PU2</f>
        <v>0</v>
      </c>
      <c r="I154" s="342">
        <f t="shared" si="6"/>
        <v>0</v>
      </c>
    </row>
    <row r="155" spans="2:9">
      <c r="B155" s="127" t="str">
        <f>$B$44</f>
        <v>Physical Training</v>
      </c>
      <c r="C155" s="327">
        <f>Data!LZ2</f>
        <v>0</v>
      </c>
      <c r="D155" s="327">
        <f>Data!MT2</f>
        <v>0</v>
      </c>
      <c r="E155" s="327">
        <f>Data!NN2</f>
        <v>0</v>
      </c>
      <c r="F155" s="327">
        <f>Data!OH2</f>
        <v>0</v>
      </c>
      <c r="G155" s="327">
        <f>Data!PB2</f>
        <v>0</v>
      </c>
      <c r="H155" s="341">
        <f>Data!PV2</f>
        <v>0</v>
      </c>
      <c r="I155" s="342">
        <f t="shared" si="6"/>
        <v>0</v>
      </c>
    </row>
    <row r="156" spans="2:9">
      <c r="B156" s="127" t="str">
        <f>$B$45</f>
        <v>Health Services</v>
      </c>
      <c r="C156" s="327">
        <f>Data!MA2</f>
        <v>0</v>
      </c>
      <c r="D156" s="327">
        <f>Data!MU2</f>
        <v>0</v>
      </c>
      <c r="E156" s="327">
        <f>Data!NO2</f>
        <v>0</v>
      </c>
      <c r="F156" s="327">
        <f>Data!OI2</f>
        <v>0</v>
      </c>
      <c r="G156" s="327">
        <f>Data!PC2</f>
        <v>0</v>
      </c>
      <c r="H156" s="341">
        <f>Data!PW2</f>
        <v>0</v>
      </c>
      <c r="I156" s="342">
        <f t="shared" si="6"/>
        <v>0</v>
      </c>
    </row>
    <row r="157" spans="2:9">
      <c r="B157" s="127" t="str">
        <f>$B$46</f>
        <v>Pharmacy</v>
      </c>
      <c r="C157" s="327">
        <f>Data!MB2</f>
        <v>0</v>
      </c>
      <c r="D157" s="327">
        <f>Data!MV2</f>
        <v>0</v>
      </c>
      <c r="E157" s="327">
        <f>Data!NP2</f>
        <v>0</v>
      </c>
      <c r="F157" s="327">
        <f>Data!OJ2</f>
        <v>0</v>
      </c>
      <c r="G157" s="327">
        <f>Data!PD2</f>
        <v>0</v>
      </c>
      <c r="H157" s="341">
        <f>Data!PX2</f>
        <v>0</v>
      </c>
      <c r="I157" s="342">
        <f t="shared" si="6"/>
        <v>0</v>
      </c>
    </row>
    <row r="158" spans="2:9">
      <c r="B158" s="127" t="str">
        <f>$B$47</f>
        <v>Business Administration</v>
      </c>
      <c r="C158" s="327">
        <f>Data!MC2</f>
        <v>0</v>
      </c>
      <c r="D158" s="327">
        <f>Data!MW2</f>
        <v>0</v>
      </c>
      <c r="E158" s="327">
        <f>Data!NQ2</f>
        <v>0</v>
      </c>
      <c r="F158" s="327">
        <f>Data!OK2</f>
        <v>0</v>
      </c>
      <c r="G158" s="327">
        <f>Data!PE2</f>
        <v>0</v>
      </c>
      <c r="H158" s="341">
        <f>Data!PY2</f>
        <v>21726387.879999999</v>
      </c>
      <c r="I158" s="342">
        <f t="shared" si="6"/>
        <v>21726387.879999999</v>
      </c>
    </row>
    <row r="159" spans="2:9">
      <c r="B159" s="127" t="str">
        <f>$B$48</f>
        <v>Optometry</v>
      </c>
      <c r="C159" s="327">
        <f>Data!MD2</f>
        <v>0</v>
      </c>
      <c r="D159" s="327">
        <f>Data!MX2</f>
        <v>0</v>
      </c>
      <c r="E159" s="327">
        <f>Data!NR2</f>
        <v>0</v>
      </c>
      <c r="F159" s="327">
        <f>Data!OL2</f>
        <v>0</v>
      </c>
      <c r="G159" s="327">
        <f>Data!PF2</f>
        <v>0</v>
      </c>
      <c r="H159" s="341">
        <f>Data!PZ2</f>
        <v>0</v>
      </c>
      <c r="I159" s="342">
        <f t="shared" si="6"/>
        <v>0</v>
      </c>
    </row>
    <row r="160" spans="2:9">
      <c r="B160" s="127" t="str">
        <f>$B$49</f>
        <v>Teacher Ed-Practice Teaching</v>
      </c>
      <c r="C160" s="327">
        <f>Data!ME2</f>
        <v>0</v>
      </c>
      <c r="D160" s="327">
        <f>Data!MY2</f>
        <v>0</v>
      </c>
      <c r="E160" s="327">
        <f>Data!NS2</f>
        <v>0</v>
      </c>
      <c r="F160" s="327">
        <f>Data!OM2</f>
        <v>0</v>
      </c>
      <c r="G160" s="327">
        <f>Data!PG2</f>
        <v>0</v>
      </c>
      <c r="H160" s="341">
        <f>Data!QA2</f>
        <v>0</v>
      </c>
      <c r="I160" s="342">
        <f t="shared" si="6"/>
        <v>0</v>
      </c>
    </row>
    <row r="161" spans="2:9">
      <c r="B161" s="127" t="str">
        <f>$B$50</f>
        <v>Technology</v>
      </c>
      <c r="C161" s="327">
        <f>Data!MF2</f>
        <v>0</v>
      </c>
      <c r="D161" s="327">
        <f>Data!MZ2</f>
        <v>0</v>
      </c>
      <c r="E161" s="327">
        <f>Data!NT2</f>
        <v>0</v>
      </c>
      <c r="F161" s="327">
        <f>Data!ON2</f>
        <v>0</v>
      </c>
      <c r="G161" s="327">
        <f>Data!PH2</f>
        <v>0</v>
      </c>
      <c r="H161" s="341">
        <f>Data!QB2</f>
        <v>5221843.3499999996</v>
      </c>
      <c r="I161" s="342">
        <f t="shared" si="6"/>
        <v>5221843.3499999996</v>
      </c>
    </row>
    <row r="162" spans="2:9">
      <c r="B162" s="127" t="str">
        <f>$B$51</f>
        <v>Nursing</v>
      </c>
      <c r="C162" s="327">
        <f>Data!MG2</f>
        <v>0</v>
      </c>
      <c r="D162" s="327">
        <f>Data!NA2</f>
        <v>0</v>
      </c>
      <c r="E162" s="327">
        <f>Data!NU2</f>
        <v>0</v>
      </c>
      <c r="F162" s="327">
        <f>Data!OO2</f>
        <v>0</v>
      </c>
      <c r="G162" s="327">
        <f>Data!PI2</f>
        <v>0</v>
      </c>
      <c r="H162" s="341">
        <f>Data!QC2</f>
        <v>25445852.75</v>
      </c>
      <c r="I162" s="342">
        <f t="shared" si="6"/>
        <v>25445852.75</v>
      </c>
    </row>
    <row r="163" spans="2:9" ht="14.4" thickBot="1">
      <c r="B163" s="130" t="str">
        <f>$B$52</f>
        <v>Totals</v>
      </c>
      <c r="C163" s="133">
        <f t="shared" ref="C163:H163" si="7">SUM(C143:C162)</f>
        <v>0</v>
      </c>
      <c r="D163" s="133">
        <f t="shared" si="7"/>
        <v>0</v>
      </c>
      <c r="E163" s="133">
        <f t="shared" si="7"/>
        <v>0</v>
      </c>
      <c r="F163" s="133">
        <f t="shared" si="7"/>
        <v>0</v>
      </c>
      <c r="G163" s="134">
        <f t="shared" si="7"/>
        <v>0</v>
      </c>
      <c r="H163" s="343">
        <f t="shared" si="7"/>
        <v>235094839.77999994</v>
      </c>
      <c r="I163" s="342">
        <f>SUM(I143:I162)</f>
        <v>235094839.77999994</v>
      </c>
    </row>
    <row r="164" spans="2:9" ht="15" customHeight="1" thickTop="1">
      <c r="B164" s="143"/>
      <c r="C164" s="329"/>
      <c r="D164" s="329"/>
      <c r="E164" s="329"/>
      <c r="F164" s="329"/>
      <c r="G164" s="329"/>
      <c r="H164" s="344"/>
      <c r="I164" s="345"/>
    </row>
    <row r="165" spans="2:9" ht="14.25" customHeight="1">
      <c r="B165" s="497" t="s">
        <v>63</v>
      </c>
      <c r="C165" s="497"/>
      <c r="D165" s="497"/>
      <c r="E165" s="497"/>
      <c r="F165" s="497"/>
      <c r="G165" s="497"/>
      <c r="H165" s="346"/>
      <c r="I165" s="346"/>
    </row>
    <row r="166" spans="2:9" ht="43.5" customHeight="1" thickBot="1">
      <c r="B166" s="473" t="s">
        <v>40</v>
      </c>
      <c r="C166" s="473"/>
      <c r="D166" s="473"/>
      <c r="E166" s="473"/>
      <c r="F166" s="473"/>
      <c r="G166" s="473"/>
      <c r="H166" s="326"/>
    </row>
    <row r="167" spans="2:9" ht="14.4" thickBot="1">
      <c r="B167" s="124" t="s">
        <v>31</v>
      </c>
      <c r="C167" s="125" t="s">
        <v>25</v>
      </c>
      <c r="D167" s="125" t="s">
        <v>26</v>
      </c>
      <c r="E167" s="125" t="s">
        <v>27</v>
      </c>
      <c r="F167" s="125" t="s">
        <v>28</v>
      </c>
      <c r="G167" s="125" t="s">
        <v>29</v>
      </c>
      <c r="H167" s="126" t="s">
        <v>1</v>
      </c>
    </row>
    <row r="168" spans="2:9">
      <c r="B168" s="127" t="str">
        <f>$B$32</f>
        <v>Liberal Arts</v>
      </c>
      <c r="C168" s="321">
        <f t="shared" ref="C168:G177" si="8">C143+$H$140*IF($H116=0,0,$H143*C116/$H116)+IF($H32=0,0,$H$141*$H143*C32/$H32)</f>
        <v>11022361.463585854</v>
      </c>
      <c r="D168" s="321">
        <f t="shared" si="8"/>
        <v>10471957.785175601</v>
      </c>
      <c r="E168" s="321">
        <f t="shared" si="8"/>
        <v>4487466.1927558668</v>
      </c>
      <c r="F168" s="321">
        <f t="shared" si="8"/>
        <v>2534971.3784826812</v>
      </c>
      <c r="G168" s="321">
        <f t="shared" si="8"/>
        <v>0</v>
      </c>
      <c r="H168" s="133">
        <f t="shared" ref="H168:H188" si="9">SUM(C168:G168)</f>
        <v>28516756.82</v>
      </c>
      <c r="I168" s="347"/>
    </row>
    <row r="169" spans="2:9">
      <c r="B169" s="127" t="str">
        <f>$B$33</f>
        <v>Science</v>
      </c>
      <c r="C169" s="141">
        <f t="shared" si="8"/>
        <v>14672893.936211282</v>
      </c>
      <c r="D169" s="141">
        <f t="shared" si="8"/>
        <v>8427086.9819528069</v>
      </c>
      <c r="E169" s="141">
        <f t="shared" si="8"/>
        <v>10317289.470956974</v>
      </c>
      <c r="F169" s="141">
        <f t="shared" si="8"/>
        <v>5195623.6108789407</v>
      </c>
      <c r="G169" s="141">
        <f t="shared" si="8"/>
        <v>0</v>
      </c>
      <c r="H169" s="136">
        <f t="shared" si="9"/>
        <v>38612894</v>
      </c>
      <c r="I169" s="347"/>
    </row>
    <row r="170" spans="2:9">
      <c r="B170" s="127" t="str">
        <f>$B$34</f>
        <v>Fine Arts</v>
      </c>
      <c r="C170" s="141">
        <f t="shared" si="8"/>
        <v>2383120.7419616813</v>
      </c>
      <c r="D170" s="141">
        <f t="shared" si="8"/>
        <v>1762561.8290017508</v>
      </c>
      <c r="E170" s="141">
        <f t="shared" si="8"/>
        <v>966230.37903656764</v>
      </c>
      <c r="F170" s="141">
        <f t="shared" si="8"/>
        <v>0</v>
      </c>
      <c r="G170" s="141">
        <f t="shared" si="8"/>
        <v>0</v>
      </c>
      <c r="H170" s="136">
        <f t="shared" si="9"/>
        <v>5111912.9499999993</v>
      </c>
      <c r="I170" s="347"/>
    </row>
    <row r="171" spans="2:9">
      <c r="B171" s="127" t="str">
        <f>$B$35</f>
        <v>Teacher Education</v>
      </c>
      <c r="C171" s="141">
        <f t="shared" si="8"/>
        <v>244006.20886653359</v>
      </c>
      <c r="D171" s="141">
        <f t="shared" si="8"/>
        <v>1607177.0094477658</v>
      </c>
      <c r="E171" s="141">
        <f t="shared" si="8"/>
        <v>2193339.102650532</v>
      </c>
      <c r="F171" s="141">
        <f t="shared" si="8"/>
        <v>694680.1690351686</v>
      </c>
      <c r="G171" s="141">
        <f t="shared" si="8"/>
        <v>0</v>
      </c>
      <c r="H171" s="136">
        <f t="shared" si="9"/>
        <v>4739202.49</v>
      </c>
      <c r="I171" s="347"/>
    </row>
    <row r="172" spans="2:9">
      <c r="B172" s="127" t="str">
        <f>$B$36</f>
        <v>Agriculture</v>
      </c>
      <c r="C172" s="141">
        <f t="shared" si="8"/>
        <v>0</v>
      </c>
      <c r="D172" s="141">
        <f t="shared" si="8"/>
        <v>0</v>
      </c>
      <c r="E172" s="141">
        <f t="shared" si="8"/>
        <v>0</v>
      </c>
      <c r="F172" s="141">
        <f t="shared" si="8"/>
        <v>0</v>
      </c>
      <c r="G172" s="141">
        <f t="shared" si="8"/>
        <v>0</v>
      </c>
      <c r="H172" s="136">
        <f t="shared" si="9"/>
        <v>0</v>
      </c>
      <c r="I172" s="347"/>
    </row>
    <row r="173" spans="2:9">
      <c r="B173" s="127" t="str">
        <f>$B$37</f>
        <v>Engineering</v>
      </c>
      <c r="C173" s="141">
        <f t="shared" si="8"/>
        <v>16617536.49954907</v>
      </c>
      <c r="D173" s="141">
        <f t="shared" si="8"/>
        <v>32298131.358172126</v>
      </c>
      <c r="E173" s="141">
        <f t="shared" si="8"/>
        <v>32835520.225544322</v>
      </c>
      <c r="F173" s="141">
        <f t="shared" si="8"/>
        <v>15477257.356734455</v>
      </c>
      <c r="G173" s="141">
        <f t="shared" si="8"/>
        <v>0</v>
      </c>
      <c r="H173" s="136">
        <f t="shared" si="9"/>
        <v>97228445.439999968</v>
      </c>
      <c r="I173" s="347"/>
    </row>
    <row r="174" spans="2:9">
      <c r="B174" s="127" t="str">
        <f>$B$38</f>
        <v>Home Economics</v>
      </c>
      <c r="C174" s="141">
        <f t="shared" si="8"/>
        <v>0</v>
      </c>
      <c r="D174" s="141">
        <f t="shared" si="8"/>
        <v>0</v>
      </c>
      <c r="E174" s="141">
        <f t="shared" si="8"/>
        <v>0</v>
      </c>
      <c r="F174" s="141">
        <f t="shared" si="8"/>
        <v>0</v>
      </c>
      <c r="G174" s="141">
        <f t="shared" si="8"/>
        <v>0</v>
      </c>
      <c r="H174" s="136">
        <f t="shared" si="9"/>
        <v>0</v>
      </c>
      <c r="I174" s="347"/>
    </row>
    <row r="175" spans="2:9">
      <c r="B175" s="127" t="str">
        <f>$B$39</f>
        <v>Law</v>
      </c>
      <c r="C175" s="141">
        <f t="shared" si="8"/>
        <v>0</v>
      </c>
      <c r="D175" s="141">
        <f t="shared" si="8"/>
        <v>0</v>
      </c>
      <c r="E175" s="141">
        <f t="shared" si="8"/>
        <v>0</v>
      </c>
      <c r="F175" s="141">
        <f t="shared" si="8"/>
        <v>0</v>
      </c>
      <c r="G175" s="141">
        <f t="shared" si="8"/>
        <v>0</v>
      </c>
      <c r="H175" s="136">
        <f t="shared" si="9"/>
        <v>0</v>
      </c>
      <c r="I175" s="347"/>
    </row>
    <row r="176" spans="2:9">
      <c r="B176" s="127" t="str">
        <f>$B$40</f>
        <v>Social Service</v>
      </c>
      <c r="C176" s="141">
        <f t="shared" si="8"/>
        <v>499762.00480086461</v>
      </c>
      <c r="D176" s="141">
        <f t="shared" si="8"/>
        <v>1633667.0279370607</v>
      </c>
      <c r="E176" s="141">
        <f t="shared" si="8"/>
        <v>5806071.8874039613</v>
      </c>
      <c r="F176" s="141">
        <f t="shared" si="8"/>
        <v>552043.17985811201</v>
      </c>
      <c r="G176" s="141">
        <f t="shared" si="8"/>
        <v>0</v>
      </c>
      <c r="H176" s="136">
        <f t="shared" si="9"/>
        <v>8491544.0999999996</v>
      </c>
      <c r="I176" s="347"/>
    </row>
    <row r="177" spans="2:9">
      <c r="B177" s="127" t="str">
        <f>$B$41</f>
        <v>Library Science</v>
      </c>
      <c r="C177" s="141">
        <f t="shared" si="8"/>
        <v>0</v>
      </c>
      <c r="D177" s="141">
        <f t="shared" si="8"/>
        <v>0</v>
      </c>
      <c r="E177" s="141">
        <f t="shared" si="8"/>
        <v>0</v>
      </c>
      <c r="F177" s="141">
        <f t="shared" si="8"/>
        <v>0</v>
      </c>
      <c r="G177" s="141">
        <f t="shared" si="8"/>
        <v>0</v>
      </c>
      <c r="H177" s="136">
        <f t="shared" si="9"/>
        <v>0</v>
      </c>
      <c r="I177" s="347"/>
    </row>
    <row r="178" spans="2:9">
      <c r="B178" s="127" t="str">
        <f>$B$42</f>
        <v>Veterinary Science</v>
      </c>
      <c r="C178" s="141">
        <f t="shared" ref="C178:G187" si="10">C153+$H$140*IF($H126=0,0,$H153*C126/$H126)+IF($H42=0,0,$H$141*$H153*C42/$H42)</f>
        <v>0</v>
      </c>
      <c r="D178" s="141">
        <f t="shared" si="10"/>
        <v>0</v>
      </c>
      <c r="E178" s="141">
        <f t="shared" si="10"/>
        <v>0</v>
      </c>
      <c r="F178" s="141">
        <f t="shared" si="10"/>
        <v>0</v>
      </c>
      <c r="G178" s="141">
        <f t="shared" si="10"/>
        <v>0</v>
      </c>
      <c r="H178" s="136">
        <f t="shared" si="9"/>
        <v>0</v>
      </c>
      <c r="I178" s="347"/>
    </row>
    <row r="179" spans="2:9">
      <c r="B179" s="127" t="str">
        <f>$B$43</f>
        <v>Vocational Training</v>
      </c>
      <c r="C179" s="141">
        <f t="shared" si="10"/>
        <v>0</v>
      </c>
      <c r="D179" s="141">
        <f t="shared" si="10"/>
        <v>0</v>
      </c>
      <c r="E179" s="141">
        <f t="shared" si="10"/>
        <v>0</v>
      </c>
      <c r="F179" s="141">
        <f t="shared" si="10"/>
        <v>0</v>
      </c>
      <c r="G179" s="141">
        <f t="shared" si="10"/>
        <v>0</v>
      </c>
      <c r="H179" s="136">
        <f t="shared" si="9"/>
        <v>0</v>
      </c>
      <c r="I179" s="347"/>
    </row>
    <row r="180" spans="2:9">
      <c r="B180" s="127" t="str">
        <f>$B$44</f>
        <v>Physical Training</v>
      </c>
      <c r="C180" s="141">
        <f t="shared" si="10"/>
        <v>0</v>
      </c>
      <c r="D180" s="141">
        <f t="shared" si="10"/>
        <v>0</v>
      </c>
      <c r="E180" s="141">
        <f t="shared" si="10"/>
        <v>0</v>
      </c>
      <c r="F180" s="141">
        <f t="shared" si="10"/>
        <v>0</v>
      </c>
      <c r="G180" s="141">
        <f t="shared" si="10"/>
        <v>0</v>
      </c>
      <c r="H180" s="136">
        <f t="shared" si="9"/>
        <v>0</v>
      </c>
      <c r="I180" s="347"/>
    </row>
    <row r="181" spans="2:9">
      <c r="B181" s="127" t="str">
        <f>$B$45</f>
        <v>Health Services</v>
      </c>
      <c r="C181" s="141">
        <f t="shared" si="10"/>
        <v>0</v>
      </c>
      <c r="D181" s="141">
        <f t="shared" si="10"/>
        <v>0</v>
      </c>
      <c r="E181" s="141">
        <f t="shared" si="10"/>
        <v>0</v>
      </c>
      <c r="F181" s="141">
        <f t="shared" si="10"/>
        <v>0</v>
      </c>
      <c r="G181" s="141">
        <f t="shared" si="10"/>
        <v>0</v>
      </c>
      <c r="H181" s="136">
        <f t="shared" si="9"/>
        <v>0</v>
      </c>
      <c r="I181" s="347"/>
    </row>
    <row r="182" spans="2:9">
      <c r="B182" s="127" t="str">
        <f>$B$46</f>
        <v>Pharmacy</v>
      </c>
      <c r="C182" s="141">
        <f t="shared" si="10"/>
        <v>0</v>
      </c>
      <c r="D182" s="141">
        <f t="shared" si="10"/>
        <v>0</v>
      </c>
      <c r="E182" s="141">
        <f t="shared" si="10"/>
        <v>0</v>
      </c>
      <c r="F182" s="141">
        <f t="shared" si="10"/>
        <v>0</v>
      </c>
      <c r="G182" s="141">
        <f t="shared" si="10"/>
        <v>0</v>
      </c>
      <c r="H182" s="136">
        <f t="shared" si="9"/>
        <v>0</v>
      </c>
      <c r="I182" s="347"/>
    </row>
    <row r="183" spans="2:9">
      <c r="B183" s="127" t="str">
        <f>$B$47</f>
        <v>Business Administration</v>
      </c>
      <c r="C183" s="141">
        <f t="shared" si="10"/>
        <v>2329672.4684486734</v>
      </c>
      <c r="D183" s="141">
        <f t="shared" si="10"/>
        <v>9851895.6752317976</v>
      </c>
      <c r="E183" s="141">
        <f t="shared" si="10"/>
        <v>6015636.4955447977</v>
      </c>
      <c r="F183" s="141">
        <f t="shared" si="10"/>
        <v>3529183.2407747288</v>
      </c>
      <c r="G183" s="141">
        <f t="shared" si="10"/>
        <v>0</v>
      </c>
      <c r="H183" s="136">
        <f t="shared" si="9"/>
        <v>21726387.879999999</v>
      </c>
      <c r="I183" s="347"/>
    </row>
    <row r="184" spans="2:9">
      <c r="B184" s="127" t="str">
        <f>$B$48</f>
        <v>Optometry</v>
      </c>
      <c r="C184" s="141">
        <f t="shared" si="10"/>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0</v>
      </c>
      <c r="D185" s="141">
        <f t="shared" si="10"/>
        <v>0</v>
      </c>
      <c r="E185" s="141">
        <f t="shared" si="10"/>
        <v>0</v>
      </c>
      <c r="F185" s="141">
        <f t="shared" si="10"/>
        <v>0</v>
      </c>
      <c r="G185" s="141">
        <f t="shared" si="10"/>
        <v>0</v>
      </c>
      <c r="H185" s="136">
        <f t="shared" si="9"/>
        <v>0</v>
      </c>
      <c r="I185" s="347"/>
    </row>
    <row r="186" spans="2:9">
      <c r="B186" s="127" t="str">
        <f>$B$50</f>
        <v>Technology</v>
      </c>
      <c r="C186" s="141">
        <f t="shared" si="10"/>
        <v>1174873.5202517251</v>
      </c>
      <c r="D186" s="141">
        <f t="shared" si="10"/>
        <v>3482967.1856896435</v>
      </c>
      <c r="E186" s="141">
        <f t="shared" si="10"/>
        <v>564002.64405863057</v>
      </c>
      <c r="F186" s="141">
        <f t="shared" si="10"/>
        <v>0</v>
      </c>
      <c r="G186" s="141">
        <f t="shared" si="10"/>
        <v>0</v>
      </c>
      <c r="H186" s="136">
        <f t="shared" si="9"/>
        <v>5221843.3499999996</v>
      </c>
      <c r="I186" s="347"/>
    </row>
    <row r="187" spans="2:9">
      <c r="B187" s="127" t="str">
        <f>$B$51</f>
        <v>Nursing</v>
      </c>
      <c r="C187" s="141">
        <f t="shared" si="10"/>
        <v>2082442.9815732846</v>
      </c>
      <c r="D187" s="141">
        <f t="shared" si="10"/>
        <v>12811762.687634358</v>
      </c>
      <c r="E187" s="141">
        <f t="shared" si="10"/>
        <v>7835999.8273048829</v>
      </c>
      <c r="F187" s="141">
        <f t="shared" si="10"/>
        <v>2715647.2534874757</v>
      </c>
      <c r="G187" s="141">
        <f t="shared" si="10"/>
        <v>0</v>
      </c>
      <c r="H187" s="136">
        <f t="shared" si="9"/>
        <v>25445852.75</v>
      </c>
      <c r="I187" s="347"/>
    </row>
    <row r="188" spans="2:9">
      <c r="B188" s="130" t="str">
        <f>$B$52</f>
        <v>Totals</v>
      </c>
      <c r="C188" s="133">
        <f>SUM(C168:C187)</f>
        <v>51026669.825248972</v>
      </c>
      <c r="D188" s="133">
        <f>SUM(D168:D187)</f>
        <v>82347207.540242925</v>
      </c>
      <c r="E188" s="133">
        <f>SUM(E168:E187)</f>
        <v>71021556.225256532</v>
      </c>
      <c r="F188" s="133">
        <f>SUM(F168:F187)</f>
        <v>30699406.189251557</v>
      </c>
      <c r="G188" s="133">
        <f>SUM(G168:G187)</f>
        <v>0</v>
      </c>
      <c r="H188" s="133">
        <f t="shared" si="9"/>
        <v>235094839.77999997</v>
      </c>
      <c r="I188" s="347"/>
    </row>
    <row r="189" spans="2:9">
      <c r="B189" s="328"/>
      <c r="C189" s="329"/>
      <c r="D189" s="329"/>
      <c r="E189" s="329"/>
      <c r="F189" s="329"/>
      <c r="G189" s="329"/>
      <c r="H189" s="344"/>
    </row>
    <row r="190" spans="2:9" ht="15" customHeight="1">
      <c r="B190" s="489" t="s">
        <v>34</v>
      </c>
      <c r="C190" s="489"/>
      <c r="D190" s="489"/>
      <c r="E190" s="489"/>
      <c r="F190" s="489"/>
      <c r="G190" s="489"/>
      <c r="H190" s="122">
        <f>H15</f>
        <v>71092609</v>
      </c>
    </row>
    <row r="191" spans="2:9" ht="43.5" customHeight="1" thickBot="1">
      <c r="B191" s="471" t="s">
        <v>229</v>
      </c>
      <c r="C191" s="471"/>
      <c r="D191" s="471"/>
      <c r="E191" s="471"/>
      <c r="F191" s="471"/>
      <c r="G191" s="471"/>
      <c r="H191" s="471"/>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2" si="11">$H$190*IF($H$136=0,0,C116/$H$136)</f>
        <v>5489038.8832134167</v>
      </c>
      <c r="D193" s="135">
        <f t="shared" si="11"/>
        <v>5214942.7013527015</v>
      </c>
      <c r="E193" s="135">
        <f t="shared" si="11"/>
        <v>2234718.6218232815</v>
      </c>
      <c r="F193" s="135">
        <f t="shared" si="11"/>
        <v>1262393.4090978175</v>
      </c>
      <c r="G193" s="135">
        <f t="shared" si="11"/>
        <v>0</v>
      </c>
      <c r="H193" s="135">
        <f>SUM(C193:G193)</f>
        <v>14201093.615487216</v>
      </c>
    </row>
    <row r="194" spans="2:8">
      <c r="B194" s="127" t="str">
        <f>$B$33</f>
        <v>Science</v>
      </c>
      <c r="C194" s="138">
        <f t="shared" si="11"/>
        <v>3814118.6346868062</v>
      </c>
      <c r="D194" s="138">
        <f t="shared" si="11"/>
        <v>2190563.7452111389</v>
      </c>
      <c r="E194" s="138">
        <f t="shared" si="11"/>
        <v>2681908.9813986598</v>
      </c>
      <c r="F194" s="138">
        <f t="shared" si="11"/>
        <v>1350566.8969749971</v>
      </c>
      <c r="G194" s="138">
        <f t="shared" si="11"/>
        <v>0</v>
      </c>
      <c r="H194" s="138">
        <f t="shared" ref="H194:H213" si="12">SUM(C194:G194)</f>
        <v>10037158.258271603</v>
      </c>
    </row>
    <row r="195" spans="2:8">
      <c r="B195" s="127" t="str">
        <f>$B$34</f>
        <v>Fine Arts</v>
      </c>
      <c r="C195" s="138">
        <f t="shared" si="11"/>
        <v>2056462.7625296165</v>
      </c>
      <c r="D195" s="138">
        <f t="shared" si="11"/>
        <v>1520964.8022342946</v>
      </c>
      <c r="E195" s="138">
        <f t="shared" si="11"/>
        <v>833787.71353311825</v>
      </c>
      <c r="F195" s="138">
        <f t="shared" si="11"/>
        <v>0</v>
      </c>
      <c r="G195" s="138">
        <f t="shared" si="11"/>
        <v>0</v>
      </c>
      <c r="H195" s="138">
        <f t="shared" si="12"/>
        <v>4411215.2782970294</v>
      </c>
    </row>
    <row r="196" spans="2:8">
      <c r="B196" s="127" t="str">
        <f>$B$35</f>
        <v>Teacher Education</v>
      </c>
      <c r="C196" s="138">
        <f t="shared" si="11"/>
        <v>100215.02859960217</v>
      </c>
      <c r="D196" s="138">
        <f t="shared" si="11"/>
        <v>660078.65420559549</v>
      </c>
      <c r="E196" s="138">
        <f t="shared" si="11"/>
        <v>900819.45833180822</v>
      </c>
      <c r="F196" s="138">
        <f t="shared" si="11"/>
        <v>285309.92441063328</v>
      </c>
      <c r="G196" s="138">
        <f t="shared" si="11"/>
        <v>0</v>
      </c>
      <c r="H196" s="138">
        <f t="shared" si="12"/>
        <v>1946423.065547639</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3245141.5131617477</v>
      </c>
      <c r="D198" s="138">
        <f t="shared" si="11"/>
        <v>6307313.1730927583</v>
      </c>
      <c r="E198" s="138">
        <f t="shared" si="11"/>
        <v>6412256.7020128127</v>
      </c>
      <c r="F198" s="138">
        <f t="shared" si="11"/>
        <v>3022463.0684331548</v>
      </c>
      <c r="G198" s="138">
        <f t="shared" si="11"/>
        <v>0</v>
      </c>
      <c r="H198" s="138">
        <f t="shared" si="12"/>
        <v>18987174.456700474</v>
      </c>
    </row>
    <row r="199" spans="2:8">
      <c r="B199" s="127" t="str">
        <f>$B$38</f>
        <v>Home Economics</v>
      </c>
      <c r="C199" s="138">
        <f t="shared" si="11"/>
        <v>18274.042565785741</v>
      </c>
      <c r="D199" s="138">
        <f t="shared" si="11"/>
        <v>99761.276367265673</v>
      </c>
      <c r="E199" s="138">
        <f t="shared" si="11"/>
        <v>0</v>
      </c>
      <c r="F199" s="138">
        <f t="shared" si="11"/>
        <v>0</v>
      </c>
      <c r="G199" s="138">
        <f t="shared" si="11"/>
        <v>0</v>
      </c>
      <c r="H199" s="138">
        <f t="shared" si="12"/>
        <v>118035.31893305141</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228106.85812773558</v>
      </c>
      <c r="D201" s="138">
        <f t="shared" si="11"/>
        <v>745656.23114563327</v>
      </c>
      <c r="E201" s="138">
        <f t="shared" si="11"/>
        <v>2650071.0409692158</v>
      </c>
      <c r="F201" s="138">
        <f t="shared" si="11"/>
        <v>251969.60572954005</v>
      </c>
      <c r="G201" s="138">
        <f t="shared" si="11"/>
        <v>0</v>
      </c>
      <c r="H201" s="138">
        <f t="shared" si="12"/>
        <v>3875803.7359721246</v>
      </c>
    </row>
    <row r="202" spans="2:8">
      <c r="B202" s="127" t="str">
        <f>$B$41</f>
        <v>Library Science</v>
      </c>
      <c r="C202" s="138">
        <f t="shared" si="11"/>
        <v>1768.1602699368607</v>
      </c>
      <c r="D202" s="138">
        <f t="shared" si="11"/>
        <v>22343.116138293055</v>
      </c>
      <c r="E202" s="138">
        <f t="shared" si="11"/>
        <v>0</v>
      </c>
      <c r="F202" s="138">
        <f t="shared" si="11"/>
        <v>0</v>
      </c>
      <c r="G202" s="138">
        <f t="shared" si="11"/>
        <v>0</v>
      </c>
      <c r="H202" s="138">
        <f t="shared" si="12"/>
        <v>24111.276408229915</v>
      </c>
    </row>
    <row r="203" spans="2:8">
      <c r="B203" s="127" t="str">
        <f>$B$42</f>
        <v>Veterinary Science</v>
      </c>
      <c r="C203" s="138">
        <f t="shared" ref="C203:G212" si="13">$H$190*IF($H$136=0,0,C126/$H$136)</f>
        <v>0</v>
      </c>
      <c r="D203" s="138">
        <f t="shared" si="13"/>
        <v>0</v>
      </c>
      <c r="E203" s="138">
        <f t="shared" si="13"/>
        <v>0</v>
      </c>
      <c r="F203" s="138">
        <f t="shared" si="13"/>
        <v>0</v>
      </c>
      <c r="G203" s="138">
        <f t="shared" si="13"/>
        <v>0</v>
      </c>
      <c r="H203" s="138">
        <f t="shared" si="12"/>
        <v>0</v>
      </c>
    </row>
    <row r="204" spans="2:8">
      <c r="B204" s="127" t="str">
        <f>$B$43</f>
        <v>Vocational Training</v>
      </c>
      <c r="C204" s="138">
        <f t="shared" si="13"/>
        <v>0</v>
      </c>
      <c r="D204" s="138">
        <f t="shared" si="13"/>
        <v>0</v>
      </c>
      <c r="E204" s="138">
        <f t="shared" si="13"/>
        <v>0</v>
      </c>
      <c r="F204" s="138">
        <f t="shared" si="13"/>
        <v>0</v>
      </c>
      <c r="G204" s="138">
        <f t="shared" si="13"/>
        <v>0</v>
      </c>
      <c r="H204" s="138">
        <f t="shared" si="12"/>
        <v>0</v>
      </c>
    </row>
    <row r="205" spans="2:8">
      <c r="B205" s="127" t="str">
        <f>$B$44</f>
        <v>Physical Training</v>
      </c>
      <c r="C205" s="138">
        <f t="shared" si="13"/>
        <v>0</v>
      </c>
      <c r="D205" s="138">
        <f t="shared" si="13"/>
        <v>0</v>
      </c>
      <c r="E205" s="138">
        <f t="shared" si="13"/>
        <v>0</v>
      </c>
      <c r="F205" s="138">
        <f t="shared" si="13"/>
        <v>0</v>
      </c>
      <c r="G205" s="138">
        <f t="shared" si="13"/>
        <v>0</v>
      </c>
      <c r="H205" s="138">
        <f t="shared" si="12"/>
        <v>0</v>
      </c>
    </row>
    <row r="206" spans="2:8">
      <c r="B206" s="127" t="str">
        <f>$B$45</f>
        <v>Health Services</v>
      </c>
      <c r="C206" s="138">
        <f t="shared" si="13"/>
        <v>146765.56676419123</v>
      </c>
      <c r="D206" s="138">
        <f t="shared" si="13"/>
        <v>550034.24527159147</v>
      </c>
      <c r="E206" s="138">
        <f t="shared" si="13"/>
        <v>503116.72375990386</v>
      </c>
      <c r="F206" s="138">
        <f t="shared" si="13"/>
        <v>162211.51528632754</v>
      </c>
      <c r="G206" s="138">
        <f t="shared" si="13"/>
        <v>0</v>
      </c>
      <c r="H206" s="138">
        <f t="shared" si="12"/>
        <v>1362128.0510820141</v>
      </c>
    </row>
    <row r="207" spans="2:8">
      <c r="B207" s="127" t="str">
        <f>$B$46</f>
        <v>Pharmacy</v>
      </c>
      <c r="C207" s="138">
        <f t="shared" si="13"/>
        <v>0</v>
      </c>
      <c r="D207" s="138">
        <f t="shared" si="13"/>
        <v>0</v>
      </c>
      <c r="E207" s="138">
        <f t="shared" si="13"/>
        <v>0</v>
      </c>
      <c r="F207" s="138">
        <f t="shared" si="13"/>
        <v>0</v>
      </c>
      <c r="G207" s="138">
        <f t="shared" si="13"/>
        <v>0</v>
      </c>
      <c r="H207" s="138">
        <f t="shared" si="12"/>
        <v>0</v>
      </c>
    </row>
    <row r="208" spans="2:8">
      <c r="B208" s="127" t="str">
        <f>$B$47</f>
        <v>Business Administration</v>
      </c>
      <c r="C208" s="138">
        <f t="shared" si="13"/>
        <v>1073274.3873455906</v>
      </c>
      <c r="D208" s="138">
        <f t="shared" si="13"/>
        <v>4538744.1531934123</v>
      </c>
      <c r="E208" s="138">
        <f t="shared" si="13"/>
        <v>2771388.9663420999</v>
      </c>
      <c r="F208" s="138">
        <f t="shared" si="13"/>
        <v>1625886.0556029591</v>
      </c>
      <c r="G208" s="138">
        <f t="shared" si="13"/>
        <v>0</v>
      </c>
      <c r="H208" s="138">
        <f t="shared" si="12"/>
        <v>10009293.562484061</v>
      </c>
    </row>
    <row r="209" spans="2:8">
      <c r="B209" s="127" t="str">
        <f>$B$48</f>
        <v>Optometry</v>
      </c>
      <c r="C209" s="138">
        <f t="shared" si="13"/>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40990.480127149254</v>
      </c>
      <c r="E210" s="138">
        <f t="shared" si="13"/>
        <v>0</v>
      </c>
      <c r="F210" s="138">
        <f t="shared" si="13"/>
        <v>0</v>
      </c>
      <c r="G210" s="138">
        <f t="shared" si="13"/>
        <v>0</v>
      </c>
      <c r="H210" s="138">
        <f t="shared" si="12"/>
        <v>40990.480127149254</v>
      </c>
    </row>
    <row r="211" spans="2:8">
      <c r="B211" s="127" t="str">
        <f>$B$50</f>
        <v>Technology</v>
      </c>
      <c r="C211" s="138">
        <f t="shared" si="13"/>
        <v>107534.28492936678</v>
      </c>
      <c r="D211" s="138">
        <f t="shared" si="13"/>
        <v>318790.38831800153</v>
      </c>
      <c r="E211" s="138">
        <f t="shared" si="13"/>
        <v>51622.255486805421</v>
      </c>
      <c r="F211" s="138">
        <f t="shared" si="13"/>
        <v>0</v>
      </c>
      <c r="G211" s="138">
        <f t="shared" si="13"/>
        <v>0</v>
      </c>
      <c r="H211" s="138">
        <f t="shared" si="12"/>
        <v>477946.92873417371</v>
      </c>
    </row>
    <row r="212" spans="2:8">
      <c r="B212" s="127" t="str">
        <f>$B$51</f>
        <v>Nursing</v>
      </c>
      <c r="C212" s="138">
        <f t="shared" si="13"/>
        <v>458395.03081660258</v>
      </c>
      <c r="D212" s="138">
        <f t="shared" si="13"/>
        <v>2820172.4628139483</v>
      </c>
      <c r="E212" s="138">
        <f t="shared" si="13"/>
        <v>1724889.1874113036</v>
      </c>
      <c r="F212" s="138">
        <f t="shared" si="13"/>
        <v>597778.29091336683</v>
      </c>
      <c r="G212" s="138">
        <f t="shared" si="13"/>
        <v>0</v>
      </c>
      <c r="H212" s="138">
        <f t="shared" si="12"/>
        <v>5601234.9719552211</v>
      </c>
    </row>
    <row r="213" spans="2:8">
      <c r="B213" s="130" t="str">
        <f>$B$52</f>
        <v>Totals</v>
      </c>
      <c r="C213" s="135">
        <f>SUM(C193:C212)</f>
        <v>16739095.1530104</v>
      </c>
      <c r="D213" s="135">
        <f>SUM(D193:D212)</f>
        <v>25030355.42947178</v>
      </c>
      <c r="E213" s="135">
        <f>SUM(E193:E212)</f>
        <v>20764579.651069012</v>
      </c>
      <c r="F213" s="135">
        <f>SUM(F193:F212)</f>
        <v>8558578.7664487958</v>
      </c>
      <c r="G213" s="135">
        <f>SUM(G193:G212)</f>
        <v>0</v>
      </c>
      <c r="H213" s="135">
        <f t="shared" si="12"/>
        <v>71092608.999999985</v>
      </c>
    </row>
    <row r="214" spans="2:8">
      <c r="B214" s="143"/>
      <c r="C214" s="144"/>
      <c r="D214" s="144"/>
      <c r="E214" s="144"/>
      <c r="F214" s="144"/>
      <c r="G214" s="144"/>
      <c r="H214" s="144"/>
    </row>
    <row r="215" spans="2:8" ht="15" customHeight="1">
      <c r="B215" s="489" t="s">
        <v>35</v>
      </c>
      <c r="C215" s="489"/>
      <c r="D215" s="489"/>
      <c r="E215" s="489"/>
      <c r="F215" s="489"/>
      <c r="G215" s="489"/>
      <c r="H215" s="122">
        <f>H17</f>
        <v>59419741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27" si="14">$H$215*IF($H$25=0,0,C$25/$H$25)*IF(C$52=0,0,C32/C$52)</f>
        <v>7019777.3959026495</v>
      </c>
      <c r="D218" s="135">
        <f t="shared" si="14"/>
        <v>5008056.5518494099</v>
      </c>
      <c r="E218" s="135">
        <f t="shared" si="14"/>
        <v>619988.24199903733</v>
      </c>
      <c r="F218" s="135">
        <f t="shared" si="14"/>
        <v>217552.55847082028</v>
      </c>
      <c r="G218" s="135">
        <f t="shared" si="14"/>
        <v>0</v>
      </c>
      <c r="H218" s="135">
        <f>SUM(C218:G218)</f>
        <v>12865374.748221917</v>
      </c>
    </row>
    <row r="219" spans="2:8">
      <c r="B219" s="127" t="str">
        <f>$B$33</f>
        <v>Science</v>
      </c>
      <c r="C219" s="138">
        <f t="shared" si="14"/>
        <v>3361138.9563273876</v>
      </c>
      <c r="D219" s="138">
        <f t="shared" si="14"/>
        <v>1937144.3391990175</v>
      </c>
      <c r="E219" s="138">
        <f t="shared" si="14"/>
        <v>1695998.8391982219</v>
      </c>
      <c r="F219" s="138">
        <f t="shared" si="14"/>
        <v>249061.65369175471</v>
      </c>
      <c r="G219" s="138">
        <f t="shared" si="14"/>
        <v>0</v>
      </c>
      <c r="H219" s="138">
        <f t="shared" ref="H219:H238" si="15">SUM(C219:G219)</f>
        <v>7243343.788416381</v>
      </c>
    </row>
    <row r="220" spans="2:8">
      <c r="B220" s="127" t="str">
        <f>$B$34</f>
        <v>Fine Arts</v>
      </c>
      <c r="C220" s="138">
        <f t="shared" si="14"/>
        <v>1102895.9702057173</v>
      </c>
      <c r="D220" s="138">
        <f t="shared" si="14"/>
        <v>859139.83329193282</v>
      </c>
      <c r="E220" s="138">
        <f t="shared" si="14"/>
        <v>64128.143700020708</v>
      </c>
      <c r="F220" s="138">
        <f t="shared" si="14"/>
        <v>0</v>
      </c>
      <c r="G220" s="138">
        <f t="shared" si="14"/>
        <v>0</v>
      </c>
      <c r="H220" s="138">
        <f t="shared" si="15"/>
        <v>2026163.9471976708</v>
      </c>
    </row>
    <row r="221" spans="2:8">
      <c r="B221" s="127" t="str">
        <f>$B$35</f>
        <v>Teacher Education</v>
      </c>
      <c r="C221" s="138">
        <f t="shared" si="14"/>
        <v>54428.837780757014</v>
      </c>
      <c r="D221" s="138">
        <f t="shared" si="14"/>
        <v>632072.09878450679</v>
      </c>
      <c r="E221" s="138">
        <f t="shared" si="14"/>
        <v>1201657.0182858531</v>
      </c>
      <c r="F221" s="138">
        <f t="shared" si="14"/>
        <v>67749.931703715658</v>
      </c>
      <c r="G221" s="138">
        <f t="shared" si="14"/>
        <v>0</v>
      </c>
      <c r="H221" s="138">
        <f t="shared" si="15"/>
        <v>1955907.8865548326</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1422467.6129606126</v>
      </c>
      <c r="D223" s="138">
        <f t="shared" si="14"/>
        <v>3952566.8328381428</v>
      </c>
      <c r="E223" s="138">
        <f t="shared" si="14"/>
        <v>3868816.1112047373</v>
      </c>
      <c r="F223" s="138">
        <f t="shared" si="14"/>
        <v>652119.9775417964</v>
      </c>
      <c r="G223" s="138">
        <f t="shared" si="14"/>
        <v>0</v>
      </c>
      <c r="H223" s="138">
        <f t="shared" si="15"/>
        <v>9895970.5345452894</v>
      </c>
    </row>
    <row r="224" spans="2:8">
      <c r="B224" s="127" t="str">
        <f>$B$38</f>
        <v>Home Economics</v>
      </c>
      <c r="C224" s="138">
        <f t="shared" si="14"/>
        <v>31328.226397063634</v>
      </c>
      <c r="D224" s="138">
        <f t="shared" si="14"/>
        <v>100531.14148829931</v>
      </c>
      <c r="E224" s="138">
        <f t="shared" si="14"/>
        <v>0</v>
      </c>
      <c r="F224" s="138">
        <f t="shared" si="14"/>
        <v>0</v>
      </c>
      <c r="G224" s="138">
        <f t="shared" si="14"/>
        <v>0</v>
      </c>
      <c r="H224" s="138">
        <f t="shared" si="15"/>
        <v>131859.36788536294</v>
      </c>
    </row>
    <row r="225" spans="2:8">
      <c r="B225" s="127" t="str">
        <f>$B$39</f>
        <v>Law</v>
      </c>
      <c r="C225" s="138">
        <f t="shared" si="14"/>
        <v>0</v>
      </c>
      <c r="D225" s="138">
        <f t="shared" si="14"/>
        <v>0</v>
      </c>
      <c r="E225" s="138">
        <f t="shared" si="14"/>
        <v>0</v>
      </c>
      <c r="F225" s="138">
        <f t="shared" si="14"/>
        <v>0</v>
      </c>
      <c r="G225" s="138">
        <f t="shared" si="14"/>
        <v>0</v>
      </c>
      <c r="H225" s="138">
        <f t="shared" si="15"/>
        <v>0</v>
      </c>
    </row>
    <row r="226" spans="2:8">
      <c r="B226" s="127" t="str">
        <f>$B$40</f>
        <v>Social Service</v>
      </c>
      <c r="C226" s="138">
        <f t="shared" si="14"/>
        <v>133263.62971175174</v>
      </c>
      <c r="D226" s="138">
        <f t="shared" si="14"/>
        <v>1030967.7999503193</v>
      </c>
      <c r="E226" s="138">
        <f t="shared" si="14"/>
        <v>2719563.5514334384</v>
      </c>
      <c r="F226" s="138">
        <f t="shared" si="14"/>
        <v>37423.771798242939</v>
      </c>
      <c r="G226" s="138">
        <f t="shared" si="14"/>
        <v>0</v>
      </c>
      <c r="H226" s="138">
        <f t="shared" si="15"/>
        <v>3921218.7528937524</v>
      </c>
    </row>
    <row r="227" spans="2:8">
      <c r="B227" s="127" t="str">
        <f>$B$41</f>
        <v>Library Science</v>
      </c>
      <c r="C227" s="138">
        <f t="shared" si="14"/>
        <v>118.66752423130163</v>
      </c>
      <c r="D227" s="138">
        <f t="shared" si="14"/>
        <v>4712.3972572640296</v>
      </c>
      <c r="E227" s="138">
        <f t="shared" si="14"/>
        <v>0</v>
      </c>
      <c r="F227" s="138">
        <f t="shared" si="14"/>
        <v>0</v>
      </c>
      <c r="G227" s="138">
        <f t="shared" si="14"/>
        <v>0</v>
      </c>
      <c r="H227" s="138">
        <f t="shared" si="15"/>
        <v>4831.0647814953309</v>
      </c>
    </row>
    <row r="228" spans="2:8">
      <c r="B228" s="127" t="str">
        <f>$B$42</f>
        <v>Veterinary Science</v>
      </c>
      <c r="C228" s="138">
        <f t="shared" ref="C228:G237" si="16">$H$215*IF($H$25=0,0,C$25/$H$25)*IF(C$52=0,0,C42/C$52)</f>
        <v>0</v>
      </c>
      <c r="D228" s="138">
        <f t="shared" si="16"/>
        <v>0</v>
      </c>
      <c r="E228" s="138">
        <f t="shared" si="16"/>
        <v>0</v>
      </c>
      <c r="F228" s="138">
        <f t="shared" si="16"/>
        <v>0</v>
      </c>
      <c r="G228" s="138">
        <f t="shared" si="16"/>
        <v>0</v>
      </c>
      <c r="H228" s="138">
        <f t="shared" si="15"/>
        <v>0</v>
      </c>
    </row>
    <row r="229" spans="2:8">
      <c r="B229" s="127" t="str">
        <f>$B$43</f>
        <v>Vocational Training</v>
      </c>
      <c r="C229" s="138">
        <f t="shared" si="16"/>
        <v>0</v>
      </c>
      <c r="D229" s="138">
        <f t="shared" si="16"/>
        <v>0</v>
      </c>
      <c r="E229" s="138">
        <f t="shared" si="16"/>
        <v>0</v>
      </c>
      <c r="F229" s="138">
        <f t="shared" si="16"/>
        <v>0</v>
      </c>
      <c r="G229" s="138">
        <f t="shared" si="16"/>
        <v>0</v>
      </c>
      <c r="H229" s="138">
        <f t="shared" si="15"/>
        <v>0</v>
      </c>
    </row>
    <row r="230" spans="2:8">
      <c r="B230" s="127" t="str">
        <f>$B$44</f>
        <v>Physical Training</v>
      </c>
      <c r="C230" s="138">
        <f t="shared" si="16"/>
        <v>0</v>
      </c>
      <c r="D230" s="138">
        <f t="shared" si="16"/>
        <v>0</v>
      </c>
      <c r="E230" s="138">
        <f t="shared" si="16"/>
        <v>0</v>
      </c>
      <c r="F230" s="138">
        <f t="shared" si="16"/>
        <v>0</v>
      </c>
      <c r="G230" s="138">
        <f t="shared" si="16"/>
        <v>0</v>
      </c>
      <c r="H230" s="138">
        <f t="shared" si="15"/>
        <v>0</v>
      </c>
    </row>
    <row r="231" spans="2:8">
      <c r="B231" s="127" t="str">
        <f>$B$45</f>
        <v>Health Services</v>
      </c>
      <c r="C231" s="138">
        <f t="shared" si="16"/>
        <v>267595.26714158518</v>
      </c>
      <c r="D231" s="138">
        <f t="shared" si="16"/>
        <v>1435710.3643797743</v>
      </c>
      <c r="E231" s="138">
        <f t="shared" si="16"/>
        <v>245575.99215356767</v>
      </c>
      <c r="F231" s="138">
        <f t="shared" si="16"/>
        <v>25379.339495360153</v>
      </c>
      <c r="G231" s="138">
        <f t="shared" si="16"/>
        <v>0</v>
      </c>
      <c r="H231" s="138">
        <f t="shared" si="15"/>
        <v>1974260.9631702874</v>
      </c>
    </row>
    <row r="232" spans="2:8">
      <c r="B232" s="127" t="str">
        <f>$B$46</f>
        <v>Pharmacy</v>
      </c>
      <c r="C232" s="138">
        <f t="shared" si="16"/>
        <v>0</v>
      </c>
      <c r="D232" s="138">
        <f t="shared" si="16"/>
        <v>0</v>
      </c>
      <c r="E232" s="138">
        <f t="shared" si="16"/>
        <v>0</v>
      </c>
      <c r="F232" s="138">
        <f t="shared" si="16"/>
        <v>0</v>
      </c>
      <c r="G232" s="138">
        <f t="shared" si="16"/>
        <v>0</v>
      </c>
      <c r="H232" s="138">
        <f t="shared" si="15"/>
        <v>0</v>
      </c>
    </row>
    <row r="233" spans="2:8">
      <c r="B233" s="127" t="str">
        <f>$B$47</f>
        <v>Business Administration</v>
      </c>
      <c r="C233" s="138">
        <f t="shared" si="16"/>
        <v>713270.93231294362</v>
      </c>
      <c r="D233" s="138">
        <f t="shared" si="16"/>
        <v>4236968.7339756144</v>
      </c>
      <c r="E233" s="138">
        <f t="shared" si="16"/>
        <v>1339234.2568050835</v>
      </c>
      <c r="F233" s="138">
        <f t="shared" si="16"/>
        <v>103022.91201930096</v>
      </c>
      <c r="G233" s="138">
        <f t="shared" si="16"/>
        <v>0</v>
      </c>
      <c r="H233" s="138">
        <f t="shared" si="15"/>
        <v>6392496.8351129433</v>
      </c>
    </row>
    <row r="234" spans="2:8">
      <c r="B234" s="127" t="str">
        <f>$B$48</f>
        <v>Optometry</v>
      </c>
      <c r="C234" s="138">
        <f t="shared" si="16"/>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0</v>
      </c>
      <c r="D235" s="138">
        <f t="shared" si="16"/>
        <v>8377.5951240249415</v>
      </c>
      <c r="E235" s="138">
        <f t="shared" si="16"/>
        <v>0</v>
      </c>
      <c r="F235" s="138">
        <f t="shared" si="16"/>
        <v>0</v>
      </c>
      <c r="G235" s="138">
        <f t="shared" si="16"/>
        <v>0</v>
      </c>
      <c r="H235" s="138">
        <f t="shared" si="15"/>
        <v>8377.5951240249415</v>
      </c>
    </row>
    <row r="236" spans="2:8">
      <c r="B236" s="127" t="str">
        <f>$B$50</f>
        <v>Technology</v>
      </c>
      <c r="C236" s="138">
        <f t="shared" si="16"/>
        <v>102884.74350853851</v>
      </c>
      <c r="D236" s="138">
        <f t="shared" si="16"/>
        <v>380918.77829550911</v>
      </c>
      <c r="E236" s="138">
        <f t="shared" si="16"/>
        <v>150129.45269307174</v>
      </c>
      <c r="F236" s="138">
        <f t="shared" si="16"/>
        <v>0</v>
      </c>
      <c r="G236" s="138">
        <f t="shared" si="16"/>
        <v>0</v>
      </c>
      <c r="H236" s="138">
        <f t="shared" si="15"/>
        <v>633932.97449711943</v>
      </c>
    </row>
    <row r="237" spans="2:8">
      <c r="B237" s="127" t="str">
        <f>$B$51</f>
        <v>Nursing</v>
      </c>
      <c r="C237" s="138">
        <f t="shared" si="16"/>
        <v>354776.34161018138</v>
      </c>
      <c r="D237" s="138">
        <f t="shared" si="16"/>
        <v>8415957.5283637065</v>
      </c>
      <c r="E237" s="138">
        <f t="shared" si="16"/>
        <v>3284371.7628068742</v>
      </c>
      <c r="F237" s="138">
        <f t="shared" si="16"/>
        <v>310896.90881816176</v>
      </c>
      <c r="G237" s="138">
        <f t="shared" si="16"/>
        <v>0</v>
      </c>
      <c r="H237" s="138">
        <f t="shared" si="15"/>
        <v>12366002.541598924</v>
      </c>
    </row>
    <row r="238" spans="2:8">
      <c r="B238" s="130" t="str">
        <f>$B$52</f>
        <v>Totals</v>
      </c>
      <c r="C238" s="135">
        <f>SUM(C218:C237)</f>
        <v>14563946.581383416</v>
      </c>
      <c r="D238" s="135">
        <f>SUM(D218:D237)</f>
        <v>28003123.99479752</v>
      </c>
      <c r="E238" s="135">
        <f>SUM(E218:E237)</f>
        <v>15189463.370279904</v>
      </c>
      <c r="F238" s="135">
        <f>SUM(F218:F237)</f>
        <v>1663207.0535391532</v>
      </c>
      <c r="G238" s="135">
        <f>SUM(G218:G237)</f>
        <v>0</v>
      </c>
      <c r="H238" s="135">
        <f t="shared" si="15"/>
        <v>59419741</v>
      </c>
    </row>
    <row r="239" spans="2:8">
      <c r="B239" s="328"/>
      <c r="C239" s="348"/>
      <c r="D239" s="348"/>
      <c r="E239" s="348"/>
      <c r="F239" s="348"/>
      <c r="G239" s="348"/>
      <c r="H239" s="348"/>
    </row>
    <row r="240" spans="2:8" ht="15" customHeight="1">
      <c r="B240" s="120" t="s">
        <v>11</v>
      </c>
      <c r="C240" s="121"/>
      <c r="D240" s="121"/>
      <c r="E240" s="121"/>
      <c r="F240" s="121"/>
      <c r="G240" s="121"/>
      <c r="H240" s="122">
        <f>H16</f>
        <v>83853027</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$H$240*IF($H$25=0,0,C$25/$H$25)*IF(C$52=0,0,C32/C$52)</f>
        <v>9906296.6887151971</v>
      </c>
      <c r="D243" s="135">
        <f t="shared" ref="C243:G252" si="17">$H$240*IF($H$25=0,0,D$25/$H$25)*IF(D$52=0,0,D32/D$52)</f>
        <v>7067360.0085156113</v>
      </c>
      <c r="E243" s="135">
        <f t="shared" si="17"/>
        <v>874926.2437213891</v>
      </c>
      <c r="F243" s="135">
        <f t="shared" si="17"/>
        <v>307009.76228376315</v>
      </c>
      <c r="G243" s="135">
        <f t="shared" si="17"/>
        <v>0</v>
      </c>
      <c r="H243" s="135">
        <f>SUM(C243:G243)</f>
        <v>18155592.703235961</v>
      </c>
    </row>
    <row r="244" spans="2:8">
      <c r="B244" s="127" t="str">
        <f>$B$33</f>
        <v>Science</v>
      </c>
      <c r="C244" s="138">
        <f t="shared" si="17"/>
        <v>4743232.988101922</v>
      </c>
      <c r="D244" s="138">
        <f t="shared" si="17"/>
        <v>2733694.4564896766</v>
      </c>
      <c r="E244" s="138">
        <f t="shared" si="17"/>
        <v>2393390.3793901959</v>
      </c>
      <c r="F244" s="138">
        <f t="shared" si="17"/>
        <v>351475.33833375946</v>
      </c>
      <c r="G244" s="138">
        <f t="shared" si="17"/>
        <v>0</v>
      </c>
      <c r="H244" s="138">
        <f t="shared" ref="H244:H263" si="18">SUM(C244:G244)</f>
        <v>10221793.162315555</v>
      </c>
    </row>
    <row r="245" spans="2:8">
      <c r="B245" s="127" t="str">
        <f>$B$34</f>
        <v>Fine Arts</v>
      </c>
      <c r="C245" s="138">
        <f t="shared" si="17"/>
        <v>1556404.7236061029</v>
      </c>
      <c r="D245" s="138">
        <f t="shared" si="17"/>
        <v>1212416.5205937861</v>
      </c>
      <c r="E245" s="138">
        <f t="shared" si="17"/>
        <v>90497.516055105603</v>
      </c>
      <c r="F245" s="138">
        <f t="shared" si="17"/>
        <v>0</v>
      </c>
      <c r="G245" s="138">
        <f t="shared" si="17"/>
        <v>0</v>
      </c>
      <c r="H245" s="138">
        <f t="shared" si="18"/>
        <v>2859318.7602549945</v>
      </c>
    </row>
    <row r="246" spans="2:8">
      <c r="B246" s="127" t="str">
        <f>$B$35</f>
        <v>Teacher Education</v>
      </c>
      <c r="C246" s="138">
        <f t="shared" si="17"/>
        <v>76809.873742270909</v>
      </c>
      <c r="D246" s="138">
        <f t="shared" si="17"/>
        <v>891978.95974208158</v>
      </c>
      <c r="E246" s="138">
        <f t="shared" si="17"/>
        <v>1695776.129334915</v>
      </c>
      <c r="F246" s="138">
        <f t="shared" si="17"/>
        <v>95608.576489753221</v>
      </c>
      <c r="G246" s="138">
        <f t="shared" si="17"/>
        <v>0</v>
      </c>
      <c r="H246" s="138">
        <f t="shared" si="18"/>
        <v>2760173.5393090206</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2007383.6261960787</v>
      </c>
      <c r="D248" s="138">
        <f t="shared" si="17"/>
        <v>5577854.8976388378</v>
      </c>
      <c r="E248" s="138">
        <f t="shared" si="17"/>
        <v>5459666.0364252664</v>
      </c>
      <c r="F248" s="138">
        <f t="shared" si="17"/>
        <v>920270.48862518021</v>
      </c>
      <c r="G248" s="138">
        <f t="shared" si="17"/>
        <v>0</v>
      </c>
      <c r="H248" s="138">
        <f t="shared" si="18"/>
        <v>13965175.048885364</v>
      </c>
    </row>
    <row r="249" spans="2:8">
      <c r="B249" s="127" t="str">
        <f>$B$38</f>
        <v>Home Economics</v>
      </c>
      <c r="C249" s="138">
        <f t="shared" si="17"/>
        <v>44210.334305144308</v>
      </c>
      <c r="D249" s="138">
        <f t="shared" si="17"/>
        <v>141869.35822488996</v>
      </c>
      <c r="E249" s="138">
        <f t="shared" si="17"/>
        <v>0</v>
      </c>
      <c r="F249" s="138">
        <f t="shared" si="17"/>
        <v>0</v>
      </c>
      <c r="G249" s="138">
        <f t="shared" si="17"/>
        <v>0</v>
      </c>
      <c r="H249" s="138">
        <f t="shared" si="18"/>
        <v>186079.69253003428</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188061.38418438277</v>
      </c>
      <c r="D251" s="138">
        <f t="shared" si="17"/>
        <v>1454899.8247125433</v>
      </c>
      <c r="E251" s="138">
        <f t="shared" si="17"/>
        <v>3837842.9806108382</v>
      </c>
      <c r="F251" s="138">
        <f t="shared" si="17"/>
        <v>52812.356537197018</v>
      </c>
      <c r="G251" s="138">
        <f t="shared" si="17"/>
        <v>0</v>
      </c>
      <c r="H251" s="138">
        <f t="shared" si="18"/>
        <v>5533616.5460449606</v>
      </c>
    </row>
    <row r="252" spans="2:8">
      <c r="B252" s="127" t="str">
        <f>$B$41</f>
        <v>Library Science</v>
      </c>
      <c r="C252" s="138">
        <f t="shared" si="17"/>
        <v>167.46338751948599</v>
      </c>
      <c r="D252" s="138">
        <f t="shared" si="17"/>
        <v>6650.126166791717</v>
      </c>
      <c r="E252" s="138">
        <f t="shared" si="17"/>
        <v>0</v>
      </c>
      <c r="F252" s="138">
        <f t="shared" si="17"/>
        <v>0</v>
      </c>
      <c r="G252" s="138">
        <f t="shared" si="17"/>
        <v>0</v>
      </c>
      <c r="H252" s="138">
        <f t="shared" si="18"/>
        <v>6817.5895543112028</v>
      </c>
    </row>
    <row r="253" spans="2:8">
      <c r="B253" s="127" t="str">
        <f>$B$42</f>
        <v>Veterinary Science</v>
      </c>
      <c r="C253" s="138">
        <f t="shared" ref="C253:G262" si="19">$H$240*IF($H$25=0,0,C$25/$H$25)*IF(C$52=0,0,C42/C$52)</f>
        <v>0</v>
      </c>
      <c r="D253" s="138">
        <f t="shared" si="19"/>
        <v>0</v>
      </c>
      <c r="E253" s="138">
        <f t="shared" si="19"/>
        <v>0</v>
      </c>
      <c r="F253" s="138">
        <f t="shared" si="19"/>
        <v>0</v>
      </c>
      <c r="G253" s="138">
        <f t="shared" si="19"/>
        <v>0</v>
      </c>
      <c r="H253" s="138">
        <f t="shared" si="18"/>
        <v>0</v>
      </c>
    </row>
    <row r="254" spans="2:8">
      <c r="B254" s="127" t="str">
        <f>$B$43</f>
        <v>Vocational Training</v>
      </c>
      <c r="C254" s="138">
        <f t="shared" si="19"/>
        <v>0</v>
      </c>
      <c r="D254" s="138">
        <f t="shared" si="19"/>
        <v>0</v>
      </c>
      <c r="E254" s="138">
        <f t="shared" si="19"/>
        <v>0</v>
      </c>
      <c r="F254" s="138">
        <f t="shared" si="19"/>
        <v>0</v>
      </c>
      <c r="G254" s="138">
        <f t="shared" si="19"/>
        <v>0</v>
      </c>
      <c r="H254" s="138">
        <f t="shared" si="18"/>
        <v>0</v>
      </c>
    </row>
    <row r="255" spans="2:8">
      <c r="B255" s="127" t="str">
        <f>$B$44</f>
        <v>Physical Training</v>
      </c>
      <c r="C255" s="138">
        <f t="shared" si="19"/>
        <v>0</v>
      </c>
      <c r="D255" s="138">
        <f t="shared" si="19"/>
        <v>0</v>
      </c>
      <c r="E255" s="138">
        <f t="shared" si="19"/>
        <v>0</v>
      </c>
      <c r="F255" s="138">
        <f t="shared" si="19"/>
        <v>0</v>
      </c>
      <c r="G255" s="138">
        <f t="shared" si="19"/>
        <v>0</v>
      </c>
      <c r="H255" s="138">
        <f t="shared" si="18"/>
        <v>0</v>
      </c>
    </row>
    <row r="256" spans="2:8">
      <c r="B256" s="127" t="str">
        <f>$B$45</f>
        <v>Health Services</v>
      </c>
      <c r="C256" s="138">
        <f t="shared" si="19"/>
        <v>377629.93885644089</v>
      </c>
      <c r="D256" s="138">
        <f t="shared" si="19"/>
        <v>2026071.7721492096</v>
      </c>
      <c r="E256" s="138">
        <f t="shared" si="19"/>
        <v>346556.37931179977</v>
      </c>
      <c r="F256" s="138">
        <f t="shared" si="19"/>
        <v>35815.276272351999</v>
      </c>
      <c r="G256" s="138">
        <f t="shared" si="19"/>
        <v>0</v>
      </c>
      <c r="H256" s="138">
        <f t="shared" si="18"/>
        <v>2786073.3665898023</v>
      </c>
    </row>
    <row r="257" spans="2:9">
      <c r="B257" s="127" t="str">
        <f>$B$46</f>
        <v>Pharmacy</v>
      </c>
      <c r="C257" s="138">
        <f t="shared" si="19"/>
        <v>0</v>
      </c>
      <c r="D257" s="138">
        <f t="shared" si="19"/>
        <v>0</v>
      </c>
      <c r="E257" s="138">
        <f t="shared" si="19"/>
        <v>0</v>
      </c>
      <c r="F257" s="138">
        <f t="shared" si="19"/>
        <v>0</v>
      </c>
      <c r="G257" s="138">
        <f t="shared" si="19"/>
        <v>0</v>
      </c>
      <c r="H257" s="138">
        <f t="shared" si="18"/>
        <v>0</v>
      </c>
    </row>
    <row r="258" spans="2:9">
      <c r="B258" s="127" t="str">
        <f>$B$47</f>
        <v>Business Administration</v>
      </c>
      <c r="C258" s="138">
        <f t="shared" si="19"/>
        <v>1006566.6012504571</v>
      </c>
      <c r="D258" s="138">
        <f t="shared" si="19"/>
        <v>5979202.3268531747</v>
      </c>
      <c r="E258" s="138">
        <f t="shared" si="19"/>
        <v>1889924.8701740657</v>
      </c>
      <c r="F258" s="138">
        <f t="shared" si="19"/>
        <v>145385.74012251364</v>
      </c>
      <c r="G258" s="138">
        <f t="shared" si="19"/>
        <v>0</v>
      </c>
      <c r="H258" s="138">
        <f t="shared" si="18"/>
        <v>9021079.5384002104</v>
      </c>
    </row>
    <row r="259" spans="2:9">
      <c r="B259" s="127" t="str">
        <f>$B$48</f>
        <v>Optometry</v>
      </c>
      <c r="C259" s="138">
        <f t="shared" si="19"/>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0</v>
      </c>
      <c r="D260" s="138">
        <f t="shared" si="19"/>
        <v>11822.44651874083</v>
      </c>
      <c r="E260" s="138">
        <f t="shared" si="19"/>
        <v>0</v>
      </c>
      <c r="F260" s="138">
        <f t="shared" si="19"/>
        <v>0</v>
      </c>
      <c r="G260" s="138">
        <f t="shared" si="19"/>
        <v>0</v>
      </c>
      <c r="H260" s="138">
        <f t="shared" si="18"/>
        <v>11822.44651874083</v>
      </c>
    </row>
    <row r="261" spans="2:9">
      <c r="B261" s="127" t="str">
        <f>$B$50</f>
        <v>Technology</v>
      </c>
      <c r="C261" s="138">
        <f t="shared" si="19"/>
        <v>145190.75697939435</v>
      </c>
      <c r="D261" s="138">
        <f t="shared" si="19"/>
        <v>537551.86514899717</v>
      </c>
      <c r="E261" s="138">
        <f t="shared" si="19"/>
        <v>211862.40192745652</v>
      </c>
      <c r="F261" s="138">
        <f t="shared" si="19"/>
        <v>0</v>
      </c>
      <c r="G261" s="138">
        <f t="shared" si="19"/>
        <v>0</v>
      </c>
      <c r="H261" s="138">
        <f t="shared" si="18"/>
        <v>894605.02405584801</v>
      </c>
    </row>
    <row r="262" spans="2:9">
      <c r="B262" s="127" t="str">
        <f>$B$51</f>
        <v>Nursing</v>
      </c>
      <c r="C262" s="138">
        <f t="shared" si="19"/>
        <v>500659.70755408989</v>
      </c>
      <c r="D262" s="138">
        <f t="shared" si="19"/>
        <v>11876583.471757898</v>
      </c>
      <c r="E262" s="138">
        <f t="shared" si="19"/>
        <v>4634899.2686569011</v>
      </c>
      <c r="F262" s="138">
        <f t="shared" si="19"/>
        <v>438737.13433631189</v>
      </c>
      <c r="G262" s="138">
        <f t="shared" si="19"/>
        <v>0</v>
      </c>
      <c r="H262" s="138">
        <f t="shared" si="18"/>
        <v>17450879.5823052</v>
      </c>
    </row>
    <row r="263" spans="2:9">
      <c r="B263" s="130" t="str">
        <f>$B$52</f>
        <v>Totals</v>
      </c>
      <c r="C263" s="135">
        <f>SUM(C243:C262)</f>
        <v>20552614.086879004</v>
      </c>
      <c r="D263" s="135">
        <f>SUM(D243:D262)</f>
        <v>39517956.034512244</v>
      </c>
      <c r="E263" s="135">
        <f>SUM(E243:E262)</f>
        <v>21435342.205607936</v>
      </c>
      <c r="F263" s="135">
        <f>SUM(F243:F262)</f>
        <v>2347114.6730008307</v>
      </c>
      <c r="G263" s="135">
        <f>SUM(G243:G262)</f>
        <v>0</v>
      </c>
      <c r="H263" s="135">
        <f t="shared" si="18"/>
        <v>83853027.000000015</v>
      </c>
      <c r="I263" s="349"/>
    </row>
    <row r="264" spans="2:9">
      <c r="B264" s="481"/>
      <c r="C264" s="481"/>
      <c r="D264" s="481"/>
      <c r="E264" s="481"/>
      <c r="F264" s="481"/>
      <c r="G264" s="481"/>
      <c r="H264" s="482"/>
      <c r="I264" s="350"/>
    </row>
    <row r="265" spans="2:9" ht="15" customHeight="1">
      <c r="B265" s="120" t="s">
        <v>232</v>
      </c>
      <c r="C265" s="121"/>
      <c r="D265" s="121"/>
      <c r="E265" s="121"/>
      <c r="F265" s="121"/>
      <c r="G265" s="121"/>
      <c r="H265" s="122"/>
    </row>
    <row r="266" spans="2:9" ht="45" customHeight="1" thickBot="1">
      <c r="B266" s="471" t="s">
        <v>233</v>
      </c>
      <c r="C266" s="471"/>
      <c r="D266" s="471"/>
      <c r="E266" s="471"/>
      <c r="F266" s="471"/>
      <c r="G266" s="471"/>
      <c r="H266" s="471"/>
    </row>
    <row r="267" spans="2:9" ht="14.4" thickBot="1">
      <c r="B267" s="124" t="s">
        <v>31</v>
      </c>
      <c r="C267" s="125" t="s">
        <v>25</v>
      </c>
      <c r="D267" s="125" t="s">
        <v>26</v>
      </c>
      <c r="E267" s="125" t="s">
        <v>27</v>
      </c>
      <c r="F267" s="125" t="s">
        <v>28</v>
      </c>
      <c r="G267" s="125" t="s">
        <v>29</v>
      </c>
      <c r="H267" s="126" t="s">
        <v>1</v>
      </c>
    </row>
    <row r="268" spans="2:9">
      <c r="B268" s="127" t="str">
        <f>$B$32</f>
        <v>Liberal Arts</v>
      </c>
      <c r="C268" s="135">
        <f>C243+C218+C193+C168+C116</f>
        <v>41537419.044804379</v>
      </c>
      <c r="D268" s="135">
        <f t="shared" ref="C268:G277" si="20">D243+D218+D193+D168+D116</f>
        <v>35457789.41312591</v>
      </c>
      <c r="E268" s="135">
        <f t="shared" si="20"/>
        <v>11514779.904937027</v>
      </c>
      <c r="F268" s="135">
        <f t="shared" si="20"/>
        <v>6184788.1504145116</v>
      </c>
      <c r="G268" s="135">
        <f t="shared" si="20"/>
        <v>0</v>
      </c>
      <c r="H268" s="135">
        <f>SUM(C268:G268)</f>
        <v>94694776.513281837</v>
      </c>
    </row>
    <row r="269" spans="2:9">
      <c r="B269" s="127" t="str">
        <f>$B$33</f>
        <v>Science</v>
      </c>
      <c r="C269" s="138">
        <f t="shared" si="20"/>
        <v>32219719.520264588</v>
      </c>
      <c r="D269" s="138">
        <f t="shared" si="20"/>
        <v>18521012.626772966</v>
      </c>
      <c r="E269" s="138">
        <f t="shared" si="20"/>
        <v>21046168.345752031</v>
      </c>
      <c r="F269" s="138">
        <f t="shared" si="20"/>
        <v>9139702.4623318072</v>
      </c>
      <c r="G269" s="138">
        <f t="shared" si="20"/>
        <v>0</v>
      </c>
      <c r="H269" s="138">
        <f t="shared" ref="H269:H288" si="21">SUM(C269:G269)</f>
        <v>80926602.955121383</v>
      </c>
    </row>
    <row r="270" spans="2:9">
      <c r="B270" s="127" t="str">
        <f>$B$34</f>
        <v>Fine Arts</v>
      </c>
      <c r="C270" s="138">
        <f t="shared" si="20"/>
        <v>10133520.102764357</v>
      </c>
      <c r="D270" s="138">
        <f t="shared" si="20"/>
        <v>7599506.9943386633</v>
      </c>
      <c r="E270" s="138">
        <f t="shared" si="20"/>
        <v>3185029.3339600665</v>
      </c>
      <c r="F270" s="138">
        <f t="shared" si="20"/>
        <v>0</v>
      </c>
      <c r="G270" s="138">
        <f t="shared" si="20"/>
        <v>0</v>
      </c>
      <c r="H270" s="138">
        <f t="shared" si="21"/>
        <v>20918056.43106309</v>
      </c>
    </row>
    <row r="271" spans="2:9">
      <c r="B271" s="127" t="str">
        <f>$B$35</f>
        <v>Teacher Education</v>
      </c>
      <c r="C271" s="138">
        <f t="shared" si="20"/>
        <v>623343.06629923603</v>
      </c>
      <c r="D271" s="138">
        <f t="shared" si="20"/>
        <v>4765357.1257752869</v>
      </c>
      <c r="E271" s="138">
        <f t="shared" si="20"/>
        <v>7320893.2264815103</v>
      </c>
      <c r="F271" s="138">
        <f t="shared" si="20"/>
        <v>1564368.4986641074</v>
      </c>
      <c r="G271" s="138">
        <f t="shared" si="20"/>
        <v>0</v>
      </c>
      <c r="H271" s="138">
        <f t="shared" si="21"/>
        <v>14273961.917220142</v>
      </c>
    </row>
    <row r="272" spans="2:9">
      <c r="B272" s="127" t="str">
        <f>$B$36</f>
        <v>Agriculture</v>
      </c>
      <c r="C272" s="138">
        <f t="shared" si="20"/>
        <v>0</v>
      </c>
      <c r="D272" s="138">
        <f t="shared" si="20"/>
        <v>0</v>
      </c>
      <c r="E272" s="138">
        <f t="shared" si="20"/>
        <v>0</v>
      </c>
      <c r="F272" s="138">
        <f t="shared" si="20"/>
        <v>0</v>
      </c>
      <c r="G272" s="138">
        <f t="shared" si="20"/>
        <v>0</v>
      </c>
      <c r="H272" s="138">
        <f t="shared" si="21"/>
        <v>0</v>
      </c>
    </row>
    <row r="273" spans="2:9">
      <c r="B273" s="127" t="str">
        <f>$B$37</f>
        <v>Engineering</v>
      </c>
      <c r="C273" s="138">
        <f t="shared" si="20"/>
        <v>28081248.566573065</v>
      </c>
      <c r="D273" s="138">
        <f t="shared" si="20"/>
        <v>57443303.947705299</v>
      </c>
      <c r="E273" s="138">
        <f t="shared" si="20"/>
        <v>58038557.528194048</v>
      </c>
      <c r="F273" s="138">
        <f t="shared" si="20"/>
        <v>24532232.95845772</v>
      </c>
      <c r="G273" s="138">
        <f t="shared" si="20"/>
        <v>0</v>
      </c>
      <c r="H273" s="138">
        <f t="shared" si="21"/>
        <v>168095343.00093013</v>
      </c>
    </row>
    <row r="274" spans="2:9">
      <c r="B274" s="127" t="str">
        <f>$B$38</f>
        <v>Home Economics</v>
      </c>
      <c r="C274" s="138">
        <f t="shared" si="20"/>
        <v>120778.84194744934</v>
      </c>
      <c r="D274" s="138">
        <f t="shared" si="20"/>
        <v>489375.31023975636</v>
      </c>
      <c r="E274" s="138">
        <f t="shared" si="20"/>
        <v>0</v>
      </c>
      <c r="F274" s="138">
        <f t="shared" si="20"/>
        <v>0</v>
      </c>
      <c r="G274" s="138">
        <f t="shared" si="20"/>
        <v>0</v>
      </c>
      <c r="H274" s="138">
        <f t="shared" si="21"/>
        <v>610154.15218720573</v>
      </c>
    </row>
    <row r="275" spans="2:9">
      <c r="B275" s="127" t="str">
        <f>$B$39</f>
        <v>Law</v>
      </c>
      <c r="C275" s="138">
        <f t="shared" si="20"/>
        <v>0</v>
      </c>
      <c r="D275" s="138">
        <f t="shared" si="20"/>
        <v>0</v>
      </c>
      <c r="E275" s="138">
        <f t="shared" si="20"/>
        <v>0</v>
      </c>
      <c r="F275" s="138">
        <f t="shared" si="20"/>
        <v>0</v>
      </c>
      <c r="G275" s="138">
        <f t="shared" si="20"/>
        <v>0</v>
      </c>
      <c r="H275" s="138">
        <f t="shared" si="21"/>
        <v>0</v>
      </c>
    </row>
    <row r="276" spans="2:9">
      <c r="B276" s="127" t="str">
        <f>$B$40</f>
        <v>Social Service</v>
      </c>
      <c r="C276" s="138">
        <f t="shared" si="20"/>
        <v>1385801.6065347462</v>
      </c>
      <c r="D276" s="138">
        <f t="shared" si="20"/>
        <v>5965524.5307484157</v>
      </c>
      <c r="E276" s="138">
        <f t="shared" si="20"/>
        <v>18924148.220983312</v>
      </c>
      <c r="F276" s="138">
        <f t="shared" si="20"/>
        <v>1266069.9000902523</v>
      </c>
      <c r="G276" s="138">
        <f t="shared" si="20"/>
        <v>0</v>
      </c>
      <c r="H276" s="138">
        <f t="shared" si="21"/>
        <v>27541544.258356724</v>
      </c>
    </row>
    <row r="277" spans="2:9">
      <c r="B277" s="127" t="str">
        <f>$B$41</f>
        <v>Library Science</v>
      </c>
      <c r="C277" s="138">
        <f t="shared" si="20"/>
        <v>4663.4911816876483</v>
      </c>
      <c r="D277" s="138">
        <f t="shared" si="20"/>
        <v>66676.439562348809</v>
      </c>
      <c r="E277" s="138">
        <f t="shared" si="20"/>
        <v>0</v>
      </c>
      <c r="F277" s="138">
        <f t="shared" si="20"/>
        <v>0</v>
      </c>
      <c r="G277" s="138">
        <f t="shared" si="20"/>
        <v>0</v>
      </c>
      <c r="H277" s="138">
        <f t="shared" si="21"/>
        <v>71339.93074403645</v>
      </c>
    </row>
    <row r="278" spans="2:9">
      <c r="B278" s="127" t="str">
        <f>$B$42</f>
        <v>Veterinary Science</v>
      </c>
      <c r="C278" s="138">
        <f t="shared" ref="C278:G287" si="22">C253+C228+C203+C178+C126</f>
        <v>0</v>
      </c>
      <c r="D278" s="138">
        <f t="shared" si="22"/>
        <v>0</v>
      </c>
      <c r="E278" s="138">
        <f t="shared" si="22"/>
        <v>0</v>
      </c>
      <c r="F278" s="138">
        <f t="shared" si="22"/>
        <v>0</v>
      </c>
      <c r="G278" s="138">
        <f t="shared" si="22"/>
        <v>0</v>
      </c>
      <c r="H278" s="138">
        <f t="shared" si="21"/>
        <v>0</v>
      </c>
    </row>
    <row r="279" spans="2:9">
      <c r="B279" s="127" t="str">
        <f>$B$43</f>
        <v>Vocational Training</v>
      </c>
      <c r="C279" s="138">
        <f t="shared" si="22"/>
        <v>0</v>
      </c>
      <c r="D279" s="138">
        <f t="shared" si="22"/>
        <v>0</v>
      </c>
      <c r="E279" s="138">
        <f t="shared" si="22"/>
        <v>0</v>
      </c>
      <c r="F279" s="138">
        <f t="shared" si="22"/>
        <v>0</v>
      </c>
      <c r="G279" s="138">
        <f t="shared" si="22"/>
        <v>0</v>
      </c>
      <c r="H279" s="138">
        <f t="shared" si="21"/>
        <v>0</v>
      </c>
    </row>
    <row r="280" spans="2:9">
      <c r="B280" s="127" t="str">
        <f>$B$44</f>
        <v>Physical Training</v>
      </c>
      <c r="C280" s="138">
        <f t="shared" si="22"/>
        <v>0</v>
      </c>
      <c r="D280" s="138">
        <f t="shared" si="22"/>
        <v>0</v>
      </c>
      <c r="E280" s="138">
        <f t="shared" si="22"/>
        <v>0</v>
      </c>
      <c r="F280" s="138">
        <f t="shared" si="22"/>
        <v>0</v>
      </c>
      <c r="G280" s="138">
        <f t="shared" si="22"/>
        <v>0</v>
      </c>
      <c r="H280" s="138">
        <f t="shared" si="21"/>
        <v>0</v>
      </c>
    </row>
    <row r="281" spans="2:9">
      <c r="B281" s="127" t="str">
        <f>$B$45</f>
        <v>Health Services</v>
      </c>
      <c r="C281" s="138">
        <f t="shared" si="22"/>
        <v>1008566.56813104</v>
      </c>
      <c r="D281" s="138">
        <f t="shared" si="22"/>
        <v>4823478.8635132108</v>
      </c>
      <c r="E281" s="138">
        <f t="shared" si="22"/>
        <v>1837677.3569355165</v>
      </c>
      <c r="F281" s="138">
        <f t="shared" si="22"/>
        <v>462774.86525832058</v>
      </c>
      <c r="G281" s="138">
        <f t="shared" si="22"/>
        <v>0</v>
      </c>
      <c r="H281" s="138">
        <f t="shared" si="21"/>
        <v>8132497.6538380878</v>
      </c>
    </row>
    <row r="282" spans="2:9">
      <c r="B282" s="127" t="str">
        <f>$B$46</f>
        <v>Pharmacy</v>
      </c>
      <c r="C282" s="138">
        <f t="shared" si="22"/>
        <v>0</v>
      </c>
      <c r="D282" s="138">
        <f t="shared" si="22"/>
        <v>0</v>
      </c>
      <c r="E282" s="138">
        <f t="shared" si="22"/>
        <v>0</v>
      </c>
      <c r="F282" s="138">
        <f t="shared" si="22"/>
        <v>0</v>
      </c>
      <c r="G282" s="138">
        <f t="shared" si="22"/>
        <v>0</v>
      </c>
      <c r="H282" s="138">
        <f t="shared" si="21"/>
        <v>0</v>
      </c>
    </row>
    <row r="283" spans="2:9">
      <c r="B283" s="127" t="str">
        <f>$B$47</f>
        <v>Business Administration</v>
      </c>
      <c r="C283" s="138">
        <f t="shared" si="22"/>
        <v>6706570.4177373853</v>
      </c>
      <c r="D283" s="138">
        <f t="shared" si="22"/>
        <v>31304445.400030073</v>
      </c>
      <c r="E283" s="138">
        <f t="shared" si="22"/>
        <v>16105807.127007358</v>
      </c>
      <c r="F283" s="138">
        <f t="shared" si="22"/>
        <v>7802729.8536823355</v>
      </c>
      <c r="G283" s="138">
        <f t="shared" si="22"/>
        <v>0</v>
      </c>
      <c r="H283" s="138">
        <f t="shared" si="21"/>
        <v>61919552.798457146</v>
      </c>
    </row>
    <row r="284" spans="2:9">
      <c r="B284" s="127" t="str">
        <f>$B$48</f>
        <v>Optometry</v>
      </c>
      <c r="C284" s="138">
        <f t="shared" si="22"/>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0</v>
      </c>
      <c r="D285" s="138">
        <f t="shared" si="22"/>
        <v>121678.45522606999</v>
      </c>
      <c r="E285" s="138">
        <f t="shared" si="22"/>
        <v>0</v>
      </c>
      <c r="F285" s="138">
        <f t="shared" si="22"/>
        <v>0</v>
      </c>
      <c r="G285" s="138">
        <f t="shared" si="22"/>
        <v>0</v>
      </c>
      <c r="H285" s="138">
        <f t="shared" si="21"/>
        <v>121678.45522606999</v>
      </c>
    </row>
    <row r="286" spans="2:9">
      <c r="B286" s="127" t="str">
        <f>$B$50</f>
        <v>Technology</v>
      </c>
      <c r="C286" s="138">
        <f t="shared" si="22"/>
        <v>1689167.1427669611</v>
      </c>
      <c r="D286" s="138">
        <f t="shared" si="22"/>
        <v>5190653.8317710571</v>
      </c>
      <c r="E286" s="138">
        <f t="shared" si="22"/>
        <v>1053793.5529020778</v>
      </c>
      <c r="F286" s="138">
        <f t="shared" si="22"/>
        <v>0</v>
      </c>
      <c r="G286" s="138">
        <f t="shared" si="22"/>
        <v>0</v>
      </c>
      <c r="H286" s="138">
        <f t="shared" si="21"/>
        <v>7933614.5274400953</v>
      </c>
    </row>
    <row r="287" spans="2:9">
      <c r="B287" s="127" t="str">
        <f>$B$51</f>
        <v>Nursing</v>
      </c>
      <c r="C287" s="138">
        <f t="shared" si="22"/>
        <v>4072708.3954448234</v>
      </c>
      <c r="D287" s="138">
        <f t="shared" si="22"/>
        <v>40086086.449752182</v>
      </c>
      <c r="E287" s="138">
        <f t="shared" si="22"/>
        <v>20025506.723353229</v>
      </c>
      <c r="F287" s="138">
        <f t="shared" si="22"/>
        <v>4945175.9562863326</v>
      </c>
      <c r="G287" s="138">
        <f t="shared" si="22"/>
        <v>0</v>
      </c>
      <c r="H287" s="138">
        <f t="shared" si="21"/>
        <v>69129477.52483657</v>
      </c>
    </row>
    <row r="288" spans="2:9">
      <c r="B288" s="130" t="str">
        <f>$B$52</f>
        <v>Totals</v>
      </c>
      <c r="C288" s="135">
        <f>SUM(C268:C287)</f>
        <v>127583506.76444972</v>
      </c>
      <c r="D288" s="135">
        <f>SUM(D268:D287)</f>
        <v>211834889.38856122</v>
      </c>
      <c r="E288" s="135">
        <f>SUM(E268:E287)</f>
        <v>159052361.32050619</v>
      </c>
      <c r="F288" s="135">
        <f>SUM(F268:F287)</f>
        <v>55897842.645185389</v>
      </c>
      <c r="G288" s="135">
        <f>SUM(G268:G287)</f>
        <v>0</v>
      </c>
      <c r="H288" s="135">
        <f t="shared" si="21"/>
        <v>554368600.11870253</v>
      </c>
      <c r="I288" s="351"/>
    </row>
    <row r="289" spans="2:8">
      <c r="H289" s="139"/>
    </row>
    <row r="290" spans="2:8" ht="15" customHeight="1">
      <c r="B290" s="120" t="s">
        <v>222</v>
      </c>
      <c r="C290" s="121"/>
      <c r="D290" s="121"/>
      <c r="E290" s="121"/>
      <c r="F290" s="121"/>
      <c r="G290" s="121"/>
      <c r="H290" s="122"/>
    </row>
    <row r="291" spans="2:8" ht="30" customHeight="1" thickBot="1">
      <c r="B291" s="471" t="s">
        <v>234</v>
      </c>
      <c r="C291" s="471"/>
      <c r="D291" s="471"/>
      <c r="E291" s="471"/>
      <c r="F291" s="471"/>
      <c r="G291" s="471"/>
      <c r="H291" s="471"/>
    </row>
    <row r="292" spans="2:8" ht="14.4" thickBot="1">
      <c r="B292" s="124" t="s">
        <v>31</v>
      </c>
      <c r="C292" s="125" t="s">
        <v>25</v>
      </c>
      <c r="D292" s="125" t="s">
        <v>26</v>
      </c>
      <c r="E292" s="125" t="s">
        <v>27</v>
      </c>
      <c r="F292" s="125" t="s">
        <v>28</v>
      </c>
      <c r="G292" s="125" t="s">
        <v>29</v>
      </c>
      <c r="H292" s="126" t="s">
        <v>1</v>
      </c>
    </row>
    <row r="293" spans="2:8">
      <c r="B293" s="127" t="str">
        <f>$B$32</f>
        <v>Liberal Arts</v>
      </c>
      <c r="C293" s="133">
        <f>IF(C32=0,0,C268/C32)</f>
        <v>234.059781054317</v>
      </c>
      <c r="D293" s="133">
        <f t="shared" ref="C293:H302" si="23">IF(D32=0,0,D268/D32)</f>
        <v>617.86069235948128</v>
      </c>
      <c r="E293" s="133">
        <f t="shared" si="23"/>
        <v>1538.7919156671157</v>
      </c>
      <c r="F293" s="133">
        <f t="shared" si="23"/>
        <v>3057.2358627852259</v>
      </c>
      <c r="G293" s="134">
        <f t="shared" si="23"/>
        <v>0</v>
      </c>
      <c r="H293" s="135">
        <f t="shared" si="23"/>
        <v>387.5231790655626</v>
      </c>
    </row>
    <row r="294" spans="2:8">
      <c r="B294" s="127" t="str">
        <f>$B$33</f>
        <v>Science</v>
      </c>
      <c r="C294" s="133">
        <f t="shared" si="23"/>
        <v>379.18043026249342</v>
      </c>
      <c r="D294" s="133">
        <f t="shared" si="23"/>
        <v>834.35501517132013</v>
      </c>
      <c r="E294" s="133">
        <f t="shared" si="23"/>
        <v>1028.1469636420143</v>
      </c>
      <c r="F294" s="133">
        <f t="shared" si="23"/>
        <v>3946.3309422848911</v>
      </c>
      <c r="G294" s="134">
        <f t="shared" si="23"/>
        <v>0</v>
      </c>
      <c r="H294" s="138">
        <f t="shared" si="23"/>
        <v>622.7230982418771</v>
      </c>
    </row>
    <row r="295" spans="2:8">
      <c r="B295" s="127" t="str">
        <f>$B$34</f>
        <v>Fine Arts</v>
      </c>
      <c r="C295" s="133">
        <f t="shared" si="23"/>
        <v>363.44308524368256</v>
      </c>
      <c r="D295" s="133">
        <f t="shared" si="23"/>
        <v>771.91538794704559</v>
      </c>
      <c r="E295" s="133">
        <f t="shared" si="23"/>
        <v>4115.0249792765717</v>
      </c>
      <c r="F295" s="133">
        <f t="shared" si="23"/>
        <v>0</v>
      </c>
      <c r="G295" s="134">
        <f t="shared" si="23"/>
        <v>0</v>
      </c>
      <c r="H295" s="138">
        <f t="shared" si="23"/>
        <v>543.31202906581882</v>
      </c>
    </row>
    <row r="296" spans="2:8">
      <c r="B296" s="127" t="str">
        <f>$B$35</f>
        <v>Teacher Education</v>
      </c>
      <c r="C296" s="133">
        <f t="shared" si="23"/>
        <v>453.01094934537502</v>
      </c>
      <c r="D296" s="133">
        <f t="shared" si="23"/>
        <v>657.92587681558564</v>
      </c>
      <c r="E296" s="133">
        <f t="shared" si="23"/>
        <v>504.76734763894996</v>
      </c>
      <c r="F296" s="133">
        <f t="shared" si="23"/>
        <v>2483.1246010541386</v>
      </c>
      <c r="G296" s="134">
        <f t="shared" si="23"/>
        <v>0</v>
      </c>
      <c r="H296" s="138">
        <f t="shared" si="23"/>
        <v>600.94566539185951</v>
      </c>
    </row>
    <row r="297" spans="2:8">
      <c r="B297" s="127" t="str">
        <f>$B$36</f>
        <v>Agriculture</v>
      </c>
      <c r="C297" s="133">
        <f t="shared" si="23"/>
        <v>0</v>
      </c>
      <c r="D297" s="133">
        <f t="shared" si="23"/>
        <v>0</v>
      </c>
      <c r="E297" s="133">
        <f t="shared" si="23"/>
        <v>0</v>
      </c>
      <c r="F297" s="133">
        <f t="shared" si="23"/>
        <v>0</v>
      </c>
      <c r="G297" s="134">
        <f t="shared" si="23"/>
        <v>0</v>
      </c>
      <c r="H297" s="138">
        <f t="shared" si="23"/>
        <v>0</v>
      </c>
    </row>
    <row r="298" spans="2:8">
      <c r="B298" s="127" t="str">
        <f>$B$37</f>
        <v>Engineering</v>
      </c>
      <c r="C298" s="133">
        <f t="shared" si="23"/>
        <v>780.88063642760392</v>
      </c>
      <c r="D298" s="133">
        <f t="shared" si="23"/>
        <v>1268.2600831851566</v>
      </c>
      <c r="E298" s="133">
        <f t="shared" si="23"/>
        <v>1242.928740297549</v>
      </c>
      <c r="F298" s="133">
        <f t="shared" si="23"/>
        <v>4045.5529285055604</v>
      </c>
      <c r="G298" s="134">
        <f t="shared" si="23"/>
        <v>0</v>
      </c>
      <c r="H298" s="138">
        <f t="shared" si="23"/>
        <v>1254.3211703411619</v>
      </c>
    </row>
    <row r="299" spans="2:8">
      <c r="B299" s="127" t="str">
        <f>$B$38</f>
        <v>Home Economics</v>
      </c>
      <c r="C299" s="133">
        <f t="shared" si="23"/>
        <v>152.49853781243604</v>
      </c>
      <c r="D299" s="133">
        <f t="shared" si="23"/>
        <v>424.80495680534409</v>
      </c>
      <c r="E299" s="133">
        <f t="shared" si="23"/>
        <v>0</v>
      </c>
      <c r="F299" s="133">
        <f t="shared" si="23"/>
        <v>0</v>
      </c>
      <c r="G299" s="134">
        <f t="shared" si="23"/>
        <v>0</v>
      </c>
      <c r="H299" s="138">
        <f t="shared" si="23"/>
        <v>313.86530462304819</v>
      </c>
    </row>
    <row r="300" spans="2:8">
      <c r="B300" s="127" t="str">
        <f>$B$39</f>
        <v>Law</v>
      </c>
      <c r="C300" s="133">
        <f t="shared" si="23"/>
        <v>0</v>
      </c>
      <c r="D300" s="133">
        <f t="shared" si="23"/>
        <v>0</v>
      </c>
      <c r="E300" s="133">
        <f t="shared" si="23"/>
        <v>0</v>
      </c>
      <c r="F300" s="133">
        <f t="shared" si="23"/>
        <v>0</v>
      </c>
      <c r="G300" s="134">
        <f t="shared" si="23"/>
        <v>0</v>
      </c>
      <c r="H300" s="138">
        <f t="shared" si="23"/>
        <v>0</v>
      </c>
    </row>
    <row r="301" spans="2:8">
      <c r="B301" s="127" t="str">
        <f>$B$40</f>
        <v>Social Service</v>
      </c>
      <c r="C301" s="133">
        <f t="shared" si="23"/>
        <v>411.33915302307696</v>
      </c>
      <c r="D301" s="133">
        <f t="shared" si="23"/>
        <v>504.95382857189918</v>
      </c>
      <c r="E301" s="133">
        <f t="shared" si="23"/>
        <v>576.53388438286913</v>
      </c>
      <c r="F301" s="133">
        <f t="shared" si="23"/>
        <v>3638.13189681107</v>
      </c>
      <c r="G301" s="134">
        <f t="shared" si="23"/>
        <v>0</v>
      </c>
      <c r="H301" s="138">
        <f t="shared" si="23"/>
        <v>569.56972925978096</v>
      </c>
    </row>
    <row r="302" spans="2:8">
      <c r="B302" s="127" t="str">
        <f>$B$41</f>
        <v>Library Science</v>
      </c>
      <c r="C302" s="133">
        <f t="shared" si="23"/>
        <v>1554.4970605625494</v>
      </c>
      <c r="D302" s="133">
        <f t="shared" si="23"/>
        <v>1234.7488807842371</v>
      </c>
      <c r="E302" s="133">
        <f t="shared" si="23"/>
        <v>0</v>
      </c>
      <c r="F302" s="133">
        <f t="shared" si="23"/>
        <v>0</v>
      </c>
      <c r="G302" s="134">
        <f t="shared" si="23"/>
        <v>0</v>
      </c>
      <c r="H302" s="138">
        <f t="shared" si="23"/>
        <v>1251.5777323515167</v>
      </c>
    </row>
    <row r="303" spans="2:8">
      <c r="B303" s="127" t="str">
        <f>$B$42</f>
        <v>Veterinary Science</v>
      </c>
      <c r="C303" s="133">
        <f t="shared" ref="C303:H312" si="24">IF(C42=0,0,C278/C42)</f>
        <v>0</v>
      </c>
      <c r="D303" s="133">
        <f t="shared" si="24"/>
        <v>0</v>
      </c>
      <c r="E303" s="133">
        <f t="shared" si="24"/>
        <v>0</v>
      </c>
      <c r="F303" s="133">
        <f t="shared" si="24"/>
        <v>0</v>
      </c>
      <c r="G303" s="134">
        <f t="shared" si="24"/>
        <v>0</v>
      </c>
      <c r="H303" s="138">
        <f t="shared" si="24"/>
        <v>0</v>
      </c>
    </row>
    <row r="304" spans="2:8">
      <c r="B304" s="127" t="str">
        <f>$B$43</f>
        <v>Vocational Training</v>
      </c>
      <c r="C304" s="133">
        <f t="shared" si="24"/>
        <v>0</v>
      </c>
      <c r="D304" s="133">
        <f t="shared" si="24"/>
        <v>0</v>
      </c>
      <c r="E304" s="133">
        <f t="shared" si="24"/>
        <v>0</v>
      </c>
      <c r="F304" s="133">
        <f t="shared" si="24"/>
        <v>0</v>
      </c>
      <c r="G304" s="134">
        <f t="shared" si="24"/>
        <v>0</v>
      </c>
      <c r="H304" s="138">
        <f t="shared" si="24"/>
        <v>0</v>
      </c>
    </row>
    <row r="305" spans="2:9">
      <c r="B305" s="127" t="str">
        <f>$B$44</f>
        <v>Physical Training</v>
      </c>
      <c r="C305" s="133">
        <f t="shared" si="24"/>
        <v>0</v>
      </c>
      <c r="D305" s="133">
        <f t="shared" si="24"/>
        <v>0</v>
      </c>
      <c r="E305" s="133">
        <f t="shared" si="24"/>
        <v>0</v>
      </c>
      <c r="F305" s="133">
        <f t="shared" si="24"/>
        <v>0</v>
      </c>
      <c r="G305" s="134">
        <f t="shared" si="24"/>
        <v>0</v>
      </c>
      <c r="H305" s="138">
        <f t="shared" si="24"/>
        <v>0</v>
      </c>
    </row>
    <row r="306" spans="2:9">
      <c r="B306" s="127" t="str">
        <f>$B$45</f>
        <v>Health Services</v>
      </c>
      <c r="C306" s="133">
        <f t="shared" si="24"/>
        <v>149.08596720340577</v>
      </c>
      <c r="D306" s="133">
        <f t="shared" si="24"/>
        <v>293.18495401855159</v>
      </c>
      <c r="E306" s="133">
        <f t="shared" si="24"/>
        <v>619.99910827783958</v>
      </c>
      <c r="F306" s="133">
        <f t="shared" si="24"/>
        <v>1960.9104460098331</v>
      </c>
      <c r="G306" s="134">
        <f t="shared" si="24"/>
        <v>0</v>
      </c>
      <c r="H306" s="138">
        <f t="shared" si="24"/>
        <v>307.85091622205732</v>
      </c>
    </row>
    <row r="307" spans="2:9">
      <c r="B307" s="127" t="str">
        <f>$B$46</f>
        <v>Pharmacy</v>
      </c>
      <c r="C307" s="133">
        <f t="shared" si="24"/>
        <v>0</v>
      </c>
      <c r="D307" s="133">
        <f t="shared" si="24"/>
        <v>0</v>
      </c>
      <c r="E307" s="133">
        <f t="shared" si="24"/>
        <v>0</v>
      </c>
      <c r="F307" s="133">
        <f t="shared" si="24"/>
        <v>0</v>
      </c>
      <c r="G307" s="134">
        <f t="shared" si="24"/>
        <v>0</v>
      </c>
      <c r="H307" s="138">
        <f t="shared" si="24"/>
        <v>0</v>
      </c>
    </row>
    <row r="308" spans="2:9">
      <c r="B308" s="127" t="str">
        <f>$B$47</f>
        <v>Business Administration</v>
      </c>
      <c r="C308" s="133">
        <f t="shared" si="24"/>
        <v>371.92604357461096</v>
      </c>
      <c r="D308" s="133">
        <f t="shared" si="24"/>
        <v>644.76119212452772</v>
      </c>
      <c r="E308" s="133">
        <f t="shared" si="24"/>
        <v>996.39984700614684</v>
      </c>
      <c r="F308" s="133">
        <f t="shared" si="24"/>
        <v>8144.8119558270728</v>
      </c>
      <c r="G308" s="134">
        <f t="shared" si="24"/>
        <v>0</v>
      </c>
      <c r="H308" s="138">
        <f t="shared" si="24"/>
        <v>739.7265763321285</v>
      </c>
    </row>
    <row r="309" spans="2:9">
      <c r="B309" s="127" t="str">
        <f>$B$48</f>
        <v>Optometry</v>
      </c>
      <c r="C309" s="133">
        <f t="shared" si="24"/>
        <v>0</v>
      </c>
      <c r="D309" s="133">
        <f t="shared" si="24"/>
        <v>0</v>
      </c>
      <c r="E309" s="133">
        <f t="shared" si="24"/>
        <v>0</v>
      </c>
      <c r="F309" s="133">
        <f t="shared" si="24"/>
        <v>0</v>
      </c>
      <c r="G309" s="134">
        <f t="shared" si="24"/>
        <v>0</v>
      </c>
      <c r="H309" s="138">
        <f t="shared" si="24"/>
        <v>0</v>
      </c>
    </row>
    <row r="310" spans="2:9">
      <c r="B310" s="127" t="str">
        <f>$B$49</f>
        <v>Teacher Ed-Practice Teaching</v>
      </c>
      <c r="C310" s="133">
        <f t="shared" si="24"/>
        <v>0</v>
      </c>
      <c r="D310" s="133">
        <f t="shared" si="24"/>
        <v>1267.4839086048958</v>
      </c>
      <c r="E310" s="133">
        <f t="shared" si="24"/>
        <v>0</v>
      </c>
      <c r="F310" s="133">
        <f t="shared" si="24"/>
        <v>0</v>
      </c>
      <c r="G310" s="134">
        <f t="shared" si="24"/>
        <v>0</v>
      </c>
      <c r="H310" s="138">
        <f t="shared" si="24"/>
        <v>1267.4839086048958</v>
      </c>
    </row>
    <row r="311" spans="2:9">
      <c r="B311" s="127" t="str">
        <f>$B$50</f>
        <v>Technology</v>
      </c>
      <c r="C311" s="133">
        <f t="shared" si="24"/>
        <v>649.42988956822808</v>
      </c>
      <c r="D311" s="133">
        <f t="shared" si="24"/>
        <v>1189.1532260643887</v>
      </c>
      <c r="E311" s="133">
        <f t="shared" si="24"/>
        <v>581.56377091726142</v>
      </c>
      <c r="F311" s="133">
        <f t="shared" si="24"/>
        <v>0</v>
      </c>
      <c r="G311" s="134">
        <f t="shared" si="24"/>
        <v>0</v>
      </c>
      <c r="H311" s="138">
        <f t="shared" si="24"/>
        <v>903.8066219457844</v>
      </c>
    </row>
    <row r="312" spans="2:9">
      <c r="B312" s="127" t="str">
        <f>$B$51</f>
        <v>Nursing</v>
      </c>
      <c r="C312" s="133">
        <f t="shared" si="24"/>
        <v>454.08723329744947</v>
      </c>
      <c r="D312" s="133">
        <f t="shared" si="24"/>
        <v>415.66002399172311</v>
      </c>
      <c r="E312" s="133">
        <f t="shared" si="24"/>
        <v>505.17158304162933</v>
      </c>
      <c r="F312" s="133">
        <f t="shared" si="24"/>
        <v>1710.5416659586072</v>
      </c>
      <c r="G312" s="134">
        <f t="shared" si="24"/>
        <v>0</v>
      </c>
      <c r="H312" s="138">
        <f t="shared" si="24"/>
        <v>467.27860725748423</v>
      </c>
    </row>
    <row r="313" spans="2:9">
      <c r="B313" s="130" t="str">
        <f>$B$52</f>
        <v>Totals</v>
      </c>
      <c r="C313" s="135">
        <f t="shared" ref="C313:H313" si="25">IF(C52=0,0,C288/C52)</f>
        <v>346.51822786912544</v>
      </c>
      <c r="D313" s="135">
        <f t="shared" si="25"/>
        <v>660.14470116563109</v>
      </c>
      <c r="E313" s="135">
        <f t="shared" si="25"/>
        <v>867.57174240241613</v>
      </c>
      <c r="F313" s="135">
        <f t="shared" si="25"/>
        <v>3614.2404400094006</v>
      </c>
      <c r="G313" s="135">
        <f t="shared" si="25"/>
        <v>0</v>
      </c>
      <c r="H313" s="135">
        <f t="shared" si="25"/>
        <v>624.37678466115619</v>
      </c>
      <c r="I313" s="349"/>
    </row>
    <row r="315" spans="2:9" ht="15" customHeight="1">
      <c r="B315" s="120" t="s">
        <v>37</v>
      </c>
      <c r="C315" s="121"/>
      <c r="D315" s="121"/>
      <c r="E315" s="121"/>
      <c r="F315" s="121"/>
      <c r="G315" s="121"/>
      <c r="H315" s="122"/>
    </row>
    <row r="316" spans="2:9" ht="55.5" customHeight="1" thickBot="1">
      <c r="B316" s="471" t="s">
        <v>235</v>
      </c>
      <c r="C316" s="471"/>
      <c r="D316" s="471"/>
      <c r="E316" s="471"/>
      <c r="F316" s="471"/>
      <c r="G316" s="471"/>
      <c r="H316" s="471"/>
    </row>
    <row r="317" spans="2:9" ht="14.4" thickBot="1">
      <c r="B317" s="124" t="s">
        <v>31</v>
      </c>
      <c r="C317" s="125" t="s">
        <v>25</v>
      </c>
      <c r="D317" s="125" t="s">
        <v>26</v>
      </c>
      <c r="E317" s="125" t="s">
        <v>27</v>
      </c>
      <c r="F317" s="125" t="s">
        <v>28</v>
      </c>
      <c r="G317" s="125" t="s">
        <v>29</v>
      </c>
      <c r="H317" s="126" t="s">
        <v>1</v>
      </c>
    </row>
    <row r="318" spans="2:9">
      <c r="B318" s="127" t="str">
        <f>$B$32</f>
        <v>Liberal Arts</v>
      </c>
      <c r="C318" s="128">
        <f t="shared" ref="C318:H318" si="26">IF($C$293=0,"",C293/$C$293)</f>
        <v>1</v>
      </c>
      <c r="D318" s="128">
        <f t="shared" si="26"/>
        <v>2.6397559186646324</v>
      </c>
      <c r="E318" s="128">
        <f t="shared" si="26"/>
        <v>6.5743542471742149</v>
      </c>
      <c r="F318" s="128">
        <f t="shared" si="26"/>
        <v>13.061773573460489</v>
      </c>
      <c r="G318" s="128">
        <f t="shared" si="26"/>
        <v>0</v>
      </c>
      <c r="H318" s="128">
        <f t="shared" si="26"/>
        <v>1.655658983016959</v>
      </c>
    </row>
    <row r="319" spans="2:9">
      <c r="B319" s="127" t="str">
        <f>$B$33</f>
        <v>Science</v>
      </c>
      <c r="C319" s="128">
        <f t="shared" ref="C319:H319" si="27">IF($C$293=0,"",C294/$C$293)</f>
        <v>1.6200153164054232</v>
      </c>
      <c r="D319" s="128">
        <f t="shared" si="27"/>
        <v>3.5647090303724407</v>
      </c>
      <c r="E319" s="128">
        <f t="shared" si="27"/>
        <v>4.3926682277952649</v>
      </c>
      <c r="F319" s="128">
        <f t="shared" si="27"/>
        <v>16.860354754280007</v>
      </c>
      <c r="G319" s="128">
        <f t="shared" si="27"/>
        <v>0</v>
      </c>
      <c r="H319" s="128">
        <f t="shared" si="27"/>
        <v>2.6605301237010259</v>
      </c>
    </row>
    <row r="320" spans="2:9">
      <c r="B320" s="127" t="str">
        <f>$B$34</f>
        <v>Fine Arts</v>
      </c>
      <c r="C320" s="128">
        <f t="shared" ref="C320:H320" si="28">IF($C$293=0,"",C295/$C$293)</f>
        <v>1.5527788824144044</v>
      </c>
      <c r="D320" s="128">
        <f t="shared" si="28"/>
        <v>3.2979411690037912</v>
      </c>
      <c r="E320" s="128">
        <f t="shared" si="28"/>
        <v>17.581085313933624</v>
      </c>
      <c r="F320" s="128">
        <f t="shared" si="28"/>
        <v>0</v>
      </c>
      <c r="G320" s="128">
        <f t="shared" si="28"/>
        <v>0</v>
      </c>
      <c r="H320" s="128">
        <f t="shared" si="28"/>
        <v>2.32125325683243</v>
      </c>
    </row>
    <row r="321" spans="2:8">
      <c r="B321" s="127" t="str">
        <f>$B$35</f>
        <v>Teacher Education</v>
      </c>
      <c r="C321" s="128">
        <f t="shared" ref="C321:H321" si="29">IF($C$293=0,"",C296/$C$293)</f>
        <v>1.9354497697331743</v>
      </c>
      <c r="D321" s="128">
        <f t="shared" si="29"/>
        <v>2.8109309247918346</v>
      </c>
      <c r="E321" s="128">
        <f t="shared" si="29"/>
        <v>2.1565744672802682</v>
      </c>
      <c r="F321" s="128">
        <f t="shared" si="29"/>
        <v>10.608933281356412</v>
      </c>
      <c r="G321" s="128">
        <f t="shared" si="29"/>
        <v>0</v>
      </c>
      <c r="H321" s="128">
        <f t="shared" si="29"/>
        <v>2.5674879412640368</v>
      </c>
    </row>
    <row r="322" spans="2:8">
      <c r="B322" s="127" t="str">
        <f>$B$36</f>
        <v>Agriculture</v>
      </c>
      <c r="C322" s="128">
        <f t="shared" ref="C322:H322" si="30">IF($C$293=0,"",C297/$C$293)</f>
        <v>0</v>
      </c>
      <c r="D322" s="128">
        <f t="shared" si="30"/>
        <v>0</v>
      </c>
      <c r="E322" s="128">
        <f t="shared" si="30"/>
        <v>0</v>
      </c>
      <c r="F322" s="128">
        <f t="shared" si="30"/>
        <v>0</v>
      </c>
      <c r="G322" s="128">
        <f t="shared" si="30"/>
        <v>0</v>
      </c>
      <c r="H322" s="128">
        <f t="shared" si="30"/>
        <v>0</v>
      </c>
    </row>
    <row r="323" spans="2:8">
      <c r="B323" s="127" t="str">
        <f>$B$37</f>
        <v>Engineering</v>
      </c>
      <c r="C323" s="128">
        <f t="shared" ref="C323:H323" si="31">IF($C$293=0,"",C298/$C$293)</f>
        <v>3.3362444111933485</v>
      </c>
      <c r="D323" s="128">
        <f t="shared" si="31"/>
        <v>5.4185305885201966</v>
      </c>
      <c r="E323" s="128">
        <f t="shared" si="31"/>
        <v>5.3103046354175181</v>
      </c>
      <c r="F323" s="128">
        <f t="shared" si="31"/>
        <v>17.28427203632533</v>
      </c>
      <c r="G323" s="128">
        <f t="shared" si="31"/>
        <v>0</v>
      </c>
      <c r="H323" s="128">
        <f t="shared" si="31"/>
        <v>5.3589777991378975</v>
      </c>
    </row>
    <row r="324" spans="2:8">
      <c r="B324" s="127" t="str">
        <f>$B$38</f>
        <v>Home Economics</v>
      </c>
      <c r="C324" s="128">
        <f t="shared" ref="C324:H324" si="32">IF($C$293=0,"",C299/$C$293)</f>
        <v>0.65153670197207658</v>
      </c>
      <c r="D324" s="128">
        <f t="shared" si="32"/>
        <v>1.8149421267157466</v>
      </c>
      <c r="E324" s="128">
        <f t="shared" si="32"/>
        <v>0</v>
      </c>
      <c r="F324" s="128">
        <f t="shared" si="32"/>
        <v>0</v>
      </c>
      <c r="G324" s="128">
        <f t="shared" si="32"/>
        <v>0</v>
      </c>
      <c r="H324" s="128">
        <f t="shared" si="32"/>
        <v>1.3409621388572142</v>
      </c>
    </row>
    <row r="325" spans="2:8">
      <c r="B325" s="127" t="str">
        <f>$B$39</f>
        <v>Law</v>
      </c>
      <c r="C325" s="128">
        <f t="shared" ref="C325:H325" si="33">IF($C$293=0,"",C300/$C$293)</f>
        <v>0</v>
      </c>
      <c r="D325" s="128">
        <f t="shared" si="33"/>
        <v>0</v>
      </c>
      <c r="E325" s="128">
        <f t="shared" si="33"/>
        <v>0</v>
      </c>
      <c r="F325" s="128">
        <f t="shared" si="33"/>
        <v>0</v>
      </c>
      <c r="G325" s="128">
        <f t="shared" si="33"/>
        <v>0</v>
      </c>
      <c r="H325" s="128">
        <f t="shared" si="33"/>
        <v>0</v>
      </c>
    </row>
    <row r="326" spans="2:8">
      <c r="B326" s="127" t="str">
        <f>$B$40</f>
        <v>Social Service</v>
      </c>
      <c r="C326" s="128">
        <f t="shared" ref="C326:H326" si="34">IF($C$293=0,"",C301/$C$293)</f>
        <v>1.7574106545353885</v>
      </c>
      <c r="D326" s="128">
        <f t="shared" si="34"/>
        <v>2.1573711908015381</v>
      </c>
      <c r="E326" s="128">
        <f t="shared" si="34"/>
        <v>2.4631907360841119</v>
      </c>
      <c r="F326" s="128">
        <f t="shared" si="34"/>
        <v>15.54360121343012</v>
      </c>
      <c r="G326" s="128">
        <f t="shared" si="34"/>
        <v>0</v>
      </c>
      <c r="H326" s="128">
        <f t="shared" si="34"/>
        <v>2.4334369907301756</v>
      </c>
    </row>
    <row r="327" spans="2:8">
      <c r="B327" s="127" t="str">
        <f>$B$41</f>
        <v>Library Science</v>
      </c>
      <c r="C327" s="128">
        <f t="shared" ref="C327:H327" si="35">IF($C$293=0,"",C302/$C$293)</f>
        <v>6.64145310894658</v>
      </c>
      <c r="D327" s="128">
        <f t="shared" si="35"/>
        <v>5.2753568990893633</v>
      </c>
      <c r="E327" s="128">
        <f t="shared" si="35"/>
        <v>0</v>
      </c>
      <c r="F327" s="128">
        <f t="shared" si="35"/>
        <v>0</v>
      </c>
      <c r="G327" s="128">
        <f t="shared" si="35"/>
        <v>0</v>
      </c>
      <c r="H327" s="128">
        <f t="shared" si="35"/>
        <v>5.347256699608165</v>
      </c>
    </row>
    <row r="328" spans="2:8">
      <c r="B328" s="127" t="str">
        <f>$B$42</f>
        <v>Veterinary Science</v>
      </c>
      <c r="C328" s="128">
        <f t="shared" ref="C328:H328" si="36">IF($C$293=0,"",C303/$C$293)</f>
        <v>0</v>
      </c>
      <c r="D328" s="128">
        <f t="shared" si="36"/>
        <v>0</v>
      </c>
      <c r="E328" s="128">
        <f t="shared" si="36"/>
        <v>0</v>
      </c>
      <c r="F328" s="128">
        <f t="shared" si="36"/>
        <v>0</v>
      </c>
      <c r="G328" s="128">
        <f t="shared" si="36"/>
        <v>0</v>
      </c>
      <c r="H328" s="128">
        <f t="shared" si="36"/>
        <v>0</v>
      </c>
    </row>
    <row r="329" spans="2:8">
      <c r="B329" s="127" t="str">
        <f>$B$43</f>
        <v>Vocational Training</v>
      </c>
      <c r="C329" s="128">
        <f t="shared" ref="C329:H329" si="37">IF($C$293=0,"",C304/$C$293)</f>
        <v>0</v>
      </c>
      <c r="D329" s="128">
        <f t="shared" si="37"/>
        <v>0</v>
      </c>
      <c r="E329" s="128">
        <f t="shared" si="37"/>
        <v>0</v>
      </c>
      <c r="F329" s="128">
        <f t="shared" si="37"/>
        <v>0</v>
      </c>
      <c r="G329" s="128">
        <f t="shared" si="37"/>
        <v>0</v>
      </c>
      <c r="H329" s="128">
        <f t="shared" si="37"/>
        <v>0</v>
      </c>
    </row>
    <row r="330" spans="2:8">
      <c r="B330" s="127" t="str">
        <f>$B$44</f>
        <v>Physical Training</v>
      </c>
      <c r="C330" s="128">
        <f t="shared" ref="C330:H330" si="38">IF($C$293=0,"",C305/$C$293)</f>
        <v>0</v>
      </c>
      <c r="D330" s="128">
        <f t="shared" si="38"/>
        <v>0</v>
      </c>
      <c r="E330" s="128">
        <f t="shared" si="38"/>
        <v>0</v>
      </c>
      <c r="F330" s="128">
        <f t="shared" si="38"/>
        <v>0</v>
      </c>
      <c r="G330" s="128">
        <f t="shared" si="38"/>
        <v>0</v>
      </c>
      <c r="H330" s="128">
        <f t="shared" si="38"/>
        <v>0</v>
      </c>
    </row>
    <row r="331" spans="2:8">
      <c r="B331" s="127" t="str">
        <f>$B$45</f>
        <v>Health Services</v>
      </c>
      <c r="C331" s="128">
        <f t="shared" ref="C331:H331" si="39">IF($C$293=0,"",C306/$C$293)</f>
        <v>0.63695679168736896</v>
      </c>
      <c r="D331" s="128">
        <f t="shared" si="39"/>
        <v>1.2526071446273537</v>
      </c>
      <c r="E331" s="128">
        <f t="shared" si="39"/>
        <v>2.6488921141644566</v>
      </c>
      <c r="F331" s="128">
        <f t="shared" si="39"/>
        <v>8.3778188511369027</v>
      </c>
      <c r="G331" s="128">
        <f t="shared" si="39"/>
        <v>0</v>
      </c>
      <c r="H331" s="128">
        <f t="shared" si="39"/>
        <v>1.3152661889853516</v>
      </c>
    </row>
    <row r="332" spans="2:8">
      <c r="B332" s="127" t="str">
        <f>$B$46</f>
        <v>Pharmacy</v>
      </c>
      <c r="C332" s="128">
        <f t="shared" ref="C332:H332" si="40">IF($C$293=0,"",C307/$C$293)</f>
        <v>0</v>
      </c>
      <c r="D332" s="128">
        <f t="shared" si="40"/>
        <v>0</v>
      </c>
      <c r="E332" s="128">
        <f t="shared" si="40"/>
        <v>0</v>
      </c>
      <c r="F332" s="128">
        <f t="shared" si="40"/>
        <v>0</v>
      </c>
      <c r="G332" s="128">
        <f t="shared" si="40"/>
        <v>0</v>
      </c>
      <c r="H332" s="128">
        <f t="shared" si="40"/>
        <v>0</v>
      </c>
    </row>
    <row r="333" spans="2:8">
      <c r="B333" s="127" t="str">
        <f>$B$47</f>
        <v>Business Administration</v>
      </c>
      <c r="C333" s="128">
        <f t="shared" ref="C333:H333" si="41">IF($C$293=0,"",C308/$C$293)</f>
        <v>1.5890215820047275</v>
      </c>
      <c r="D333" s="128">
        <f t="shared" si="41"/>
        <v>2.7546859576652403</v>
      </c>
      <c r="E333" s="128">
        <f t="shared" si="41"/>
        <v>4.2570314409331083</v>
      </c>
      <c r="F333" s="128">
        <f t="shared" si="41"/>
        <v>34.797998695627889</v>
      </c>
      <c r="G333" s="128">
        <f t="shared" si="41"/>
        <v>0</v>
      </c>
      <c r="H333" s="128">
        <f t="shared" si="41"/>
        <v>3.1604172788680174</v>
      </c>
    </row>
    <row r="334" spans="2:8">
      <c r="B334" s="127" t="str">
        <f>$B$48</f>
        <v>Optometry</v>
      </c>
      <c r="C334" s="128">
        <f t="shared" ref="C334:H334" si="42">IF($C$293=0,"",C309/$C$293)</f>
        <v>0</v>
      </c>
      <c r="D334" s="128">
        <f t="shared" si="42"/>
        <v>0</v>
      </c>
      <c r="E334" s="128">
        <f t="shared" si="42"/>
        <v>0</v>
      </c>
      <c r="F334" s="128">
        <f t="shared" si="42"/>
        <v>0</v>
      </c>
      <c r="G334" s="128">
        <f t="shared" si="42"/>
        <v>0</v>
      </c>
      <c r="H334" s="128">
        <f t="shared" si="42"/>
        <v>0</v>
      </c>
    </row>
    <row r="335" spans="2:8">
      <c r="B335" s="127" t="str">
        <f>$B$49</f>
        <v>Teacher Ed-Practice Teaching</v>
      </c>
      <c r="C335" s="128">
        <f t="shared" ref="C335:H335" si="43">IF($C$293=0,"",C310/$C$293)</f>
        <v>0</v>
      </c>
      <c r="D335" s="128">
        <f t="shared" si="43"/>
        <v>5.415214450323516</v>
      </c>
      <c r="E335" s="128">
        <f t="shared" si="43"/>
        <v>0</v>
      </c>
      <c r="F335" s="128">
        <f t="shared" si="43"/>
        <v>0</v>
      </c>
      <c r="G335" s="128">
        <f t="shared" si="43"/>
        <v>0</v>
      </c>
      <c r="H335" s="128">
        <f t="shared" si="43"/>
        <v>5.415214450323516</v>
      </c>
    </row>
    <row r="336" spans="2:8">
      <c r="B336" s="127" t="str">
        <f>$B$50</f>
        <v>Technology</v>
      </c>
      <c r="C336" s="128">
        <f t="shared" ref="C336:H336" si="44">IF($C$293=0,"",C311/$C$293)</f>
        <v>2.7746325602924422</v>
      </c>
      <c r="D336" s="128">
        <f t="shared" si="44"/>
        <v>5.0805534411246347</v>
      </c>
      <c r="E336" s="128">
        <f t="shared" si="44"/>
        <v>2.4846804875985979</v>
      </c>
      <c r="F336" s="128">
        <f t="shared" si="44"/>
        <v>0</v>
      </c>
      <c r="G336" s="128">
        <f t="shared" si="44"/>
        <v>0</v>
      </c>
      <c r="H336" s="128">
        <f t="shared" si="44"/>
        <v>3.8614349627886</v>
      </c>
    </row>
    <row r="337" spans="2:9">
      <c r="B337" s="127" t="str">
        <f>$B$51</f>
        <v>Nursing</v>
      </c>
      <c r="C337" s="128">
        <f t="shared" ref="C337:H337" si="45">IF($C$293=0,"",C312/$C$293)</f>
        <v>1.9400480990455677</v>
      </c>
      <c r="D337" s="128">
        <f t="shared" si="45"/>
        <v>1.7758711988851392</v>
      </c>
      <c r="E337" s="128">
        <f t="shared" si="45"/>
        <v>2.1583015277810453</v>
      </c>
      <c r="F337" s="128">
        <f t="shared" si="45"/>
        <v>7.3081400753837791</v>
      </c>
      <c r="G337" s="128">
        <f t="shared" si="45"/>
        <v>0</v>
      </c>
      <c r="H337" s="128">
        <f t="shared" si="45"/>
        <v>1.9964070937460434</v>
      </c>
    </row>
    <row r="338" spans="2:9">
      <c r="B338" s="130" t="str">
        <f>$B$52</f>
        <v>Totals</v>
      </c>
      <c r="C338" s="128">
        <f t="shared" ref="C338:H338" si="46">IF($C$293=0,"",C313/$C$293)</f>
        <v>1.4804689054575797</v>
      </c>
      <c r="D338" s="128">
        <f t="shared" si="46"/>
        <v>2.8204106583028667</v>
      </c>
      <c r="E338" s="128">
        <f t="shared" si="46"/>
        <v>3.7066246003241514</v>
      </c>
      <c r="F338" s="128">
        <f t="shared" si="46"/>
        <v>15.441527048043607</v>
      </c>
      <c r="G338" s="128">
        <f t="shared" si="46"/>
        <v>0</v>
      </c>
      <c r="H338" s="128">
        <f t="shared" si="46"/>
        <v>2.6675953546938524</v>
      </c>
      <c r="I338" s="349"/>
    </row>
    <row r="340" spans="2:9" ht="15" customHeight="1">
      <c r="B340" s="120" t="s">
        <v>236</v>
      </c>
      <c r="C340" s="121"/>
      <c r="D340" s="121"/>
      <c r="E340" s="121"/>
      <c r="F340" s="121"/>
      <c r="G340" s="121"/>
      <c r="H340" s="122"/>
    </row>
    <row r="341" spans="2:9" ht="55.5" customHeight="1" thickBot="1">
      <c r="B341" s="471" t="s">
        <v>237</v>
      </c>
      <c r="C341" s="471"/>
      <c r="D341" s="471"/>
      <c r="E341" s="471"/>
      <c r="F341" s="471"/>
      <c r="G341" s="471"/>
      <c r="H341" s="471"/>
    </row>
    <row r="342" spans="2:9" ht="14.4" thickBot="1">
      <c r="B342" s="124" t="s">
        <v>31</v>
      </c>
      <c r="C342" s="125" t="s">
        <v>25</v>
      </c>
      <c r="D342" s="125" t="s">
        <v>26</v>
      </c>
      <c r="E342" s="125" t="s">
        <v>27</v>
      </c>
      <c r="F342" s="125" t="s">
        <v>28</v>
      </c>
      <c r="G342" s="125" t="s">
        <v>29</v>
      </c>
      <c r="H342" s="126" t="s">
        <v>1</v>
      </c>
    </row>
    <row r="343" spans="2:9">
      <c r="B343" s="127" t="str">
        <f>$B$32</f>
        <v>Liberal Arts</v>
      </c>
      <c r="C343" s="135">
        <f t="shared" ref="C343:D363" si="47">C293*30</f>
        <v>7021.7934316295105</v>
      </c>
      <c r="D343" s="135">
        <f t="shared" si="47"/>
        <v>18535.820770784438</v>
      </c>
      <c r="E343" s="135">
        <f>E293*24</f>
        <v>36931.005976010776</v>
      </c>
      <c r="F343" s="135">
        <f>F293*18</f>
        <v>55030.245530134067</v>
      </c>
      <c r="G343" s="135">
        <f>G293*24</f>
        <v>0</v>
      </c>
      <c r="H343" s="135">
        <f>IF((C32/30+D32/30+E32/24+F32/18+G32/24)=0,0,H268/(C32/30+D32/30+E32/24+F32/18+G32/24))</f>
        <v>11474.519199398928</v>
      </c>
    </row>
    <row r="344" spans="2:9">
      <c r="B344" s="127" t="str">
        <f>$B$33</f>
        <v>Science</v>
      </c>
      <c r="C344" s="138">
        <f t="shared" si="47"/>
        <v>11375.412907874803</v>
      </c>
      <c r="D344" s="138">
        <f t="shared" si="47"/>
        <v>25030.650455139603</v>
      </c>
      <c r="E344" s="138">
        <f>E294*24</f>
        <v>24675.527127408342</v>
      </c>
      <c r="F344" s="138">
        <f>F294*18</f>
        <v>71033.956961128046</v>
      </c>
      <c r="G344" s="138">
        <f>G294*24</f>
        <v>0</v>
      </c>
      <c r="H344" s="138">
        <f t="shared" ref="H344:H363" si="48">IF((C33/30+D33/30+E33/24+F33/18+G33/24)=0,0,H269/(C33/30+D33/30+E33/24+F33/18+G33/24))</f>
        <v>17770.769401091671</v>
      </c>
    </row>
    <row r="345" spans="2:9">
      <c r="B345" s="127" t="str">
        <f>$B$34</f>
        <v>Fine Arts</v>
      </c>
      <c r="C345" s="138">
        <f t="shared" si="47"/>
        <v>10903.292557310477</v>
      </c>
      <c r="D345" s="138">
        <f t="shared" si="47"/>
        <v>23157.461638411369</v>
      </c>
      <c r="E345" s="138">
        <f t="shared" ref="E345:E363" si="49">E295*24</f>
        <v>98760.59950263772</v>
      </c>
      <c r="F345" s="138">
        <f t="shared" ref="F345:F363" si="50">F295*18</f>
        <v>0</v>
      </c>
      <c r="G345" s="138">
        <f t="shared" ref="G345:G363" si="51">G295*24</f>
        <v>0</v>
      </c>
      <c r="H345" s="138">
        <f t="shared" si="48"/>
        <v>16217.852483735227</v>
      </c>
    </row>
    <row r="346" spans="2:9">
      <c r="B346" s="127" t="str">
        <f>$B$35</f>
        <v>Teacher Education</v>
      </c>
      <c r="C346" s="138">
        <f t="shared" si="47"/>
        <v>13590.328480361251</v>
      </c>
      <c r="D346" s="138">
        <f t="shared" si="47"/>
        <v>19737.77630446757</v>
      </c>
      <c r="E346" s="138">
        <f t="shared" si="49"/>
        <v>12114.416343334799</v>
      </c>
      <c r="F346" s="138">
        <f t="shared" si="50"/>
        <v>44696.242818974497</v>
      </c>
      <c r="G346" s="138">
        <f t="shared" si="51"/>
        <v>0</v>
      </c>
      <c r="H346" s="138">
        <f t="shared" si="48"/>
        <v>15404.45646612812</v>
      </c>
    </row>
    <row r="347" spans="2:9">
      <c r="B347" s="127" t="str">
        <f>$B$36</f>
        <v>Agriculture</v>
      </c>
      <c r="C347" s="138">
        <f t="shared" si="47"/>
        <v>0</v>
      </c>
      <c r="D347" s="138">
        <f t="shared" si="47"/>
        <v>0</v>
      </c>
      <c r="E347" s="138">
        <f t="shared" si="49"/>
        <v>0</v>
      </c>
      <c r="F347" s="138">
        <f t="shared" si="50"/>
        <v>0</v>
      </c>
      <c r="G347" s="138">
        <f t="shared" si="51"/>
        <v>0</v>
      </c>
      <c r="H347" s="138">
        <f t="shared" si="48"/>
        <v>0</v>
      </c>
    </row>
    <row r="348" spans="2:9">
      <c r="B348" s="127" t="str">
        <f>$B$37</f>
        <v>Engineering</v>
      </c>
      <c r="C348" s="138">
        <f t="shared" si="47"/>
        <v>23426.419092828117</v>
      </c>
      <c r="D348" s="138">
        <f t="shared" si="47"/>
        <v>38047.802495554701</v>
      </c>
      <c r="E348" s="138">
        <f t="shared" si="49"/>
        <v>29830.289767141177</v>
      </c>
      <c r="F348" s="138">
        <f t="shared" si="50"/>
        <v>72819.952713100094</v>
      </c>
      <c r="G348" s="138">
        <f t="shared" si="51"/>
        <v>0</v>
      </c>
      <c r="H348" s="138">
        <f t="shared" si="48"/>
        <v>33679.823259142933</v>
      </c>
    </row>
    <row r="349" spans="2:9">
      <c r="B349" s="127" t="str">
        <f>$B$38</f>
        <v>Home Economics</v>
      </c>
      <c r="C349" s="138">
        <f t="shared" si="47"/>
        <v>4574.9561343730811</v>
      </c>
      <c r="D349" s="138">
        <f t="shared" si="47"/>
        <v>12744.148704160323</v>
      </c>
      <c r="E349" s="138">
        <f t="shared" si="49"/>
        <v>0</v>
      </c>
      <c r="F349" s="138">
        <f t="shared" si="50"/>
        <v>0</v>
      </c>
      <c r="G349" s="138">
        <f t="shared" si="51"/>
        <v>0</v>
      </c>
      <c r="H349" s="138">
        <f t="shared" si="48"/>
        <v>9415.9591386914472</v>
      </c>
    </row>
    <row r="350" spans="2:9">
      <c r="B350" s="127" t="str">
        <f>$B$39</f>
        <v>Law</v>
      </c>
      <c r="C350" s="138">
        <f t="shared" si="47"/>
        <v>0</v>
      </c>
      <c r="D350" s="138">
        <f t="shared" si="47"/>
        <v>0</v>
      </c>
      <c r="E350" s="138">
        <f t="shared" si="49"/>
        <v>0</v>
      </c>
      <c r="F350" s="138">
        <f t="shared" si="50"/>
        <v>0</v>
      </c>
      <c r="G350" s="138">
        <f t="shared" si="51"/>
        <v>0</v>
      </c>
      <c r="H350" s="138">
        <f t="shared" si="48"/>
        <v>0</v>
      </c>
    </row>
    <row r="351" spans="2:9">
      <c r="B351" s="127" t="str">
        <f>$B$40</f>
        <v>Social Service</v>
      </c>
      <c r="C351" s="138">
        <f t="shared" si="47"/>
        <v>12340.17459069231</v>
      </c>
      <c r="D351" s="138">
        <f t="shared" si="47"/>
        <v>15148.614857156976</v>
      </c>
      <c r="E351" s="138">
        <f t="shared" si="49"/>
        <v>13836.81322518886</v>
      </c>
      <c r="F351" s="138">
        <f t="shared" si="50"/>
        <v>65486.374142599263</v>
      </c>
      <c r="G351" s="138">
        <f t="shared" si="51"/>
        <v>0</v>
      </c>
      <c r="H351" s="138">
        <f t="shared" si="48"/>
        <v>14548.383211851835</v>
      </c>
    </row>
    <row r="352" spans="2:9">
      <c r="B352" s="127" t="str">
        <f>$B$41</f>
        <v>Library Science</v>
      </c>
      <c r="C352" s="138">
        <f t="shared" si="47"/>
        <v>46634.911816876483</v>
      </c>
      <c r="D352" s="138">
        <f t="shared" si="47"/>
        <v>37042.466423527112</v>
      </c>
      <c r="E352" s="138">
        <f t="shared" si="49"/>
        <v>0</v>
      </c>
      <c r="F352" s="138">
        <f t="shared" si="50"/>
        <v>0</v>
      </c>
      <c r="G352" s="138">
        <f t="shared" si="51"/>
        <v>0</v>
      </c>
      <c r="H352" s="138">
        <f t="shared" si="48"/>
        <v>37547.3319705455</v>
      </c>
    </row>
    <row r="353" spans="2:9">
      <c r="B353" s="127" t="str">
        <f>$B$42</f>
        <v>Veterinary Science</v>
      </c>
      <c r="C353" s="138">
        <f t="shared" si="47"/>
        <v>0</v>
      </c>
      <c r="D353" s="138">
        <f t="shared" si="47"/>
        <v>0</v>
      </c>
      <c r="E353" s="138">
        <f t="shared" si="49"/>
        <v>0</v>
      </c>
      <c r="F353" s="138">
        <f t="shared" si="50"/>
        <v>0</v>
      </c>
      <c r="G353" s="138">
        <f t="shared" si="51"/>
        <v>0</v>
      </c>
      <c r="H353" s="138">
        <f t="shared" si="48"/>
        <v>0</v>
      </c>
    </row>
    <row r="354" spans="2:9">
      <c r="B354" s="127" t="str">
        <f>$B$43</f>
        <v>Vocational Training</v>
      </c>
      <c r="C354" s="138">
        <f t="shared" si="47"/>
        <v>0</v>
      </c>
      <c r="D354" s="138">
        <f t="shared" si="47"/>
        <v>0</v>
      </c>
      <c r="E354" s="138">
        <f t="shared" si="49"/>
        <v>0</v>
      </c>
      <c r="F354" s="138">
        <f t="shared" si="50"/>
        <v>0</v>
      </c>
      <c r="G354" s="138">
        <f t="shared" si="51"/>
        <v>0</v>
      </c>
      <c r="H354" s="138">
        <f t="shared" si="48"/>
        <v>0</v>
      </c>
    </row>
    <row r="355" spans="2:9">
      <c r="B355" s="127" t="str">
        <f>$B$44</f>
        <v>Physical Training</v>
      </c>
      <c r="C355" s="138">
        <f t="shared" si="47"/>
        <v>0</v>
      </c>
      <c r="D355" s="138">
        <f t="shared" si="47"/>
        <v>0</v>
      </c>
      <c r="E355" s="138">
        <f t="shared" si="49"/>
        <v>0</v>
      </c>
      <c r="F355" s="138">
        <f t="shared" si="50"/>
        <v>0</v>
      </c>
      <c r="G355" s="138">
        <f t="shared" si="51"/>
        <v>0</v>
      </c>
      <c r="H355" s="138">
        <f t="shared" si="48"/>
        <v>0</v>
      </c>
    </row>
    <row r="356" spans="2:9">
      <c r="B356" s="127" t="str">
        <f>$B$45</f>
        <v>Health Services</v>
      </c>
      <c r="C356" s="138">
        <f t="shared" si="47"/>
        <v>4472.5790161021732</v>
      </c>
      <c r="D356" s="138">
        <f t="shared" si="47"/>
        <v>8795.5486205565485</v>
      </c>
      <c r="E356" s="138">
        <f t="shared" si="49"/>
        <v>14879.978598668149</v>
      </c>
      <c r="F356" s="138">
        <f t="shared" si="50"/>
        <v>35296.388028176996</v>
      </c>
      <c r="G356" s="138">
        <f t="shared" si="51"/>
        <v>0</v>
      </c>
      <c r="H356" s="138">
        <f t="shared" si="48"/>
        <v>8931.7939721942239</v>
      </c>
    </row>
    <row r="357" spans="2:9">
      <c r="B357" s="127" t="str">
        <f>$B$46</f>
        <v>Pharmacy</v>
      </c>
      <c r="C357" s="138">
        <f t="shared" si="47"/>
        <v>0</v>
      </c>
      <c r="D357" s="138">
        <f t="shared" si="47"/>
        <v>0</v>
      </c>
      <c r="E357" s="138">
        <f t="shared" si="49"/>
        <v>0</v>
      </c>
      <c r="F357" s="138">
        <f t="shared" si="50"/>
        <v>0</v>
      </c>
      <c r="G357" s="138">
        <f t="shared" si="51"/>
        <v>0</v>
      </c>
      <c r="H357" s="138">
        <f t="shared" si="48"/>
        <v>0</v>
      </c>
    </row>
    <row r="358" spans="2:9">
      <c r="B358" s="127" t="str">
        <f>$B$47</f>
        <v>Business Administration</v>
      </c>
      <c r="C358" s="138">
        <f t="shared" si="47"/>
        <v>11157.781307238329</v>
      </c>
      <c r="D358" s="138">
        <f t="shared" si="47"/>
        <v>19342.835763735831</v>
      </c>
      <c r="E358" s="138">
        <f t="shared" si="49"/>
        <v>23913.596328147523</v>
      </c>
      <c r="F358" s="138">
        <f t="shared" si="50"/>
        <v>146606.61520488732</v>
      </c>
      <c r="G358" s="138">
        <f t="shared" si="51"/>
        <v>0</v>
      </c>
      <c r="H358" s="138">
        <f t="shared" si="48"/>
        <v>21016.830601723294</v>
      </c>
    </row>
    <row r="359" spans="2:9">
      <c r="B359" s="127" t="str">
        <f>$B$48</f>
        <v>Optometry</v>
      </c>
      <c r="C359" s="138">
        <f t="shared" si="47"/>
        <v>0</v>
      </c>
      <c r="D359" s="138">
        <f t="shared" si="47"/>
        <v>0</v>
      </c>
      <c r="E359" s="138">
        <f t="shared" si="49"/>
        <v>0</v>
      </c>
      <c r="F359" s="138">
        <f t="shared" si="50"/>
        <v>0</v>
      </c>
      <c r="G359" s="138">
        <f t="shared" si="51"/>
        <v>0</v>
      </c>
      <c r="H359" s="138">
        <f t="shared" si="48"/>
        <v>0</v>
      </c>
    </row>
    <row r="360" spans="2:9">
      <c r="B360" s="127" t="str">
        <f>$B$49</f>
        <v>Teacher Ed-Practice Teaching</v>
      </c>
      <c r="C360" s="138">
        <f t="shared" si="47"/>
        <v>0</v>
      </c>
      <c r="D360" s="138">
        <f t="shared" si="47"/>
        <v>38024.517258146872</v>
      </c>
      <c r="E360" s="138">
        <f t="shared" si="49"/>
        <v>0</v>
      </c>
      <c r="F360" s="138">
        <f t="shared" si="50"/>
        <v>0</v>
      </c>
      <c r="G360" s="138">
        <f t="shared" si="51"/>
        <v>0</v>
      </c>
      <c r="H360" s="138">
        <f t="shared" si="48"/>
        <v>38024.517258146865</v>
      </c>
    </row>
    <row r="361" spans="2:9">
      <c r="B361" s="127" t="str">
        <f>$B$50</f>
        <v>Technology</v>
      </c>
      <c r="C361" s="138">
        <f t="shared" si="47"/>
        <v>19482.896687046843</v>
      </c>
      <c r="D361" s="138">
        <f t="shared" si="47"/>
        <v>35674.596781931665</v>
      </c>
      <c r="E361" s="138">
        <f t="shared" si="49"/>
        <v>13957.530502014273</v>
      </c>
      <c r="F361" s="138">
        <f t="shared" si="50"/>
        <v>0</v>
      </c>
      <c r="G361" s="138">
        <f t="shared" si="51"/>
        <v>0</v>
      </c>
      <c r="H361" s="138">
        <f t="shared" si="48"/>
        <v>25783.602624114708</v>
      </c>
    </row>
    <row r="362" spans="2:9">
      <c r="B362" s="127" t="str">
        <f>$B$51</f>
        <v>Nursing</v>
      </c>
      <c r="C362" s="138">
        <f t="shared" si="47"/>
        <v>13622.616998923484</v>
      </c>
      <c r="D362" s="138">
        <f t="shared" si="47"/>
        <v>12469.800719751693</v>
      </c>
      <c r="E362" s="138">
        <f t="shared" si="49"/>
        <v>12124.117992999105</v>
      </c>
      <c r="F362" s="138">
        <f t="shared" si="50"/>
        <v>30789.749987254931</v>
      </c>
      <c r="G362" s="138">
        <f t="shared" si="51"/>
        <v>0</v>
      </c>
      <c r="H362" s="138">
        <f t="shared" si="48"/>
        <v>12979.771596341825</v>
      </c>
    </row>
    <row r="363" spans="2:9">
      <c r="B363" s="130" t="str">
        <f>$B$52</f>
        <v>Totals</v>
      </c>
      <c r="C363" s="135">
        <f t="shared" si="47"/>
        <v>10395.546836073763</v>
      </c>
      <c r="D363" s="135">
        <f t="shared" si="47"/>
        <v>19804.341034968933</v>
      </c>
      <c r="E363" s="135">
        <f t="shared" si="49"/>
        <v>20821.721817657988</v>
      </c>
      <c r="F363" s="135">
        <f t="shared" si="50"/>
        <v>65056.327920169213</v>
      </c>
      <c r="G363" s="135">
        <f t="shared" si="51"/>
        <v>0</v>
      </c>
      <c r="H363" s="135">
        <f t="shared" si="48"/>
        <v>17617.302957624484</v>
      </c>
      <c r="I363" s="349"/>
    </row>
  </sheetData>
  <mergeCells count="45">
    <mergeCell ref="B8:H8"/>
    <mergeCell ref="B191:H191"/>
    <mergeCell ref="B216:H216"/>
    <mergeCell ref="B89:G89"/>
    <mergeCell ref="D55:F55"/>
    <mergeCell ref="B18:E18"/>
    <mergeCell ref="B139:G139"/>
    <mergeCell ref="B9:G9"/>
    <mergeCell ref="B165:G165"/>
    <mergeCell ref="B21:C21"/>
    <mergeCell ref="D20:F20"/>
    <mergeCell ref="B11:H11"/>
    <mergeCell ref="B58:G58"/>
    <mergeCell ref="B1:H1"/>
    <mergeCell ref="B2:H2"/>
    <mergeCell ref="B190:G190"/>
    <mergeCell ref="B215:G215"/>
    <mergeCell ref="D21:F21"/>
    <mergeCell ref="B87:G87"/>
    <mergeCell ref="B114:G114"/>
    <mergeCell ref="B84:C84"/>
    <mergeCell ref="D84:F84"/>
    <mergeCell ref="B10:G10"/>
    <mergeCell ref="B113:H113"/>
    <mergeCell ref="D27:F27"/>
    <mergeCell ref="B28:C28"/>
    <mergeCell ref="D28:F28"/>
    <mergeCell ref="D54:F54"/>
    <mergeCell ref="B55:C55"/>
    <mergeCell ref="B341:H341"/>
    <mergeCell ref="I140:I141"/>
    <mergeCell ref="B166:G166"/>
    <mergeCell ref="B12:E12"/>
    <mergeCell ref="B13:E13"/>
    <mergeCell ref="B14:E14"/>
    <mergeCell ref="B15:E15"/>
    <mergeCell ref="B16:E16"/>
    <mergeCell ref="D83:F83"/>
    <mergeCell ref="B17:E17"/>
    <mergeCell ref="B266:H266"/>
    <mergeCell ref="B291:H291"/>
    <mergeCell ref="B316:H316"/>
    <mergeCell ref="B264:H264"/>
    <mergeCell ref="B241:G241"/>
    <mergeCell ref="B140:F141"/>
  </mergeCells>
  <phoneticPr fontId="0" type="noConversion"/>
  <conditionalFormatting sqref="C61:G80">
    <cfRule type="expression" dxfId="262" priority="7" stopIfTrue="1">
      <formula>C32=0</formula>
    </cfRule>
  </conditionalFormatting>
  <conditionalFormatting sqref="C91:G110">
    <cfRule type="expression" dxfId="261" priority="6" stopIfTrue="1">
      <formula>C32=0</formula>
    </cfRule>
  </conditionalFormatting>
  <conditionalFormatting sqref="C293:G312">
    <cfRule type="expression" dxfId="260" priority="1" stopIfTrue="1">
      <formula>C32=0</formula>
    </cfRule>
  </conditionalFormatting>
  <conditionalFormatting sqref="C143:H162">
    <cfRule type="expression" dxfId="259" priority="4" stopIfTrue="1">
      <formula>C32=0</formula>
    </cfRule>
  </conditionalFormatting>
  <conditionalFormatting sqref="H143:H162">
    <cfRule type="expression" dxfId="258" priority="2" stopIfTrue="1">
      <formula>OR(AND(#REF!&gt;0,H143&gt;0,H61=0),AND(#REF!&gt;0,H143&gt;0,H32=0))</formula>
    </cfRule>
    <cfRule type="expression" dxfId="257" priority="3" stopIfTrue="1">
      <formula>OR(AND(#REF!&gt;0,H143&gt;0,H61=0),AND(#REF!&gt;0,H143&gt;0,H32=0))</formula>
    </cfRule>
    <cfRule type="expression" dxfId="256" priority="5"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ignoredErrors>
    <ignoredError sqref="F343:F36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pageSetUpPr fitToPage="1"/>
  </sheetPr>
  <dimension ref="B1:K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customWidth="1"/>
    <col min="10"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118</v>
      </c>
      <c r="C3" s="119"/>
      <c r="D3" s="119"/>
      <c r="E3" s="119"/>
      <c r="F3" s="119"/>
      <c r="G3" s="119"/>
      <c r="H3" s="119"/>
    </row>
    <row r="4" spans="2:8">
      <c r="B4" s="292" t="s">
        <v>132</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ht="14.25" customHeight="1">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ht="15" customHeight="1">
      <c r="B10" s="489" t="s">
        <v>20</v>
      </c>
      <c r="C10" s="489"/>
      <c r="D10" s="489"/>
      <c r="E10" s="489"/>
      <c r="F10" s="489"/>
      <c r="G10" s="489"/>
      <c r="H10" s="296"/>
    </row>
    <row r="11" spans="2:8" ht="21" customHeight="1" thickBot="1">
      <c r="B11" s="473" t="s">
        <v>875</v>
      </c>
      <c r="C11" s="473"/>
      <c r="D11" s="473"/>
      <c r="E11" s="473"/>
      <c r="F11" s="473"/>
      <c r="G11" s="473"/>
      <c r="H11" s="473"/>
    </row>
    <row r="12" spans="2:8" ht="29.25" customHeight="1" thickBot="1">
      <c r="B12" s="513" t="s">
        <v>16</v>
      </c>
      <c r="C12" s="514"/>
      <c r="D12" s="514"/>
      <c r="E12" s="515"/>
      <c r="F12" s="297"/>
      <c r="G12" s="298"/>
      <c r="H12" s="299" t="s">
        <v>17</v>
      </c>
    </row>
    <row r="13" spans="2:8" ht="14.25" customHeight="1">
      <c r="B13" s="516" t="s">
        <v>12</v>
      </c>
      <c r="C13" s="517"/>
      <c r="D13" s="517"/>
      <c r="E13" s="518"/>
      <c r="F13" s="352"/>
      <c r="G13" s="301"/>
      <c r="H13" s="353">
        <f>Data!$G$3</f>
        <v>769413015</v>
      </c>
    </row>
    <row r="14" spans="2:8" ht="14.25" customHeight="1">
      <c r="B14" s="479" t="s">
        <v>13</v>
      </c>
      <c r="C14" s="511"/>
      <c r="D14" s="511"/>
      <c r="E14" s="512"/>
      <c r="F14" s="354"/>
      <c r="G14" s="301"/>
      <c r="H14" s="355">
        <f>Data!$H$3</f>
        <v>761152633</v>
      </c>
    </row>
    <row r="15" spans="2:8" ht="14.25" customHeight="1">
      <c r="B15" s="479" t="s">
        <v>14</v>
      </c>
      <c r="C15" s="511"/>
      <c r="D15" s="511"/>
      <c r="E15" s="512"/>
      <c r="F15" s="354"/>
      <c r="G15" s="301"/>
      <c r="H15" s="355">
        <f>Data!$I$3</f>
        <v>513777760</v>
      </c>
    </row>
    <row r="16" spans="2:8" ht="14.25" customHeight="1">
      <c r="B16" s="479" t="s">
        <v>18</v>
      </c>
      <c r="C16" s="511"/>
      <c r="D16" s="511"/>
      <c r="E16" s="512"/>
      <c r="F16" s="354"/>
      <c r="G16" s="301"/>
      <c r="H16" s="355">
        <f>Data!$J$3</f>
        <v>47771618</v>
      </c>
    </row>
    <row r="17" spans="2:9">
      <c r="B17" s="479" t="s">
        <v>15</v>
      </c>
      <c r="C17" s="511"/>
      <c r="D17" s="511"/>
      <c r="E17" s="512"/>
      <c r="F17" s="354"/>
      <c r="G17" s="301"/>
      <c r="H17" s="355">
        <f>Data!$K$3</f>
        <v>238909570</v>
      </c>
    </row>
    <row r="18" spans="2:9">
      <c r="B18" s="479" t="s">
        <v>1</v>
      </c>
      <c r="C18" s="511"/>
      <c r="D18" s="511"/>
      <c r="E18" s="512"/>
      <c r="F18" s="356"/>
      <c r="G18" s="301"/>
      <c r="H18" s="357">
        <f>SUM(H13:H17)</f>
        <v>2331024596</v>
      </c>
    </row>
    <row r="19" spans="2:9" ht="13.5" customHeight="1">
      <c r="B19" s="306"/>
      <c r="D19" s="306"/>
      <c r="E19" s="306"/>
      <c r="F19" s="306"/>
      <c r="G19" s="306"/>
      <c r="H19" s="296"/>
    </row>
    <row r="20" spans="2:9" ht="13.5" customHeight="1">
      <c r="B20" s="306"/>
      <c r="D20" s="504" t="s">
        <v>22</v>
      </c>
      <c r="E20" s="505"/>
      <c r="F20" s="506"/>
      <c r="G20" s="307" t="s">
        <v>23</v>
      </c>
      <c r="H20" s="307" t="s">
        <v>24</v>
      </c>
    </row>
    <row r="21" spans="2:9" ht="14.25" customHeight="1">
      <c r="B21" s="492" t="s">
        <v>21</v>
      </c>
      <c r="C21" s="507"/>
      <c r="D21" s="508" t="str">
        <f>Data!L3</f>
        <v>Cris Hamilton</v>
      </c>
      <c r="E21" s="509"/>
      <c r="F21" s="510"/>
      <c r="G21" s="308" t="str">
        <f>Data!M3</f>
        <v>512-471-2808</v>
      </c>
      <c r="H21" s="309" t="str">
        <f>Data!N3</f>
        <v>irris@austin.utexas.edu</v>
      </c>
    </row>
    <row r="22" spans="2:9" ht="13.5" customHeight="1">
      <c r="B22" s="306"/>
      <c r="C22" s="306"/>
      <c r="D22" s="306"/>
      <c r="E22" s="306"/>
      <c r="F22" s="306"/>
      <c r="G22" s="306"/>
      <c r="H22" s="296"/>
    </row>
    <row r="23" spans="2:9" ht="13.5" customHeight="1" thickBot="1">
      <c r="B23" s="117" t="s">
        <v>936</v>
      </c>
      <c r="C23" s="306"/>
      <c r="D23" s="306"/>
      <c r="E23" s="306"/>
      <c r="F23" s="306"/>
      <c r="G23" s="306"/>
      <c r="H23" s="296"/>
    </row>
    <row r="24" spans="2:9" s="313" customFormat="1">
      <c r="B24" s="310"/>
      <c r="C24" s="123" t="s">
        <v>25</v>
      </c>
      <c r="D24" s="311" t="s">
        <v>26</v>
      </c>
      <c r="E24" s="311" t="s">
        <v>27</v>
      </c>
      <c r="F24" s="311" t="s">
        <v>28</v>
      </c>
      <c r="G24" s="311" t="s">
        <v>29</v>
      </c>
      <c r="H24" s="312" t="s">
        <v>30</v>
      </c>
    </row>
    <row r="25" spans="2:9" s="313" customFormat="1" ht="14.4" thickBot="1">
      <c r="B25" s="314" t="s">
        <v>680</v>
      </c>
      <c r="C25" s="315">
        <f>Data!O3</f>
        <v>17519</v>
      </c>
      <c r="D25" s="316">
        <f>Data!P3</f>
        <v>23790</v>
      </c>
      <c r="E25" s="316">
        <f>Data!Q3</f>
        <v>5176</v>
      </c>
      <c r="F25" s="316">
        <f>Data!R3</f>
        <v>4215</v>
      </c>
      <c r="G25" s="316">
        <f>Data!S3</f>
        <v>1489</v>
      </c>
      <c r="H25" s="317">
        <f>SUM(C25:G25)</f>
        <v>52189</v>
      </c>
    </row>
    <row r="26" spans="2:9">
      <c r="C26" s="318"/>
      <c r="D26" s="318"/>
      <c r="E26" s="318"/>
      <c r="F26" s="318"/>
      <c r="G26" s="318"/>
      <c r="H26" s="318"/>
      <c r="I26" s="318"/>
    </row>
    <row r="27" spans="2:9" ht="13.5" customHeight="1">
      <c r="B27" s="306"/>
      <c r="D27" s="504" t="s">
        <v>22</v>
      </c>
      <c r="E27" s="505"/>
      <c r="F27" s="506"/>
      <c r="G27" s="307" t="s">
        <v>23</v>
      </c>
      <c r="H27" s="307" t="s">
        <v>24</v>
      </c>
    </row>
    <row r="28" spans="2:9" ht="14.25" customHeight="1">
      <c r="B28" s="492" t="s">
        <v>927</v>
      </c>
      <c r="C28" s="507"/>
      <c r="D28" s="508" t="str">
        <f>Data!T3</f>
        <v>A. Cris Hamilton</v>
      </c>
      <c r="E28" s="509"/>
      <c r="F28" s="510"/>
      <c r="G28" s="308" t="str">
        <f>Data!U3</f>
        <v>512-475-9254</v>
      </c>
      <c r="H28" s="309" t="str">
        <f>Data!V3</f>
        <v xml:space="preserve">Cris.Hamilton@austin.utexas.edu </v>
      </c>
    </row>
    <row r="29" spans="2:9" ht="13.5" customHeight="1">
      <c r="B29" s="306"/>
      <c r="C29" s="306"/>
      <c r="D29" s="306"/>
      <c r="E29" s="306"/>
      <c r="F29" s="306"/>
      <c r="G29" s="306"/>
      <c r="H29" s="296"/>
    </row>
    <row r="30" spans="2:9" ht="14.4" thickBot="1">
      <c r="B30" s="117" t="s">
        <v>937</v>
      </c>
    </row>
    <row r="31" spans="2:9" ht="14.4" thickBot="1">
      <c r="B31" s="124" t="s">
        <v>31</v>
      </c>
      <c r="C31" s="125" t="s">
        <v>25</v>
      </c>
      <c r="D31" s="125" t="s">
        <v>26</v>
      </c>
      <c r="E31" s="125" t="s">
        <v>27</v>
      </c>
      <c r="F31" s="125" t="s">
        <v>28</v>
      </c>
      <c r="G31" s="125" t="s">
        <v>29</v>
      </c>
      <c r="H31" s="126" t="s">
        <v>30</v>
      </c>
    </row>
    <row r="32" spans="2:9">
      <c r="B32" s="127" t="s">
        <v>42</v>
      </c>
      <c r="C32" s="140">
        <f>Data!W3</f>
        <v>358934.00000000012</v>
      </c>
      <c r="D32" s="140">
        <f>Data!AQ3</f>
        <v>177649</v>
      </c>
      <c r="E32" s="140">
        <f>Data!BK3</f>
        <v>20561</v>
      </c>
      <c r="F32" s="140">
        <f>Data!CE3</f>
        <v>23545</v>
      </c>
      <c r="G32" s="140">
        <v>0</v>
      </c>
      <c r="H32" s="141">
        <f>SUM(C32:G32)</f>
        <v>580689.00000000012</v>
      </c>
    </row>
    <row r="33" spans="2:8">
      <c r="B33" s="129" t="s">
        <v>43</v>
      </c>
      <c r="C33" s="140">
        <f>Data!X3</f>
        <v>120740.00000000003</v>
      </c>
      <c r="D33" s="140">
        <f>Data!AR3</f>
        <v>83692.819999999992</v>
      </c>
      <c r="E33" s="140">
        <f>Data!BL3</f>
        <v>5007.2800000000007</v>
      </c>
      <c r="F33" s="140">
        <f>Data!CF3</f>
        <v>14964.820000000003</v>
      </c>
      <c r="G33" s="140">
        <f>Data!CZ3</f>
        <v>0</v>
      </c>
      <c r="H33" s="141">
        <f t="shared" ref="H33:H52" si="0">SUM(C33:G33)</f>
        <v>224404.92</v>
      </c>
    </row>
    <row r="34" spans="2:8">
      <c r="B34" s="129" t="s">
        <v>44</v>
      </c>
      <c r="C34" s="140">
        <f>Data!Y3</f>
        <v>32783.000000000007</v>
      </c>
      <c r="D34" s="140">
        <f>Data!AS3</f>
        <v>18567</v>
      </c>
      <c r="E34" s="140">
        <f>Data!BM3</f>
        <v>5222.9999999999991</v>
      </c>
      <c r="F34" s="140">
        <f>Data!CG3</f>
        <v>2622.5</v>
      </c>
      <c r="G34" s="140">
        <f>Data!DA3</f>
        <v>0</v>
      </c>
      <c r="H34" s="141">
        <f t="shared" si="0"/>
        <v>59195.500000000007</v>
      </c>
    </row>
    <row r="35" spans="2:8">
      <c r="B35" s="129" t="s">
        <v>45</v>
      </c>
      <c r="C35" s="140">
        <f>Data!Z3</f>
        <v>7089</v>
      </c>
      <c r="D35" s="140">
        <f>Data!AT3</f>
        <v>9711</v>
      </c>
      <c r="E35" s="140">
        <f>Data!BN3</f>
        <v>4519</v>
      </c>
      <c r="F35" s="140">
        <f>Data!CH3</f>
        <v>5196.5</v>
      </c>
      <c r="G35" s="140">
        <f>Data!DB3</f>
        <v>0</v>
      </c>
      <c r="H35" s="141">
        <f t="shared" si="0"/>
        <v>26515.5</v>
      </c>
    </row>
    <row r="36" spans="2:8">
      <c r="B36" s="129" t="s">
        <v>46</v>
      </c>
      <c r="C36" s="140">
        <f>Data!AA3</f>
        <v>0</v>
      </c>
      <c r="D36" s="140">
        <f>Data!AU3</f>
        <v>0</v>
      </c>
      <c r="E36" s="140">
        <f>Data!BO3</f>
        <v>0</v>
      </c>
      <c r="F36" s="140">
        <f>Data!CI3</f>
        <v>0</v>
      </c>
      <c r="G36" s="140">
        <f>Data!DC3</f>
        <v>0</v>
      </c>
      <c r="H36" s="141">
        <f t="shared" si="0"/>
        <v>0</v>
      </c>
    </row>
    <row r="37" spans="2:8">
      <c r="B37" s="129" t="s">
        <v>47</v>
      </c>
      <c r="C37" s="140">
        <f>Data!AB3</f>
        <v>56935.000000000015</v>
      </c>
      <c r="D37" s="140">
        <f>Data!AV3</f>
        <v>89573</v>
      </c>
      <c r="E37" s="140">
        <f>Data!BP3</f>
        <v>24735.999999999996</v>
      </c>
      <c r="F37" s="140">
        <f>Data!CJ3</f>
        <v>26275</v>
      </c>
      <c r="G37" s="140">
        <f>Data!DD3</f>
        <v>0</v>
      </c>
      <c r="H37" s="141">
        <f t="shared" si="0"/>
        <v>197519</v>
      </c>
    </row>
    <row r="38" spans="2:8">
      <c r="B38" s="129" t="s">
        <v>48</v>
      </c>
      <c r="C38" s="140">
        <f>Data!AC3</f>
        <v>22264</v>
      </c>
      <c r="D38" s="140">
        <f>Data!AW3</f>
        <v>8780</v>
      </c>
      <c r="E38" s="140">
        <f>Data!BQ3</f>
        <v>528</v>
      </c>
      <c r="F38" s="140">
        <f>Data!CK3</f>
        <v>902</v>
      </c>
      <c r="G38" s="140">
        <f>Data!DE3</f>
        <v>0</v>
      </c>
      <c r="H38" s="141">
        <f t="shared" si="0"/>
        <v>32474</v>
      </c>
    </row>
    <row r="39" spans="2:8">
      <c r="B39" s="129" t="s">
        <v>49</v>
      </c>
      <c r="C39" s="140">
        <f>Data!AD3</f>
        <v>0</v>
      </c>
      <c r="D39" s="140">
        <v>0</v>
      </c>
      <c r="E39" s="140">
        <f>Data!BR3</f>
        <v>0</v>
      </c>
      <c r="F39" s="140">
        <f>Data!CL3</f>
        <v>0</v>
      </c>
      <c r="G39" s="140">
        <f>Data!DF3</f>
        <v>29310.000000000004</v>
      </c>
      <c r="H39" s="141">
        <f t="shared" si="0"/>
        <v>29310.000000000004</v>
      </c>
    </row>
    <row r="40" spans="2:8">
      <c r="B40" s="129" t="s">
        <v>50</v>
      </c>
      <c r="C40" s="140">
        <f>Data!AE3</f>
        <v>2043</v>
      </c>
      <c r="D40" s="140">
        <f>Data!AY3</f>
        <v>4221</v>
      </c>
      <c r="E40" s="140">
        <f>Data!BS3</f>
        <v>7799</v>
      </c>
      <c r="F40" s="140">
        <f>Data!CM3</f>
        <v>443</v>
      </c>
      <c r="G40" s="140">
        <f>Data!DG3</f>
        <v>0</v>
      </c>
      <c r="H40" s="141">
        <f t="shared" si="0"/>
        <v>14506</v>
      </c>
    </row>
    <row r="41" spans="2:8">
      <c r="B41" s="129" t="s">
        <v>51</v>
      </c>
      <c r="C41" s="140">
        <f>Data!AF3</f>
        <v>0</v>
      </c>
      <c r="D41" s="140">
        <f>Data!AZ3</f>
        <v>42</v>
      </c>
      <c r="E41" s="140">
        <f>Data!BT3</f>
        <v>5160</v>
      </c>
      <c r="F41" s="140">
        <f>Data!CN3</f>
        <v>625</v>
      </c>
      <c r="G41" s="140">
        <f>Data!DH3</f>
        <v>0</v>
      </c>
      <c r="H41" s="141">
        <f t="shared" si="0"/>
        <v>5827</v>
      </c>
    </row>
    <row r="42" spans="2:8">
      <c r="B42" s="129" t="s">
        <v>52</v>
      </c>
      <c r="C42" s="140">
        <f>Data!AG3</f>
        <v>0</v>
      </c>
      <c r="D42" s="140">
        <f>Data!BA3</f>
        <v>0</v>
      </c>
      <c r="E42" s="140">
        <f>Data!BU3</f>
        <v>0</v>
      </c>
      <c r="F42" s="140">
        <f>Data!CO3</f>
        <v>0</v>
      </c>
      <c r="G42" s="140">
        <f>Data!DI3</f>
        <v>0</v>
      </c>
      <c r="H42" s="141">
        <f t="shared" si="0"/>
        <v>0</v>
      </c>
    </row>
    <row r="43" spans="2:8">
      <c r="B43" s="129" t="s">
        <v>53</v>
      </c>
      <c r="C43" s="140">
        <f>Data!AH3</f>
        <v>0</v>
      </c>
      <c r="D43" s="140">
        <f>Data!BB3</f>
        <v>0</v>
      </c>
      <c r="E43" s="140">
        <f>Data!BV3</f>
        <v>0</v>
      </c>
      <c r="F43" s="140">
        <f>Data!CP3</f>
        <v>0</v>
      </c>
      <c r="G43" s="140">
        <f>Data!DJ3</f>
        <v>0</v>
      </c>
      <c r="H43" s="141">
        <f t="shared" si="0"/>
        <v>0</v>
      </c>
    </row>
    <row r="44" spans="2:8">
      <c r="B44" s="129" t="s">
        <v>54</v>
      </c>
      <c r="C44" s="140">
        <f>Data!AI3</f>
        <v>0</v>
      </c>
      <c r="D44" s="140">
        <f>Data!BC3</f>
        <v>0</v>
      </c>
      <c r="E44" s="140">
        <f>Data!BW3</f>
        <v>0</v>
      </c>
      <c r="F44" s="140">
        <f>Data!CQ3</f>
        <v>0</v>
      </c>
      <c r="G44" s="140">
        <f>Data!DK3</f>
        <v>0</v>
      </c>
      <c r="H44" s="141">
        <f t="shared" si="0"/>
        <v>0</v>
      </c>
    </row>
    <row r="45" spans="2:8">
      <c r="B45" s="129" t="s">
        <v>55</v>
      </c>
      <c r="C45" s="140">
        <f>Data!AJ3</f>
        <v>6976</v>
      </c>
      <c r="D45" s="140">
        <f>Data!BD3</f>
        <v>13067</v>
      </c>
      <c r="E45" s="140">
        <f>Data!BX3</f>
        <v>1235</v>
      </c>
      <c r="F45" s="140">
        <f>Data!CR3</f>
        <v>593</v>
      </c>
      <c r="G45" s="140">
        <f>Data!DL3</f>
        <v>1170</v>
      </c>
      <c r="H45" s="141">
        <f t="shared" si="0"/>
        <v>23041</v>
      </c>
    </row>
    <row r="46" spans="2:8">
      <c r="B46" s="129" t="s">
        <v>56</v>
      </c>
      <c r="C46" s="140">
        <f>Data!AK3</f>
        <v>3</v>
      </c>
      <c r="D46" s="140">
        <f>Data!BE3</f>
        <v>384</v>
      </c>
      <c r="E46" s="140">
        <f>Data!BY3</f>
        <v>501.45999999999987</v>
      </c>
      <c r="F46" s="140">
        <f>Data!CS3</f>
        <v>1664.9999999999998</v>
      </c>
      <c r="G46" s="140">
        <f>Data!DM3</f>
        <v>16903.999999999982</v>
      </c>
      <c r="H46" s="141">
        <f t="shared" si="0"/>
        <v>19457.459999999981</v>
      </c>
    </row>
    <row r="47" spans="2:8">
      <c r="B47" s="129" t="s">
        <v>57</v>
      </c>
      <c r="C47" s="140">
        <f>Data!AL3</f>
        <v>37044</v>
      </c>
      <c r="D47" s="140">
        <f>Data!BF3</f>
        <v>73933</v>
      </c>
      <c r="E47" s="140">
        <f>Data!BZ3</f>
        <v>24362.000000000004</v>
      </c>
      <c r="F47" s="140">
        <f>Data!CT3</f>
        <v>1500</v>
      </c>
      <c r="G47" s="140">
        <f>Data!DN3</f>
        <v>0</v>
      </c>
      <c r="H47" s="141">
        <f t="shared" si="0"/>
        <v>136839</v>
      </c>
    </row>
    <row r="48" spans="2:8">
      <c r="B48" s="129" t="s">
        <v>58</v>
      </c>
      <c r="C48" s="140">
        <f>Data!AM3</f>
        <v>0</v>
      </c>
      <c r="D48" s="140">
        <f>Data!BG3</f>
        <v>0</v>
      </c>
      <c r="E48" s="140">
        <f>Data!CA3</f>
        <v>0</v>
      </c>
      <c r="F48" s="140">
        <f>Data!CU3</f>
        <v>0</v>
      </c>
      <c r="G48" s="140">
        <f>Data!DO3</f>
        <v>0</v>
      </c>
      <c r="H48" s="141">
        <f t="shared" si="0"/>
        <v>0</v>
      </c>
    </row>
    <row r="49" spans="2:8">
      <c r="B49" s="129" t="s">
        <v>59</v>
      </c>
      <c r="C49" s="140">
        <f>Data!AN3</f>
        <v>0</v>
      </c>
      <c r="D49" s="140">
        <f>Data!BH3</f>
        <v>0</v>
      </c>
      <c r="E49" s="140">
        <f>Data!CB3</f>
        <v>0</v>
      </c>
      <c r="F49" s="140">
        <f>Data!CV3</f>
        <v>0</v>
      </c>
      <c r="G49" s="140">
        <f>Data!DP3</f>
        <v>0</v>
      </c>
      <c r="H49" s="141">
        <f t="shared" si="0"/>
        <v>0</v>
      </c>
    </row>
    <row r="50" spans="2:8">
      <c r="B50" s="129" t="s">
        <v>60</v>
      </c>
      <c r="C50" s="140">
        <f>Data!AO3</f>
        <v>708</v>
      </c>
      <c r="D50" s="140">
        <f>Data!BI3</f>
        <v>0</v>
      </c>
      <c r="E50" s="140">
        <f>Data!CC3</f>
        <v>315</v>
      </c>
      <c r="F50" s="140">
        <f>Data!CW3</f>
        <v>6</v>
      </c>
      <c r="G50" s="140">
        <f>Data!DQ3</f>
        <v>0</v>
      </c>
      <c r="H50" s="141">
        <f t="shared" si="0"/>
        <v>1029</v>
      </c>
    </row>
    <row r="51" spans="2:8">
      <c r="B51" s="129" t="s">
        <v>0</v>
      </c>
      <c r="C51" s="140">
        <f>Data!AP3</f>
        <v>1975</v>
      </c>
      <c r="D51" s="140">
        <f>Data!BJ3</f>
        <v>7354.9999999999982</v>
      </c>
      <c r="E51" s="140">
        <f>Data!CD3</f>
        <v>5098.9999999999982</v>
      </c>
      <c r="F51" s="140">
        <f>Data!CX3</f>
        <v>717.99999999999977</v>
      </c>
      <c r="G51" s="140">
        <f>Data!DR3</f>
        <v>0</v>
      </c>
      <c r="H51" s="141">
        <f t="shared" si="0"/>
        <v>15146.999999999996</v>
      </c>
    </row>
    <row r="52" spans="2:8">
      <c r="B52" s="142" t="s">
        <v>33</v>
      </c>
      <c r="C52" s="141">
        <f>SUM(C32:C51)</f>
        <v>647494.00000000012</v>
      </c>
      <c r="D52" s="141">
        <f>SUM(D32:D51)</f>
        <v>486974.82</v>
      </c>
      <c r="E52" s="141">
        <f>SUM(E32:E51)</f>
        <v>105045.74</v>
      </c>
      <c r="F52" s="141">
        <f>SUM(F32:F51)</f>
        <v>79055.820000000007</v>
      </c>
      <c r="G52" s="141">
        <f>SUM(G32:G51)</f>
        <v>47383.999999999985</v>
      </c>
      <c r="H52" s="141">
        <f t="shared" si="0"/>
        <v>1365954.3800000001</v>
      </c>
    </row>
    <row r="53" spans="2:8">
      <c r="B53" s="143"/>
      <c r="C53" s="144"/>
      <c r="D53" s="144"/>
      <c r="E53" s="144"/>
      <c r="F53" s="144"/>
      <c r="G53" s="144"/>
      <c r="H53" s="144"/>
    </row>
    <row r="54" spans="2:8" ht="13.5" customHeight="1">
      <c r="B54" s="306"/>
      <c r="D54" s="504" t="s">
        <v>22</v>
      </c>
      <c r="E54" s="505"/>
      <c r="F54" s="506"/>
      <c r="G54" s="307" t="s">
        <v>23</v>
      </c>
      <c r="H54" s="307" t="s">
        <v>24</v>
      </c>
    </row>
    <row r="55" spans="2:8" ht="14.25" customHeight="1">
      <c r="B55" s="492" t="s">
        <v>928</v>
      </c>
      <c r="C55" s="507"/>
      <c r="D55" s="508" t="str">
        <f>Data!T3</f>
        <v>A. Cris Hamilton</v>
      </c>
      <c r="E55" s="509"/>
      <c r="F55" s="510"/>
      <c r="G55" s="308" t="str">
        <f>Data!U3</f>
        <v>512-475-9254</v>
      </c>
      <c r="H55" s="309" t="str">
        <f>Data!V3</f>
        <v xml:space="preserve">Cris.Hamilton@austin.utexas.edu </v>
      </c>
    </row>
    <row r="56" spans="2:8" ht="13.5" customHeight="1">
      <c r="B56" s="306"/>
      <c r="C56" s="306"/>
      <c r="D56" s="306"/>
      <c r="E56" s="306"/>
      <c r="F56" s="306"/>
      <c r="G56" s="306"/>
      <c r="H56" s="296"/>
    </row>
    <row r="57" spans="2:8" ht="14.25" customHeight="1">
      <c r="B57" s="117" t="s">
        <v>9</v>
      </c>
    </row>
    <row r="58" spans="2:8" ht="31.5" customHeight="1">
      <c r="B58" s="498" t="s">
        <v>39</v>
      </c>
      <c r="C58" s="498"/>
      <c r="D58" s="498"/>
      <c r="E58" s="498"/>
      <c r="F58" s="498"/>
      <c r="G58" s="498"/>
      <c r="H58" s="319"/>
    </row>
    <row r="59" spans="2:8" ht="8.25" customHeight="1" thickBot="1">
      <c r="B59" s="318"/>
    </row>
    <row r="60" spans="2:8" ht="14.4" thickBot="1">
      <c r="B60" s="124" t="s">
        <v>31</v>
      </c>
      <c r="C60" s="125" t="s">
        <v>25</v>
      </c>
      <c r="D60" s="125" t="s">
        <v>26</v>
      </c>
      <c r="E60" s="125" t="s">
        <v>27</v>
      </c>
      <c r="F60" s="125" t="s">
        <v>28</v>
      </c>
      <c r="G60" s="125" t="s">
        <v>29</v>
      </c>
      <c r="H60" s="126" t="s">
        <v>30</v>
      </c>
    </row>
    <row r="61" spans="2:8">
      <c r="B61" s="127" t="str">
        <f>$B$32</f>
        <v>Liberal Arts</v>
      </c>
      <c r="C61" s="320">
        <f>Data!DS3</f>
        <v>30307010.476392224</v>
      </c>
      <c r="D61" s="320">
        <f>Data!EM3</f>
        <v>40387623.163323335</v>
      </c>
      <c r="E61" s="320">
        <f>Data!FG3</f>
        <v>18643170.363930121</v>
      </c>
      <c r="F61" s="320">
        <f>Data!GA3</f>
        <v>47981878.635804273</v>
      </c>
      <c r="G61" s="320">
        <f>Data!GU3</f>
        <v>0</v>
      </c>
      <c r="H61" s="321">
        <f>SUM(C61:G61)</f>
        <v>137319682.63944995</v>
      </c>
    </row>
    <row r="62" spans="2:8">
      <c r="B62" s="127" t="str">
        <f>$B$33</f>
        <v>Science</v>
      </c>
      <c r="C62" s="320">
        <f>Data!DT3</f>
        <v>8975939.9804166555</v>
      </c>
      <c r="D62" s="320">
        <f>Data!EN3</f>
        <v>12637079.876046883</v>
      </c>
      <c r="E62" s="320">
        <f>Data!FH3</f>
        <v>4239241.3332786839</v>
      </c>
      <c r="F62" s="320">
        <f>Data!GB3</f>
        <v>25846233.725897938</v>
      </c>
      <c r="G62" s="320">
        <f>Data!GV3</f>
        <v>0</v>
      </c>
      <c r="H62" s="141">
        <f t="shared" ref="H62:H81" si="1">SUM(C62:G62)</f>
        <v>51698494.91564016</v>
      </c>
    </row>
    <row r="63" spans="2:8">
      <c r="B63" s="127" t="str">
        <f>$B$34</f>
        <v>Fine Arts</v>
      </c>
      <c r="C63" s="320">
        <f>Data!DU3</f>
        <v>4887771.0289721033</v>
      </c>
      <c r="D63" s="320">
        <f>Data!EO3</f>
        <v>4854425.3956807377</v>
      </c>
      <c r="E63" s="320">
        <f>Data!FI3</f>
        <v>4445298.8485810906</v>
      </c>
      <c r="F63" s="320">
        <f>Data!GC3</f>
        <v>3436640.4072782383</v>
      </c>
      <c r="G63" s="320">
        <f>Data!GW3</f>
        <v>0</v>
      </c>
      <c r="H63" s="141">
        <f t="shared" si="1"/>
        <v>17624135.680512171</v>
      </c>
    </row>
    <row r="64" spans="2:8">
      <c r="B64" s="127" t="str">
        <f>$B$35</f>
        <v>Teacher Education</v>
      </c>
      <c r="C64" s="320">
        <f>Data!DV3</f>
        <v>459336.97259995271</v>
      </c>
      <c r="D64" s="320">
        <f>Data!EP3</f>
        <v>2382648.2561893458</v>
      </c>
      <c r="E64" s="320">
        <f>Data!FJ3</f>
        <v>2982012.8342683502</v>
      </c>
      <c r="F64" s="320">
        <f>Data!GD3</f>
        <v>5676061.8977155974</v>
      </c>
      <c r="G64" s="320">
        <f>Data!GX3</f>
        <v>0</v>
      </c>
      <c r="H64" s="141">
        <f t="shared" si="1"/>
        <v>11500059.960773246</v>
      </c>
    </row>
    <row r="65" spans="2:8">
      <c r="B65" s="127" t="str">
        <f>$B$36</f>
        <v>Agriculture</v>
      </c>
      <c r="C65" s="320">
        <f>Data!DW3</f>
        <v>0</v>
      </c>
      <c r="D65" s="320">
        <f>Data!EQ3</f>
        <v>0</v>
      </c>
      <c r="E65" s="320">
        <f>Data!FK3</f>
        <v>0</v>
      </c>
      <c r="F65" s="320">
        <f>Data!GE3</f>
        <v>0</v>
      </c>
      <c r="G65" s="320">
        <f>Data!GY3</f>
        <v>0</v>
      </c>
      <c r="H65" s="141">
        <f t="shared" si="1"/>
        <v>0</v>
      </c>
    </row>
    <row r="66" spans="2:8">
      <c r="B66" s="127" t="str">
        <f>$B$37</f>
        <v>Engineering</v>
      </c>
      <c r="C66" s="320">
        <f>Data!DX3</f>
        <v>5619729.5870222207</v>
      </c>
      <c r="D66" s="320">
        <f>Data!ER3</f>
        <v>13888152.884125639</v>
      </c>
      <c r="E66" s="320">
        <f>Data!FL3</f>
        <v>14085530.632589996</v>
      </c>
      <c r="F66" s="320">
        <f>Data!GF3</f>
        <v>32506980.759470373</v>
      </c>
      <c r="G66" s="320">
        <f>Data!GZ3</f>
        <v>0</v>
      </c>
      <c r="H66" s="141">
        <f t="shared" si="1"/>
        <v>66100393.863208227</v>
      </c>
    </row>
    <row r="67" spans="2:8">
      <c r="B67" s="127" t="str">
        <f>$B$38</f>
        <v>Home Economics</v>
      </c>
      <c r="C67" s="320">
        <f>Data!DY3</f>
        <v>1004386.5506690325</v>
      </c>
      <c r="D67" s="320">
        <f>Data!ES3</f>
        <v>2364532.021873618</v>
      </c>
      <c r="E67" s="320">
        <f>Data!FM3</f>
        <v>616782.46374359727</v>
      </c>
      <c r="F67" s="320">
        <f>Data!GG3</f>
        <v>1705268.4330947732</v>
      </c>
      <c r="G67" s="320">
        <f>Data!HA3</f>
        <v>0</v>
      </c>
      <c r="H67" s="141">
        <f t="shared" si="1"/>
        <v>5690969.4693810213</v>
      </c>
    </row>
    <row r="68" spans="2:8">
      <c r="B68" s="127" t="str">
        <f>$B$39</f>
        <v>Law</v>
      </c>
      <c r="C68" s="320">
        <f>Data!DZ3</f>
        <v>0</v>
      </c>
      <c r="D68" s="320">
        <f>Data!ET3</f>
        <v>0</v>
      </c>
      <c r="E68" s="320">
        <f>Data!FN3</f>
        <v>0</v>
      </c>
      <c r="F68" s="320">
        <f>Data!GH3</f>
        <v>0</v>
      </c>
      <c r="G68" s="320">
        <f>Data!HB3</f>
        <v>17490683.205082644</v>
      </c>
      <c r="H68" s="141">
        <f t="shared" si="1"/>
        <v>17490683.205082644</v>
      </c>
    </row>
    <row r="69" spans="2:8">
      <c r="B69" s="127" t="str">
        <f>$B$40</f>
        <v>Social Service</v>
      </c>
      <c r="C69" s="320">
        <f>Data!EA3</f>
        <v>256185.75746051094</v>
      </c>
      <c r="D69" s="320">
        <f>Data!EU3</f>
        <v>513294.44011939783</v>
      </c>
      <c r="E69" s="320">
        <f>Data!FO3</f>
        <v>2060299.40702238</v>
      </c>
      <c r="F69" s="320">
        <f>Data!GI3</f>
        <v>1189310.4316251085</v>
      </c>
      <c r="G69" s="320">
        <f>Data!HC3</f>
        <v>0</v>
      </c>
      <c r="H69" s="141">
        <f t="shared" si="1"/>
        <v>4019090.0362273976</v>
      </c>
    </row>
    <row r="70" spans="2:8">
      <c r="B70" s="127" t="str">
        <f>$B$41</f>
        <v>Library Science</v>
      </c>
      <c r="C70" s="320">
        <f>Data!EB3</f>
        <v>0</v>
      </c>
      <c r="D70" s="320">
        <f>Data!EV3</f>
        <v>12416.728654753682</v>
      </c>
      <c r="E70" s="320">
        <f>Data!FP3</f>
        <v>2021470.0283144517</v>
      </c>
      <c r="F70" s="320">
        <f>Data!GJ3</f>
        <v>961473.90953663038</v>
      </c>
      <c r="G70" s="320">
        <f>Data!HD3</f>
        <v>0</v>
      </c>
      <c r="H70" s="141">
        <f t="shared" si="1"/>
        <v>2995360.666505836</v>
      </c>
    </row>
    <row r="71" spans="2:8">
      <c r="B71" s="127" t="str">
        <f>$B$42</f>
        <v>Veterinary Science</v>
      </c>
      <c r="C71" s="320">
        <f>Data!EC3</f>
        <v>0</v>
      </c>
      <c r="D71" s="320">
        <f>Data!EW3</f>
        <v>0</v>
      </c>
      <c r="E71" s="320">
        <f>Data!FQ3</f>
        <v>0</v>
      </c>
      <c r="F71" s="320">
        <f>Data!GK3</f>
        <v>0</v>
      </c>
      <c r="G71" s="320">
        <f>Data!HE3</f>
        <v>0</v>
      </c>
      <c r="H71" s="141">
        <f t="shared" si="1"/>
        <v>0</v>
      </c>
    </row>
    <row r="72" spans="2:8">
      <c r="B72" s="127" t="str">
        <f>$B$43</f>
        <v>Vocational Training</v>
      </c>
      <c r="C72" s="320">
        <f>Data!ED3</f>
        <v>0</v>
      </c>
      <c r="D72" s="320">
        <f>Data!EX3</f>
        <v>0</v>
      </c>
      <c r="E72" s="320">
        <f>Data!FR3</f>
        <v>0</v>
      </c>
      <c r="F72" s="320">
        <f>Data!GL3</f>
        <v>0</v>
      </c>
      <c r="G72" s="320">
        <f>Data!HF3</f>
        <v>0</v>
      </c>
      <c r="H72" s="141">
        <f t="shared" si="1"/>
        <v>0</v>
      </c>
    </row>
    <row r="73" spans="2:8">
      <c r="B73" s="127" t="str">
        <f>$B$44</f>
        <v>Physical Training</v>
      </c>
      <c r="C73" s="320">
        <f>Data!EE3</f>
        <v>0</v>
      </c>
      <c r="D73" s="320">
        <f>Data!EY3</f>
        <v>0</v>
      </c>
      <c r="E73" s="320">
        <f>Data!FS3</f>
        <v>0</v>
      </c>
      <c r="F73" s="320">
        <f>Data!GM3</f>
        <v>0</v>
      </c>
      <c r="G73" s="320">
        <f>Data!HG3</f>
        <v>0</v>
      </c>
      <c r="H73" s="141">
        <f t="shared" si="1"/>
        <v>0</v>
      </c>
    </row>
    <row r="74" spans="2:8">
      <c r="B74" s="127" t="str">
        <f>$B$45</f>
        <v>Health Services</v>
      </c>
      <c r="C74" s="320">
        <f>Data!EF3</f>
        <v>317458.83195548563</v>
      </c>
      <c r="D74" s="320">
        <f>Data!EZ3</f>
        <v>1511076.1475236008</v>
      </c>
      <c r="E74" s="320">
        <f>Data!FT3</f>
        <v>457471.92882875883</v>
      </c>
      <c r="F74" s="320">
        <f>Data!GN3</f>
        <v>628700.22741030168</v>
      </c>
      <c r="G74" s="320">
        <f>Data!HH3</f>
        <v>463522.57826090336</v>
      </c>
      <c r="H74" s="141">
        <f t="shared" si="1"/>
        <v>3378229.7139790501</v>
      </c>
    </row>
    <row r="75" spans="2:8">
      <c r="B75" s="127" t="str">
        <f>$B$46</f>
        <v>Pharmacy</v>
      </c>
      <c r="C75" s="320">
        <f>Data!EG3</f>
        <v>260.82051282051282</v>
      </c>
      <c r="D75" s="320">
        <f>Data!FA3</f>
        <v>44970.131077505575</v>
      </c>
      <c r="E75" s="320">
        <f>Data!FU3</f>
        <v>919548.61340838613</v>
      </c>
      <c r="F75" s="320">
        <f>Data!GO3</f>
        <v>2920317.2370778034</v>
      </c>
      <c r="G75" s="320">
        <f>Data!HI3</f>
        <v>4351880.2215979928</v>
      </c>
      <c r="H75" s="141">
        <f t="shared" si="1"/>
        <v>8236977.0236745086</v>
      </c>
    </row>
    <row r="76" spans="2:8">
      <c r="B76" s="127" t="str">
        <f>$B$47</f>
        <v>Business Administration</v>
      </c>
      <c r="C76" s="320">
        <f>Data!EH3</f>
        <v>3196473.352700016</v>
      </c>
      <c r="D76" s="320">
        <f>Data!FB3</f>
        <v>12579728.472023841</v>
      </c>
      <c r="E76" s="320">
        <f>Data!FV3</f>
        <v>11440663.089239918</v>
      </c>
      <c r="F76" s="320">
        <f>Data!GP3</f>
        <v>8467203.2841198631</v>
      </c>
      <c r="G76" s="320">
        <f>Data!HJ3</f>
        <v>0</v>
      </c>
      <c r="H76" s="141">
        <f t="shared" si="1"/>
        <v>35684068.198083639</v>
      </c>
    </row>
    <row r="77" spans="2:8">
      <c r="B77" s="127" t="str">
        <f>$B$48</f>
        <v>Optometry</v>
      </c>
      <c r="C77" s="320">
        <f>Data!EI3</f>
        <v>0</v>
      </c>
      <c r="D77" s="320">
        <f>Data!FC3</f>
        <v>0</v>
      </c>
      <c r="E77" s="320">
        <f>Data!FW3</f>
        <v>0</v>
      </c>
      <c r="F77" s="320">
        <f>Data!GQ3</f>
        <v>0</v>
      </c>
      <c r="G77" s="320">
        <f>Data!HK3</f>
        <v>0</v>
      </c>
      <c r="H77" s="141">
        <f t="shared" si="1"/>
        <v>0</v>
      </c>
    </row>
    <row r="78" spans="2:8">
      <c r="B78" s="127" t="str">
        <f>$B$49</f>
        <v>Teacher Ed-Practice Teaching</v>
      </c>
      <c r="C78" s="320">
        <f>Data!EJ3</f>
        <v>0</v>
      </c>
      <c r="D78" s="320">
        <f>Data!FD3</f>
        <v>0</v>
      </c>
      <c r="E78" s="320">
        <f>Data!FX3</f>
        <v>0</v>
      </c>
      <c r="F78" s="320">
        <f>Data!GR3</f>
        <v>0</v>
      </c>
      <c r="G78" s="320">
        <f>Data!HL3</f>
        <v>0</v>
      </c>
      <c r="H78" s="141">
        <f t="shared" si="1"/>
        <v>0</v>
      </c>
    </row>
    <row r="79" spans="2:8">
      <c r="B79" s="127" t="str">
        <f>$B$50</f>
        <v>Technology</v>
      </c>
      <c r="C79" s="320">
        <f>Data!EK3</f>
        <v>58051.442186303051</v>
      </c>
      <c r="D79" s="320">
        <f>Data!FE3</f>
        <v>0</v>
      </c>
      <c r="E79" s="320">
        <f>Data!FY3</f>
        <v>112893.71100981835</v>
      </c>
      <c r="F79" s="320">
        <f>Data!GS3</f>
        <v>7711.333333333333</v>
      </c>
      <c r="G79" s="320">
        <f>Data!HM3</f>
        <v>0</v>
      </c>
      <c r="H79" s="141">
        <f t="shared" si="1"/>
        <v>178656.48652945473</v>
      </c>
    </row>
    <row r="80" spans="2:8">
      <c r="B80" s="127" t="str">
        <f>$B$51</f>
        <v>Nursing</v>
      </c>
      <c r="C80" s="320">
        <f>Data!EL3</f>
        <v>584358.88171503332</v>
      </c>
      <c r="D80" s="320">
        <f>Data!FF3</f>
        <v>2131836.2574971863</v>
      </c>
      <c r="E80" s="320">
        <f>Data!FZ3</f>
        <v>3068448.3940765718</v>
      </c>
      <c r="F80" s="320">
        <f>Data!GT3</f>
        <v>1795603.1948018288</v>
      </c>
      <c r="G80" s="320">
        <f>Data!HN3</f>
        <v>0</v>
      </c>
      <c r="H80" s="141">
        <f t="shared" si="1"/>
        <v>7580246.7280906206</v>
      </c>
    </row>
    <row r="81" spans="2:8">
      <c r="B81" s="130" t="str">
        <f>$B$52</f>
        <v>Totals</v>
      </c>
      <c r="C81" s="321">
        <f>SUM(C61:C80)</f>
        <v>55666963.682602368</v>
      </c>
      <c r="D81" s="321">
        <f>SUM(D61:D80)</f>
        <v>93307783.774135858</v>
      </c>
      <c r="E81" s="321">
        <f>SUM(E61:E80)</f>
        <v>65092831.648292117</v>
      </c>
      <c r="F81" s="321">
        <f>SUM(F61:F80)</f>
        <v>133123383.47716604</v>
      </c>
      <c r="G81" s="321">
        <f>SUM(G61:G80)</f>
        <v>22306086.004941538</v>
      </c>
      <c r="H81" s="321">
        <f t="shared" si="1"/>
        <v>369497048.58713794</v>
      </c>
    </row>
    <row r="82" spans="2:8">
      <c r="B82" s="143"/>
      <c r="C82" s="322"/>
      <c r="D82" s="322"/>
      <c r="E82" s="322"/>
      <c r="F82" s="322"/>
      <c r="G82" s="322"/>
      <c r="H82" s="323"/>
    </row>
    <row r="83" spans="2:8" ht="13.5" customHeight="1">
      <c r="B83" s="306"/>
      <c r="D83" s="504" t="s">
        <v>22</v>
      </c>
      <c r="E83" s="505"/>
      <c r="F83" s="506"/>
      <c r="G83" s="307" t="s">
        <v>23</v>
      </c>
      <c r="H83" s="307" t="s">
        <v>24</v>
      </c>
    </row>
    <row r="84" spans="2:8" ht="14.25" customHeight="1">
      <c r="B84" s="492" t="s">
        <v>38</v>
      </c>
      <c r="C84" s="507"/>
      <c r="D84" s="508" t="str">
        <f>Data!T3</f>
        <v>A. Cris Hamilton</v>
      </c>
      <c r="E84" s="509"/>
      <c r="F84" s="510"/>
      <c r="G84" s="308" t="str">
        <f>Data!U3</f>
        <v>512-475-9254</v>
      </c>
      <c r="H84" s="309" t="str">
        <f>Data!V3</f>
        <v xml:space="preserve">Cris.Hamilton@austin.utexas.edu </v>
      </c>
    </row>
    <row r="85" spans="2:8" ht="13.5" customHeight="1">
      <c r="B85" s="306"/>
      <c r="C85" s="306"/>
      <c r="D85" s="306"/>
      <c r="E85" s="306"/>
      <c r="F85" s="306"/>
      <c r="G85" s="306"/>
      <c r="H85" s="296"/>
    </row>
    <row r="86" spans="2:8" ht="14.25" customHeight="1">
      <c r="B86" s="120" t="s">
        <v>32</v>
      </c>
      <c r="C86" s="324"/>
      <c r="D86" s="324"/>
      <c r="E86" s="324"/>
      <c r="F86" s="324"/>
      <c r="G86" s="324"/>
      <c r="H86" s="122">
        <f>H13+H14</f>
        <v>1530565648</v>
      </c>
    </row>
    <row r="87" spans="2:8" ht="42.75" customHeight="1">
      <c r="B87" s="471" t="s">
        <v>8</v>
      </c>
      <c r="C87" s="471"/>
      <c r="D87" s="471"/>
      <c r="E87" s="471"/>
      <c r="F87" s="471"/>
      <c r="G87" s="471"/>
      <c r="H87" s="319"/>
    </row>
    <row r="88" spans="2:8" ht="15" customHeight="1">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Data!HR3</f>
        <v>13058751</v>
      </c>
      <c r="D91" s="327">
        <f>Data!IL3</f>
        <v>7903463</v>
      </c>
      <c r="E91" s="327">
        <f>Data!JF3</f>
        <v>2195077</v>
      </c>
      <c r="F91" s="327">
        <f>Data!JZ3</f>
        <v>4613310</v>
      </c>
      <c r="G91" s="327">
        <f>Data!KT3</f>
        <v>0</v>
      </c>
      <c r="H91" s="133">
        <f t="shared" ref="H91:H111" si="2">SUM(C91:G91)</f>
        <v>27770601</v>
      </c>
    </row>
    <row r="92" spans="2:8">
      <c r="B92" s="127" t="str">
        <f>$B$33</f>
        <v>Science</v>
      </c>
      <c r="C92" s="327">
        <f>Data!HS3</f>
        <v>9896546</v>
      </c>
      <c r="D92" s="327">
        <f>Data!IM3</f>
        <v>7247139</v>
      </c>
      <c r="E92" s="327">
        <f>Data!JG3</f>
        <v>313193</v>
      </c>
      <c r="F92" s="327">
        <f>Data!KA3</f>
        <v>2195623</v>
      </c>
      <c r="G92" s="327">
        <f>Data!KU3</f>
        <v>0</v>
      </c>
      <c r="H92" s="136">
        <f t="shared" si="2"/>
        <v>19652501</v>
      </c>
    </row>
    <row r="93" spans="2:8">
      <c r="B93" s="127" t="str">
        <f>$B$34</f>
        <v>Fine Arts</v>
      </c>
      <c r="C93" s="327">
        <f>Data!HT3</f>
        <v>3938619</v>
      </c>
      <c r="D93" s="327">
        <f>Data!IN3</f>
        <v>1069966</v>
      </c>
      <c r="E93" s="327">
        <f>Data!JH3</f>
        <v>468603</v>
      </c>
      <c r="F93" s="327">
        <f>Data!KB3</f>
        <v>314093</v>
      </c>
      <c r="G93" s="327">
        <f>Data!KV3</f>
        <v>0</v>
      </c>
      <c r="H93" s="136">
        <f t="shared" si="2"/>
        <v>5791281</v>
      </c>
    </row>
    <row r="94" spans="2:8">
      <c r="B94" s="127" t="str">
        <f>$B$35</f>
        <v>Teacher Education</v>
      </c>
      <c r="C94" s="327">
        <f>Data!HU3</f>
        <v>161659</v>
      </c>
      <c r="D94" s="327">
        <f>Data!IO3</f>
        <v>891703</v>
      </c>
      <c r="E94" s="327">
        <f>Data!JI3</f>
        <v>380252</v>
      </c>
      <c r="F94" s="327">
        <f>Data!KC3</f>
        <v>740448</v>
      </c>
      <c r="G94" s="327">
        <f>Data!KW3</f>
        <v>0</v>
      </c>
      <c r="H94" s="136">
        <f t="shared" si="2"/>
        <v>2174062</v>
      </c>
    </row>
    <row r="95" spans="2:8">
      <c r="B95" s="127" t="str">
        <f>$B$36</f>
        <v>Agriculture</v>
      </c>
      <c r="C95" s="327">
        <f>Data!HV3</f>
        <v>0</v>
      </c>
      <c r="D95" s="327">
        <f>Data!IP3</f>
        <v>0</v>
      </c>
      <c r="E95" s="327">
        <f>Data!JJ3</f>
        <v>0</v>
      </c>
      <c r="F95" s="327">
        <f>Data!KD3</f>
        <v>0</v>
      </c>
      <c r="G95" s="327">
        <f>Data!KX3</f>
        <v>0</v>
      </c>
      <c r="H95" s="136">
        <f t="shared" si="2"/>
        <v>0</v>
      </c>
    </row>
    <row r="96" spans="2:8">
      <c r="B96" s="127" t="str">
        <f>$B$37</f>
        <v>Engineering</v>
      </c>
      <c r="C96" s="327">
        <f>Data!HW3</f>
        <v>1891481</v>
      </c>
      <c r="D96" s="327">
        <f>Data!IQ3</f>
        <v>3328082</v>
      </c>
      <c r="E96" s="327">
        <f>Data!JK3</f>
        <v>4884837</v>
      </c>
      <c r="F96" s="327">
        <f>Data!KE3</f>
        <v>1081410</v>
      </c>
      <c r="G96" s="327">
        <f>Data!KY3</f>
        <v>0</v>
      </c>
      <c r="H96" s="136">
        <f t="shared" si="2"/>
        <v>11185810</v>
      </c>
    </row>
    <row r="97" spans="2:8">
      <c r="B97" s="127" t="str">
        <f>$B$38</f>
        <v>Home Economics</v>
      </c>
      <c r="C97" s="327">
        <f>Data!HX3</f>
        <v>79362</v>
      </c>
      <c r="D97" s="327">
        <f>Data!IR3</f>
        <v>209320</v>
      </c>
      <c r="E97" s="327">
        <f>Data!JL3</f>
        <v>37428</v>
      </c>
      <c r="F97" s="327">
        <f>Data!KF3</f>
        <v>135412</v>
      </c>
      <c r="G97" s="327">
        <f>Data!KZ3</f>
        <v>0</v>
      </c>
      <c r="H97" s="136">
        <f t="shared" si="2"/>
        <v>461522</v>
      </c>
    </row>
    <row r="98" spans="2:8">
      <c r="B98" s="127" t="str">
        <f>$B$39</f>
        <v>Law</v>
      </c>
      <c r="C98" s="327">
        <f>Data!HY3</f>
        <v>0</v>
      </c>
      <c r="D98" s="327">
        <f>Data!IS3</f>
        <v>0</v>
      </c>
      <c r="E98" s="327">
        <f>Data!JM3</f>
        <v>0</v>
      </c>
      <c r="F98" s="327">
        <f>Data!KG3</f>
        <v>0</v>
      </c>
      <c r="G98" s="327">
        <f>Data!LA3</f>
        <v>4100354</v>
      </c>
      <c r="H98" s="136">
        <f t="shared" si="2"/>
        <v>4100354</v>
      </c>
    </row>
    <row r="99" spans="2:8">
      <c r="B99" s="127" t="str">
        <f>$B$40</f>
        <v>Social Service</v>
      </c>
      <c r="C99" s="327">
        <f>Data!HZ3</f>
        <v>90112</v>
      </c>
      <c r="D99" s="327">
        <f>Data!IT3</f>
        <v>202857</v>
      </c>
      <c r="E99" s="327">
        <f>Data!JN3</f>
        <v>617544</v>
      </c>
      <c r="F99" s="327">
        <f>Data!KH3</f>
        <v>291241</v>
      </c>
      <c r="G99" s="327">
        <f>Data!LB3</f>
        <v>0</v>
      </c>
      <c r="H99" s="136">
        <f t="shared" si="2"/>
        <v>1201754</v>
      </c>
    </row>
    <row r="100" spans="2:8">
      <c r="B100" s="127" t="str">
        <f>$B$41</f>
        <v>Library Science</v>
      </c>
      <c r="C100" s="327">
        <f>Data!IA3</f>
        <v>0</v>
      </c>
      <c r="D100" s="327">
        <f>Data!IU3</f>
        <v>1335</v>
      </c>
      <c r="E100" s="327">
        <f>Data!JO3</f>
        <v>432970</v>
      </c>
      <c r="F100" s="327">
        <f>Data!KI3</f>
        <v>119437</v>
      </c>
      <c r="G100" s="327">
        <f>Data!LC3</f>
        <v>0</v>
      </c>
      <c r="H100" s="136">
        <f t="shared" si="2"/>
        <v>553742</v>
      </c>
    </row>
    <row r="101" spans="2:8">
      <c r="B101" s="127" t="str">
        <f>$B$42</f>
        <v>Veterinary Science</v>
      </c>
      <c r="C101" s="327">
        <f>Data!IB3</f>
        <v>0</v>
      </c>
      <c r="D101" s="327">
        <f>Data!IV3</f>
        <v>0</v>
      </c>
      <c r="E101" s="327">
        <f>Data!JP3</f>
        <v>0</v>
      </c>
      <c r="F101" s="327">
        <f>Data!KJ3</f>
        <v>0</v>
      </c>
      <c r="G101" s="327">
        <f>Data!LD3</f>
        <v>0</v>
      </c>
      <c r="H101" s="136">
        <f t="shared" si="2"/>
        <v>0</v>
      </c>
    </row>
    <row r="102" spans="2:8">
      <c r="B102" s="127" t="str">
        <f>$B$43</f>
        <v>Vocational Training</v>
      </c>
      <c r="C102" s="327">
        <f>Data!IC3</f>
        <v>0</v>
      </c>
      <c r="D102" s="327">
        <f>Data!IW3</f>
        <v>0</v>
      </c>
      <c r="E102" s="327">
        <f>Data!JQ3</f>
        <v>0</v>
      </c>
      <c r="F102" s="327">
        <f>Data!KK3</f>
        <v>0</v>
      </c>
      <c r="G102" s="327">
        <f>Data!LE3</f>
        <v>0</v>
      </c>
      <c r="H102" s="136">
        <f t="shared" si="2"/>
        <v>0</v>
      </c>
    </row>
    <row r="103" spans="2:8">
      <c r="B103" s="127" t="str">
        <f>$B$44</f>
        <v>Physical Training</v>
      </c>
      <c r="C103" s="327">
        <f>Data!ID3</f>
        <v>0</v>
      </c>
      <c r="D103" s="327">
        <f>Data!IX3</f>
        <v>0</v>
      </c>
      <c r="E103" s="327">
        <f>Data!JR3</f>
        <v>0</v>
      </c>
      <c r="F103" s="327">
        <f>Data!KL3</f>
        <v>0</v>
      </c>
      <c r="G103" s="327">
        <f>Data!LF3</f>
        <v>0</v>
      </c>
      <c r="H103" s="136">
        <f t="shared" si="2"/>
        <v>0</v>
      </c>
    </row>
    <row r="104" spans="2:8">
      <c r="B104" s="127" t="str">
        <f>$B$45</f>
        <v>Health Services</v>
      </c>
      <c r="C104" s="327">
        <f>Data!IE3</f>
        <v>364231</v>
      </c>
      <c r="D104" s="327">
        <f>Data!IY3</f>
        <v>528321</v>
      </c>
      <c r="E104" s="327">
        <f>Data!JS3</f>
        <v>404238</v>
      </c>
      <c r="F104" s="327">
        <f>Data!KM3</f>
        <v>79908</v>
      </c>
      <c r="G104" s="327">
        <f>Data!LG3</f>
        <v>0</v>
      </c>
      <c r="H104" s="136">
        <f t="shared" si="2"/>
        <v>1376698</v>
      </c>
    </row>
    <row r="105" spans="2:8">
      <c r="B105" s="127" t="str">
        <f>$B$46</f>
        <v>Pharmacy</v>
      </c>
      <c r="C105" s="327">
        <f>Data!IF3</f>
        <v>40</v>
      </c>
      <c r="D105" s="327">
        <f>Data!IZ3</f>
        <v>3175</v>
      </c>
      <c r="E105" s="327">
        <f>Data!JT3</f>
        <v>37625</v>
      </c>
      <c r="F105" s="327">
        <f>Data!KN3</f>
        <v>73129</v>
      </c>
      <c r="G105" s="327">
        <f>Data!LH3</f>
        <v>1450892</v>
      </c>
      <c r="H105" s="136">
        <f t="shared" si="2"/>
        <v>1564861</v>
      </c>
    </row>
    <row r="106" spans="2:8">
      <c r="B106" s="127" t="str">
        <f>$B$47</f>
        <v>Business Administration</v>
      </c>
      <c r="C106" s="327">
        <f>Data!IG3</f>
        <v>1733624</v>
      </c>
      <c r="D106" s="327">
        <f>Data!JA3</f>
        <v>5066474</v>
      </c>
      <c r="E106" s="327">
        <f>Data!JU3</f>
        <v>5481867</v>
      </c>
      <c r="F106" s="327">
        <f>Data!KO3</f>
        <v>3500416</v>
      </c>
      <c r="G106" s="327">
        <f>Data!LI3</f>
        <v>0</v>
      </c>
      <c r="H106" s="136">
        <f t="shared" si="2"/>
        <v>15782381</v>
      </c>
    </row>
    <row r="107" spans="2:8">
      <c r="B107" s="127" t="str">
        <f>$B$48</f>
        <v>Optometry</v>
      </c>
      <c r="C107" s="327">
        <f>Data!IH3</f>
        <v>0</v>
      </c>
      <c r="D107" s="327">
        <f>Data!JB3</f>
        <v>0</v>
      </c>
      <c r="E107" s="327">
        <f>Data!JV3</f>
        <v>0</v>
      </c>
      <c r="F107" s="327">
        <f>Data!KP3</f>
        <v>0</v>
      </c>
      <c r="G107" s="327">
        <f>Data!LJ3</f>
        <v>0</v>
      </c>
      <c r="H107" s="136">
        <f t="shared" si="2"/>
        <v>0</v>
      </c>
    </row>
    <row r="108" spans="2:8">
      <c r="B108" s="127" t="str">
        <f>$B$49</f>
        <v>Teacher Ed-Practice Teaching</v>
      </c>
      <c r="C108" s="327">
        <f>Data!II3</f>
        <v>0</v>
      </c>
      <c r="D108" s="327">
        <f>Data!JC3</f>
        <v>0</v>
      </c>
      <c r="E108" s="327">
        <f>Data!JW3</f>
        <v>0</v>
      </c>
      <c r="F108" s="327">
        <f>Data!KQ3</f>
        <v>0</v>
      </c>
      <c r="G108" s="327">
        <f>Data!LK3</f>
        <v>0</v>
      </c>
      <c r="H108" s="136">
        <f t="shared" si="2"/>
        <v>0</v>
      </c>
    </row>
    <row r="109" spans="2:8">
      <c r="B109" s="127" t="str">
        <f>$B$50</f>
        <v>Technology</v>
      </c>
      <c r="C109" s="327">
        <f>Data!IJ3</f>
        <v>12450</v>
      </c>
      <c r="D109" s="327">
        <f>Data!JD3</f>
        <v>0</v>
      </c>
      <c r="E109" s="327">
        <f>Data!JX3</f>
        <v>0</v>
      </c>
      <c r="F109" s="327">
        <f>Data!KR3</f>
        <v>0</v>
      </c>
      <c r="G109" s="327">
        <f>Data!LL3</f>
        <v>0</v>
      </c>
      <c r="H109" s="136">
        <f t="shared" si="2"/>
        <v>12450</v>
      </c>
    </row>
    <row r="110" spans="2:8">
      <c r="B110" s="127" t="str">
        <f>$B$51</f>
        <v>Nursing</v>
      </c>
      <c r="C110" s="327">
        <f>Data!IK3</f>
        <v>159331</v>
      </c>
      <c r="D110" s="327">
        <f>Data!JE3</f>
        <v>265997</v>
      </c>
      <c r="E110" s="327">
        <f>Data!JY3</f>
        <v>358259</v>
      </c>
      <c r="F110" s="327">
        <f>Data!KS3</f>
        <v>133296</v>
      </c>
      <c r="G110" s="327">
        <f>Data!HPM3</f>
        <v>0</v>
      </c>
      <c r="H110" s="136">
        <f t="shared" si="2"/>
        <v>916883</v>
      </c>
    </row>
    <row r="111" spans="2:8">
      <c r="B111" s="130" t="str">
        <f>$B$52</f>
        <v>Totals</v>
      </c>
      <c r="C111" s="133">
        <f>SUM(C91:C110)</f>
        <v>31386206</v>
      </c>
      <c r="D111" s="133">
        <f>SUM(D91:D110)</f>
        <v>26717832</v>
      </c>
      <c r="E111" s="133">
        <f>SUM(E91:E110)</f>
        <v>15611893</v>
      </c>
      <c r="F111" s="133">
        <f>SUM(F91:F110)</f>
        <v>13277723</v>
      </c>
      <c r="G111" s="133">
        <f>SUM(G91:G110)</f>
        <v>5551246</v>
      </c>
      <c r="H111" s="133">
        <f t="shared" si="2"/>
        <v>92544900</v>
      </c>
    </row>
    <row r="112" spans="2:8" ht="14.25" customHeight="1">
      <c r="B112" s="328"/>
      <c r="C112" s="329"/>
      <c r="D112" s="329"/>
      <c r="E112" s="329"/>
      <c r="F112" s="329"/>
      <c r="G112" s="329"/>
      <c r="H112" s="330"/>
    </row>
    <row r="113" spans="2:8" ht="14.25" customHeight="1">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43365761.476392224</v>
      </c>
      <c r="D116" s="321">
        <f t="shared" si="3"/>
        <v>48291086.163323335</v>
      </c>
      <c r="E116" s="321">
        <f t="shared" si="3"/>
        <v>20838247.363930121</v>
      </c>
      <c r="F116" s="321">
        <f t="shared" si="3"/>
        <v>52595188.635804273</v>
      </c>
      <c r="G116" s="321">
        <f t="shared" si="3"/>
        <v>0</v>
      </c>
      <c r="H116" s="133">
        <f t="shared" ref="H116:H136" si="4">SUM(C116:G116)</f>
        <v>165090283.63944995</v>
      </c>
    </row>
    <row r="117" spans="2:8">
      <c r="B117" s="127" t="str">
        <f>$B$33</f>
        <v>Science</v>
      </c>
      <c r="C117" s="141">
        <f t="shared" si="3"/>
        <v>18872485.980416656</v>
      </c>
      <c r="D117" s="141">
        <f t="shared" si="3"/>
        <v>19884218.876046881</v>
      </c>
      <c r="E117" s="141">
        <f t="shared" si="3"/>
        <v>4552434.3332786839</v>
      </c>
      <c r="F117" s="141">
        <f t="shared" si="3"/>
        <v>28041856.725897938</v>
      </c>
      <c r="G117" s="141">
        <f t="shared" si="3"/>
        <v>0</v>
      </c>
      <c r="H117" s="136">
        <f t="shared" si="4"/>
        <v>71350995.91564016</v>
      </c>
    </row>
    <row r="118" spans="2:8">
      <c r="B118" s="127" t="str">
        <f>$B$34</f>
        <v>Fine Arts</v>
      </c>
      <c r="C118" s="141">
        <f t="shared" si="3"/>
        <v>8826390.0289721042</v>
      </c>
      <c r="D118" s="141">
        <f t="shared" si="3"/>
        <v>5924391.3956807377</v>
      </c>
      <c r="E118" s="141">
        <f t="shared" si="3"/>
        <v>4913901.8485810906</v>
      </c>
      <c r="F118" s="141">
        <f t="shared" si="3"/>
        <v>3750733.4072782383</v>
      </c>
      <c r="G118" s="141">
        <f t="shared" si="3"/>
        <v>0</v>
      </c>
      <c r="H118" s="136">
        <f t="shared" si="4"/>
        <v>23415416.680512171</v>
      </c>
    </row>
    <row r="119" spans="2:8">
      <c r="B119" s="127" t="str">
        <f>$B$35</f>
        <v>Teacher Education</v>
      </c>
      <c r="C119" s="141">
        <f t="shared" si="3"/>
        <v>620995.97259995271</v>
      </c>
      <c r="D119" s="141">
        <f t="shared" si="3"/>
        <v>3274351.2561893458</v>
      </c>
      <c r="E119" s="141">
        <f t="shared" si="3"/>
        <v>3362264.8342683502</v>
      </c>
      <c r="F119" s="141">
        <f t="shared" si="3"/>
        <v>6416509.8977155974</v>
      </c>
      <c r="G119" s="141">
        <f t="shared" si="3"/>
        <v>0</v>
      </c>
      <c r="H119" s="136">
        <f t="shared" si="4"/>
        <v>13674121.960773246</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7511210.5870222207</v>
      </c>
      <c r="D121" s="141">
        <f t="shared" si="3"/>
        <v>17216234.884125639</v>
      </c>
      <c r="E121" s="141">
        <f t="shared" si="3"/>
        <v>18970367.632589996</v>
      </c>
      <c r="F121" s="141">
        <f t="shared" si="3"/>
        <v>33588390.759470373</v>
      </c>
      <c r="G121" s="141">
        <f t="shared" si="3"/>
        <v>0</v>
      </c>
      <c r="H121" s="136">
        <f t="shared" si="4"/>
        <v>77286203.863208234</v>
      </c>
    </row>
    <row r="122" spans="2:8">
      <c r="B122" s="127" t="str">
        <f>$B$38</f>
        <v>Home Economics</v>
      </c>
      <c r="C122" s="141">
        <f t="shared" si="3"/>
        <v>1083748.5506690326</v>
      </c>
      <c r="D122" s="141">
        <f t="shared" si="3"/>
        <v>2573852.021873618</v>
      </c>
      <c r="E122" s="141">
        <f t="shared" si="3"/>
        <v>654210.46374359727</v>
      </c>
      <c r="F122" s="141">
        <f t="shared" si="3"/>
        <v>1840680.4330947732</v>
      </c>
      <c r="G122" s="141">
        <f t="shared" si="3"/>
        <v>0</v>
      </c>
      <c r="H122" s="136">
        <f t="shared" si="4"/>
        <v>6152491.4693810213</v>
      </c>
    </row>
    <row r="123" spans="2:8">
      <c r="B123" s="127" t="str">
        <f>$B$39</f>
        <v>Law</v>
      </c>
      <c r="C123" s="141">
        <f t="shared" si="3"/>
        <v>0</v>
      </c>
      <c r="D123" s="141">
        <f t="shared" si="3"/>
        <v>0</v>
      </c>
      <c r="E123" s="141">
        <f t="shared" si="3"/>
        <v>0</v>
      </c>
      <c r="F123" s="141">
        <f t="shared" si="3"/>
        <v>0</v>
      </c>
      <c r="G123" s="141">
        <f t="shared" si="3"/>
        <v>21591037.205082644</v>
      </c>
      <c r="H123" s="136">
        <f t="shared" si="4"/>
        <v>21591037.205082644</v>
      </c>
    </row>
    <row r="124" spans="2:8">
      <c r="B124" s="127" t="str">
        <f>$B$40</f>
        <v>Social Service</v>
      </c>
      <c r="C124" s="141">
        <f t="shared" si="3"/>
        <v>346297.75746051094</v>
      </c>
      <c r="D124" s="141">
        <f t="shared" si="3"/>
        <v>716151.44011939783</v>
      </c>
      <c r="E124" s="141">
        <f t="shared" si="3"/>
        <v>2677843.4070223803</v>
      </c>
      <c r="F124" s="141">
        <f t="shared" si="3"/>
        <v>1480551.4316251085</v>
      </c>
      <c r="G124" s="141">
        <f t="shared" si="3"/>
        <v>0</v>
      </c>
      <c r="H124" s="136">
        <f t="shared" si="4"/>
        <v>5220844.0362273976</v>
      </c>
    </row>
    <row r="125" spans="2:8">
      <c r="B125" s="127" t="str">
        <f>$B$41</f>
        <v>Library Science</v>
      </c>
      <c r="C125" s="141">
        <f t="shared" si="3"/>
        <v>0</v>
      </c>
      <c r="D125" s="141">
        <f t="shared" si="3"/>
        <v>13751.728654753682</v>
      </c>
      <c r="E125" s="141">
        <f t="shared" si="3"/>
        <v>2454440.0283144517</v>
      </c>
      <c r="F125" s="141">
        <f t="shared" si="3"/>
        <v>1080910.9095366304</v>
      </c>
      <c r="G125" s="141">
        <f t="shared" si="3"/>
        <v>0</v>
      </c>
      <c r="H125" s="136">
        <f t="shared" si="4"/>
        <v>3549102.666505836</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1">
      <c r="B129" s="127" t="str">
        <f>$B$45</f>
        <v>Health Services</v>
      </c>
      <c r="C129" s="141">
        <f t="shared" si="3"/>
        <v>681689.83195548563</v>
      </c>
      <c r="D129" s="141">
        <f t="shared" si="3"/>
        <v>2039397.1475236008</v>
      </c>
      <c r="E129" s="141">
        <f t="shared" si="3"/>
        <v>861709.92882875889</v>
      </c>
      <c r="F129" s="141">
        <f t="shared" si="3"/>
        <v>708608.22741030168</v>
      </c>
      <c r="G129" s="141">
        <f t="shared" si="3"/>
        <v>463522.57826090336</v>
      </c>
      <c r="H129" s="136">
        <f t="shared" si="4"/>
        <v>4754927.7139790505</v>
      </c>
    </row>
    <row r="130" spans="2:11">
      <c r="B130" s="127" t="str">
        <f>$B$46</f>
        <v>Pharmacy</v>
      </c>
      <c r="C130" s="141">
        <f t="shared" si="3"/>
        <v>300.82051282051282</v>
      </c>
      <c r="D130" s="141">
        <f t="shared" si="3"/>
        <v>48145.131077505575</v>
      </c>
      <c r="E130" s="141">
        <f t="shared" si="3"/>
        <v>957173.61340838613</v>
      </c>
      <c r="F130" s="141">
        <f t="shared" si="3"/>
        <v>2993446.2370778034</v>
      </c>
      <c r="G130" s="141">
        <f t="shared" si="3"/>
        <v>5802772.2215979928</v>
      </c>
      <c r="H130" s="136">
        <f t="shared" si="4"/>
        <v>9801838.0236745086</v>
      </c>
    </row>
    <row r="131" spans="2:11">
      <c r="B131" s="127" t="str">
        <f>$B$47</f>
        <v>Business Administration</v>
      </c>
      <c r="C131" s="141">
        <f t="shared" si="3"/>
        <v>4930097.3527000155</v>
      </c>
      <c r="D131" s="141">
        <f t="shared" si="3"/>
        <v>17646202.472023841</v>
      </c>
      <c r="E131" s="141">
        <f t="shared" si="3"/>
        <v>16922530.089239918</v>
      </c>
      <c r="F131" s="141">
        <f t="shared" si="3"/>
        <v>11967619.284119863</v>
      </c>
      <c r="G131" s="141">
        <f t="shared" si="3"/>
        <v>0</v>
      </c>
      <c r="H131" s="136">
        <f t="shared" si="4"/>
        <v>51466449.198083639</v>
      </c>
    </row>
    <row r="132" spans="2:11">
      <c r="B132" s="127" t="str">
        <f>$B$48</f>
        <v>Optometry</v>
      </c>
      <c r="C132" s="141">
        <f t="shared" ref="C132:G135" si="5">C107+C77</f>
        <v>0</v>
      </c>
      <c r="D132" s="141">
        <f t="shared" si="5"/>
        <v>0</v>
      </c>
      <c r="E132" s="141">
        <f t="shared" si="5"/>
        <v>0</v>
      </c>
      <c r="F132" s="141">
        <f t="shared" si="5"/>
        <v>0</v>
      </c>
      <c r="G132" s="141">
        <f t="shared" si="5"/>
        <v>0</v>
      </c>
      <c r="H132" s="136">
        <f t="shared" si="4"/>
        <v>0</v>
      </c>
    </row>
    <row r="133" spans="2:11">
      <c r="B133" s="127" t="str">
        <f>$B$49</f>
        <v>Teacher Ed-Practice Teaching</v>
      </c>
      <c r="C133" s="141">
        <f t="shared" si="5"/>
        <v>0</v>
      </c>
      <c r="D133" s="141">
        <f t="shared" si="5"/>
        <v>0</v>
      </c>
      <c r="E133" s="141">
        <f t="shared" si="5"/>
        <v>0</v>
      </c>
      <c r="F133" s="141">
        <f t="shared" si="5"/>
        <v>0</v>
      </c>
      <c r="G133" s="141">
        <f t="shared" si="5"/>
        <v>0</v>
      </c>
      <c r="H133" s="136">
        <f t="shared" si="4"/>
        <v>0</v>
      </c>
    </row>
    <row r="134" spans="2:11">
      <c r="B134" s="127" t="str">
        <f>$B$50</f>
        <v>Technology</v>
      </c>
      <c r="C134" s="141">
        <f t="shared" si="5"/>
        <v>70501.442186303058</v>
      </c>
      <c r="D134" s="141">
        <f t="shared" si="5"/>
        <v>0</v>
      </c>
      <c r="E134" s="141">
        <f t="shared" si="5"/>
        <v>112893.71100981835</v>
      </c>
      <c r="F134" s="141">
        <f t="shared" si="5"/>
        <v>7711.333333333333</v>
      </c>
      <c r="G134" s="141">
        <f t="shared" si="5"/>
        <v>0</v>
      </c>
      <c r="H134" s="136">
        <f t="shared" si="4"/>
        <v>191106.48652945473</v>
      </c>
    </row>
    <row r="135" spans="2:11">
      <c r="B135" s="127" t="str">
        <f>$B$51</f>
        <v>Nursing</v>
      </c>
      <c r="C135" s="141">
        <f t="shared" si="5"/>
        <v>743689.88171503332</v>
      </c>
      <c r="D135" s="141">
        <f t="shared" si="5"/>
        <v>2397833.2574971863</v>
      </c>
      <c r="E135" s="141">
        <f t="shared" si="5"/>
        <v>3426707.3940765718</v>
      </c>
      <c r="F135" s="141">
        <f t="shared" si="5"/>
        <v>1928899.1948018288</v>
      </c>
      <c r="G135" s="141">
        <f t="shared" si="5"/>
        <v>0</v>
      </c>
      <c r="H135" s="136">
        <f t="shared" si="4"/>
        <v>8497129.7280906215</v>
      </c>
    </row>
    <row r="136" spans="2:11">
      <c r="B136" s="130" t="str">
        <f>$B$52</f>
        <v>Totals</v>
      </c>
      <c r="C136" s="133">
        <f>SUM(C116:C135)</f>
        <v>87053169.682602331</v>
      </c>
      <c r="D136" s="133">
        <f>SUM(D116:D135)</f>
        <v>120025615.77413584</v>
      </c>
      <c r="E136" s="133">
        <f>SUM(E116:E135)</f>
        <v>80704724.648292124</v>
      </c>
      <c r="F136" s="133">
        <f>SUM(F116:F135)</f>
        <v>146401106.47716609</v>
      </c>
      <c r="G136" s="133">
        <f>SUM(G116:G135)</f>
        <v>27857332.004941538</v>
      </c>
      <c r="H136" s="133">
        <f t="shared" si="4"/>
        <v>462041948.58713788</v>
      </c>
    </row>
    <row r="137" spans="2:11">
      <c r="B137" s="328"/>
      <c r="C137" s="331"/>
      <c r="D137" s="331"/>
      <c r="E137" s="331"/>
      <c r="F137" s="331"/>
      <c r="G137" s="331"/>
      <c r="H137" s="332"/>
    </row>
    <row r="138" spans="2:11" ht="15" customHeight="1">
      <c r="B138" s="120" t="s">
        <v>4</v>
      </c>
      <c r="C138" s="325"/>
      <c r="D138" s="325"/>
      <c r="E138" s="325"/>
      <c r="F138" s="325"/>
      <c r="G138" s="325"/>
      <c r="H138" s="122">
        <f>H86-H81-H111</f>
        <v>1068523699.4128621</v>
      </c>
    </row>
    <row r="139" spans="2:11" ht="152.25" customHeight="1" thickBot="1">
      <c r="B139" s="473" t="s">
        <v>874</v>
      </c>
      <c r="C139" s="473"/>
      <c r="D139" s="473"/>
      <c r="E139" s="473"/>
      <c r="F139" s="473"/>
      <c r="G139" s="471"/>
      <c r="H139" s="319"/>
    </row>
    <row r="140" spans="2:11" ht="36.75" customHeight="1" thickTop="1">
      <c r="B140" s="501" t="s">
        <v>876</v>
      </c>
      <c r="C140" s="502"/>
      <c r="D140" s="502"/>
      <c r="E140" s="502"/>
      <c r="F140" s="503"/>
      <c r="G140" s="333" t="s">
        <v>2</v>
      </c>
      <c r="H140" s="334">
        <v>1</v>
      </c>
      <c r="I140" s="499" t="str">
        <f>IF(H140+H141=1,"","Error, the two cells on the left must equal 100%")</f>
        <v/>
      </c>
    </row>
    <row r="141" spans="2:11" ht="37.5" customHeight="1" thickBot="1">
      <c r="B141" s="486"/>
      <c r="C141" s="487"/>
      <c r="D141" s="487"/>
      <c r="E141" s="487"/>
      <c r="F141" s="488"/>
      <c r="G141" s="333" t="s">
        <v>3</v>
      </c>
      <c r="H141" s="335">
        <f>1-H140</f>
        <v>0</v>
      </c>
      <c r="I141" s="500"/>
    </row>
    <row r="142" spans="2:11" ht="42" thickBot="1">
      <c r="B142" s="336" t="s">
        <v>31</v>
      </c>
      <c r="C142" s="337" t="s">
        <v>25</v>
      </c>
      <c r="D142" s="337" t="s">
        <v>26</v>
      </c>
      <c r="E142" s="337" t="s">
        <v>27</v>
      </c>
      <c r="F142" s="337" t="s">
        <v>28</v>
      </c>
      <c r="G142" s="338" t="s">
        <v>29</v>
      </c>
      <c r="H142" s="339" t="s">
        <v>6</v>
      </c>
      <c r="I142" s="340" t="s">
        <v>7</v>
      </c>
    </row>
    <row r="143" spans="2:11">
      <c r="B143" s="127" t="str">
        <f>$B$32</f>
        <v>Liberal Arts</v>
      </c>
      <c r="C143" s="327">
        <f>Data!LN3</f>
        <v>-31889.187415690983</v>
      </c>
      <c r="D143" s="327">
        <f>Data!MH3</f>
        <v>-63778.374831381967</v>
      </c>
      <c r="E143" s="327">
        <f>Data!NB3</f>
        <v>0</v>
      </c>
      <c r="F143" s="327">
        <f>Data!NV3</f>
        <v>-467082.8039121796</v>
      </c>
      <c r="G143" s="327">
        <f>Data!OP3</f>
        <v>0</v>
      </c>
      <c r="H143" s="341">
        <f>Data!PJ3</f>
        <v>111790011.76934963</v>
      </c>
      <c r="I143" s="342">
        <f t="shared" ref="I143:I162" si="6">SUM(C143:H143)</f>
        <v>111227261.40319039</v>
      </c>
      <c r="J143" s="107" t="str">
        <f>IFERROR(H143/#REF!-1,"")</f>
        <v/>
      </c>
      <c r="K143" s="107" t="str">
        <f>IFERROR(I143/#REF!-1,"")</f>
        <v/>
      </c>
    </row>
    <row r="144" spans="2:11">
      <c r="B144" s="127" t="str">
        <f>$B$33</f>
        <v>Science</v>
      </c>
      <c r="C144" s="327">
        <f>Data!LO3</f>
        <v>-1077617.9771022589</v>
      </c>
      <c r="D144" s="327">
        <f>Data!MI3</f>
        <v>-2155235.9542045179</v>
      </c>
      <c r="E144" s="327">
        <f>Data!NC3</f>
        <v>-6465707.862613555</v>
      </c>
      <c r="F144" s="327">
        <f>Data!NW3</f>
        <v>-22629977.519147437</v>
      </c>
      <c r="G144" s="327">
        <f>Data!OQ3</f>
        <v>0</v>
      </c>
      <c r="H144" s="341">
        <f>Data!PK3</f>
        <v>427649165.64115793</v>
      </c>
      <c r="I144" s="342">
        <f t="shared" si="6"/>
        <v>395320626.32809013</v>
      </c>
      <c r="J144" s="107" t="str">
        <f>IFERROR(H144/#REF!-1,"")</f>
        <v/>
      </c>
      <c r="K144" s="107" t="str">
        <f>IFERROR(I144/#REF!-1,"")</f>
        <v/>
      </c>
    </row>
    <row r="145" spans="2:11">
      <c r="B145" s="127" t="str">
        <f>$B$34</f>
        <v>Fine Arts</v>
      </c>
      <c r="C145" s="327">
        <f>Data!LP3</f>
        <v>0</v>
      </c>
      <c r="D145" s="327">
        <f>Data!MJ3</f>
        <v>0</v>
      </c>
      <c r="E145" s="327">
        <f>Data!ND3</f>
        <v>0</v>
      </c>
      <c r="F145" s="327">
        <f>Data!NX3</f>
        <v>0</v>
      </c>
      <c r="G145" s="327">
        <f>Data!OR3</f>
        <v>0</v>
      </c>
      <c r="H145" s="341">
        <f>Data!PL3</f>
        <v>18233579.804106791</v>
      </c>
      <c r="I145" s="342">
        <f t="shared" si="6"/>
        <v>18233579.804106791</v>
      </c>
      <c r="J145" s="107" t="str">
        <f>IFERROR(H145/#REF!-1,"")</f>
        <v/>
      </c>
      <c r="K145" s="107" t="str">
        <f>IFERROR(I145/#REF!-1,"")</f>
        <v/>
      </c>
    </row>
    <row r="146" spans="2:11">
      <c r="B146" s="127" t="str">
        <f>$B$35</f>
        <v>Teacher Education</v>
      </c>
      <c r="C146" s="327">
        <f>Data!LQ3</f>
        <v>-1119.0480327899108</v>
      </c>
      <c r="D146" s="327">
        <f>Data!MK3</f>
        <v>-2238.0960655798217</v>
      </c>
      <c r="E146" s="327">
        <f>Data!NE3</f>
        <v>-3357.1440983697321</v>
      </c>
      <c r="F146" s="327">
        <f>Data!NY3</f>
        <v>-15666.672459058749</v>
      </c>
      <c r="G146" s="327">
        <f>Data!OS3</f>
        <v>0</v>
      </c>
      <c r="H146" s="341">
        <f>Data!PN3</f>
        <v>32870603.544760764</v>
      </c>
      <c r="I146" s="342">
        <f t="shared" si="6"/>
        <v>32848222.584104966</v>
      </c>
      <c r="J146" s="107" t="str">
        <f>IFERROR(H146/#REF!-1,"")</f>
        <v/>
      </c>
      <c r="K146" s="107" t="str">
        <f>IFERROR(I146/#REF!-1,"")</f>
        <v/>
      </c>
    </row>
    <row r="147" spans="2:11">
      <c r="B147" s="127" t="str">
        <f>$B$36</f>
        <v>Agriculture</v>
      </c>
      <c r="C147" s="327">
        <f>Data!LR3</f>
        <v>0</v>
      </c>
      <c r="D147" s="327">
        <f>Data!ML3</f>
        <v>0</v>
      </c>
      <c r="E147" s="327">
        <f>Data!NF3</f>
        <v>0</v>
      </c>
      <c r="F147" s="327">
        <f>Data!NZ3</f>
        <v>0</v>
      </c>
      <c r="G147" s="327">
        <f>Data!OT3</f>
        <v>0</v>
      </c>
      <c r="H147" s="341">
        <f>Data!PM3</f>
        <v>0</v>
      </c>
      <c r="I147" s="342">
        <f t="shared" si="6"/>
        <v>0</v>
      </c>
      <c r="J147" s="107" t="str">
        <f>IFERROR(H147/#REF!-1,"")</f>
        <v/>
      </c>
      <c r="K147" s="107" t="str">
        <f>IFERROR(I147/#REF!-1,"")</f>
        <v/>
      </c>
    </row>
    <row r="148" spans="2:11">
      <c r="B148" s="127" t="str">
        <f>$B$37</f>
        <v>Engineering</v>
      </c>
      <c r="C148" s="327">
        <f>Data!LS3</f>
        <v>-362306.90203465061</v>
      </c>
      <c r="D148" s="327">
        <f>Data!MM3</f>
        <v>-724613.80406930123</v>
      </c>
      <c r="E148" s="327">
        <f>Data!NG3</f>
        <v>-6249794.0600977242</v>
      </c>
      <c r="F148" s="327">
        <f>Data!OA3</f>
        <v>-6249794.0600977242</v>
      </c>
      <c r="G148" s="327">
        <f>Data!OU3</f>
        <v>0</v>
      </c>
      <c r="H148" s="341">
        <f>Data!PO3</f>
        <v>354607607.65708447</v>
      </c>
      <c r="I148" s="342">
        <f t="shared" si="6"/>
        <v>341021098.83078504</v>
      </c>
      <c r="J148" s="107" t="str">
        <f>IFERROR(H148/#REF!-1,"")</f>
        <v/>
      </c>
      <c r="K148" s="107" t="str">
        <f>IFERROR(I148/#REF!-1,"")</f>
        <v/>
      </c>
    </row>
    <row r="149" spans="2:11">
      <c r="B149" s="127" t="str">
        <f>$B$38</f>
        <v>Home Economics</v>
      </c>
      <c r="C149" s="327">
        <f>Data!LT3</f>
        <v>-78758.805907446353</v>
      </c>
      <c r="D149" s="327">
        <f>Data!MN3</f>
        <v>-73236.372919936402</v>
      </c>
      <c r="E149" s="327">
        <f>Data!NH3</f>
        <v>-2673.451666325112</v>
      </c>
      <c r="F149" s="327">
        <f>Data!OB3</f>
        <v>-4536.7664640668563</v>
      </c>
      <c r="G149" s="327">
        <f>Data!OV3</f>
        <v>0</v>
      </c>
      <c r="H149" s="341">
        <f>Data!PP3</f>
        <v>9116179.3028457146</v>
      </c>
      <c r="I149" s="342">
        <f t="shared" si="6"/>
        <v>8956973.905887939</v>
      </c>
      <c r="J149" s="107" t="str">
        <f>IFERROR(H149/#REF!-1,"")</f>
        <v/>
      </c>
      <c r="K149" s="107" t="str">
        <f>IFERROR(I149/#REF!-1,"")</f>
        <v/>
      </c>
    </row>
    <row r="150" spans="2:11">
      <c r="B150" s="127" t="str">
        <f>$B$39</f>
        <v>Law</v>
      </c>
      <c r="C150" s="327">
        <f>Data!LU3</f>
        <v>0</v>
      </c>
      <c r="D150" s="327">
        <f>Data!MO3</f>
        <v>0</v>
      </c>
      <c r="E150" s="327">
        <f>Data!NI3</f>
        <v>0</v>
      </c>
      <c r="F150" s="327">
        <f>Data!OC3</f>
        <v>0</v>
      </c>
      <c r="G150" s="327">
        <f>Data!OW3</f>
        <v>0</v>
      </c>
      <c r="H150" s="341">
        <f>Data!PQ3</f>
        <v>16138945.357272346</v>
      </c>
      <c r="I150" s="342">
        <f t="shared" si="6"/>
        <v>16138945.357272346</v>
      </c>
      <c r="J150" s="107" t="str">
        <f>IFERROR(H150/#REF!-1,"")</f>
        <v/>
      </c>
      <c r="K150" s="107" t="str">
        <f>IFERROR(I150/#REF!-1,"")</f>
        <v/>
      </c>
    </row>
    <row r="151" spans="2:11">
      <c r="B151" s="127" t="str">
        <f>$B$40</f>
        <v>Social Service</v>
      </c>
      <c r="C151" s="327">
        <f>Data!LV3</f>
        <v>0</v>
      </c>
      <c r="D151" s="327">
        <f>Data!MP3</f>
        <v>0</v>
      </c>
      <c r="E151" s="327">
        <f>Data!NJ3</f>
        <v>0</v>
      </c>
      <c r="F151" s="327">
        <f>Data!OD3</f>
        <v>0</v>
      </c>
      <c r="G151" s="327">
        <f>Data!OX3</f>
        <v>0</v>
      </c>
      <c r="H151" s="341">
        <f>Data!PR3</f>
        <v>18781057.456143823</v>
      </c>
      <c r="I151" s="342">
        <f t="shared" si="6"/>
        <v>18781057.456143823</v>
      </c>
      <c r="J151" s="107" t="str">
        <f>IFERROR(H151/#REF!-1,"")</f>
        <v/>
      </c>
      <c r="K151" s="107" t="str">
        <f>IFERROR(I151/#REF!-1,"")</f>
        <v/>
      </c>
    </row>
    <row r="152" spans="2:11">
      <c r="B152" s="127" t="str">
        <f>$B$41</f>
        <v>Library Science</v>
      </c>
      <c r="C152" s="327">
        <f>Data!LW3</f>
        <v>0</v>
      </c>
      <c r="D152" s="327">
        <f>Data!MQ3</f>
        <v>0</v>
      </c>
      <c r="E152" s="327">
        <f>Data!NK3</f>
        <v>0</v>
      </c>
      <c r="F152" s="327">
        <f>Data!OE3</f>
        <v>0</v>
      </c>
      <c r="G152" s="327">
        <f>Data!OY3</f>
        <v>0</v>
      </c>
      <c r="H152" s="341">
        <f>Data!PS3</f>
        <v>6579214.6411282644</v>
      </c>
      <c r="I152" s="342">
        <f t="shared" si="6"/>
        <v>6579214.6411282644</v>
      </c>
      <c r="J152" s="107" t="str">
        <f>IFERROR(H152/#REF!-1,"")</f>
        <v/>
      </c>
      <c r="K152" s="107" t="str">
        <f>IFERROR(I152/#REF!-1,"")</f>
        <v/>
      </c>
    </row>
    <row r="153" spans="2:11">
      <c r="B153" s="127" t="str">
        <f>$B$42</f>
        <v>Veterinary Science</v>
      </c>
      <c r="C153" s="327">
        <f>Data!LX3</f>
        <v>0</v>
      </c>
      <c r="D153" s="327">
        <f>Data!MR3</f>
        <v>0</v>
      </c>
      <c r="E153" s="327">
        <f>Data!NL3</f>
        <v>0</v>
      </c>
      <c r="F153" s="327">
        <f>Data!OF3</f>
        <v>0</v>
      </c>
      <c r="G153" s="327">
        <f>Data!OZ3</f>
        <v>0</v>
      </c>
      <c r="H153" s="341">
        <f>Data!PT3</f>
        <v>0</v>
      </c>
      <c r="I153" s="342">
        <f t="shared" si="6"/>
        <v>0</v>
      </c>
      <c r="J153" s="107" t="str">
        <f>IFERROR(H153/#REF!-1,"")</f>
        <v/>
      </c>
      <c r="K153" s="107" t="str">
        <f>IFERROR(I153/#REF!-1,"")</f>
        <v/>
      </c>
    </row>
    <row r="154" spans="2:11">
      <c r="B154" s="127" t="str">
        <f>$B$43</f>
        <v>Vocational Training</v>
      </c>
      <c r="C154" s="327">
        <f>Data!LY3</f>
        <v>0</v>
      </c>
      <c r="D154" s="327">
        <f>Data!MS3</f>
        <v>0</v>
      </c>
      <c r="E154" s="327">
        <f>Data!NM3</f>
        <v>0</v>
      </c>
      <c r="F154" s="327">
        <f>Data!OG3</f>
        <v>0</v>
      </c>
      <c r="G154" s="327">
        <f>Data!PA3</f>
        <v>0</v>
      </c>
      <c r="H154" s="341">
        <f>Data!PU3</f>
        <v>0</v>
      </c>
      <c r="I154" s="342">
        <f t="shared" si="6"/>
        <v>0</v>
      </c>
      <c r="J154" s="107" t="str">
        <f>IFERROR(H154/#REF!-1,"")</f>
        <v/>
      </c>
      <c r="K154" s="107" t="str">
        <f>IFERROR(I154/#REF!-1,"")</f>
        <v/>
      </c>
    </row>
    <row r="155" spans="2:11">
      <c r="B155" s="127" t="str">
        <f>$B$44</f>
        <v>Physical Training</v>
      </c>
      <c r="C155" s="327">
        <f>Data!LZ3</f>
        <v>0</v>
      </c>
      <c r="D155" s="327">
        <f>Data!MT3</f>
        <v>0</v>
      </c>
      <c r="E155" s="327">
        <f>Data!NN3</f>
        <v>0</v>
      </c>
      <c r="F155" s="327">
        <f>Data!OH3</f>
        <v>0</v>
      </c>
      <c r="G155" s="327">
        <f>Data!PB3</f>
        <v>0</v>
      </c>
      <c r="H155" s="341">
        <f>Data!PV3</f>
        <v>0</v>
      </c>
      <c r="I155" s="342">
        <f t="shared" si="6"/>
        <v>0</v>
      </c>
      <c r="J155" s="107" t="str">
        <f>IFERROR(H155/#REF!-1,"")</f>
        <v/>
      </c>
      <c r="K155" s="107" t="str">
        <f>IFERROR(I155/#REF!-1,"")</f>
        <v/>
      </c>
    </row>
    <row r="156" spans="2:11">
      <c r="B156" s="127" t="str">
        <f>$B$45</f>
        <v>Health Services</v>
      </c>
      <c r="C156" s="327">
        <f>Data!MA3</f>
        <v>-39449.315528334926</v>
      </c>
      <c r="D156" s="327">
        <f>Data!MU3</f>
        <v>-78898.631056669852</v>
      </c>
      <c r="E156" s="327">
        <f>Data!NO3</f>
        <v>0</v>
      </c>
      <c r="F156" s="327">
        <f>Data!OI3</f>
        <v>-240282.19458167636</v>
      </c>
      <c r="G156" s="327">
        <f>Data!PC3</f>
        <v>0</v>
      </c>
      <c r="H156" s="341">
        <f>Data!PW3</f>
        <v>16233114.161367886</v>
      </c>
      <c r="I156" s="342">
        <f t="shared" si="6"/>
        <v>15874484.020201204</v>
      </c>
      <c r="J156" s="107" t="str">
        <f>IFERROR(H156/#REF!-1,"")</f>
        <v/>
      </c>
      <c r="K156" s="107" t="str">
        <f>IFERROR(I156/#REF!-1,"")</f>
        <v/>
      </c>
    </row>
    <row r="157" spans="2:11">
      <c r="B157" s="127" t="str">
        <f>$B$46</f>
        <v>Pharmacy</v>
      </c>
      <c r="C157" s="327">
        <f>Data!MB3</f>
        <v>0</v>
      </c>
      <c r="D157" s="327">
        <f>Data!MV3</f>
        <v>0</v>
      </c>
      <c r="E157" s="327">
        <f>Data!NP3</f>
        <v>0</v>
      </c>
      <c r="F157" s="327">
        <f>Data!OJ3</f>
        <v>-1006156.7662890546</v>
      </c>
      <c r="G157" s="327">
        <f>Data!PD3</f>
        <v>-251539.19157226366</v>
      </c>
      <c r="H157" s="341">
        <f>Data!PX3</f>
        <v>30475847.606361873</v>
      </c>
      <c r="I157" s="342">
        <f t="shared" si="6"/>
        <v>29218151.648500554</v>
      </c>
      <c r="J157" s="107" t="str">
        <f>IFERROR(H157/#REF!-1,"")</f>
        <v/>
      </c>
      <c r="K157" s="107" t="str">
        <f>IFERROR(I157/#REF!-1,"")</f>
        <v/>
      </c>
    </row>
    <row r="158" spans="2:11">
      <c r="B158" s="127" t="str">
        <f>$B$47</f>
        <v>Business Administration</v>
      </c>
      <c r="C158" s="327">
        <f>Data!MC3</f>
        <v>-10365.741927732945</v>
      </c>
      <c r="D158" s="327">
        <f>Data!MW3</f>
        <v>-20731.483855465889</v>
      </c>
      <c r="E158" s="327">
        <f>Data!NQ3</f>
        <v>-139937.51602439475</v>
      </c>
      <c r="F158" s="327">
        <f>Data!OK3</f>
        <v>-139937.51602439475</v>
      </c>
      <c r="G158" s="327">
        <f>Data!PE3</f>
        <v>0</v>
      </c>
      <c r="H158" s="341">
        <f>Data!PY3</f>
        <v>63592597.511274487</v>
      </c>
      <c r="I158" s="342">
        <f t="shared" si="6"/>
        <v>63281625.253442496</v>
      </c>
      <c r="J158" s="107" t="str">
        <f>IFERROR(H158/#REF!-1,"")</f>
        <v/>
      </c>
      <c r="K158" s="107" t="str">
        <f>IFERROR(I158/#REF!-1,"")</f>
        <v/>
      </c>
    </row>
    <row r="159" spans="2:11">
      <c r="B159" s="127" t="str">
        <f>$B$48</f>
        <v>Optometry</v>
      </c>
      <c r="C159" s="327">
        <f>Data!MD3</f>
        <v>0</v>
      </c>
      <c r="D159" s="327">
        <f>Data!MX3</f>
        <v>0</v>
      </c>
      <c r="E159" s="327">
        <f>Data!NR3</f>
        <v>0</v>
      </c>
      <c r="F159" s="327">
        <f>Data!OL3</f>
        <v>0</v>
      </c>
      <c r="G159" s="327">
        <f>Data!PF3</f>
        <v>0</v>
      </c>
      <c r="H159" s="341">
        <f>Data!PZ3</f>
        <v>0</v>
      </c>
      <c r="I159" s="342">
        <f t="shared" si="6"/>
        <v>0</v>
      </c>
      <c r="J159" s="107" t="str">
        <f>IFERROR(H159/#REF!-1,"")</f>
        <v/>
      </c>
      <c r="K159" s="107" t="str">
        <f>IFERROR(I159/#REF!-1,"")</f>
        <v/>
      </c>
    </row>
    <row r="160" spans="2:11">
      <c r="B160" s="127" t="str">
        <f>$B$49</f>
        <v>Teacher Ed-Practice Teaching</v>
      </c>
      <c r="C160" s="327">
        <f>Data!ME3</f>
        <v>0</v>
      </c>
      <c r="D160" s="327">
        <f>Data!MY3</f>
        <v>0</v>
      </c>
      <c r="E160" s="327">
        <f>Data!NS3</f>
        <v>0</v>
      </c>
      <c r="F160" s="327">
        <f>Data!OM3</f>
        <v>0</v>
      </c>
      <c r="G160" s="327">
        <f>Data!PG3</f>
        <v>0</v>
      </c>
      <c r="H160" s="341">
        <f>Data!QA3</f>
        <v>0</v>
      </c>
      <c r="I160" s="342">
        <f t="shared" si="6"/>
        <v>0</v>
      </c>
      <c r="J160" s="107" t="str">
        <f>IFERROR(H160/#REF!-1,"")</f>
        <v/>
      </c>
      <c r="K160" s="107" t="str">
        <f>IFERROR(I160/#REF!-1,"")</f>
        <v/>
      </c>
    </row>
    <row r="161" spans="2:11">
      <c r="B161" s="127" t="str">
        <f>$B$50</f>
        <v>Technology</v>
      </c>
      <c r="C161" s="327">
        <f>Data!MF3</f>
        <v>0</v>
      </c>
      <c r="D161" s="327">
        <f>Data!MZ3</f>
        <v>0</v>
      </c>
      <c r="E161" s="327">
        <f>Data!NT3</f>
        <v>0</v>
      </c>
      <c r="F161" s="327">
        <f>Data!ON3</f>
        <v>0</v>
      </c>
      <c r="G161" s="327">
        <f>Data!PH3</f>
        <v>0</v>
      </c>
      <c r="H161" s="341">
        <f>Data!QB3</f>
        <v>0</v>
      </c>
      <c r="I161" s="342">
        <f t="shared" si="6"/>
        <v>0</v>
      </c>
      <c r="J161" s="107" t="str">
        <f>IFERROR(H161/#REF!-1,"")</f>
        <v/>
      </c>
      <c r="K161" s="107" t="str">
        <f>IFERROR(I161/#REF!-1,"")</f>
        <v/>
      </c>
    </row>
    <row r="162" spans="2:11">
      <c r="B162" s="127" t="str">
        <f>$B$51</f>
        <v>Nursing</v>
      </c>
      <c r="C162" s="327">
        <f>Data!MG3</f>
        <v>0</v>
      </c>
      <c r="D162" s="327">
        <f>Data!NA3</f>
        <v>0</v>
      </c>
      <c r="E162" s="327">
        <f>Data!NU3</f>
        <v>0</v>
      </c>
      <c r="F162" s="327">
        <f>Data!OO3</f>
        <v>0</v>
      </c>
      <c r="G162" s="327">
        <f>Data!PI3</f>
        <v>0</v>
      </c>
      <c r="H162" s="341">
        <f>Data!QC3</f>
        <v>11042458.250007957</v>
      </c>
      <c r="I162" s="342">
        <f t="shared" si="6"/>
        <v>11042458.250007957</v>
      </c>
      <c r="J162" s="107" t="str">
        <f>IFERROR(H162/#REF!-1,"")</f>
        <v/>
      </c>
      <c r="K162" s="107" t="str">
        <f>IFERROR(I162/#REF!-1,"")</f>
        <v/>
      </c>
    </row>
    <row r="163" spans="2:11" ht="14.4" thickBot="1">
      <c r="B163" s="130" t="str">
        <f>$B$52</f>
        <v>Totals</v>
      </c>
      <c r="C163" s="133">
        <f t="shared" ref="C163:H163" si="7">SUM(C143:C162)</f>
        <v>-1601506.9779489047</v>
      </c>
      <c r="D163" s="133">
        <f t="shared" si="7"/>
        <v>-3118732.7170028528</v>
      </c>
      <c r="E163" s="133">
        <f t="shared" si="7"/>
        <v>-12861470.034500368</v>
      </c>
      <c r="F163" s="133">
        <f t="shared" si="7"/>
        <v>-30753434.298975594</v>
      </c>
      <c r="G163" s="134">
        <f t="shared" si="7"/>
        <v>-251539.19157226366</v>
      </c>
      <c r="H163" s="343">
        <f t="shared" si="7"/>
        <v>1117110382.702862</v>
      </c>
      <c r="I163" s="342">
        <f>SUM(I143:I162)</f>
        <v>1068523699.4828621</v>
      </c>
    </row>
    <row r="164" spans="2:11" ht="15" customHeight="1" thickTop="1">
      <c r="B164" s="143"/>
      <c r="C164" s="329"/>
      <c r="D164" s="329"/>
      <c r="E164" s="329"/>
      <c r="F164" s="329"/>
      <c r="G164" s="329"/>
      <c r="H164" s="344"/>
      <c r="I164" s="345"/>
    </row>
    <row r="165" spans="2:11" ht="14.25" customHeight="1">
      <c r="B165" s="497" t="s">
        <v>63</v>
      </c>
      <c r="C165" s="497"/>
      <c r="D165" s="497"/>
      <c r="E165" s="497"/>
      <c r="F165" s="497"/>
      <c r="G165" s="497"/>
      <c r="H165" s="346"/>
      <c r="I165" s="346"/>
    </row>
    <row r="166" spans="2:11" ht="43.5" customHeight="1" thickBot="1">
      <c r="B166" s="473" t="s">
        <v>40</v>
      </c>
      <c r="C166" s="473"/>
      <c r="D166" s="473"/>
      <c r="E166" s="473"/>
      <c r="F166" s="473"/>
      <c r="G166" s="473"/>
      <c r="H166" s="326"/>
    </row>
    <row r="167" spans="2:11" ht="14.4" thickBot="1">
      <c r="B167" s="124" t="s">
        <v>31</v>
      </c>
      <c r="C167" s="125" t="s">
        <v>25</v>
      </c>
      <c r="D167" s="125" t="s">
        <v>26</v>
      </c>
      <c r="E167" s="125" t="s">
        <v>27</v>
      </c>
      <c r="F167" s="125" t="s">
        <v>28</v>
      </c>
      <c r="G167" s="125" t="s">
        <v>29</v>
      </c>
      <c r="H167" s="126" t="s">
        <v>1</v>
      </c>
    </row>
    <row r="168" spans="2:11">
      <c r="B168" s="127" t="str">
        <f>$B$32</f>
        <v>Liberal Arts</v>
      </c>
      <c r="C168" s="321">
        <f t="shared" ref="C168:G183" si="8">C143+$H$140*IF($H116=0,0,$H143*C116/$H116)+IF($H32=0,0,$H$141*$H143*C32/$H32)</f>
        <v>29333006.668116368</v>
      </c>
      <c r="D168" s="321">
        <f t="shared" si="8"/>
        <v>32636275.023481257</v>
      </c>
      <c r="E168" s="321">
        <f t="shared" si="8"/>
        <v>14110508.908894431</v>
      </c>
      <c r="F168" s="321">
        <f t="shared" si="8"/>
        <v>35147470.802698329</v>
      </c>
      <c r="G168" s="321">
        <f t="shared" si="8"/>
        <v>0</v>
      </c>
      <c r="H168" s="133">
        <f t="shared" ref="H168:H188" si="9">SUM(C168:G168)</f>
        <v>111227261.40319039</v>
      </c>
      <c r="I168" s="347"/>
    </row>
    <row r="169" spans="2:11">
      <c r="B169" s="127" t="str">
        <f>$B$33</f>
        <v>Science</v>
      </c>
      <c r="C169" s="141">
        <f t="shared" si="8"/>
        <v>112036470.75463624</v>
      </c>
      <c r="D169" s="141">
        <f t="shared" si="8"/>
        <v>117022772.74270912</v>
      </c>
      <c r="E169" s="141">
        <f t="shared" si="8"/>
        <v>20819752.126824956</v>
      </c>
      <c r="F169" s="141">
        <f t="shared" si="8"/>
        <v>145441630.70391986</v>
      </c>
      <c r="G169" s="141">
        <f t="shared" si="8"/>
        <v>0</v>
      </c>
      <c r="H169" s="136">
        <f t="shared" si="9"/>
        <v>395320626.32809019</v>
      </c>
      <c r="I169" s="347"/>
    </row>
    <row r="170" spans="2:11">
      <c r="B170" s="127" t="str">
        <f>$B$34</f>
        <v>Fine Arts</v>
      </c>
      <c r="C170" s="141">
        <f t="shared" si="8"/>
        <v>6873107.9686221117</v>
      </c>
      <c r="D170" s="141">
        <f t="shared" si="8"/>
        <v>4613322.2730053738</v>
      </c>
      <c r="E170" s="141">
        <f t="shared" si="8"/>
        <v>3826454.2855741912</v>
      </c>
      <c r="F170" s="141">
        <f t="shared" si="8"/>
        <v>2920695.2769051143</v>
      </c>
      <c r="G170" s="141">
        <f t="shared" si="8"/>
        <v>0</v>
      </c>
      <c r="H170" s="136">
        <f t="shared" si="9"/>
        <v>18233579.804106791</v>
      </c>
      <c r="I170" s="347"/>
    </row>
    <row r="171" spans="2:11">
      <c r="B171" s="127" t="str">
        <f>$B$35</f>
        <v>Teacher Education</v>
      </c>
      <c r="C171" s="141">
        <f t="shared" si="8"/>
        <v>1491665.0939240567</v>
      </c>
      <c r="D171" s="141">
        <f t="shared" si="8"/>
        <v>7868826.848158678</v>
      </c>
      <c r="E171" s="141">
        <f t="shared" si="8"/>
        <v>8079039.2757062707</v>
      </c>
      <c r="F171" s="141">
        <f t="shared" si="8"/>
        <v>15408691.366315961</v>
      </c>
      <c r="G171" s="141">
        <f t="shared" si="8"/>
        <v>0</v>
      </c>
      <c r="H171" s="136">
        <f t="shared" si="9"/>
        <v>32848222.584104966</v>
      </c>
      <c r="I171" s="347"/>
    </row>
    <row r="172" spans="2:11">
      <c r="B172" s="127" t="str">
        <f>$B$36</f>
        <v>Agriculture</v>
      </c>
      <c r="C172" s="141">
        <f t="shared" si="8"/>
        <v>0</v>
      </c>
      <c r="D172" s="141">
        <f t="shared" si="8"/>
        <v>0</v>
      </c>
      <c r="E172" s="141">
        <f t="shared" si="8"/>
        <v>0</v>
      </c>
      <c r="F172" s="141">
        <f t="shared" si="8"/>
        <v>0</v>
      </c>
      <c r="G172" s="141">
        <f t="shared" si="8"/>
        <v>0</v>
      </c>
      <c r="H172" s="136">
        <f t="shared" si="9"/>
        <v>0</v>
      </c>
      <c r="I172" s="347"/>
    </row>
    <row r="173" spans="2:11">
      <c r="B173" s="127" t="str">
        <f>$B$37</f>
        <v>Engineering</v>
      </c>
      <c r="C173" s="141">
        <f t="shared" si="8"/>
        <v>34100925.650916211</v>
      </c>
      <c r="D173" s="141">
        <f t="shared" si="8"/>
        <v>78267593.859897733</v>
      </c>
      <c r="E173" s="141">
        <f t="shared" si="8"/>
        <v>80790794.638948277</v>
      </c>
      <c r="F173" s="141">
        <f t="shared" si="8"/>
        <v>147861784.68102285</v>
      </c>
      <c r="G173" s="141">
        <f t="shared" si="8"/>
        <v>0</v>
      </c>
      <c r="H173" s="136">
        <f t="shared" si="9"/>
        <v>341021098.83078504</v>
      </c>
      <c r="I173" s="347"/>
    </row>
    <row r="174" spans="2:11">
      <c r="B174" s="127" t="str">
        <f>$B$38</f>
        <v>Home Economics</v>
      </c>
      <c r="C174" s="141">
        <f t="shared" si="8"/>
        <v>1527037.1803634667</v>
      </c>
      <c r="D174" s="141">
        <f t="shared" si="8"/>
        <v>3740453.844638783</v>
      </c>
      <c r="E174" s="141">
        <f t="shared" si="8"/>
        <v>966673.66875877383</v>
      </c>
      <c r="F174" s="141">
        <f t="shared" si="8"/>
        <v>2722809.2121269167</v>
      </c>
      <c r="G174" s="141">
        <f t="shared" si="8"/>
        <v>0</v>
      </c>
      <c r="H174" s="136">
        <f t="shared" si="9"/>
        <v>8956973.9058879409</v>
      </c>
      <c r="I174" s="347"/>
    </row>
    <row r="175" spans="2:11">
      <c r="B175" s="127" t="str">
        <f>$B$39</f>
        <v>Law</v>
      </c>
      <c r="C175" s="141">
        <f t="shared" si="8"/>
        <v>0</v>
      </c>
      <c r="D175" s="141">
        <f t="shared" si="8"/>
        <v>0</v>
      </c>
      <c r="E175" s="141">
        <f t="shared" si="8"/>
        <v>0</v>
      </c>
      <c r="F175" s="141">
        <f t="shared" si="8"/>
        <v>0</v>
      </c>
      <c r="G175" s="141">
        <f t="shared" si="8"/>
        <v>16138945.357272346</v>
      </c>
      <c r="H175" s="136">
        <f t="shared" si="9"/>
        <v>16138945.357272346</v>
      </c>
      <c r="I175" s="347"/>
    </row>
    <row r="176" spans="2:11">
      <c r="B176" s="127" t="str">
        <f>$B$40</f>
        <v>Social Service</v>
      </c>
      <c r="C176" s="141">
        <f t="shared" si="8"/>
        <v>1245744.564417081</v>
      </c>
      <c r="D176" s="141">
        <f t="shared" si="8"/>
        <v>2576227.3783419961</v>
      </c>
      <c r="E176" s="141">
        <f t="shared" si="8"/>
        <v>9633065.1781325713</v>
      </c>
      <c r="F176" s="141">
        <f t="shared" si="8"/>
        <v>5326020.3352521732</v>
      </c>
      <c r="G176" s="141">
        <f t="shared" si="8"/>
        <v>0</v>
      </c>
      <c r="H176" s="136">
        <f t="shared" si="9"/>
        <v>18781057.456143823</v>
      </c>
      <c r="I176" s="347"/>
    </row>
    <row r="177" spans="2:9">
      <c r="B177" s="127" t="str">
        <f>$B$41</f>
        <v>Library Science</v>
      </c>
      <c r="C177" s="141">
        <f t="shared" si="8"/>
        <v>0</v>
      </c>
      <c r="D177" s="141">
        <f t="shared" si="8"/>
        <v>25492.521070193092</v>
      </c>
      <c r="E177" s="141">
        <f t="shared" si="8"/>
        <v>4549963.5506334994</v>
      </c>
      <c r="F177" s="141">
        <f t="shared" si="8"/>
        <v>2003758.5694245722</v>
      </c>
      <c r="G177" s="141">
        <f t="shared" si="8"/>
        <v>0</v>
      </c>
      <c r="H177" s="136">
        <f t="shared" si="9"/>
        <v>6579214.6411282653</v>
      </c>
      <c r="I177" s="347"/>
    </row>
    <row r="178" spans="2:9">
      <c r="B178" s="127" t="str">
        <f>$B$42</f>
        <v>Veterinary Science</v>
      </c>
      <c r="C178" s="141">
        <f t="shared" si="8"/>
        <v>0</v>
      </c>
      <c r="D178" s="141">
        <f t="shared" si="8"/>
        <v>0</v>
      </c>
      <c r="E178" s="141">
        <f t="shared" si="8"/>
        <v>0</v>
      </c>
      <c r="F178" s="141">
        <f t="shared" si="8"/>
        <v>0</v>
      </c>
      <c r="G178" s="141">
        <f t="shared" si="8"/>
        <v>0</v>
      </c>
      <c r="H178" s="136">
        <f t="shared" si="9"/>
        <v>0</v>
      </c>
      <c r="I178" s="347"/>
    </row>
    <row r="179" spans="2:9">
      <c r="B179" s="127" t="str">
        <f>$B$43</f>
        <v>Vocational Training</v>
      </c>
      <c r="C179" s="141">
        <f t="shared" si="8"/>
        <v>0</v>
      </c>
      <c r="D179" s="141">
        <f t="shared" si="8"/>
        <v>0</v>
      </c>
      <c r="E179" s="141">
        <f t="shared" si="8"/>
        <v>0</v>
      </c>
      <c r="F179" s="141">
        <f t="shared" si="8"/>
        <v>0</v>
      </c>
      <c r="G179" s="141">
        <f t="shared" si="8"/>
        <v>0</v>
      </c>
      <c r="H179" s="136">
        <f t="shared" si="9"/>
        <v>0</v>
      </c>
      <c r="I179" s="347"/>
    </row>
    <row r="180" spans="2:9">
      <c r="B180" s="127" t="str">
        <f>$B$44</f>
        <v>Physical Training</v>
      </c>
      <c r="C180" s="141">
        <f t="shared" si="8"/>
        <v>0</v>
      </c>
      <c r="D180" s="141">
        <f t="shared" si="8"/>
        <v>0</v>
      </c>
      <c r="E180" s="141">
        <f t="shared" si="8"/>
        <v>0</v>
      </c>
      <c r="F180" s="141">
        <f t="shared" si="8"/>
        <v>0</v>
      </c>
      <c r="G180" s="141">
        <f t="shared" si="8"/>
        <v>0</v>
      </c>
      <c r="H180" s="136">
        <f t="shared" si="9"/>
        <v>0</v>
      </c>
      <c r="I180" s="347"/>
    </row>
    <row r="181" spans="2:9">
      <c r="B181" s="127" t="str">
        <f>$B$45</f>
        <v>Health Services</v>
      </c>
      <c r="C181" s="141">
        <f t="shared" si="8"/>
        <v>2287809.7997352295</v>
      </c>
      <c r="D181" s="141">
        <f t="shared" si="8"/>
        <v>6883513.5668807924</v>
      </c>
      <c r="E181" s="141">
        <f t="shared" si="8"/>
        <v>2941839.8112630215</v>
      </c>
      <c r="F181" s="141">
        <f t="shared" si="8"/>
        <v>2178875.1392760901</v>
      </c>
      <c r="G181" s="141">
        <f t="shared" si="8"/>
        <v>1582445.7030460706</v>
      </c>
      <c r="H181" s="136">
        <f t="shared" si="9"/>
        <v>15874484.020201204</v>
      </c>
      <c r="I181" s="347"/>
    </row>
    <row r="182" spans="2:9">
      <c r="B182" s="127" t="str">
        <f>$B$46</f>
        <v>Pharmacy</v>
      </c>
      <c r="C182" s="141">
        <f>C157+$H$140*IF($H130=0,0,$H157*C130/$H130)+IF($H46=0,0,$H$141*$H157*C46/$H46)</f>
        <v>935.31030439827362</v>
      </c>
      <c r="D182" s="141">
        <f t="shared" si="8"/>
        <v>149692.70805765977</v>
      </c>
      <c r="E182" s="141">
        <f t="shared" si="8"/>
        <v>2976041.5449233493</v>
      </c>
      <c r="F182" s="141">
        <f t="shared" si="8"/>
        <v>8301057.9743215116</v>
      </c>
      <c r="G182" s="141">
        <f t="shared" si="8"/>
        <v>17790424.110893637</v>
      </c>
      <c r="H182" s="136">
        <f t="shared" si="9"/>
        <v>29218151.648500554</v>
      </c>
      <c r="I182" s="347"/>
    </row>
    <row r="183" spans="2:9">
      <c r="B183" s="127" t="str">
        <f>$B$47</f>
        <v>Business Administration</v>
      </c>
      <c r="C183" s="141">
        <f t="shared" si="8"/>
        <v>6081325.0882476242</v>
      </c>
      <c r="D183" s="141">
        <f t="shared" si="8"/>
        <v>21783140.143015053</v>
      </c>
      <c r="E183" s="141">
        <f t="shared" si="8"/>
        <v>20769755.334469292</v>
      </c>
      <c r="F183" s="141">
        <f t="shared" si="8"/>
        <v>14647404.687710525</v>
      </c>
      <c r="G183" s="141">
        <f t="shared" si="8"/>
        <v>0</v>
      </c>
      <c r="H183" s="136">
        <f t="shared" si="9"/>
        <v>63281625.253442496</v>
      </c>
      <c r="I183" s="347"/>
    </row>
    <row r="184" spans="2:9">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row>
    <row r="185" spans="2:9">
      <c r="B185" s="127" t="str">
        <f>$B$49</f>
        <v>Teacher Ed-Practice Teaching</v>
      </c>
      <c r="C185" s="141">
        <f t="shared" si="10"/>
        <v>0</v>
      </c>
      <c r="D185" s="141">
        <f t="shared" si="10"/>
        <v>0</v>
      </c>
      <c r="E185" s="141">
        <f t="shared" si="10"/>
        <v>0</v>
      </c>
      <c r="F185" s="141">
        <f t="shared" si="10"/>
        <v>0</v>
      </c>
      <c r="G185" s="141">
        <f t="shared" si="10"/>
        <v>0</v>
      </c>
      <c r="H185" s="136">
        <f t="shared" si="9"/>
        <v>0</v>
      </c>
      <c r="I185" s="347"/>
    </row>
    <row r="186" spans="2:9">
      <c r="B186" s="127" t="str">
        <f>$B$50</f>
        <v>Technology</v>
      </c>
      <c r="C186" s="141">
        <f t="shared" si="10"/>
        <v>0</v>
      </c>
      <c r="D186" s="141">
        <f t="shared" si="10"/>
        <v>0</v>
      </c>
      <c r="E186" s="141">
        <f t="shared" si="10"/>
        <v>0</v>
      </c>
      <c r="F186" s="141">
        <f t="shared" si="10"/>
        <v>0</v>
      </c>
      <c r="G186" s="141">
        <f t="shared" si="10"/>
        <v>0</v>
      </c>
      <c r="H186" s="136">
        <f t="shared" si="9"/>
        <v>0</v>
      </c>
      <c r="I186" s="347"/>
    </row>
    <row r="187" spans="2:9">
      <c r="B187" s="127" t="str">
        <f>$B$51</f>
        <v>Nursing</v>
      </c>
      <c r="C187" s="141">
        <f t="shared" si="10"/>
        <v>966463.3508704775</v>
      </c>
      <c r="D187" s="141">
        <f t="shared" si="10"/>
        <v>3116107.9663006496</v>
      </c>
      <c r="E187" s="141">
        <f t="shared" si="10"/>
        <v>4453182.9623586228</v>
      </c>
      <c r="F187" s="141">
        <f t="shared" si="10"/>
        <v>2506703.9704782059</v>
      </c>
      <c r="G187" s="141">
        <f t="shared" si="10"/>
        <v>0</v>
      </c>
      <c r="H187" s="136">
        <f t="shared" si="9"/>
        <v>11042458.250007957</v>
      </c>
      <c r="I187" s="347"/>
    </row>
    <row r="188" spans="2:9">
      <c r="B188" s="130" t="str">
        <f>$B$52</f>
        <v>Totals</v>
      </c>
      <c r="C188" s="133">
        <f>SUM(C168:C187)</f>
        <v>195944491.43015331</v>
      </c>
      <c r="D188" s="133">
        <f>SUM(D168:D187)</f>
        <v>278683418.8755573</v>
      </c>
      <c r="E188" s="133">
        <f>SUM(E168:E187)</f>
        <v>173917071.28648722</v>
      </c>
      <c r="F188" s="133">
        <f>SUM(F168:F187)</f>
        <v>384466902.71945208</v>
      </c>
      <c r="G188" s="133">
        <f>SUM(G168:G187)</f>
        <v>35511815.171212055</v>
      </c>
      <c r="H188" s="133">
        <f t="shared" si="9"/>
        <v>1068523699.4828621</v>
      </c>
      <c r="I188" s="347"/>
    </row>
    <row r="189" spans="2:9">
      <c r="B189" s="328"/>
      <c r="C189" s="329"/>
      <c r="D189" s="329"/>
      <c r="E189" s="329"/>
      <c r="F189" s="329"/>
      <c r="G189" s="329"/>
      <c r="H189" s="344"/>
    </row>
    <row r="190" spans="2:9" ht="15" customHeight="1">
      <c r="B190" s="489" t="s">
        <v>34</v>
      </c>
      <c r="C190" s="489"/>
      <c r="D190" s="489"/>
      <c r="E190" s="489"/>
      <c r="F190" s="489"/>
      <c r="G190" s="489"/>
      <c r="H190" s="122">
        <f>H15</f>
        <v>513777760</v>
      </c>
    </row>
    <row r="191" spans="2:9" ht="43.5" customHeight="1" thickBot="1">
      <c r="B191" s="473" t="s">
        <v>229</v>
      </c>
      <c r="C191" s="473"/>
      <c r="D191" s="473"/>
      <c r="E191" s="473"/>
      <c r="F191" s="473"/>
      <c r="G191" s="473"/>
      <c r="H191" s="473"/>
    </row>
    <row r="192" spans="2:9"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48221517.245707765</v>
      </c>
      <c r="D193" s="135">
        <f t="shared" si="11"/>
        <v>53698340.925164066</v>
      </c>
      <c r="E193" s="135">
        <f t="shared" si="11"/>
        <v>23171549.868370451</v>
      </c>
      <c r="F193" s="135">
        <f t="shared" si="11"/>
        <v>58484382.828683294</v>
      </c>
      <c r="G193" s="135">
        <f t="shared" si="11"/>
        <v>0</v>
      </c>
      <c r="H193" s="135">
        <f>SUM(C193:G193)</f>
        <v>183575790.86792555</v>
      </c>
    </row>
    <row r="194" spans="2:8">
      <c r="B194" s="127" t="str">
        <f>$B$33</f>
        <v>Science</v>
      </c>
      <c r="C194" s="138">
        <f t="shared" si="11"/>
        <v>20985678.037026167</v>
      </c>
      <c r="D194" s="138">
        <f t="shared" si="11"/>
        <v>22110696.79868776</v>
      </c>
      <c r="E194" s="138">
        <f t="shared" si="11"/>
        <v>5062180.006493303</v>
      </c>
      <c r="F194" s="138">
        <f t="shared" si="11"/>
        <v>31181762.56274632</v>
      </c>
      <c r="G194" s="138">
        <f t="shared" si="11"/>
        <v>0</v>
      </c>
      <c r="H194" s="138">
        <f t="shared" ref="H194:H213" si="12">SUM(C194:G194)</f>
        <v>79340317.404953539</v>
      </c>
    </row>
    <row r="195" spans="2:8">
      <c r="B195" s="127" t="str">
        <f>$B$34</f>
        <v>Fine Arts</v>
      </c>
      <c r="C195" s="138">
        <f t="shared" si="11"/>
        <v>9814699.5350496639</v>
      </c>
      <c r="D195" s="138">
        <f t="shared" si="11"/>
        <v>6587757.9945797492</v>
      </c>
      <c r="E195" s="138">
        <f t="shared" si="11"/>
        <v>5464121.8018058809</v>
      </c>
      <c r="F195" s="138">
        <f t="shared" si="11"/>
        <v>4170710.9370506741</v>
      </c>
      <c r="G195" s="138">
        <f t="shared" si="11"/>
        <v>0</v>
      </c>
      <c r="H195" s="138">
        <f t="shared" si="12"/>
        <v>26037290.268485967</v>
      </c>
    </row>
    <row r="196" spans="2:8">
      <c r="B196" s="127" t="str">
        <f>$B$35</f>
        <v>Teacher Education</v>
      </c>
      <c r="C196" s="138">
        <f t="shared" si="11"/>
        <v>690530.20130974916</v>
      </c>
      <c r="D196" s="138">
        <f t="shared" si="11"/>
        <v>3640987.2718318356</v>
      </c>
      <c r="E196" s="138">
        <f t="shared" si="11"/>
        <v>3738744.7186548645</v>
      </c>
      <c r="F196" s="138">
        <f t="shared" si="11"/>
        <v>7134980.0431473628</v>
      </c>
      <c r="G196" s="138">
        <f t="shared" si="11"/>
        <v>0</v>
      </c>
      <c r="H196" s="138">
        <f t="shared" si="12"/>
        <v>15205242.234943811</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8352256.6773193413</v>
      </c>
      <c r="D198" s="138">
        <f t="shared" si="11"/>
        <v>19143973.012510497</v>
      </c>
      <c r="E198" s="138">
        <f t="shared" si="11"/>
        <v>21094519.704222176</v>
      </c>
      <c r="F198" s="138">
        <f t="shared" si="11"/>
        <v>37349353.70949515</v>
      </c>
      <c r="G198" s="138">
        <f t="shared" si="11"/>
        <v>0</v>
      </c>
      <c r="H198" s="138">
        <f t="shared" si="12"/>
        <v>85940103.103547156</v>
      </c>
    </row>
    <row r="199" spans="2:8">
      <c r="B199" s="127" t="str">
        <f>$B$38</f>
        <v>Home Economics</v>
      </c>
      <c r="C199" s="138">
        <f t="shared" si="11"/>
        <v>1205098.1614734756</v>
      </c>
      <c r="D199" s="138">
        <f t="shared" si="11"/>
        <v>2862051.6609225264</v>
      </c>
      <c r="E199" s="138">
        <f t="shared" si="11"/>
        <v>727463.78907489381</v>
      </c>
      <c r="F199" s="138">
        <f t="shared" si="11"/>
        <v>2046785.3031160655</v>
      </c>
      <c r="G199" s="138">
        <f t="shared" si="11"/>
        <v>0</v>
      </c>
      <c r="H199" s="138">
        <f t="shared" si="12"/>
        <v>6841398.9145869613</v>
      </c>
    </row>
    <row r="200" spans="2:8">
      <c r="B200" s="127" t="str">
        <f>$B$39</f>
        <v>Law</v>
      </c>
      <c r="C200" s="138">
        <f t="shared" si="11"/>
        <v>0</v>
      </c>
      <c r="D200" s="138">
        <f t="shared" si="11"/>
        <v>0</v>
      </c>
      <c r="E200" s="138">
        <f t="shared" si="11"/>
        <v>0</v>
      </c>
      <c r="F200" s="138">
        <f t="shared" si="11"/>
        <v>0</v>
      </c>
      <c r="G200" s="138">
        <f t="shared" si="11"/>
        <v>24008631.175643049</v>
      </c>
      <c r="H200" s="138">
        <f t="shared" si="12"/>
        <v>24008631.175643049</v>
      </c>
    </row>
    <row r="201" spans="2:8">
      <c r="B201" s="127" t="str">
        <f>$B$40</f>
        <v>Social Service</v>
      </c>
      <c r="C201" s="138">
        <f t="shared" si="11"/>
        <v>385073.44769266143</v>
      </c>
      <c r="D201" s="138">
        <f t="shared" si="11"/>
        <v>796340.42720674514</v>
      </c>
      <c r="E201" s="138">
        <f t="shared" si="11"/>
        <v>2977687.180780421</v>
      </c>
      <c r="F201" s="138">
        <f t="shared" si="11"/>
        <v>1646331.8978529575</v>
      </c>
      <c r="G201" s="138">
        <f t="shared" si="11"/>
        <v>0</v>
      </c>
      <c r="H201" s="138">
        <f t="shared" si="12"/>
        <v>5805432.9535327852</v>
      </c>
    </row>
    <row r="202" spans="2:8">
      <c r="B202" s="127" t="str">
        <f>$B$41</f>
        <v>Library Science</v>
      </c>
      <c r="C202" s="138">
        <f t="shared" si="11"/>
        <v>0</v>
      </c>
      <c r="D202" s="138">
        <f t="shared" si="11"/>
        <v>15291.538714118915</v>
      </c>
      <c r="E202" s="138">
        <f t="shared" si="11"/>
        <v>2729268.8546090159</v>
      </c>
      <c r="F202" s="138">
        <f t="shared" si="11"/>
        <v>1201942.7836789971</v>
      </c>
      <c r="G202" s="138">
        <f t="shared" si="11"/>
        <v>0</v>
      </c>
      <c r="H202" s="138">
        <f t="shared" si="12"/>
        <v>3946503.1770021319</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758020.08009844925</v>
      </c>
      <c r="D206" s="138">
        <f t="shared" si="11"/>
        <v>2267752.7471457669</v>
      </c>
      <c r="E206" s="138">
        <f t="shared" si="11"/>
        <v>958197.40687441907</v>
      </c>
      <c r="F206" s="138">
        <f t="shared" si="11"/>
        <v>787952.58506225189</v>
      </c>
      <c r="G206" s="138">
        <f t="shared" si="11"/>
        <v>515424.1789009308</v>
      </c>
      <c r="H206" s="138">
        <f t="shared" si="12"/>
        <v>5287346.9980818182</v>
      </c>
    </row>
    <row r="207" spans="2:8">
      <c r="B207" s="127" t="str">
        <f>$B$46</f>
        <v>Pharmacy</v>
      </c>
      <c r="C207" s="138">
        <f t="shared" si="11"/>
        <v>334.50402006047813</v>
      </c>
      <c r="D207" s="138">
        <f t="shared" si="11"/>
        <v>53536.042940573359</v>
      </c>
      <c r="E207" s="138">
        <f t="shared" si="11"/>
        <v>1064350.3615458442</v>
      </c>
      <c r="F207" s="138">
        <f t="shared" si="11"/>
        <v>3328628.725311968</v>
      </c>
      <c r="G207" s="138">
        <f t="shared" si="11"/>
        <v>6452520.8650845718</v>
      </c>
      <c r="H207" s="138">
        <f t="shared" si="12"/>
        <v>10899370.498903017</v>
      </c>
    </row>
    <row r="208" spans="2:8">
      <c r="B208" s="127" t="str">
        <f>$B$47</f>
        <v>Business Administration</v>
      </c>
      <c r="C208" s="138">
        <f t="shared" si="11"/>
        <v>5482130.7506767269</v>
      </c>
      <c r="D208" s="138">
        <f t="shared" si="11"/>
        <v>19622084.978011571</v>
      </c>
      <c r="E208" s="138">
        <f t="shared" si="11"/>
        <v>18817381.472328756</v>
      </c>
      <c r="F208" s="138">
        <f t="shared" si="11"/>
        <v>13307658.854633857</v>
      </c>
      <c r="G208" s="138">
        <f t="shared" si="11"/>
        <v>0</v>
      </c>
      <c r="H208" s="138">
        <f t="shared" si="12"/>
        <v>57229256.055650905</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0</v>
      </c>
      <c r="E210" s="138">
        <f t="shared" si="13"/>
        <v>0</v>
      </c>
      <c r="F210" s="138">
        <f t="shared" si="13"/>
        <v>0</v>
      </c>
      <c r="G210" s="138">
        <f t="shared" si="13"/>
        <v>0</v>
      </c>
      <c r="H210" s="138">
        <f t="shared" si="12"/>
        <v>0</v>
      </c>
    </row>
    <row r="211" spans="2:8">
      <c r="B211" s="127" t="str">
        <f>$B$50</f>
        <v>Technology</v>
      </c>
      <c r="C211" s="138">
        <f t="shared" si="13"/>
        <v>78395.637352864855</v>
      </c>
      <c r="D211" s="138">
        <f t="shared" si="13"/>
        <v>0</v>
      </c>
      <c r="E211" s="138">
        <f t="shared" si="13"/>
        <v>125534.65792029267</v>
      </c>
      <c r="F211" s="138">
        <f t="shared" si="13"/>
        <v>8574.7875895864563</v>
      </c>
      <c r="G211" s="138">
        <f t="shared" si="13"/>
        <v>0</v>
      </c>
      <c r="H211" s="138">
        <f t="shared" si="12"/>
        <v>212505.08286274399</v>
      </c>
    </row>
    <row r="212" spans="2:8">
      <c r="B212" s="127" t="str">
        <f>$B$51</f>
        <v>Nursing</v>
      </c>
      <c r="C212" s="138">
        <f t="shared" si="13"/>
        <v>826962.4061854094</v>
      </c>
      <c r="D212" s="138">
        <f t="shared" si="13"/>
        <v>2666323.7042817334</v>
      </c>
      <c r="E212" s="138">
        <f t="shared" si="13"/>
        <v>3810403.047791813</v>
      </c>
      <c r="F212" s="138">
        <f t="shared" si="13"/>
        <v>2144882.1056215996</v>
      </c>
      <c r="G212" s="138">
        <f t="shared" si="13"/>
        <v>0</v>
      </c>
      <c r="H212" s="138">
        <f t="shared" si="12"/>
        <v>9448571.2638805546</v>
      </c>
    </row>
    <row r="213" spans="2:8">
      <c r="B213" s="130" t="str">
        <f>$B$52</f>
        <v>Totals</v>
      </c>
      <c r="C213" s="135">
        <f>SUM(C193:C212)</f>
        <v>96800696.683912352</v>
      </c>
      <c r="D213" s="135">
        <f>SUM(D193:D212)</f>
        <v>133465137.10199694</v>
      </c>
      <c r="E213" s="135">
        <f>SUM(E193:E212)</f>
        <v>89741402.870472103</v>
      </c>
      <c r="F213" s="135">
        <f>SUM(F193:F212)</f>
        <v>162793947.12399012</v>
      </c>
      <c r="G213" s="135">
        <f>SUM(G193:G212)</f>
        <v>30976576.21962855</v>
      </c>
      <c r="H213" s="135">
        <f t="shared" si="12"/>
        <v>513777760.00000006</v>
      </c>
    </row>
    <row r="214" spans="2:8">
      <c r="B214" s="143"/>
      <c r="C214" s="144"/>
      <c r="D214" s="144"/>
      <c r="E214" s="144"/>
      <c r="F214" s="144"/>
      <c r="G214" s="144"/>
      <c r="H214" s="144"/>
    </row>
    <row r="215" spans="2:8" ht="15" customHeight="1">
      <c r="B215" s="489" t="s">
        <v>35</v>
      </c>
      <c r="C215" s="489"/>
      <c r="D215" s="489"/>
      <c r="E215" s="489"/>
      <c r="F215" s="489"/>
      <c r="G215" s="489"/>
      <c r="H215" s="122">
        <f>H17</f>
        <v>238909570</v>
      </c>
    </row>
    <row r="216" spans="2:8" ht="60.75" customHeight="1" thickBot="1">
      <c r="B216" s="473" t="s">
        <v>230</v>
      </c>
      <c r="C216" s="473"/>
      <c r="D216" s="473"/>
      <c r="E216" s="473"/>
      <c r="F216" s="473"/>
      <c r="G216" s="473"/>
      <c r="H216" s="473"/>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44457264.264315456</v>
      </c>
      <c r="D218" s="135">
        <f t="shared" si="14"/>
        <v>39728784.196307763</v>
      </c>
      <c r="E218" s="135">
        <f t="shared" si="14"/>
        <v>4637827.882233792</v>
      </c>
      <c r="F218" s="135">
        <f t="shared" si="14"/>
        <v>5746679.7734864727</v>
      </c>
      <c r="G218" s="135">
        <f t="shared" si="14"/>
        <v>0</v>
      </c>
      <c r="H218" s="135">
        <f>SUM(C218:G218)</f>
        <v>94570556.116343498</v>
      </c>
    </row>
    <row r="219" spans="2:8">
      <c r="B219" s="127" t="str">
        <f>$B$33</f>
        <v>Science</v>
      </c>
      <c r="C219" s="138">
        <f t="shared" si="14"/>
        <v>14954755.156305749</v>
      </c>
      <c r="D219" s="138">
        <f t="shared" si="14"/>
        <v>18716761.617348988</v>
      </c>
      <c r="E219" s="138">
        <f t="shared" si="14"/>
        <v>1129463.6835830761</v>
      </c>
      <c r="F219" s="138">
        <f t="shared" si="14"/>
        <v>3652496.4284504503</v>
      </c>
      <c r="G219" s="138">
        <f t="shared" si="14"/>
        <v>0</v>
      </c>
      <c r="H219" s="138">
        <f t="shared" ref="H219:H238" si="15">SUM(C219:G219)</f>
        <v>38453476.88568826</v>
      </c>
    </row>
    <row r="220" spans="2:8">
      <c r="B220" s="127" t="str">
        <f>$B$34</f>
        <v>Fine Arts</v>
      </c>
      <c r="C220" s="138">
        <f t="shared" si="14"/>
        <v>4060474.8905844903</v>
      </c>
      <c r="D220" s="138">
        <f t="shared" si="14"/>
        <v>4152257.1822686661</v>
      </c>
      <c r="E220" s="138">
        <f t="shared" si="14"/>
        <v>1178122.4176308103</v>
      </c>
      <c r="F220" s="138">
        <f t="shared" si="14"/>
        <v>640079.32495087164</v>
      </c>
      <c r="G220" s="138">
        <f t="shared" si="14"/>
        <v>0</v>
      </c>
      <c r="H220" s="138">
        <f t="shared" si="15"/>
        <v>10030933.815434838</v>
      </c>
    </row>
    <row r="221" spans="2:8">
      <c r="B221" s="127" t="str">
        <f>$B$35</f>
        <v>Teacher Education</v>
      </c>
      <c r="C221" s="138">
        <f t="shared" si="14"/>
        <v>878037.59568536887</v>
      </c>
      <c r="D221" s="138">
        <f t="shared" si="14"/>
        <v>2171733.155437659</v>
      </c>
      <c r="E221" s="138">
        <f t="shared" si="14"/>
        <v>1019325.1398188078</v>
      </c>
      <c r="F221" s="138">
        <f t="shared" si="14"/>
        <v>1268321.1485632812</v>
      </c>
      <c r="G221" s="138">
        <f t="shared" si="14"/>
        <v>0</v>
      </c>
      <c r="H221" s="138">
        <f t="shared" si="15"/>
        <v>5337417.0395051166</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7051921.3584915344</v>
      </c>
      <c r="D223" s="138">
        <f t="shared" si="14"/>
        <v>20031783.949337598</v>
      </c>
      <c r="E223" s="138">
        <f t="shared" si="14"/>
        <v>5579558.8976671882</v>
      </c>
      <c r="F223" s="138">
        <f t="shared" si="14"/>
        <v>6412996.8591359975</v>
      </c>
      <c r="G223" s="138">
        <f t="shared" si="14"/>
        <v>0</v>
      </c>
      <c r="H223" s="138">
        <f t="shared" si="15"/>
        <v>39076261.064632319</v>
      </c>
    </row>
    <row r="224" spans="2:8">
      <c r="B224" s="127" t="str">
        <f>$B$38</f>
        <v>Home Economics</v>
      </c>
      <c r="C224" s="138">
        <f t="shared" si="14"/>
        <v>2757600.371045148</v>
      </c>
      <c r="D224" s="138">
        <f t="shared" si="14"/>
        <v>1963527.6598437487</v>
      </c>
      <c r="E224" s="138">
        <f t="shared" si="14"/>
        <v>119097.95835900211</v>
      </c>
      <c r="F224" s="138">
        <f t="shared" si="14"/>
        <v>220153.11767614348</v>
      </c>
      <c r="G224" s="138">
        <f t="shared" si="14"/>
        <v>0</v>
      </c>
      <c r="H224" s="138">
        <f t="shared" si="15"/>
        <v>5060379.1069240421</v>
      </c>
    </row>
    <row r="225" spans="2:8">
      <c r="B225" s="127" t="str">
        <f>$B$39</f>
        <v>Law</v>
      </c>
      <c r="C225" s="138">
        <f t="shared" si="14"/>
        <v>0</v>
      </c>
      <c r="D225" s="138">
        <f t="shared" si="14"/>
        <v>0</v>
      </c>
      <c r="E225" s="138">
        <f t="shared" si="14"/>
        <v>0</v>
      </c>
      <c r="F225" s="138">
        <f t="shared" si="14"/>
        <v>0</v>
      </c>
      <c r="G225" s="138">
        <f t="shared" si="14"/>
        <v>4216318.0907723717</v>
      </c>
      <c r="H225" s="138">
        <f t="shared" si="15"/>
        <v>4216318.0907723717</v>
      </c>
    </row>
    <row r="226" spans="2:8">
      <c r="B226" s="127" t="str">
        <f>$B$40</f>
        <v>Social Service</v>
      </c>
      <c r="C226" s="138">
        <f t="shared" si="14"/>
        <v>253044.2668902819</v>
      </c>
      <c r="D226" s="138">
        <f t="shared" si="14"/>
        <v>943969.27701599814</v>
      </c>
      <c r="E226" s="138">
        <f t="shared" si="14"/>
        <v>1759176.0932610936</v>
      </c>
      <c r="F226" s="138">
        <f t="shared" si="14"/>
        <v>108123.98129770684</v>
      </c>
      <c r="G226" s="138">
        <f t="shared" si="14"/>
        <v>0</v>
      </c>
      <c r="H226" s="138">
        <f t="shared" si="15"/>
        <v>3064313.6184650804</v>
      </c>
    </row>
    <row r="227" spans="2:8">
      <c r="B227" s="127" t="str">
        <f>$B$41</f>
        <v>Library Science</v>
      </c>
      <c r="C227" s="138">
        <f t="shared" si="14"/>
        <v>0</v>
      </c>
      <c r="D227" s="138">
        <f t="shared" si="14"/>
        <v>9392.7291245372944</v>
      </c>
      <c r="E227" s="138">
        <f t="shared" si="14"/>
        <v>1163911.865781157</v>
      </c>
      <c r="F227" s="138">
        <f t="shared" si="14"/>
        <v>152545.1203410085</v>
      </c>
      <c r="G227" s="138">
        <f t="shared" si="14"/>
        <v>0</v>
      </c>
      <c r="H227" s="138">
        <f t="shared" si="15"/>
        <v>1325849.7152467028</v>
      </c>
    </row>
    <row r="228" spans="2:8">
      <c r="B228" s="127" t="str">
        <f>$B$42</f>
        <v>Veterinary Science</v>
      </c>
      <c r="C228" s="138">
        <f t="shared" si="14"/>
        <v>0</v>
      </c>
      <c r="D228" s="138">
        <f t="shared" si="14"/>
        <v>0</v>
      </c>
      <c r="E228" s="138">
        <f t="shared" si="14"/>
        <v>0</v>
      </c>
      <c r="F228" s="138">
        <f t="shared" si="14"/>
        <v>0</v>
      </c>
      <c r="G228" s="138">
        <f t="shared" si="14"/>
        <v>0</v>
      </c>
      <c r="H228" s="138">
        <f t="shared" si="15"/>
        <v>0</v>
      </c>
    </row>
    <row r="229" spans="2:8">
      <c r="B229" s="127" t="str">
        <f>$B$43</f>
        <v>Vocational Training</v>
      </c>
      <c r="C229" s="138">
        <f t="shared" si="14"/>
        <v>0</v>
      </c>
      <c r="D229" s="138">
        <f t="shared" si="14"/>
        <v>0</v>
      </c>
      <c r="E229" s="138">
        <f t="shared" si="14"/>
        <v>0</v>
      </c>
      <c r="F229" s="138">
        <f t="shared" si="14"/>
        <v>0</v>
      </c>
      <c r="G229" s="138">
        <f t="shared" si="14"/>
        <v>0</v>
      </c>
      <c r="H229" s="138">
        <f t="shared" si="15"/>
        <v>0</v>
      </c>
    </row>
    <row r="230" spans="2:8">
      <c r="B230" s="127" t="str">
        <f>$B$44</f>
        <v>Physical Training</v>
      </c>
      <c r="C230" s="138">
        <f t="shared" si="14"/>
        <v>0</v>
      </c>
      <c r="D230" s="138">
        <f t="shared" si="14"/>
        <v>0</v>
      </c>
      <c r="E230" s="138">
        <f t="shared" si="14"/>
        <v>0</v>
      </c>
      <c r="F230" s="138">
        <f t="shared" si="14"/>
        <v>0</v>
      </c>
      <c r="G230" s="138">
        <f t="shared" si="14"/>
        <v>0</v>
      </c>
      <c r="H230" s="138">
        <f t="shared" si="15"/>
        <v>0</v>
      </c>
    </row>
    <row r="231" spans="2:8">
      <c r="B231" s="127" t="str">
        <f>$B$45</f>
        <v>Health Services</v>
      </c>
      <c r="C231" s="138">
        <f t="shared" si="14"/>
        <v>864041.51043886761</v>
      </c>
      <c r="D231" s="138">
        <f t="shared" si="14"/>
        <v>2922256.9397697342</v>
      </c>
      <c r="E231" s="138">
        <f t="shared" si="14"/>
        <v>278571.92911622656</v>
      </c>
      <c r="F231" s="138">
        <f t="shared" si="14"/>
        <v>144734.81017954886</v>
      </c>
      <c r="G231" s="138">
        <f t="shared" si="14"/>
        <v>168307.47752315502</v>
      </c>
      <c r="H231" s="138">
        <f t="shared" si="15"/>
        <v>4377912.6670275321</v>
      </c>
    </row>
    <row r="232" spans="2:8">
      <c r="B232" s="127" t="str">
        <f>$B$46</f>
        <v>Pharmacy</v>
      </c>
      <c r="C232" s="138">
        <f t="shared" si="14"/>
        <v>371.57748442038456</v>
      </c>
      <c r="D232" s="138">
        <f t="shared" si="14"/>
        <v>85876.380567198124</v>
      </c>
      <c r="E232" s="138">
        <f t="shared" si="14"/>
        <v>113111.48143694163</v>
      </c>
      <c r="F232" s="138">
        <f t="shared" si="14"/>
        <v>406380.20058844663</v>
      </c>
      <c r="G232" s="138">
        <f t="shared" si="14"/>
        <v>2431683.4188473583</v>
      </c>
      <c r="H232" s="138">
        <f t="shared" si="15"/>
        <v>3037423.0589243649</v>
      </c>
    </row>
    <row r="233" spans="2:8">
      <c r="B233" s="127" t="str">
        <f>$B$47</f>
        <v>Business Administration</v>
      </c>
      <c r="C233" s="138">
        <f t="shared" si="14"/>
        <v>4588238.7776229093</v>
      </c>
      <c r="D233" s="138">
        <f t="shared" si="14"/>
        <v>16534110.53248609</v>
      </c>
      <c r="E233" s="138">
        <f t="shared" si="14"/>
        <v>5495197.8438295638</v>
      </c>
      <c r="F233" s="138">
        <f t="shared" si="14"/>
        <v>366108.28881842038</v>
      </c>
      <c r="G233" s="138">
        <f t="shared" si="14"/>
        <v>0</v>
      </c>
      <c r="H233" s="138">
        <f t="shared" si="15"/>
        <v>26983655.442756984</v>
      </c>
    </row>
    <row r="234" spans="2:8">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8">
      <c r="B235" s="127" t="str">
        <f>$B$49</f>
        <v>Teacher Ed-Practice Teaching</v>
      </c>
      <c r="C235" s="138">
        <f t="shared" si="16"/>
        <v>0</v>
      </c>
      <c r="D235" s="138">
        <f t="shared" si="16"/>
        <v>0</v>
      </c>
      <c r="E235" s="138">
        <f t="shared" si="16"/>
        <v>0</v>
      </c>
      <c r="F235" s="138">
        <f t="shared" si="16"/>
        <v>0</v>
      </c>
      <c r="G235" s="138">
        <f t="shared" si="16"/>
        <v>0</v>
      </c>
      <c r="H235" s="138">
        <f t="shared" si="15"/>
        <v>0</v>
      </c>
    </row>
    <row r="236" spans="2:8">
      <c r="B236" s="127" t="str">
        <f>$B$50</f>
        <v>Technology</v>
      </c>
      <c r="C236" s="138">
        <f t="shared" si="16"/>
        <v>87692.286323210763</v>
      </c>
      <c r="D236" s="138">
        <f t="shared" si="16"/>
        <v>0</v>
      </c>
      <c r="E236" s="138">
        <f t="shared" si="16"/>
        <v>71052.759248268296</v>
      </c>
      <c r="F236" s="138">
        <f t="shared" si="16"/>
        <v>1464.4331552736817</v>
      </c>
      <c r="G236" s="138">
        <f t="shared" si="16"/>
        <v>0</v>
      </c>
      <c r="H236" s="138">
        <f t="shared" si="15"/>
        <v>160209.47872675274</v>
      </c>
    </row>
    <row r="237" spans="2:8">
      <c r="B237" s="127" t="str">
        <f>$B$51</f>
        <v>Nursing</v>
      </c>
      <c r="C237" s="138">
        <f t="shared" si="16"/>
        <v>244621.84391008652</v>
      </c>
      <c r="D237" s="138">
        <f t="shared" si="16"/>
        <v>1644845.7788326617</v>
      </c>
      <c r="E237" s="138">
        <f t="shared" si="16"/>
        <v>1150152.4425616506</v>
      </c>
      <c r="F237" s="138">
        <f t="shared" si="16"/>
        <v>175243.83424775049</v>
      </c>
      <c r="G237" s="138">
        <f t="shared" si="16"/>
        <v>0</v>
      </c>
      <c r="H237" s="138">
        <f t="shared" si="15"/>
        <v>3214863.8995521492</v>
      </c>
    </row>
    <row r="238" spans="2:8">
      <c r="B238" s="130" t="str">
        <f>$B$52</f>
        <v>Totals</v>
      </c>
      <c r="C238" s="135">
        <f>SUM(C218:C237)</f>
        <v>80198063.899097517</v>
      </c>
      <c r="D238" s="135">
        <f>SUM(D218:D237)</f>
        <v>108905299.39834061</v>
      </c>
      <c r="E238" s="135">
        <f>SUM(E218:E237)</f>
        <v>23694570.394527577</v>
      </c>
      <c r="F238" s="135">
        <f>SUM(F218:F237)</f>
        <v>19295327.320891365</v>
      </c>
      <c r="G238" s="135">
        <f>SUM(G218:G237)</f>
        <v>6816308.9871428851</v>
      </c>
      <c r="H238" s="135">
        <f t="shared" si="15"/>
        <v>238909569.99999997</v>
      </c>
    </row>
    <row r="239" spans="2:8">
      <c r="B239" s="328"/>
      <c r="C239" s="348"/>
      <c r="D239" s="348"/>
      <c r="E239" s="348"/>
      <c r="F239" s="348"/>
      <c r="G239" s="348"/>
      <c r="H239" s="348"/>
    </row>
    <row r="240" spans="2:8" ht="15" customHeight="1">
      <c r="B240" s="120" t="s">
        <v>11</v>
      </c>
      <c r="C240" s="121"/>
      <c r="D240" s="121"/>
      <c r="E240" s="121"/>
      <c r="F240" s="121"/>
      <c r="G240" s="121"/>
      <c r="H240" s="122">
        <f>H16</f>
        <v>47771618</v>
      </c>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8889536.9313164353</v>
      </c>
      <c r="D243" s="135">
        <f t="shared" si="17"/>
        <v>7944044.695365076</v>
      </c>
      <c r="E243" s="135">
        <f t="shared" si="17"/>
        <v>927365.70552540745</v>
      </c>
      <c r="F243" s="135">
        <f t="shared" si="17"/>
        <v>1149088.2969121845</v>
      </c>
      <c r="G243" s="135">
        <f t="shared" si="17"/>
        <v>0</v>
      </c>
      <c r="H243" s="135">
        <f>SUM(C243:G243)</f>
        <v>18910035.629119102</v>
      </c>
    </row>
    <row r="244" spans="2:8">
      <c r="B244" s="127" t="str">
        <f>$B$33</f>
        <v>Science</v>
      </c>
      <c r="C244" s="138">
        <f t="shared" si="17"/>
        <v>2990306.5440642186</v>
      </c>
      <c r="D244" s="138">
        <f t="shared" si="17"/>
        <v>3742545.7095798124</v>
      </c>
      <c r="E244" s="138">
        <f t="shared" si="17"/>
        <v>225844.06157109395</v>
      </c>
      <c r="F244" s="138">
        <f t="shared" si="17"/>
        <v>730341.87841993629</v>
      </c>
      <c r="G244" s="138">
        <f t="shared" si="17"/>
        <v>0</v>
      </c>
      <c r="H244" s="138">
        <f t="shared" ref="H244:H263" si="18">SUM(C244:G244)</f>
        <v>7689038.1936350614</v>
      </c>
    </row>
    <row r="245" spans="2:8">
      <c r="B245" s="127" t="str">
        <f>$B$34</f>
        <v>Fine Arts</v>
      </c>
      <c r="C245" s="138">
        <f t="shared" si="17"/>
        <v>811919.98868690804</v>
      </c>
      <c r="D245" s="138">
        <f t="shared" si="17"/>
        <v>830272.49159209104</v>
      </c>
      <c r="E245" s="138">
        <f t="shared" si="17"/>
        <v>235573.71139337591</v>
      </c>
      <c r="F245" s="138">
        <f t="shared" si="17"/>
        <v>127988.28025704835</v>
      </c>
      <c r="G245" s="138">
        <f t="shared" si="17"/>
        <v>0</v>
      </c>
      <c r="H245" s="138">
        <f t="shared" si="18"/>
        <v>2005754.4719294233</v>
      </c>
    </row>
    <row r="246" spans="2:8">
      <c r="B246" s="127" t="str">
        <f>$B$35</f>
        <v>Teacher Education</v>
      </c>
      <c r="C246" s="138">
        <f t="shared" si="17"/>
        <v>175569.67940095445</v>
      </c>
      <c r="D246" s="138">
        <f t="shared" si="17"/>
        <v>434253.03850114695</v>
      </c>
      <c r="E246" s="138">
        <f t="shared" si="17"/>
        <v>203821.09932733412</v>
      </c>
      <c r="F246" s="138">
        <f t="shared" si="17"/>
        <v>253609.57039304168</v>
      </c>
      <c r="G246" s="138">
        <f t="shared" si="17"/>
        <v>0</v>
      </c>
      <c r="H246" s="138">
        <f t="shared" si="18"/>
        <v>1067253.387622477</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1410080.3634776901</v>
      </c>
      <c r="D248" s="138">
        <f t="shared" si="17"/>
        <v>4005493.5040328735</v>
      </c>
      <c r="E248" s="138">
        <f t="shared" si="17"/>
        <v>1115671.3239568346</v>
      </c>
      <c r="F248" s="138">
        <f t="shared" si="17"/>
        <v>1282322.9985715712</v>
      </c>
      <c r="G248" s="138">
        <f t="shared" si="17"/>
        <v>0</v>
      </c>
      <c r="H248" s="138">
        <f t="shared" si="18"/>
        <v>7813568.1900389697</v>
      </c>
    </row>
    <row r="249" spans="2:8">
      <c r="B249" s="127" t="str">
        <f>$B$38</f>
        <v>Home Economics</v>
      </c>
      <c r="C249" s="138">
        <f t="shared" si="17"/>
        <v>551401.23320395686</v>
      </c>
      <c r="D249" s="138">
        <f t="shared" si="17"/>
        <v>392620.9121655926</v>
      </c>
      <c r="E249" s="138">
        <f t="shared" si="17"/>
        <v>23814.459049531401</v>
      </c>
      <c r="F249" s="138">
        <f t="shared" si="17"/>
        <v>44021.135859621587</v>
      </c>
      <c r="G249" s="138">
        <f t="shared" si="17"/>
        <v>0</v>
      </c>
      <c r="H249" s="138">
        <f t="shared" si="18"/>
        <v>1011857.7402787025</v>
      </c>
    </row>
    <row r="250" spans="2:8">
      <c r="B250" s="127" t="str">
        <f>$B$39</f>
        <v>Law</v>
      </c>
      <c r="C250" s="138">
        <f t="shared" si="17"/>
        <v>0</v>
      </c>
      <c r="D250" s="138">
        <f t="shared" si="17"/>
        <v>0</v>
      </c>
      <c r="E250" s="138">
        <f t="shared" si="17"/>
        <v>0</v>
      </c>
      <c r="F250" s="138">
        <f t="shared" si="17"/>
        <v>0</v>
      </c>
      <c r="G250" s="138">
        <f t="shared" si="17"/>
        <v>843081.91253647592</v>
      </c>
      <c r="H250" s="138">
        <f t="shared" si="18"/>
        <v>843081.91253647592</v>
      </c>
    </row>
    <row r="251" spans="2:8">
      <c r="B251" s="127" t="str">
        <f>$B$40</f>
        <v>Social Service</v>
      </c>
      <c r="C251" s="138">
        <f t="shared" si="17"/>
        <v>50597.948231929739</v>
      </c>
      <c r="D251" s="138">
        <f t="shared" si="17"/>
        <v>188753.17428826497</v>
      </c>
      <c r="E251" s="138">
        <f t="shared" si="17"/>
        <v>351759.40554412006</v>
      </c>
      <c r="F251" s="138">
        <f t="shared" si="17"/>
        <v>21620.136569636768</v>
      </c>
      <c r="G251" s="138">
        <f t="shared" si="17"/>
        <v>0</v>
      </c>
      <c r="H251" s="138">
        <f t="shared" si="18"/>
        <v>612730.6646339515</v>
      </c>
    </row>
    <row r="252" spans="2:8">
      <c r="B252" s="127" t="str">
        <f>$B$41</f>
        <v>Library Science</v>
      </c>
      <c r="C252" s="138">
        <f t="shared" si="17"/>
        <v>0</v>
      </c>
      <c r="D252" s="138">
        <f t="shared" si="17"/>
        <v>1878.1410376941787</v>
      </c>
      <c r="E252" s="138">
        <f t="shared" si="17"/>
        <v>232732.21343860231</v>
      </c>
      <c r="F252" s="138">
        <f t="shared" si="17"/>
        <v>30502.450013595888</v>
      </c>
      <c r="G252" s="138">
        <f t="shared" si="17"/>
        <v>0</v>
      </c>
      <c r="H252" s="138">
        <f t="shared" si="18"/>
        <v>265112.80448989238</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172771.06552420062</v>
      </c>
      <c r="D256" s="138">
        <f t="shared" si="17"/>
        <v>584325.45094166277</v>
      </c>
      <c r="E256" s="138">
        <f t="shared" si="17"/>
        <v>55702.380541991064</v>
      </c>
      <c r="F256" s="138">
        <f t="shared" si="17"/>
        <v>28940.72457289978</v>
      </c>
      <c r="G256" s="138">
        <f t="shared" si="17"/>
        <v>33654.242158569657</v>
      </c>
      <c r="H256" s="138">
        <f t="shared" si="18"/>
        <v>875393.86373932392</v>
      </c>
    </row>
    <row r="257" spans="2:9">
      <c r="B257" s="127" t="str">
        <f>$B$46</f>
        <v>Pharmacy</v>
      </c>
      <c r="C257" s="138">
        <f t="shared" si="17"/>
        <v>74.299483453641329</v>
      </c>
      <c r="D257" s="138">
        <f t="shared" si="17"/>
        <v>17171.575201775348</v>
      </c>
      <c r="E257" s="138">
        <f t="shared" si="17"/>
        <v>22617.421657155326</v>
      </c>
      <c r="F257" s="138">
        <f t="shared" si="17"/>
        <v>81258.526836219447</v>
      </c>
      <c r="G257" s="138">
        <f t="shared" si="17"/>
        <v>486231.88841748791</v>
      </c>
      <c r="H257" s="138">
        <f t="shared" si="18"/>
        <v>607353.71159609163</v>
      </c>
    </row>
    <row r="258" spans="2:9">
      <c r="B258" s="127" t="str">
        <f>$B$47</f>
        <v>Business Administration</v>
      </c>
      <c r="C258" s="138">
        <f t="shared" si="17"/>
        <v>917450.02168556314</v>
      </c>
      <c r="D258" s="138">
        <f t="shared" si="17"/>
        <v>3306109.5557105648</v>
      </c>
      <c r="E258" s="138">
        <f t="shared" si="17"/>
        <v>1098802.7487967501</v>
      </c>
      <c r="F258" s="138">
        <f t="shared" si="17"/>
        <v>73205.880032630128</v>
      </c>
      <c r="G258" s="138">
        <f t="shared" si="17"/>
        <v>0</v>
      </c>
      <c r="H258" s="138">
        <f t="shared" si="18"/>
        <v>5395568.2062255079</v>
      </c>
    </row>
    <row r="259" spans="2:9">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9">
      <c r="B260" s="127" t="str">
        <f>$B$49</f>
        <v>Teacher Ed-Practice Teaching</v>
      </c>
      <c r="C260" s="138">
        <f t="shared" si="19"/>
        <v>0</v>
      </c>
      <c r="D260" s="138">
        <f t="shared" si="19"/>
        <v>0</v>
      </c>
      <c r="E260" s="138">
        <f t="shared" si="19"/>
        <v>0</v>
      </c>
      <c r="F260" s="138">
        <f t="shared" si="19"/>
        <v>0</v>
      </c>
      <c r="G260" s="138">
        <f t="shared" si="19"/>
        <v>0</v>
      </c>
      <c r="H260" s="138">
        <f t="shared" si="18"/>
        <v>0</v>
      </c>
    </row>
    <row r="261" spans="2:9">
      <c r="B261" s="127" t="str">
        <f>$B$50</f>
        <v>Technology</v>
      </c>
      <c r="C261" s="138">
        <f t="shared" si="19"/>
        <v>17534.678095059353</v>
      </c>
      <c r="D261" s="138">
        <f t="shared" si="19"/>
        <v>0</v>
      </c>
      <c r="E261" s="138">
        <f t="shared" si="19"/>
        <v>14207.489773868165</v>
      </c>
      <c r="F261" s="138">
        <f t="shared" si="19"/>
        <v>292.82352013052054</v>
      </c>
      <c r="G261" s="138">
        <f t="shared" si="19"/>
        <v>0</v>
      </c>
      <c r="H261" s="138">
        <f t="shared" si="18"/>
        <v>32034.991389058039</v>
      </c>
    </row>
    <row r="262" spans="2:9">
      <c r="B262" s="127" t="str">
        <f>$B$51</f>
        <v>Nursing</v>
      </c>
      <c r="C262" s="138">
        <f t="shared" si="19"/>
        <v>48913.82660698054</v>
      </c>
      <c r="D262" s="138">
        <f t="shared" si="19"/>
        <v>328898.26981525432</v>
      </c>
      <c r="E262" s="138">
        <f t="shared" si="19"/>
        <v>229980.92176810713</v>
      </c>
      <c r="F262" s="138">
        <f t="shared" si="19"/>
        <v>35041.214575618942</v>
      </c>
      <c r="G262" s="138">
        <f t="shared" si="19"/>
        <v>0</v>
      </c>
      <c r="H262" s="138">
        <f t="shared" si="18"/>
        <v>642834.23276596097</v>
      </c>
    </row>
    <row r="263" spans="2:9">
      <c r="B263" s="130" t="str">
        <f>$B$52</f>
        <v>Totals</v>
      </c>
      <c r="C263" s="135">
        <f>SUM(C243:C262)</f>
        <v>16036156.579777351</v>
      </c>
      <c r="D263" s="135">
        <f>SUM(D243:D262)</f>
        <v>21776366.518231813</v>
      </c>
      <c r="E263" s="135">
        <f>SUM(E243:E262)</f>
        <v>4737892.9423441719</v>
      </c>
      <c r="F263" s="135">
        <f>SUM(F243:F262)</f>
        <v>3858233.9165341347</v>
      </c>
      <c r="G263" s="135">
        <f>SUM(G243:G262)</f>
        <v>1362968.0431125334</v>
      </c>
      <c r="H263" s="135">
        <f t="shared" si="18"/>
        <v>47771618</v>
      </c>
      <c r="I263" s="349"/>
    </row>
    <row r="264" spans="2:9">
      <c r="B264" s="481"/>
      <c r="C264" s="481"/>
      <c r="D264" s="481"/>
      <c r="E264" s="481"/>
      <c r="F264" s="481"/>
      <c r="G264" s="481"/>
      <c r="H264" s="481"/>
      <c r="I264" s="350"/>
    </row>
    <row r="265" spans="2:9" ht="15" customHeight="1">
      <c r="B265" s="120" t="s">
        <v>232</v>
      </c>
      <c r="C265" s="121"/>
      <c r="D265" s="121"/>
      <c r="E265" s="121"/>
      <c r="F265" s="121"/>
      <c r="G265" s="121"/>
      <c r="H265" s="122"/>
    </row>
    <row r="266" spans="2:9" ht="45" customHeight="1" thickBot="1">
      <c r="B266" s="473" t="s">
        <v>233</v>
      </c>
      <c r="C266" s="473"/>
      <c r="D266" s="473"/>
      <c r="E266" s="473"/>
      <c r="F266" s="473"/>
      <c r="G266" s="473"/>
      <c r="H266" s="473"/>
    </row>
    <row r="267" spans="2:9" ht="14.4" thickBot="1">
      <c r="B267" s="124" t="s">
        <v>31</v>
      </c>
      <c r="C267" s="125" t="s">
        <v>25</v>
      </c>
      <c r="D267" s="125" t="s">
        <v>26</v>
      </c>
      <c r="E267" s="125" t="s">
        <v>27</v>
      </c>
      <c r="F267" s="125" t="s">
        <v>28</v>
      </c>
      <c r="G267" s="125" t="s">
        <v>29</v>
      </c>
      <c r="H267" s="126" t="s">
        <v>1</v>
      </c>
    </row>
    <row r="268" spans="2:9">
      <c r="B268" s="127" t="str">
        <f>$B$32</f>
        <v>Liberal Arts</v>
      </c>
      <c r="C268" s="135">
        <f t="shared" ref="C268:G283" si="20">C243+C218+C193+C168+C116</f>
        <v>174267086.58584827</v>
      </c>
      <c r="D268" s="135">
        <f t="shared" si="20"/>
        <v>182298531.00364152</v>
      </c>
      <c r="E268" s="135">
        <f t="shared" si="20"/>
        <v>63685499.728954203</v>
      </c>
      <c r="F268" s="135">
        <f t="shared" si="20"/>
        <v>153122810.33758456</v>
      </c>
      <c r="G268" s="135">
        <f t="shared" si="20"/>
        <v>0</v>
      </c>
      <c r="H268" s="135">
        <f>SUM(C268:G268)</f>
        <v>573373927.65602851</v>
      </c>
    </row>
    <row r="269" spans="2:9">
      <c r="B269" s="127" t="str">
        <f>$B$33</f>
        <v>Science</v>
      </c>
      <c r="C269" s="138">
        <f t="shared" si="20"/>
        <v>169839696.47244903</v>
      </c>
      <c r="D269" s="138">
        <f t="shared" si="20"/>
        <v>181476995.74437255</v>
      </c>
      <c r="E269" s="138">
        <f t="shared" si="20"/>
        <v>31789674.211751111</v>
      </c>
      <c r="F269" s="138">
        <f t="shared" si="20"/>
        <v>209048088.29943451</v>
      </c>
      <c r="G269" s="138">
        <f t="shared" si="20"/>
        <v>0</v>
      </c>
      <c r="H269" s="138">
        <f t="shared" ref="H269:H288" si="21">SUM(C269:G269)</f>
        <v>592154454.7280072</v>
      </c>
    </row>
    <row r="270" spans="2:9">
      <c r="B270" s="127" t="str">
        <f>$B$34</f>
        <v>Fine Arts</v>
      </c>
      <c r="C270" s="138">
        <f t="shared" si="20"/>
        <v>30386592.411915276</v>
      </c>
      <c r="D270" s="138">
        <f t="shared" si="20"/>
        <v>22108001.337126616</v>
      </c>
      <c r="E270" s="138">
        <f t="shared" si="20"/>
        <v>15618174.06498535</v>
      </c>
      <c r="F270" s="138">
        <f t="shared" si="20"/>
        <v>11610207.226441946</v>
      </c>
      <c r="G270" s="138">
        <f t="shared" si="20"/>
        <v>0</v>
      </c>
      <c r="H270" s="138">
        <f t="shared" si="21"/>
        <v>79722975.040469199</v>
      </c>
    </row>
    <row r="271" spans="2:9">
      <c r="B271" s="127" t="str">
        <f>$B$35</f>
        <v>Teacher Education</v>
      </c>
      <c r="C271" s="138">
        <f t="shared" si="20"/>
        <v>3856798.5429200819</v>
      </c>
      <c r="D271" s="138">
        <f t="shared" si="20"/>
        <v>17390151.570118666</v>
      </c>
      <c r="E271" s="138">
        <f t="shared" si="20"/>
        <v>16403195.067775628</v>
      </c>
      <c r="F271" s="138">
        <f t="shared" si="20"/>
        <v>30482112.026135243</v>
      </c>
      <c r="G271" s="138">
        <f t="shared" si="20"/>
        <v>0</v>
      </c>
      <c r="H271" s="138">
        <f t="shared" si="21"/>
        <v>68132257.206949621</v>
      </c>
    </row>
    <row r="272" spans="2:9">
      <c r="B272" s="127" t="str">
        <f>$B$36</f>
        <v>Agriculture</v>
      </c>
      <c r="C272" s="138">
        <f t="shared" si="20"/>
        <v>0</v>
      </c>
      <c r="D272" s="138">
        <f t="shared" si="20"/>
        <v>0</v>
      </c>
      <c r="E272" s="138">
        <f t="shared" si="20"/>
        <v>0</v>
      </c>
      <c r="F272" s="138">
        <f t="shared" si="20"/>
        <v>0</v>
      </c>
      <c r="G272" s="138">
        <f t="shared" si="20"/>
        <v>0</v>
      </c>
      <c r="H272" s="138">
        <f t="shared" si="21"/>
        <v>0</v>
      </c>
    </row>
    <row r="273" spans="2:9">
      <c r="B273" s="127" t="str">
        <f>$B$37</f>
        <v>Engineering</v>
      </c>
      <c r="C273" s="138">
        <f t="shared" si="20"/>
        <v>58426394.637226999</v>
      </c>
      <c r="D273" s="138">
        <f t="shared" si="20"/>
        <v>138665079.20990434</v>
      </c>
      <c r="E273" s="138">
        <f t="shared" si="20"/>
        <v>127550912.19738448</v>
      </c>
      <c r="F273" s="138">
        <f t="shared" si="20"/>
        <v>226494849.00769594</v>
      </c>
      <c r="G273" s="138">
        <f t="shared" si="20"/>
        <v>0</v>
      </c>
      <c r="H273" s="138">
        <f t="shared" si="21"/>
        <v>551137235.05221176</v>
      </c>
    </row>
    <row r="274" spans="2:9">
      <c r="B274" s="127" t="str">
        <f>$B$38</f>
        <v>Home Economics</v>
      </c>
      <c r="C274" s="138">
        <f t="shared" si="20"/>
        <v>7124885.4967550803</v>
      </c>
      <c r="D274" s="138">
        <f t="shared" si="20"/>
        <v>11532506.099444268</v>
      </c>
      <c r="E274" s="138">
        <f t="shared" si="20"/>
        <v>2491260.3389857984</v>
      </c>
      <c r="F274" s="138">
        <f t="shared" si="20"/>
        <v>6874449.2018735204</v>
      </c>
      <c r="G274" s="138">
        <f t="shared" si="20"/>
        <v>0</v>
      </c>
      <c r="H274" s="138">
        <f t="shared" si="21"/>
        <v>28023101.137058668</v>
      </c>
    </row>
    <row r="275" spans="2:9">
      <c r="B275" s="127" t="str">
        <f>$B$39</f>
        <v>Law</v>
      </c>
      <c r="C275" s="138">
        <f t="shared" si="20"/>
        <v>0</v>
      </c>
      <c r="D275" s="138">
        <f t="shared" si="20"/>
        <v>0</v>
      </c>
      <c r="E275" s="138">
        <f t="shared" si="20"/>
        <v>0</v>
      </c>
      <c r="F275" s="138">
        <f t="shared" si="20"/>
        <v>0</v>
      </c>
      <c r="G275" s="138">
        <f t="shared" si="20"/>
        <v>66798013.741306886</v>
      </c>
      <c r="H275" s="138">
        <f t="shared" si="21"/>
        <v>66798013.741306886</v>
      </c>
    </row>
    <row r="276" spans="2:9">
      <c r="B276" s="127" t="str">
        <f>$B$40</f>
        <v>Social Service</v>
      </c>
      <c r="C276" s="138">
        <f t="shared" si="20"/>
        <v>2280757.984692465</v>
      </c>
      <c r="D276" s="138">
        <f t="shared" si="20"/>
        <v>5221441.6969724027</v>
      </c>
      <c r="E276" s="138">
        <f t="shared" si="20"/>
        <v>17399531.264740586</v>
      </c>
      <c r="F276" s="138">
        <f t="shared" si="20"/>
        <v>8582647.7825975828</v>
      </c>
      <c r="G276" s="138">
        <f t="shared" si="20"/>
        <v>0</v>
      </c>
      <c r="H276" s="138">
        <f t="shared" si="21"/>
        <v>33484378.729003038</v>
      </c>
    </row>
    <row r="277" spans="2:9">
      <c r="B277" s="127" t="str">
        <f>$B$41</f>
        <v>Library Science</v>
      </c>
      <c r="C277" s="138">
        <f t="shared" si="20"/>
        <v>0</v>
      </c>
      <c r="D277" s="138">
        <f t="shared" si="20"/>
        <v>65806.658601297167</v>
      </c>
      <c r="E277" s="138">
        <f t="shared" si="20"/>
        <v>11130316.512776725</v>
      </c>
      <c r="F277" s="138">
        <f t="shared" si="20"/>
        <v>4469659.8329948038</v>
      </c>
      <c r="G277" s="138">
        <f t="shared" si="20"/>
        <v>0</v>
      </c>
      <c r="H277" s="138">
        <f t="shared" si="21"/>
        <v>15665783.004372826</v>
      </c>
    </row>
    <row r="278" spans="2:9">
      <c r="B278" s="127" t="str">
        <f>$B$42</f>
        <v>Veterinary Science</v>
      </c>
      <c r="C278" s="138">
        <f t="shared" si="20"/>
        <v>0</v>
      </c>
      <c r="D278" s="138">
        <f t="shared" si="20"/>
        <v>0</v>
      </c>
      <c r="E278" s="138">
        <f t="shared" si="20"/>
        <v>0</v>
      </c>
      <c r="F278" s="138">
        <f t="shared" si="20"/>
        <v>0</v>
      </c>
      <c r="G278" s="138">
        <f t="shared" si="20"/>
        <v>0</v>
      </c>
      <c r="H278" s="138">
        <f t="shared" si="21"/>
        <v>0</v>
      </c>
    </row>
    <row r="279" spans="2:9">
      <c r="B279" s="127" t="str">
        <f>$B$43</f>
        <v>Vocational Training</v>
      </c>
      <c r="C279" s="138">
        <f t="shared" si="20"/>
        <v>0</v>
      </c>
      <c r="D279" s="138">
        <f t="shared" si="20"/>
        <v>0</v>
      </c>
      <c r="E279" s="138">
        <f t="shared" si="20"/>
        <v>0</v>
      </c>
      <c r="F279" s="138">
        <f t="shared" si="20"/>
        <v>0</v>
      </c>
      <c r="G279" s="138">
        <f t="shared" si="20"/>
        <v>0</v>
      </c>
      <c r="H279" s="138">
        <f t="shared" si="21"/>
        <v>0</v>
      </c>
    </row>
    <row r="280" spans="2:9">
      <c r="B280" s="127" t="str">
        <f>$B$44</f>
        <v>Physical Training</v>
      </c>
      <c r="C280" s="138">
        <f t="shared" si="20"/>
        <v>0</v>
      </c>
      <c r="D280" s="138">
        <f t="shared" si="20"/>
        <v>0</v>
      </c>
      <c r="E280" s="138">
        <f t="shared" si="20"/>
        <v>0</v>
      </c>
      <c r="F280" s="138">
        <f t="shared" si="20"/>
        <v>0</v>
      </c>
      <c r="G280" s="138">
        <f t="shared" si="20"/>
        <v>0</v>
      </c>
      <c r="H280" s="138">
        <f t="shared" si="21"/>
        <v>0</v>
      </c>
    </row>
    <row r="281" spans="2:9">
      <c r="B281" s="127" t="str">
        <f>$B$45</f>
        <v>Health Services</v>
      </c>
      <c r="C281" s="138">
        <f t="shared" si="20"/>
        <v>4764332.2877522325</v>
      </c>
      <c r="D281" s="138">
        <f t="shared" si="20"/>
        <v>14697245.852261556</v>
      </c>
      <c r="E281" s="138">
        <f t="shared" si="20"/>
        <v>5096021.4566244176</v>
      </c>
      <c r="F281" s="138">
        <f t="shared" si="20"/>
        <v>3849111.4865010921</v>
      </c>
      <c r="G281" s="138">
        <f t="shared" si="20"/>
        <v>2763354.1798896296</v>
      </c>
      <c r="H281" s="138">
        <f t="shared" si="21"/>
        <v>31170065.263028931</v>
      </c>
    </row>
    <row r="282" spans="2:9">
      <c r="B282" s="127" t="str">
        <f>$B$46</f>
        <v>Pharmacy</v>
      </c>
      <c r="C282" s="138">
        <f t="shared" si="20"/>
        <v>2016.5118051532904</v>
      </c>
      <c r="D282" s="138">
        <f t="shared" si="20"/>
        <v>354421.83784471219</v>
      </c>
      <c r="E282" s="138">
        <f t="shared" si="20"/>
        <v>5133294.4229716761</v>
      </c>
      <c r="F282" s="138">
        <f t="shared" si="20"/>
        <v>15110771.664135948</v>
      </c>
      <c r="G282" s="138">
        <f t="shared" si="20"/>
        <v>32963632.504841045</v>
      </c>
      <c r="H282" s="138">
        <f t="shared" si="21"/>
        <v>53564136.941598535</v>
      </c>
    </row>
    <row r="283" spans="2:9">
      <c r="B283" s="127" t="str">
        <f>$B$47</f>
        <v>Business Administration</v>
      </c>
      <c r="C283" s="138">
        <f t="shared" si="20"/>
        <v>21999241.990932837</v>
      </c>
      <c r="D283" s="138">
        <f t="shared" si="20"/>
        <v>78891647.68124713</v>
      </c>
      <c r="E283" s="138">
        <f t="shared" si="20"/>
        <v>63103667.488664277</v>
      </c>
      <c r="F283" s="138">
        <f t="shared" si="20"/>
        <v>40361996.995315298</v>
      </c>
      <c r="G283" s="138">
        <f t="shared" si="20"/>
        <v>0</v>
      </c>
      <c r="H283" s="138">
        <f t="shared" si="21"/>
        <v>204356554.15615952</v>
      </c>
    </row>
    <row r="284" spans="2:9">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9">
      <c r="B285" s="127" t="str">
        <f>$B$49</f>
        <v>Teacher Ed-Practice Teaching</v>
      </c>
      <c r="C285" s="138">
        <f t="shared" si="22"/>
        <v>0</v>
      </c>
      <c r="D285" s="138">
        <f t="shared" si="22"/>
        <v>0</v>
      </c>
      <c r="E285" s="138">
        <f t="shared" si="22"/>
        <v>0</v>
      </c>
      <c r="F285" s="138">
        <f t="shared" si="22"/>
        <v>0</v>
      </c>
      <c r="G285" s="138">
        <f t="shared" si="22"/>
        <v>0</v>
      </c>
      <c r="H285" s="138">
        <f t="shared" si="21"/>
        <v>0</v>
      </c>
    </row>
    <row r="286" spans="2:9">
      <c r="B286" s="127" t="str">
        <f>$B$50</f>
        <v>Technology</v>
      </c>
      <c r="C286" s="138">
        <f t="shared" si="22"/>
        <v>254124.04395743803</v>
      </c>
      <c r="D286" s="138">
        <f t="shared" si="22"/>
        <v>0</v>
      </c>
      <c r="E286" s="138">
        <f t="shared" si="22"/>
        <v>323688.6179522475</v>
      </c>
      <c r="F286" s="138">
        <f t="shared" si="22"/>
        <v>18043.37759832399</v>
      </c>
      <c r="G286" s="138">
        <f t="shared" si="22"/>
        <v>0</v>
      </c>
      <c r="H286" s="138">
        <f t="shared" si="21"/>
        <v>595856.03950800945</v>
      </c>
    </row>
    <row r="287" spans="2:9">
      <c r="B287" s="127" t="str">
        <f>$B$51</f>
        <v>Nursing</v>
      </c>
      <c r="C287" s="138">
        <f t="shared" si="22"/>
        <v>2830651.3092879872</v>
      </c>
      <c r="D287" s="138">
        <f t="shared" si="22"/>
        <v>10154008.976727486</v>
      </c>
      <c r="E287" s="138">
        <f t="shared" si="22"/>
        <v>13070426.768556766</v>
      </c>
      <c r="F287" s="138">
        <f t="shared" si="22"/>
        <v>6790770.319725004</v>
      </c>
      <c r="G287" s="138">
        <f t="shared" si="22"/>
        <v>0</v>
      </c>
      <c r="H287" s="138">
        <f t="shared" si="21"/>
        <v>32845857.374297243</v>
      </c>
    </row>
    <row r="288" spans="2:9">
      <c r="B288" s="130" t="str">
        <f>$B$52</f>
        <v>Totals</v>
      </c>
      <c r="C288" s="135">
        <f>SUM(C268:C287)</f>
        <v>476032578.27554274</v>
      </c>
      <c r="D288" s="135">
        <f>SUM(D268:D287)</f>
        <v>662855837.66826248</v>
      </c>
      <c r="E288" s="135">
        <f>SUM(E268:E287)</f>
        <v>372795662.14212322</v>
      </c>
      <c r="F288" s="135">
        <f>SUM(F268:F287)</f>
        <v>716815517.5580337</v>
      </c>
      <c r="G288" s="135">
        <f>SUM(G268:G287)</f>
        <v>102525000.42603756</v>
      </c>
      <c r="H288" s="135">
        <f t="shared" si="21"/>
        <v>2331024596.0699997</v>
      </c>
      <c r="I288" s="351"/>
    </row>
    <row r="289" spans="2:10">
      <c r="H289" s="139"/>
    </row>
    <row r="290" spans="2:10" ht="15" customHeight="1">
      <c r="B290" s="120" t="s">
        <v>222</v>
      </c>
      <c r="C290" s="121"/>
      <c r="D290" s="121"/>
      <c r="E290" s="121"/>
      <c r="F290" s="121"/>
      <c r="G290" s="121"/>
      <c r="H290" s="122"/>
    </row>
    <row r="291" spans="2:10" ht="30" customHeight="1" thickBot="1">
      <c r="B291" s="473" t="s">
        <v>234</v>
      </c>
      <c r="C291" s="473"/>
      <c r="D291" s="473"/>
      <c r="E291" s="473"/>
      <c r="F291" s="473"/>
      <c r="G291" s="473"/>
      <c r="H291" s="473"/>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485.51289815355528</v>
      </c>
      <c r="D293" s="133">
        <f t="shared" si="23"/>
        <v>1026.1725706513491</v>
      </c>
      <c r="E293" s="133">
        <f t="shared" si="23"/>
        <v>3097.3931097200625</v>
      </c>
      <c r="F293" s="133">
        <f t="shared" si="23"/>
        <v>6503.4109296064789</v>
      </c>
      <c r="G293" s="134">
        <f t="shared" si="23"/>
        <v>0</v>
      </c>
      <c r="H293" s="135">
        <f t="shared" si="23"/>
        <v>987.40277094284272</v>
      </c>
      <c r="J293" s="107" t="str">
        <f>IFERROR(H293/#REF!-1,"")</f>
        <v/>
      </c>
    </row>
    <row r="294" spans="2:10">
      <c r="B294" s="127" t="str">
        <f>$B$33</f>
        <v>Science</v>
      </c>
      <c r="C294" s="133">
        <f t="shared" si="23"/>
        <v>1406.6564226639805</v>
      </c>
      <c r="D294" s="133">
        <f t="shared" si="23"/>
        <v>2168.3699479163511</v>
      </c>
      <c r="E294" s="133">
        <f t="shared" si="23"/>
        <v>6348.6911480386771</v>
      </c>
      <c r="F294" s="133">
        <f t="shared" si="23"/>
        <v>13969.301889326733</v>
      </c>
      <c r="G294" s="134">
        <f t="shared" si="23"/>
        <v>0</v>
      </c>
      <c r="H294" s="138">
        <f t="shared" si="23"/>
        <v>2638.7766129548636</v>
      </c>
      <c r="J294" s="107" t="str">
        <f>IFERROR(H294/#REF!-1,"")</f>
        <v/>
      </c>
    </row>
    <row r="295" spans="2:10">
      <c r="B295" s="127" t="str">
        <f>$B$34</f>
        <v>Fine Arts</v>
      </c>
      <c r="C295" s="133">
        <f t="shared" si="23"/>
        <v>926.90090632081478</v>
      </c>
      <c r="D295" s="133">
        <f t="shared" si="23"/>
        <v>1190.714780908419</v>
      </c>
      <c r="E295" s="133">
        <f t="shared" si="23"/>
        <v>2990.2688234702955</v>
      </c>
      <c r="F295" s="133">
        <f t="shared" si="23"/>
        <v>4427.1524219035064</v>
      </c>
      <c r="G295" s="134">
        <f t="shared" si="23"/>
        <v>0</v>
      </c>
      <c r="H295" s="138">
        <f t="shared" si="23"/>
        <v>1346.7742487261564</v>
      </c>
      <c r="J295" s="107" t="str">
        <f>IFERROR(H295/#REF!-1,"")</f>
        <v/>
      </c>
    </row>
    <row r="296" spans="2:10">
      <c r="B296" s="127" t="str">
        <f>$B$35</f>
        <v>Teacher Education</v>
      </c>
      <c r="C296" s="133">
        <f t="shared" si="23"/>
        <v>544.05396288899453</v>
      </c>
      <c r="D296" s="133">
        <f t="shared" si="23"/>
        <v>1790.7683626937148</v>
      </c>
      <c r="E296" s="133">
        <f t="shared" si="23"/>
        <v>3629.828516878873</v>
      </c>
      <c r="F296" s="133">
        <f t="shared" si="23"/>
        <v>5865.8928174993252</v>
      </c>
      <c r="G296" s="134">
        <f t="shared" si="23"/>
        <v>0</v>
      </c>
      <c r="H296" s="138">
        <f t="shared" si="23"/>
        <v>2569.5256437536391</v>
      </c>
      <c r="J296" s="107" t="str">
        <f>IFERROR(H296/#REF!-1,"")</f>
        <v/>
      </c>
    </row>
    <row r="297" spans="2:10">
      <c r="B297" s="127" t="str">
        <f>$B$36</f>
        <v>Agriculture</v>
      </c>
      <c r="C297" s="133">
        <f t="shared" si="23"/>
        <v>0</v>
      </c>
      <c r="D297" s="133">
        <f t="shared" si="23"/>
        <v>0</v>
      </c>
      <c r="E297" s="133">
        <f t="shared" si="23"/>
        <v>0</v>
      </c>
      <c r="F297" s="133">
        <f t="shared" si="23"/>
        <v>0</v>
      </c>
      <c r="G297" s="134">
        <f t="shared" si="23"/>
        <v>0</v>
      </c>
      <c r="H297" s="138">
        <f t="shared" si="23"/>
        <v>0</v>
      </c>
      <c r="J297" s="107" t="str">
        <f>IFERROR(H297/#REF!-1,"")</f>
        <v/>
      </c>
    </row>
    <row r="298" spans="2:10">
      <c r="B298" s="127" t="str">
        <f>$B$37</f>
        <v>Engineering</v>
      </c>
      <c r="C298" s="133">
        <f t="shared" si="23"/>
        <v>1026.1946893339243</v>
      </c>
      <c r="D298" s="133">
        <f t="shared" si="23"/>
        <v>1548.0678241200401</v>
      </c>
      <c r="E298" s="133">
        <f t="shared" si="23"/>
        <v>5156.4890118606281</v>
      </c>
      <c r="F298" s="133">
        <f t="shared" si="23"/>
        <v>8620.1655188466575</v>
      </c>
      <c r="G298" s="134">
        <f t="shared" si="23"/>
        <v>0</v>
      </c>
      <c r="H298" s="138">
        <f t="shared" si="23"/>
        <v>2790.2998448362523</v>
      </c>
      <c r="J298" s="107" t="str">
        <f>IFERROR(H298/#REF!-1,"")</f>
        <v/>
      </c>
    </row>
    <row r="299" spans="2:10">
      <c r="B299" s="127" t="str">
        <f>$B$38</f>
        <v>Home Economics</v>
      </c>
      <c r="C299" s="133">
        <f t="shared" si="23"/>
        <v>320.01821311332554</v>
      </c>
      <c r="D299" s="133">
        <f t="shared" si="23"/>
        <v>1313.4972778410329</v>
      </c>
      <c r="E299" s="133">
        <f t="shared" si="23"/>
        <v>4718.2960965640123</v>
      </c>
      <c r="F299" s="133">
        <f t="shared" si="23"/>
        <v>7621.3405785737477</v>
      </c>
      <c r="G299" s="134">
        <f t="shared" si="23"/>
        <v>0</v>
      </c>
      <c r="H299" s="138">
        <f t="shared" si="23"/>
        <v>862.93961744961098</v>
      </c>
      <c r="J299" s="107" t="str">
        <f>IFERROR(H299/#REF!-1,"")</f>
        <v/>
      </c>
    </row>
    <row r="300" spans="2:10">
      <c r="B300" s="127" t="str">
        <f>$B$39</f>
        <v>Law</v>
      </c>
      <c r="C300" s="133">
        <f t="shared" si="23"/>
        <v>0</v>
      </c>
      <c r="D300" s="133">
        <f t="shared" si="23"/>
        <v>0</v>
      </c>
      <c r="E300" s="133">
        <f t="shared" si="23"/>
        <v>0</v>
      </c>
      <c r="F300" s="133">
        <f t="shared" si="23"/>
        <v>0</v>
      </c>
      <c r="G300" s="134">
        <f t="shared" si="23"/>
        <v>2279.0178690312819</v>
      </c>
      <c r="H300" s="138">
        <f t="shared" si="23"/>
        <v>2279.0178690312819</v>
      </c>
      <c r="J300" s="107" t="str">
        <f>IFERROR(H300/#REF!-1,"")</f>
        <v/>
      </c>
    </row>
    <row r="301" spans="2:10">
      <c r="B301" s="127" t="str">
        <f>$B$40</f>
        <v>Social Service</v>
      </c>
      <c r="C301" s="133">
        <f t="shared" si="23"/>
        <v>1116.376889227834</v>
      </c>
      <c r="D301" s="133">
        <f t="shared" si="23"/>
        <v>1237.0153274040281</v>
      </c>
      <c r="E301" s="133">
        <f t="shared" si="23"/>
        <v>2230.995161525912</v>
      </c>
      <c r="F301" s="133">
        <f t="shared" si="23"/>
        <v>19373.922759813955</v>
      </c>
      <c r="G301" s="134">
        <f t="shared" si="23"/>
        <v>0</v>
      </c>
      <c r="H301" s="138">
        <f t="shared" si="23"/>
        <v>2308.3123348271774</v>
      </c>
      <c r="J301" s="107" t="str">
        <f>IFERROR(H301/#REF!-1,"")</f>
        <v/>
      </c>
    </row>
    <row r="302" spans="2:10">
      <c r="B302" s="127" t="str">
        <f>$B$41</f>
        <v>Library Science</v>
      </c>
      <c r="C302" s="133">
        <f t="shared" si="23"/>
        <v>0</v>
      </c>
      <c r="D302" s="133">
        <f t="shared" si="23"/>
        <v>1566.8252047927897</v>
      </c>
      <c r="E302" s="133">
        <f t="shared" si="23"/>
        <v>2157.0380838714582</v>
      </c>
      <c r="F302" s="133">
        <f t="shared" si="23"/>
        <v>7151.4557327916864</v>
      </c>
      <c r="G302" s="134">
        <f t="shared" si="23"/>
        <v>0</v>
      </c>
      <c r="H302" s="138">
        <f t="shared" si="23"/>
        <v>2688.4817237639995</v>
      </c>
      <c r="J302" s="107" t="str">
        <f>IFERROR(H302/#REF!-1,"")</f>
        <v/>
      </c>
    </row>
    <row r="303" spans="2:10">
      <c r="B303" s="127" t="str">
        <f>$B$42</f>
        <v>Veterinary Science</v>
      </c>
      <c r="C303" s="133">
        <f t="shared" si="23"/>
        <v>0</v>
      </c>
      <c r="D303" s="133">
        <f t="shared" si="23"/>
        <v>0</v>
      </c>
      <c r="E303" s="133">
        <f t="shared" si="23"/>
        <v>0</v>
      </c>
      <c r="F303" s="133">
        <f t="shared" si="23"/>
        <v>0</v>
      </c>
      <c r="G303" s="134">
        <f t="shared" si="23"/>
        <v>0</v>
      </c>
      <c r="H303" s="138">
        <f t="shared" si="23"/>
        <v>0</v>
      </c>
      <c r="J303" s="107" t="str">
        <f>IFERROR(H303/#REF!-1,"")</f>
        <v/>
      </c>
    </row>
    <row r="304" spans="2:10">
      <c r="B304" s="127" t="str">
        <f>$B$43</f>
        <v>Vocational Training</v>
      </c>
      <c r="C304" s="133">
        <f t="shared" si="23"/>
        <v>0</v>
      </c>
      <c r="D304" s="133">
        <f t="shared" si="23"/>
        <v>0</v>
      </c>
      <c r="E304" s="133">
        <f t="shared" si="23"/>
        <v>0</v>
      </c>
      <c r="F304" s="133">
        <f t="shared" si="23"/>
        <v>0</v>
      </c>
      <c r="G304" s="134">
        <f t="shared" si="23"/>
        <v>0</v>
      </c>
      <c r="H304" s="138">
        <f t="shared" si="23"/>
        <v>0</v>
      </c>
      <c r="J304" s="107" t="str">
        <f>IFERROR(H304/#REF!-1,"")</f>
        <v/>
      </c>
    </row>
    <row r="305" spans="2:10">
      <c r="B305" s="127" t="str">
        <f>$B$44</f>
        <v>Physical Training</v>
      </c>
      <c r="C305" s="133">
        <f t="shared" si="23"/>
        <v>0</v>
      </c>
      <c r="D305" s="133">
        <f t="shared" si="23"/>
        <v>0</v>
      </c>
      <c r="E305" s="133">
        <f t="shared" si="23"/>
        <v>0</v>
      </c>
      <c r="F305" s="133">
        <f t="shared" si="23"/>
        <v>0</v>
      </c>
      <c r="G305" s="134">
        <f t="shared" si="23"/>
        <v>0</v>
      </c>
      <c r="H305" s="138">
        <f t="shared" si="23"/>
        <v>0</v>
      </c>
      <c r="J305" s="107" t="str">
        <f>IFERROR(H305/#REF!-1,"")</f>
        <v/>
      </c>
    </row>
    <row r="306" spans="2:10">
      <c r="B306" s="127" t="str">
        <f>$B$45</f>
        <v>Health Services</v>
      </c>
      <c r="C306" s="133">
        <f t="shared" si="23"/>
        <v>682.96047702870305</v>
      </c>
      <c r="D306" s="133">
        <f t="shared" si="23"/>
        <v>1124.7605305166876</v>
      </c>
      <c r="E306" s="133">
        <f t="shared" si="23"/>
        <v>4126.3331632586378</v>
      </c>
      <c r="F306" s="133">
        <f t="shared" si="23"/>
        <v>6490.9131306932413</v>
      </c>
      <c r="G306" s="134">
        <f t="shared" si="23"/>
        <v>2361.8411793928458</v>
      </c>
      <c r="H306" s="138">
        <f t="shared" si="23"/>
        <v>1352.8087002746813</v>
      </c>
      <c r="J306" s="107" t="str">
        <f>IFERROR(H306/#REF!-1,"")</f>
        <v/>
      </c>
    </row>
    <row r="307" spans="2:10">
      <c r="B307" s="127" t="str">
        <f>$B$46</f>
        <v>Pharmacy</v>
      </c>
      <c r="C307" s="133">
        <f t="shared" si="23"/>
        <v>672.17060171776347</v>
      </c>
      <c r="D307" s="133">
        <f t="shared" si="23"/>
        <v>922.97353605393801</v>
      </c>
      <c r="E307" s="133">
        <f t="shared" si="23"/>
        <v>10236.697688692373</v>
      </c>
      <c r="F307" s="133">
        <f t="shared" si="23"/>
        <v>9075.5385370185886</v>
      </c>
      <c r="G307" s="134">
        <f t="shared" si="23"/>
        <v>1950.0492489849196</v>
      </c>
      <c r="H307" s="138">
        <f t="shared" si="23"/>
        <v>2752.8843405870339</v>
      </c>
      <c r="J307" s="107" t="str">
        <f>IFERROR(H307/#REF!-1,"")</f>
        <v/>
      </c>
    </row>
    <row r="308" spans="2:10">
      <c r="B308" s="127" t="str">
        <f>$B$47</f>
        <v>Business Administration</v>
      </c>
      <c r="C308" s="133">
        <f t="shared" si="23"/>
        <v>593.86788659250726</v>
      </c>
      <c r="D308" s="133">
        <f t="shared" si="23"/>
        <v>1067.0694775167669</v>
      </c>
      <c r="E308" s="133">
        <f t="shared" si="23"/>
        <v>2590.2498763920971</v>
      </c>
      <c r="F308" s="133">
        <f t="shared" si="23"/>
        <v>26907.997996876864</v>
      </c>
      <c r="G308" s="134">
        <f t="shared" si="23"/>
        <v>0</v>
      </c>
      <c r="H308" s="138">
        <f t="shared" si="23"/>
        <v>1493.4087077233794</v>
      </c>
      <c r="J308" s="107" t="str">
        <f>IFERROR(H308/#REF!-1,"")</f>
        <v/>
      </c>
    </row>
    <row r="309" spans="2:10">
      <c r="B309" s="127" t="str">
        <f>$B$48</f>
        <v>Optometry</v>
      </c>
      <c r="C309" s="133">
        <f t="shared" ref="C309:H313" si="24">IF(C48=0,0,C284/C48)</f>
        <v>0</v>
      </c>
      <c r="D309" s="133">
        <f t="shared" si="24"/>
        <v>0</v>
      </c>
      <c r="E309" s="133">
        <f t="shared" si="24"/>
        <v>0</v>
      </c>
      <c r="F309" s="133">
        <f t="shared" si="24"/>
        <v>0</v>
      </c>
      <c r="G309" s="134">
        <f t="shared" si="24"/>
        <v>0</v>
      </c>
      <c r="H309" s="138">
        <f t="shared" si="24"/>
        <v>0</v>
      </c>
      <c r="J309" s="107" t="str">
        <f>IFERROR(H309/#REF!-1,"")</f>
        <v/>
      </c>
    </row>
    <row r="310" spans="2:10">
      <c r="B310" s="127" t="str">
        <f>$B$49</f>
        <v>Teacher Ed-Practice Teaching</v>
      </c>
      <c r="C310" s="133">
        <f t="shared" si="24"/>
        <v>0</v>
      </c>
      <c r="D310" s="133">
        <f t="shared" si="24"/>
        <v>0</v>
      </c>
      <c r="E310" s="133">
        <f t="shared" si="24"/>
        <v>0</v>
      </c>
      <c r="F310" s="133">
        <f t="shared" si="24"/>
        <v>0</v>
      </c>
      <c r="G310" s="134">
        <f t="shared" si="24"/>
        <v>0</v>
      </c>
      <c r="H310" s="138">
        <f t="shared" si="24"/>
        <v>0</v>
      </c>
      <c r="J310" s="107" t="str">
        <f>IFERROR(H310/#REF!-1,"")</f>
        <v/>
      </c>
    </row>
    <row r="311" spans="2:10">
      <c r="B311" s="127" t="str">
        <f>$B$50</f>
        <v>Technology</v>
      </c>
      <c r="C311" s="133">
        <f t="shared" si="24"/>
        <v>358.93226547660737</v>
      </c>
      <c r="D311" s="133">
        <f t="shared" si="24"/>
        <v>0</v>
      </c>
      <c r="E311" s="133">
        <f t="shared" si="24"/>
        <v>1027.5829141341189</v>
      </c>
      <c r="F311" s="133">
        <f t="shared" si="24"/>
        <v>3007.2295997206652</v>
      </c>
      <c r="G311" s="134">
        <f t="shared" si="24"/>
        <v>0</v>
      </c>
      <c r="H311" s="138">
        <f t="shared" si="24"/>
        <v>579.06320651895965</v>
      </c>
      <c r="J311" s="107" t="str">
        <f>IFERROR(H311/#REF!-1,"")</f>
        <v/>
      </c>
    </row>
    <row r="312" spans="2:10">
      <c r="B312" s="127" t="str">
        <f>$B$51</f>
        <v>Nursing</v>
      </c>
      <c r="C312" s="133">
        <f t="shared" si="24"/>
        <v>1433.2411692597404</v>
      </c>
      <c r="D312" s="133">
        <f t="shared" si="24"/>
        <v>1380.558664408904</v>
      </c>
      <c r="E312" s="133">
        <f t="shared" si="24"/>
        <v>2563.3313921468466</v>
      </c>
      <c r="F312" s="133">
        <f t="shared" si="24"/>
        <v>9457.8973812325985</v>
      </c>
      <c r="G312" s="134">
        <f t="shared" si="24"/>
        <v>0</v>
      </c>
      <c r="H312" s="138">
        <f t="shared" si="24"/>
        <v>2168.4727915955141</v>
      </c>
      <c r="J312" s="107" t="str">
        <f>IFERROR(H312/#REF!-1,"")</f>
        <v/>
      </c>
    </row>
    <row r="313" spans="2:10">
      <c r="B313" s="130" t="str">
        <f>$B$52</f>
        <v>Totals</v>
      </c>
      <c r="C313" s="135">
        <f t="shared" si="24"/>
        <v>735.19226166658325</v>
      </c>
      <c r="D313" s="135">
        <f t="shared" si="24"/>
        <v>1361.1706610790727</v>
      </c>
      <c r="E313" s="135">
        <f t="shared" si="24"/>
        <v>3548.8889139352364</v>
      </c>
      <c r="F313" s="135">
        <f t="shared" si="24"/>
        <v>9067.2074182271917</v>
      </c>
      <c r="G313" s="135">
        <f t="shared" si="24"/>
        <v>2163.7050571086779</v>
      </c>
      <c r="H313" s="135">
        <f t="shared" si="24"/>
        <v>1706.5171649949243</v>
      </c>
      <c r="I313" s="349"/>
      <c r="J313" s="107" t="str">
        <f>IFERROR(H313/#REF!-1,"")</f>
        <v/>
      </c>
    </row>
    <row r="315" spans="2:10" ht="15" customHeight="1">
      <c r="B315" s="120" t="s">
        <v>37</v>
      </c>
      <c r="C315" s="121"/>
      <c r="D315" s="121"/>
      <c r="E315" s="121"/>
      <c r="F315" s="121"/>
      <c r="G315" s="121"/>
      <c r="H315" s="122"/>
    </row>
    <row r="316" spans="2:10" ht="55.5" customHeight="1" thickBot="1">
      <c r="B316" s="473" t="s">
        <v>235</v>
      </c>
      <c r="C316" s="473"/>
      <c r="D316" s="473"/>
      <c r="E316" s="473"/>
      <c r="F316" s="473"/>
      <c r="G316" s="473"/>
      <c r="H316" s="473"/>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2.1135845711905206</v>
      </c>
      <c r="E318" s="128">
        <f t="shared" si="25"/>
        <v>6.3796309459536467</v>
      </c>
      <c r="F318" s="128">
        <f t="shared" si="25"/>
        <v>13.394929268284066</v>
      </c>
      <c r="G318" s="128">
        <f t="shared" si="25"/>
        <v>0</v>
      </c>
      <c r="H318" s="128">
        <f t="shared" si="25"/>
        <v>2.0337312864354686</v>
      </c>
      <c r="J318" s="107" t="str">
        <f>IFERROR(H318/#REF!-1,"")</f>
        <v/>
      </c>
    </row>
    <row r="319" spans="2:10">
      <c r="B319" s="127" t="str">
        <f>$B$33</f>
        <v>Science</v>
      </c>
      <c r="C319" s="128">
        <f t="shared" ref="C319:H334" si="26">IF($C$293=0,"",C294/$C$293)</f>
        <v>2.8972586063390042</v>
      </c>
      <c r="D319" s="128">
        <f t="shared" si="26"/>
        <v>4.4661428278483166</v>
      </c>
      <c r="E319" s="128">
        <f t="shared" si="26"/>
        <v>13.076256412925922</v>
      </c>
      <c r="F319" s="128">
        <f t="shared" si="26"/>
        <v>28.772257014083692</v>
      </c>
      <c r="G319" s="128">
        <f t="shared" si="26"/>
        <v>0</v>
      </c>
      <c r="H319" s="128">
        <f t="shared" si="26"/>
        <v>5.4350288591515152</v>
      </c>
      <c r="J319" s="107" t="str">
        <f>IFERROR(H319/#REF!-1,"")</f>
        <v/>
      </c>
    </row>
    <row r="320" spans="2:10">
      <c r="B320" s="127" t="str">
        <f>$B$34</f>
        <v>Fine Arts</v>
      </c>
      <c r="C320" s="128">
        <f t="shared" si="26"/>
        <v>1.9091169562042403</v>
      </c>
      <c r="D320" s="128">
        <f t="shared" si="26"/>
        <v>2.4524884620713547</v>
      </c>
      <c r="E320" s="128">
        <f t="shared" si="26"/>
        <v>6.1589894621595613</v>
      </c>
      <c r="F320" s="128">
        <f t="shared" si="26"/>
        <v>9.1185063027992133</v>
      </c>
      <c r="G320" s="128">
        <f t="shared" si="26"/>
        <v>0</v>
      </c>
      <c r="H320" s="128">
        <f t="shared" si="26"/>
        <v>2.7739206390768349</v>
      </c>
      <c r="J320" s="107" t="str">
        <f>IFERROR(H320/#REF!-1,"")</f>
        <v/>
      </c>
    </row>
    <row r="321" spans="2:10">
      <c r="B321" s="127" t="str">
        <f>$B$35</f>
        <v>Teacher Education</v>
      </c>
      <c r="C321" s="128">
        <f t="shared" si="26"/>
        <v>1.120575714791668</v>
      </c>
      <c r="D321" s="128">
        <f t="shared" si="26"/>
        <v>3.6884053328019739</v>
      </c>
      <c r="E321" s="128">
        <f t="shared" si="26"/>
        <v>7.4762761827407749</v>
      </c>
      <c r="F321" s="128">
        <f t="shared" si="26"/>
        <v>12.081847546806252</v>
      </c>
      <c r="G321" s="128">
        <f t="shared" si="26"/>
        <v>0</v>
      </c>
      <c r="H321" s="128">
        <f t="shared" si="26"/>
        <v>5.2923941949343725</v>
      </c>
      <c r="J321" s="107" t="str">
        <f>IFERROR(H321/#REF!-1,"")</f>
        <v/>
      </c>
    </row>
    <row r="322" spans="2:10">
      <c r="B322" s="127" t="str">
        <f>$B$36</f>
        <v>Agriculture</v>
      </c>
      <c r="C322" s="128">
        <f t="shared" si="26"/>
        <v>0</v>
      </c>
      <c r="D322" s="128">
        <f t="shared" si="26"/>
        <v>0</v>
      </c>
      <c r="E322" s="128">
        <f t="shared" si="26"/>
        <v>0</v>
      </c>
      <c r="F322" s="128">
        <f t="shared" si="26"/>
        <v>0</v>
      </c>
      <c r="G322" s="128">
        <f t="shared" si="26"/>
        <v>0</v>
      </c>
      <c r="H322" s="128">
        <f t="shared" si="26"/>
        <v>0</v>
      </c>
      <c r="J322" s="107" t="str">
        <f>IFERROR(H322/#REF!-1,"")</f>
        <v/>
      </c>
    </row>
    <row r="323" spans="2:10">
      <c r="B323" s="127" t="str">
        <f>$B$37</f>
        <v>Engineering</v>
      </c>
      <c r="C323" s="128">
        <f t="shared" si="26"/>
        <v>2.113630128543702</v>
      </c>
      <c r="D323" s="128">
        <f t="shared" si="26"/>
        <v>3.1885204904081168</v>
      </c>
      <c r="E323" s="128">
        <f t="shared" si="26"/>
        <v>10.620704478647575</v>
      </c>
      <c r="F323" s="128">
        <f t="shared" si="26"/>
        <v>17.754761102392628</v>
      </c>
      <c r="G323" s="128">
        <f t="shared" si="26"/>
        <v>0</v>
      </c>
      <c r="H323" s="128">
        <f t="shared" si="26"/>
        <v>5.7471178529921403</v>
      </c>
      <c r="J323" s="107" t="str">
        <f>IFERROR(H323/#REF!-1,"")</f>
        <v/>
      </c>
    </row>
    <row r="324" spans="2:10">
      <c r="B324" s="127" t="str">
        <f>$B$38</f>
        <v>Home Economics</v>
      </c>
      <c r="C324" s="128">
        <f t="shared" si="26"/>
        <v>0.6591343182238425</v>
      </c>
      <c r="D324" s="128">
        <f t="shared" si="26"/>
        <v>2.7053808103479207</v>
      </c>
      <c r="E324" s="128">
        <f t="shared" si="26"/>
        <v>9.7181683833901698</v>
      </c>
      <c r="F324" s="128">
        <f t="shared" si="26"/>
        <v>15.697503830605367</v>
      </c>
      <c r="G324" s="128">
        <f t="shared" si="26"/>
        <v>0</v>
      </c>
      <c r="H324" s="128">
        <f t="shared" si="26"/>
        <v>1.7773773276290701</v>
      </c>
      <c r="J324" s="107" t="str">
        <f>IFERROR(H324/#REF!-1,"")</f>
        <v/>
      </c>
    </row>
    <row r="325" spans="2:10">
      <c r="B325" s="127" t="str">
        <f>$B$39</f>
        <v>Law</v>
      </c>
      <c r="C325" s="128">
        <f t="shared" si="26"/>
        <v>0</v>
      </c>
      <c r="D325" s="128">
        <f t="shared" si="26"/>
        <v>0</v>
      </c>
      <c r="E325" s="128">
        <f t="shared" si="26"/>
        <v>0</v>
      </c>
      <c r="F325" s="128">
        <f t="shared" si="26"/>
        <v>0</v>
      </c>
      <c r="G325" s="128">
        <f t="shared" si="26"/>
        <v>4.6940418631483753</v>
      </c>
      <c r="H325" s="128">
        <f t="shared" si="26"/>
        <v>4.6940418631483753</v>
      </c>
      <c r="J325" s="107" t="str">
        <f>IFERROR(H325/#REF!-1,"")</f>
        <v/>
      </c>
    </row>
    <row r="326" spans="2:10">
      <c r="B326" s="127" t="str">
        <f>$B$40</f>
        <v>Social Service</v>
      </c>
      <c r="C326" s="128">
        <f t="shared" si="26"/>
        <v>2.2993763779984122</v>
      </c>
      <c r="D326" s="128">
        <f t="shared" si="26"/>
        <v>2.54785265666164</v>
      </c>
      <c r="E326" s="128">
        <f t="shared" si="26"/>
        <v>4.5951305722475482</v>
      </c>
      <c r="F326" s="128">
        <f t="shared" si="26"/>
        <v>39.904033102919712</v>
      </c>
      <c r="G326" s="128">
        <f t="shared" si="26"/>
        <v>0</v>
      </c>
      <c r="H326" s="128">
        <f t="shared" si="26"/>
        <v>4.7543790156881007</v>
      </c>
      <c r="J326" s="107" t="str">
        <f>IFERROR(H326/#REF!-1,"")</f>
        <v/>
      </c>
    </row>
    <row r="327" spans="2:10">
      <c r="B327" s="127" t="str">
        <f>$B$41</f>
        <v>Library Science</v>
      </c>
      <c r="C327" s="128">
        <f t="shared" si="26"/>
        <v>0</v>
      </c>
      <c r="D327" s="128">
        <f t="shared" si="26"/>
        <v>3.2271546456367117</v>
      </c>
      <c r="E327" s="128">
        <f t="shared" si="26"/>
        <v>4.4428028422619628</v>
      </c>
      <c r="F327" s="128">
        <f t="shared" si="26"/>
        <v>14.729692578692038</v>
      </c>
      <c r="G327" s="128">
        <f t="shared" si="26"/>
        <v>0</v>
      </c>
      <c r="H327" s="128">
        <f t="shared" si="26"/>
        <v>5.5374053583097638</v>
      </c>
      <c r="J327" s="107" t="str">
        <f>IFERROR(H327/#REF!-1,"")</f>
        <v/>
      </c>
    </row>
    <row r="328" spans="2:10">
      <c r="B328" s="127" t="str">
        <f>$B$42</f>
        <v>Veterinary Science</v>
      </c>
      <c r="C328" s="128">
        <f t="shared" si="26"/>
        <v>0</v>
      </c>
      <c r="D328" s="128">
        <f t="shared" si="26"/>
        <v>0</v>
      </c>
      <c r="E328" s="128">
        <f t="shared" si="26"/>
        <v>0</v>
      </c>
      <c r="F328" s="128">
        <f t="shared" si="26"/>
        <v>0</v>
      </c>
      <c r="G328" s="128">
        <f t="shared" si="26"/>
        <v>0</v>
      </c>
      <c r="H328" s="128">
        <f t="shared" si="26"/>
        <v>0</v>
      </c>
      <c r="J328" s="107" t="str">
        <f>IFERROR(H328/#REF!-1,"")</f>
        <v/>
      </c>
    </row>
    <row r="329" spans="2:10">
      <c r="B329" s="127" t="str">
        <f>$B$43</f>
        <v>Vocational Training</v>
      </c>
      <c r="C329" s="128">
        <f t="shared" si="26"/>
        <v>0</v>
      </c>
      <c r="D329" s="128">
        <f t="shared" si="26"/>
        <v>0</v>
      </c>
      <c r="E329" s="128">
        <f t="shared" si="26"/>
        <v>0</v>
      </c>
      <c r="F329" s="128">
        <f t="shared" si="26"/>
        <v>0</v>
      </c>
      <c r="G329" s="128">
        <f t="shared" si="26"/>
        <v>0</v>
      </c>
      <c r="H329" s="128">
        <f t="shared" si="26"/>
        <v>0</v>
      </c>
      <c r="J329" s="107" t="str">
        <f>IFERROR(H329/#REF!-1,"")</f>
        <v/>
      </c>
    </row>
    <row r="330" spans="2:10">
      <c r="B330" s="127" t="str">
        <f>$B$44</f>
        <v>Physical Training</v>
      </c>
      <c r="C330" s="128">
        <f t="shared" si="26"/>
        <v>0</v>
      </c>
      <c r="D330" s="128">
        <f t="shared" si="26"/>
        <v>0</v>
      </c>
      <c r="E330" s="128">
        <f t="shared" si="26"/>
        <v>0</v>
      </c>
      <c r="F330" s="128">
        <f t="shared" si="26"/>
        <v>0</v>
      </c>
      <c r="G330" s="128">
        <f t="shared" si="26"/>
        <v>0</v>
      </c>
      <c r="H330" s="128">
        <f t="shared" si="26"/>
        <v>0</v>
      </c>
      <c r="J330" s="107" t="str">
        <f>IFERROR(H330/#REF!-1,"")</f>
        <v/>
      </c>
    </row>
    <row r="331" spans="2:10">
      <c r="B331" s="127" t="str">
        <f>$B$45</f>
        <v>Health Services</v>
      </c>
      <c r="C331" s="128">
        <f t="shared" si="26"/>
        <v>1.4066783387754616</v>
      </c>
      <c r="D331" s="128">
        <f t="shared" si="26"/>
        <v>2.3166439754623256</v>
      </c>
      <c r="E331" s="128">
        <f t="shared" si="26"/>
        <v>8.4989156394225898</v>
      </c>
      <c r="F331" s="128">
        <f t="shared" si="26"/>
        <v>13.369187832864394</v>
      </c>
      <c r="G331" s="128">
        <f t="shared" si="26"/>
        <v>4.8646311732914169</v>
      </c>
      <c r="H331" s="128">
        <f t="shared" si="26"/>
        <v>2.7863496632520413</v>
      </c>
      <c r="J331" s="107" t="str">
        <f>IFERROR(H331/#REF!-1,"")</f>
        <v/>
      </c>
    </row>
    <row r="332" spans="2:10">
      <c r="B332" s="127" t="str">
        <f>$B$46</f>
        <v>Pharmacy</v>
      </c>
      <c r="C332" s="128">
        <f t="shared" si="26"/>
        <v>1.3844546751982953</v>
      </c>
      <c r="D332" s="128">
        <f t="shared" si="26"/>
        <v>1.9010278399689913</v>
      </c>
      <c r="E332" s="128">
        <f t="shared" si="26"/>
        <v>21.084296066331831</v>
      </c>
      <c r="F332" s="128">
        <f t="shared" si="26"/>
        <v>18.692682669262947</v>
      </c>
      <c r="G332" s="128">
        <f t="shared" si="26"/>
        <v>4.0164725930065179</v>
      </c>
      <c r="H332" s="128">
        <f t="shared" si="26"/>
        <v>5.6700539801444512</v>
      </c>
      <c r="J332" s="107" t="str">
        <f>IFERROR(H332/#REF!-1,"")</f>
        <v/>
      </c>
    </row>
    <row r="333" spans="2:10">
      <c r="B333" s="127" t="str">
        <f>$B$47</f>
        <v>Business Administration</v>
      </c>
      <c r="C333" s="128">
        <f t="shared" si="26"/>
        <v>1.2231763334219024</v>
      </c>
      <c r="D333" s="128">
        <f t="shared" si="26"/>
        <v>2.1978190107305453</v>
      </c>
      <c r="E333" s="128">
        <f t="shared" si="26"/>
        <v>5.3350794309338152</v>
      </c>
      <c r="F333" s="128">
        <f t="shared" si="26"/>
        <v>55.421798471699006</v>
      </c>
      <c r="G333" s="128">
        <f t="shared" si="26"/>
        <v>0</v>
      </c>
      <c r="H333" s="128">
        <f t="shared" si="26"/>
        <v>3.0759403373276655</v>
      </c>
      <c r="J333" s="107" t="str">
        <f>IFERROR(H333/#REF!-1,"")</f>
        <v/>
      </c>
    </row>
    <row r="334" spans="2:10">
      <c r="B334" s="127" t="str">
        <f>$B$48</f>
        <v>Optometry</v>
      </c>
      <c r="C334" s="128">
        <f t="shared" si="26"/>
        <v>0</v>
      </c>
      <c r="D334" s="128">
        <f t="shared" si="26"/>
        <v>0</v>
      </c>
      <c r="E334" s="128">
        <f t="shared" si="26"/>
        <v>0</v>
      </c>
      <c r="F334" s="128">
        <f t="shared" si="26"/>
        <v>0</v>
      </c>
      <c r="G334" s="128">
        <f t="shared" si="26"/>
        <v>0</v>
      </c>
      <c r="H334" s="128">
        <f t="shared" si="26"/>
        <v>0</v>
      </c>
      <c r="J334" s="107" t="str">
        <f>IFERROR(H334/#REF!-1,"")</f>
        <v/>
      </c>
    </row>
    <row r="335" spans="2:10">
      <c r="B335" s="127" t="str">
        <f>$B$49</f>
        <v>Teacher Ed-Practice Teaching</v>
      </c>
      <c r="C335" s="128">
        <f t="shared" ref="C335:H338" si="27">IF($C$293=0,"",C310/$C$293)</f>
        <v>0</v>
      </c>
      <c r="D335" s="128">
        <f t="shared" si="27"/>
        <v>0</v>
      </c>
      <c r="E335" s="128">
        <f t="shared" si="27"/>
        <v>0</v>
      </c>
      <c r="F335" s="128">
        <f t="shared" si="27"/>
        <v>0</v>
      </c>
      <c r="G335" s="128">
        <f t="shared" si="27"/>
        <v>0</v>
      </c>
      <c r="H335" s="128">
        <f t="shared" si="27"/>
        <v>0</v>
      </c>
      <c r="J335" s="107" t="str">
        <f>IFERROR(H335/#REF!-1,"")</f>
        <v/>
      </c>
    </row>
    <row r="336" spans="2:10">
      <c r="B336" s="127" t="str">
        <f>$B$50</f>
        <v>Technology</v>
      </c>
      <c r="C336" s="128">
        <f t="shared" si="27"/>
        <v>0.73928471692854247</v>
      </c>
      <c r="D336" s="128">
        <f t="shared" si="27"/>
        <v>0</v>
      </c>
      <c r="E336" s="128">
        <f t="shared" si="27"/>
        <v>2.1164894239516596</v>
      </c>
      <c r="F336" s="128">
        <f t="shared" si="27"/>
        <v>6.1939231916544379</v>
      </c>
      <c r="G336" s="128">
        <f t="shared" si="27"/>
        <v>0</v>
      </c>
      <c r="H336" s="128">
        <f t="shared" si="27"/>
        <v>1.1926834667445165</v>
      </c>
      <c r="J336" s="107" t="str">
        <f>IFERROR(H336/#REF!-1,"")</f>
        <v/>
      </c>
    </row>
    <row r="337" spans="2:10">
      <c r="B337" s="127" t="str">
        <f>$B$51</f>
        <v>Nursing</v>
      </c>
      <c r="C337" s="128">
        <f t="shared" si="27"/>
        <v>2.9520146111678436</v>
      </c>
      <c r="D337" s="128">
        <f t="shared" si="27"/>
        <v>2.8435056404459695</v>
      </c>
      <c r="E337" s="128">
        <f t="shared" si="27"/>
        <v>5.2796360341721149</v>
      </c>
      <c r="F337" s="128">
        <f t="shared" si="27"/>
        <v>19.480218583691073</v>
      </c>
      <c r="G337" s="128">
        <f t="shared" si="27"/>
        <v>0</v>
      </c>
      <c r="H337" s="128">
        <f t="shared" si="27"/>
        <v>4.4663546526619395</v>
      </c>
      <c r="J337" s="107" t="str">
        <f>IFERROR(H337/#REF!-1,"")</f>
        <v/>
      </c>
    </row>
    <row r="338" spans="2:10">
      <c r="B338" s="130" t="str">
        <f>$B$52</f>
        <v>Totals</v>
      </c>
      <c r="C338" s="128">
        <f t="shared" si="27"/>
        <v>1.5142589712087542</v>
      </c>
      <c r="D338" s="128">
        <f t="shared" si="27"/>
        <v>2.8035726059095745</v>
      </c>
      <c r="E338" s="128">
        <f t="shared" si="27"/>
        <v>7.3095667024129476</v>
      </c>
      <c r="F338" s="128">
        <f t="shared" si="27"/>
        <v>18.675523251206123</v>
      </c>
      <c r="G338" s="128">
        <f t="shared" si="27"/>
        <v>4.4565346571376843</v>
      </c>
      <c r="H338" s="128">
        <f t="shared" si="27"/>
        <v>3.5148750352152267</v>
      </c>
      <c r="I338" s="349"/>
      <c r="J338" s="107" t="str">
        <f>IFERROR(H338/#REF!-1,"")</f>
        <v/>
      </c>
    </row>
    <row r="340" spans="2:10" ht="15" customHeight="1">
      <c r="B340" s="120" t="s">
        <v>236</v>
      </c>
      <c r="C340" s="121"/>
      <c r="D340" s="121"/>
      <c r="E340" s="121"/>
      <c r="F340" s="121"/>
      <c r="G340" s="121"/>
      <c r="H340" s="122"/>
    </row>
    <row r="341" spans="2:10" ht="55.5" customHeight="1" thickBot="1">
      <c r="B341" s="473" t="s">
        <v>237</v>
      </c>
      <c r="C341" s="473"/>
      <c r="D341" s="473"/>
      <c r="E341" s="473"/>
      <c r="F341" s="473"/>
      <c r="G341" s="473"/>
      <c r="H341" s="473"/>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14565.386944606658</v>
      </c>
      <c r="D343" s="135">
        <f t="shared" si="28"/>
        <v>30785.177119540473</v>
      </c>
      <c r="E343" s="135">
        <f>E293*24</f>
        <v>74337.434633281504</v>
      </c>
      <c r="F343" s="135">
        <f>F293*18</f>
        <v>117061.39673291662</v>
      </c>
      <c r="G343" s="135">
        <f>G293*24</f>
        <v>0</v>
      </c>
      <c r="H343" s="135">
        <f>IF((C32/30+D32/30+E32/24+F32/18+G32/24)=0,0,H268/(C32/30+D32/30+E32/24+F32/18+G32/24))</f>
        <v>28595.971267540317</v>
      </c>
    </row>
    <row r="344" spans="2:10">
      <c r="B344" s="127" t="str">
        <f>$B$33</f>
        <v>Science</v>
      </c>
      <c r="C344" s="138">
        <f t="shared" si="28"/>
        <v>42199.692679919412</v>
      </c>
      <c r="D344" s="138">
        <f t="shared" si="28"/>
        <v>65051.098437490531</v>
      </c>
      <c r="E344" s="138">
        <f>E294*24</f>
        <v>152368.58755292825</v>
      </c>
      <c r="F344" s="138">
        <f>F294*18</f>
        <v>251447.43400788118</v>
      </c>
      <c r="G344" s="138">
        <f>G294*24</f>
        <v>0</v>
      </c>
      <c r="H344" s="138">
        <f t="shared" ref="H344:H363" si="29">IF((C33/30+D33/30+E33/24+F33/18+G33/24)=0,0,H269/(C33/30+D33/30+E33/24+F33/18+G33/24))</f>
        <v>75391.019211010513</v>
      </c>
    </row>
    <row r="345" spans="2:10">
      <c r="B345" s="127" t="str">
        <f>$B$34</f>
        <v>Fine Arts</v>
      </c>
      <c r="C345" s="138">
        <f t="shared" si="28"/>
        <v>27807.027189624445</v>
      </c>
      <c r="D345" s="138">
        <f t="shared" si="28"/>
        <v>35721.443427252569</v>
      </c>
      <c r="E345" s="138">
        <f t="shared" ref="E345:E363" si="30">E295*24</f>
        <v>71766.451763287099</v>
      </c>
      <c r="F345" s="138">
        <f t="shared" ref="F345:F363" si="31">F295*18</f>
        <v>79688.743594263113</v>
      </c>
      <c r="G345" s="138">
        <f t="shared" ref="G345:G363" si="32">G295*24</f>
        <v>0</v>
      </c>
      <c r="H345" s="138">
        <f t="shared" si="29"/>
        <v>38420.968031337434</v>
      </c>
    </row>
    <row r="346" spans="2:10">
      <c r="B346" s="127" t="str">
        <f>$B$35</f>
        <v>Teacher Education</v>
      </c>
      <c r="C346" s="138">
        <f t="shared" si="28"/>
        <v>16321.618886669836</v>
      </c>
      <c r="D346" s="138">
        <f t="shared" si="28"/>
        <v>53723.050880811446</v>
      </c>
      <c r="E346" s="138">
        <f t="shared" si="30"/>
        <v>87115.884405092947</v>
      </c>
      <c r="F346" s="138">
        <f t="shared" si="31"/>
        <v>105586.07071498786</v>
      </c>
      <c r="G346" s="138">
        <f t="shared" si="32"/>
        <v>0</v>
      </c>
      <c r="H346" s="138">
        <f t="shared" si="29"/>
        <v>65702.18875347056</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30785.840680017729</v>
      </c>
      <c r="D348" s="138">
        <f t="shared" si="28"/>
        <v>46442.034723601202</v>
      </c>
      <c r="E348" s="138">
        <f t="shared" si="30"/>
        <v>123755.73628465508</v>
      </c>
      <c r="F348" s="138">
        <f t="shared" si="31"/>
        <v>155162.97933923983</v>
      </c>
      <c r="G348" s="138">
        <f t="shared" si="32"/>
        <v>0</v>
      </c>
      <c r="H348" s="138">
        <f t="shared" si="29"/>
        <v>74740.719488018789</v>
      </c>
    </row>
    <row r="349" spans="2:10">
      <c r="B349" s="127" t="str">
        <f>$B$38</f>
        <v>Home Economics</v>
      </c>
      <c r="C349" s="138">
        <f t="shared" si="28"/>
        <v>9600.5463933997671</v>
      </c>
      <c r="D349" s="138">
        <f t="shared" si="28"/>
        <v>39404.918335230985</v>
      </c>
      <c r="E349" s="138">
        <f t="shared" si="30"/>
        <v>113239.10631753629</v>
      </c>
      <c r="F349" s="138">
        <f t="shared" si="31"/>
        <v>137184.13041432746</v>
      </c>
      <c r="G349" s="138">
        <f t="shared" si="32"/>
        <v>0</v>
      </c>
      <c r="H349" s="138">
        <f t="shared" si="29"/>
        <v>25316.487345518864</v>
      </c>
    </row>
    <row r="350" spans="2:10">
      <c r="B350" s="127" t="str">
        <f>$B$39</f>
        <v>Law</v>
      </c>
      <c r="C350" s="138">
        <f t="shared" si="28"/>
        <v>0</v>
      </c>
      <c r="D350" s="138">
        <f t="shared" si="28"/>
        <v>0</v>
      </c>
      <c r="E350" s="138">
        <f t="shared" si="30"/>
        <v>0</v>
      </c>
      <c r="F350" s="138">
        <f t="shared" si="31"/>
        <v>0</v>
      </c>
      <c r="G350" s="138">
        <f t="shared" si="32"/>
        <v>54696.428856750761</v>
      </c>
      <c r="H350" s="138">
        <f t="shared" si="29"/>
        <v>54696.428856750768</v>
      </c>
    </row>
    <row r="351" spans="2:10">
      <c r="B351" s="127" t="str">
        <f>$B$40</f>
        <v>Social Service</v>
      </c>
      <c r="C351" s="138">
        <f t="shared" si="28"/>
        <v>33491.306676835018</v>
      </c>
      <c r="D351" s="138">
        <f t="shared" si="28"/>
        <v>37110.459822120843</v>
      </c>
      <c r="E351" s="138">
        <f t="shared" si="30"/>
        <v>53543.883876621883</v>
      </c>
      <c r="F351" s="138">
        <f t="shared" si="31"/>
        <v>348730.60967665119</v>
      </c>
      <c r="G351" s="138">
        <f t="shared" si="32"/>
        <v>0</v>
      </c>
      <c r="H351" s="138">
        <f t="shared" si="29"/>
        <v>59968.143067568242</v>
      </c>
    </row>
    <row r="352" spans="2:10">
      <c r="B352" s="127" t="str">
        <f>$B$41</f>
        <v>Library Science</v>
      </c>
      <c r="C352" s="138">
        <f t="shared" si="28"/>
        <v>0</v>
      </c>
      <c r="D352" s="138">
        <f t="shared" si="28"/>
        <v>47004.756143783692</v>
      </c>
      <c r="E352" s="138">
        <f t="shared" si="30"/>
        <v>51768.914012914996</v>
      </c>
      <c r="F352" s="138">
        <f t="shared" si="31"/>
        <v>128726.20319025035</v>
      </c>
      <c r="G352" s="138">
        <f t="shared" si="32"/>
        <v>0</v>
      </c>
      <c r="H352" s="138">
        <f t="shared" si="29"/>
        <v>62383.101207625958</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20488.814310861093</v>
      </c>
      <c r="D356" s="138">
        <f t="shared" si="28"/>
        <v>33742.815915500629</v>
      </c>
      <c r="E356" s="138">
        <f t="shared" si="30"/>
        <v>99031.995918207307</v>
      </c>
      <c r="F356" s="138">
        <f t="shared" si="31"/>
        <v>116836.43635247834</v>
      </c>
      <c r="G356" s="138">
        <f t="shared" si="32"/>
        <v>56684.188305428295</v>
      </c>
      <c r="H356" s="138">
        <f t="shared" si="29"/>
        <v>38901.662655669126</v>
      </c>
    </row>
    <row r="357" spans="2:9">
      <c r="B357" s="127" t="str">
        <f>$B$46</f>
        <v>Pharmacy</v>
      </c>
      <c r="C357" s="138">
        <f t="shared" si="28"/>
        <v>20165.118051532903</v>
      </c>
      <c r="D357" s="138">
        <f t="shared" si="28"/>
        <v>27689.20608161814</v>
      </c>
      <c r="E357" s="138">
        <f t="shared" si="30"/>
        <v>245680.74452861695</v>
      </c>
      <c r="F357" s="138">
        <f t="shared" si="31"/>
        <v>163359.69366633458</v>
      </c>
      <c r="G357" s="138">
        <f t="shared" si="32"/>
        <v>46801.181975638072</v>
      </c>
      <c r="H357" s="138">
        <f t="shared" si="29"/>
        <v>64486.351513281923</v>
      </c>
    </row>
    <row r="358" spans="2:9">
      <c r="B358" s="127" t="str">
        <f>$B$47</f>
        <v>Business Administration</v>
      </c>
      <c r="C358" s="138">
        <f t="shared" si="28"/>
        <v>17816.036597775219</v>
      </c>
      <c r="D358" s="138">
        <f t="shared" si="28"/>
        <v>32012.084325503009</v>
      </c>
      <c r="E358" s="138">
        <f t="shared" si="30"/>
        <v>62165.997033410327</v>
      </c>
      <c r="F358" s="138">
        <f t="shared" si="31"/>
        <v>484343.96394378354</v>
      </c>
      <c r="G358" s="138">
        <f t="shared" si="32"/>
        <v>0</v>
      </c>
      <c r="H358" s="138">
        <f t="shared" si="29"/>
        <v>42595.135984525652</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0</v>
      </c>
      <c r="E360" s="138">
        <f t="shared" si="30"/>
        <v>0</v>
      </c>
      <c r="F360" s="138">
        <f t="shared" si="31"/>
        <v>0</v>
      </c>
      <c r="G360" s="138">
        <f t="shared" si="32"/>
        <v>0</v>
      </c>
      <c r="H360" s="138">
        <f t="shared" si="29"/>
        <v>0</v>
      </c>
    </row>
    <row r="361" spans="2:9">
      <c r="B361" s="127" t="str">
        <f>$B$50</f>
        <v>Technology</v>
      </c>
      <c r="C361" s="138">
        <f t="shared" si="33"/>
        <v>10767.967964298221</v>
      </c>
      <c r="D361" s="138">
        <f t="shared" si="33"/>
        <v>0</v>
      </c>
      <c r="E361" s="138">
        <f t="shared" si="30"/>
        <v>24661.989939218853</v>
      </c>
      <c r="F361" s="138">
        <f t="shared" si="31"/>
        <v>54130.132794971971</v>
      </c>
      <c r="G361" s="138">
        <f t="shared" si="32"/>
        <v>0</v>
      </c>
      <c r="H361" s="138">
        <f t="shared" si="29"/>
        <v>16078.86771777853</v>
      </c>
    </row>
    <row r="362" spans="2:9">
      <c r="B362" s="127" t="str">
        <f>$B$51</f>
        <v>Nursing</v>
      </c>
      <c r="C362" s="138">
        <f t="shared" si="33"/>
        <v>42997.235077792211</v>
      </c>
      <c r="D362" s="138">
        <f t="shared" si="33"/>
        <v>41416.759932267116</v>
      </c>
      <c r="E362" s="138">
        <f t="shared" si="30"/>
        <v>61519.953411524315</v>
      </c>
      <c r="F362" s="138">
        <f t="shared" si="31"/>
        <v>170242.15286218678</v>
      </c>
      <c r="G362" s="138">
        <f t="shared" si="32"/>
        <v>0</v>
      </c>
      <c r="H362" s="138">
        <f t="shared" si="29"/>
        <v>58304.818198501067</v>
      </c>
    </row>
    <row r="363" spans="2:9">
      <c r="B363" s="130" t="str">
        <f>$B$52</f>
        <v>Totals</v>
      </c>
      <c r="C363" s="135">
        <f t="shared" si="33"/>
        <v>22055.767849997497</v>
      </c>
      <c r="D363" s="135">
        <f t="shared" si="33"/>
        <v>40835.119832372184</v>
      </c>
      <c r="E363" s="135">
        <f t="shared" si="30"/>
        <v>85173.333934445676</v>
      </c>
      <c r="F363" s="135">
        <f t="shared" si="31"/>
        <v>163209.73352808945</v>
      </c>
      <c r="G363" s="135">
        <f t="shared" si="32"/>
        <v>51928.921370608266</v>
      </c>
      <c r="H363" s="135">
        <f t="shared" si="29"/>
        <v>48004.108088294866</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55" priority="7" stopIfTrue="1">
      <formula>C32=0</formula>
    </cfRule>
  </conditionalFormatting>
  <conditionalFormatting sqref="C91:G110">
    <cfRule type="expression" dxfId="254" priority="6" stopIfTrue="1">
      <formula>C32=0</formula>
    </cfRule>
  </conditionalFormatting>
  <conditionalFormatting sqref="C293:G312">
    <cfRule type="expression" dxfId="253" priority="1" stopIfTrue="1">
      <formula>C32=0</formula>
    </cfRule>
  </conditionalFormatting>
  <conditionalFormatting sqref="C143:H162">
    <cfRule type="expression" dxfId="252" priority="4" stopIfTrue="1">
      <formula>C32=0</formula>
    </cfRule>
  </conditionalFormatting>
  <conditionalFormatting sqref="H143:H162">
    <cfRule type="expression" dxfId="251" priority="2" stopIfTrue="1">
      <formula>OR(AND(#REF!&gt;0,H143&gt;0,H61=0),AND(#REF!&gt;0,H143&gt;0,H32=0))</formula>
    </cfRule>
    <cfRule type="expression" dxfId="250" priority="3" stopIfTrue="1">
      <formula>OR(AND(#REF!&gt;0,H143&gt;0,H61=0),AND(#REF!&gt;0,H143&gt;0,H32=0))</formula>
    </cfRule>
    <cfRule type="expression" dxfId="249" priority="5" stopIfTrue="1">
      <formula>OR(AND(#REF!&gt;0,H143&gt;0,H61=0),AND(#REF!&gt;0,H143&gt;0,H32=0))</formula>
    </cfRule>
  </conditionalFormatting>
  <pageMargins left="0.25" right="0.25" top="0.5" bottom="0.5" header="0.17" footer="0.17"/>
  <pageSetup scale="61"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489" t="str">
        <f>'Relative Weights'!A1</f>
        <v>THECB Texas Public University Expenditure Study - Fiscal Year 2023</v>
      </c>
      <c r="C1" s="489"/>
      <c r="D1" s="489"/>
      <c r="E1" s="489"/>
      <c r="F1" s="489"/>
      <c r="G1" s="489"/>
      <c r="H1" s="489"/>
    </row>
    <row r="2" spans="2:8">
      <c r="B2" s="490" t="str">
        <f>'Relative Weights'!A2</f>
        <v>Institution Survey for the Year Ended August 31, 2023</v>
      </c>
      <c r="C2" s="490"/>
      <c r="D2" s="490"/>
      <c r="E2" s="490"/>
      <c r="F2" s="490"/>
      <c r="G2" s="490"/>
      <c r="H2" s="490"/>
    </row>
    <row r="3" spans="2:8">
      <c r="B3" s="119" t="s">
        <v>126</v>
      </c>
      <c r="C3" s="119"/>
      <c r="D3" s="119"/>
      <c r="E3" s="119"/>
      <c r="F3" s="119"/>
      <c r="G3" s="119"/>
      <c r="H3" s="119"/>
    </row>
    <row r="4" spans="2:8">
      <c r="B4" s="292" t="s">
        <v>133</v>
      </c>
      <c r="C4" s="119"/>
      <c r="D4" s="119"/>
      <c r="E4" s="119"/>
      <c r="F4" s="119"/>
      <c r="G4" s="119"/>
      <c r="H4" s="119"/>
    </row>
    <row r="5" spans="2:8">
      <c r="B5" s="119"/>
      <c r="C5" s="119"/>
      <c r="D5" s="119"/>
      <c r="E5" s="119"/>
      <c r="F5" s="119"/>
      <c r="G5" s="119"/>
      <c r="H5" s="244"/>
    </row>
    <row r="6" spans="2:8">
      <c r="B6" s="293" t="s">
        <v>10</v>
      </c>
      <c r="C6" s="293"/>
      <c r="D6" s="293"/>
      <c r="E6" s="293"/>
      <c r="F6" s="293"/>
      <c r="G6" s="293"/>
      <c r="H6" s="294"/>
    </row>
    <row r="7" spans="2:8">
      <c r="B7" s="119"/>
      <c r="C7" s="119"/>
      <c r="D7" s="119"/>
      <c r="E7" s="119"/>
      <c r="F7" s="119"/>
      <c r="G7" s="119"/>
      <c r="H7" s="295"/>
    </row>
    <row r="8" spans="2:8" ht="129" customHeight="1">
      <c r="B8" s="495" t="s">
        <v>227</v>
      </c>
      <c r="C8" s="495"/>
      <c r="D8" s="495"/>
      <c r="E8" s="495"/>
      <c r="F8" s="495"/>
      <c r="G8" s="495"/>
      <c r="H8" s="495"/>
    </row>
    <row r="9" spans="2:8" ht="99.75" customHeight="1">
      <c r="B9" s="471" t="s">
        <v>41</v>
      </c>
      <c r="C9" s="471"/>
      <c r="D9" s="471"/>
      <c r="E9" s="471"/>
      <c r="F9" s="471"/>
      <c r="G9" s="471"/>
      <c r="H9" s="296"/>
    </row>
    <row r="10" spans="2:8">
      <c r="B10" s="489" t="s">
        <v>20</v>
      </c>
      <c r="C10" s="489"/>
      <c r="D10" s="489"/>
      <c r="E10" s="489"/>
      <c r="F10" s="489"/>
      <c r="G10" s="489"/>
      <c r="H10" s="296"/>
    </row>
    <row r="11" spans="2:8" ht="21" customHeight="1" thickBot="1">
      <c r="B11" s="471" t="s">
        <v>875</v>
      </c>
      <c r="C11" s="471"/>
      <c r="D11" s="471"/>
      <c r="E11" s="471"/>
      <c r="F11" s="471"/>
      <c r="G11" s="471"/>
      <c r="H11" s="471"/>
    </row>
    <row r="12" spans="2:8" ht="14.4" thickBot="1">
      <c r="B12" s="474" t="s">
        <v>16</v>
      </c>
      <c r="C12" s="475"/>
      <c r="D12" s="475"/>
      <c r="E12" s="475"/>
      <c r="F12" s="297"/>
      <c r="G12" s="298"/>
      <c r="H12" s="299" t="s">
        <v>17</v>
      </c>
    </row>
    <row r="13" spans="2:8">
      <c r="B13" s="476" t="s">
        <v>12</v>
      </c>
      <c r="C13" s="476"/>
      <c r="D13" s="476"/>
      <c r="E13" s="476"/>
      <c r="F13" s="352"/>
      <c r="G13" s="301"/>
      <c r="H13" s="353">
        <f>Data!$G4</f>
        <v>224025395</v>
      </c>
    </row>
    <row r="14" spans="2:8">
      <c r="B14" s="478" t="s">
        <v>13</v>
      </c>
      <c r="C14" s="478"/>
      <c r="D14" s="478"/>
      <c r="E14" s="478"/>
      <c r="F14" s="354"/>
      <c r="G14" s="301"/>
      <c r="H14" s="355">
        <f>Data!$H4</f>
        <v>125757994</v>
      </c>
    </row>
    <row r="15" spans="2:8">
      <c r="B15" s="478" t="s">
        <v>14</v>
      </c>
      <c r="C15" s="478"/>
      <c r="D15" s="478"/>
      <c r="E15" s="478"/>
      <c r="F15" s="354"/>
      <c r="G15" s="301"/>
      <c r="H15" s="355">
        <f>Data!$I4</f>
        <v>88053560</v>
      </c>
    </row>
    <row r="16" spans="2:8">
      <c r="B16" s="478" t="s">
        <v>18</v>
      </c>
      <c r="C16" s="478"/>
      <c r="D16" s="478"/>
      <c r="E16" s="478"/>
      <c r="F16" s="354"/>
      <c r="G16" s="301"/>
      <c r="H16" s="355">
        <f>Data!$J4</f>
        <v>22831353</v>
      </c>
    </row>
    <row r="17" spans="2:23">
      <c r="B17" s="478" t="s">
        <v>15</v>
      </c>
      <c r="C17" s="478"/>
      <c r="D17" s="478"/>
      <c r="E17" s="478"/>
      <c r="F17" s="354"/>
      <c r="G17" s="301"/>
      <c r="H17" s="355">
        <f>Data!$K4</f>
        <v>50975011</v>
      </c>
    </row>
    <row r="18" spans="2:23">
      <c r="B18" s="478" t="s">
        <v>1</v>
      </c>
      <c r="C18" s="478"/>
      <c r="D18" s="478"/>
      <c r="E18" s="478"/>
      <c r="F18" s="356"/>
      <c r="G18" s="301"/>
      <c r="H18" s="357">
        <f>SUM(H13:H17)</f>
        <v>511643313</v>
      </c>
    </row>
    <row r="19" spans="2:23" ht="13.5" customHeight="1">
      <c r="B19" s="306"/>
      <c r="D19" s="306"/>
      <c r="E19" s="306"/>
      <c r="F19" s="306"/>
      <c r="G19" s="306"/>
      <c r="H19" s="296"/>
    </row>
    <row r="20" spans="2:23" ht="13.5" customHeight="1">
      <c r="B20" s="306"/>
      <c r="D20" s="480" t="s">
        <v>22</v>
      </c>
      <c r="E20" s="480"/>
      <c r="F20" s="480"/>
      <c r="G20" s="307" t="s">
        <v>23</v>
      </c>
      <c r="H20" s="307" t="s">
        <v>24</v>
      </c>
    </row>
    <row r="21" spans="2:23" ht="27.6">
      <c r="B21" s="492" t="s">
        <v>21</v>
      </c>
      <c r="C21" s="493"/>
      <c r="D21" s="491" t="str">
        <f>Data!L4</f>
        <v>Cindy Milligan</v>
      </c>
      <c r="E21" s="491"/>
      <c r="F21" s="491"/>
      <c r="G21" s="308" t="str">
        <f>Data!M4</f>
        <v>(972) 883-2632</v>
      </c>
      <c r="H21" s="309" t="str">
        <f>Data!N4</f>
        <v>cxm133830@utdallas.edu</v>
      </c>
    </row>
    <row r="22" spans="2:23" ht="13.5" customHeight="1">
      <c r="B22" s="306"/>
      <c r="C22" s="306"/>
      <c r="D22" s="306"/>
      <c r="E22" s="306"/>
      <c r="F22" s="306"/>
      <c r="G22" s="306"/>
      <c r="H22" s="296"/>
    </row>
    <row r="23" spans="2:23" ht="13.5" customHeight="1" thickBot="1">
      <c r="B23" s="117" t="s">
        <v>936</v>
      </c>
      <c r="C23" s="306"/>
      <c r="D23" s="306"/>
      <c r="E23" s="306"/>
      <c r="F23" s="306"/>
      <c r="G23" s="306"/>
      <c r="H23" s="296"/>
    </row>
    <row r="24" spans="2:23" s="313" customFormat="1">
      <c r="B24" s="310"/>
      <c r="C24" s="123" t="s">
        <v>25</v>
      </c>
      <c r="D24" s="311" t="s">
        <v>26</v>
      </c>
      <c r="E24" s="311" t="s">
        <v>27</v>
      </c>
      <c r="F24" s="311" t="s">
        <v>28</v>
      </c>
      <c r="G24" s="311" t="s">
        <v>29</v>
      </c>
      <c r="H24" s="312" t="s">
        <v>30</v>
      </c>
      <c r="J24" s="107"/>
    </row>
    <row r="25" spans="2:23" s="313" customFormat="1" ht="14.4" thickBot="1">
      <c r="B25" s="314" t="s">
        <v>680</v>
      </c>
      <c r="C25" s="315">
        <f>Data!O4</f>
        <v>7664</v>
      </c>
      <c r="D25" s="316">
        <f>Data!P4</f>
        <v>14088</v>
      </c>
      <c r="E25" s="316">
        <f>Data!Q4</f>
        <v>8300</v>
      </c>
      <c r="F25" s="316">
        <f>Data!R4</f>
        <v>1467</v>
      </c>
      <c r="G25" s="316">
        <f>Data!S4</f>
        <v>51</v>
      </c>
      <c r="H25" s="317">
        <f>SUM(C25:G25)</f>
        <v>31570</v>
      </c>
    </row>
    <row r="26" spans="2:23">
      <c r="C26" s="318"/>
      <c r="D26" s="318"/>
      <c r="E26" s="318"/>
      <c r="F26" s="318"/>
      <c r="G26" s="318"/>
      <c r="H26" s="318"/>
      <c r="I26" s="318"/>
    </row>
    <row r="27" spans="2:23" ht="13.5" customHeight="1">
      <c r="B27" s="306"/>
      <c r="D27" s="480" t="s">
        <v>22</v>
      </c>
      <c r="E27" s="480"/>
      <c r="F27" s="480"/>
      <c r="G27" s="307" t="s">
        <v>23</v>
      </c>
      <c r="H27" s="307" t="s">
        <v>24</v>
      </c>
    </row>
    <row r="28" spans="2:23" ht="27.6">
      <c r="B28" s="492" t="s">
        <v>927</v>
      </c>
      <c r="C28" s="493"/>
      <c r="D28" s="491" t="str">
        <f>Data!T4</f>
        <v>Tanisha Arrington</v>
      </c>
      <c r="E28" s="491"/>
      <c r="F28" s="491"/>
      <c r="G28" s="308" t="str">
        <f>Data!U4</f>
        <v>(972) 883-6749</v>
      </c>
      <c r="H28" s="309" t="str">
        <f>Data!V4</f>
        <v>tanisha.arrington@utdallas.edu</v>
      </c>
    </row>
    <row r="29" spans="2:23" ht="13.5" customHeight="1">
      <c r="B29" s="306"/>
      <c r="C29" s="306"/>
      <c r="D29" s="306"/>
      <c r="E29" s="306"/>
      <c r="F29" s="306"/>
      <c r="G29" s="306"/>
      <c r="H29" s="296"/>
    </row>
    <row r="30" spans="2:23" ht="14.4" thickBot="1">
      <c r="B30" s="117" t="s">
        <v>937</v>
      </c>
    </row>
    <row r="31" spans="2:23" ht="14.4" thickBot="1">
      <c r="B31" s="124" t="s">
        <v>31</v>
      </c>
      <c r="C31" s="125" t="s">
        <v>25</v>
      </c>
      <c r="D31" s="125" t="s">
        <v>26</v>
      </c>
      <c r="E31" s="125" t="s">
        <v>27</v>
      </c>
      <c r="F31" s="125" t="s">
        <v>28</v>
      </c>
      <c r="G31" s="125" t="s">
        <v>29</v>
      </c>
      <c r="H31" s="126" t="s">
        <v>30</v>
      </c>
    </row>
    <row r="32" spans="2:23">
      <c r="B32" s="127" t="s">
        <v>42</v>
      </c>
      <c r="C32" s="140">
        <f>Data!W4</f>
        <v>110888.00000000001</v>
      </c>
      <c r="D32" s="140">
        <f>Data!AQ4</f>
        <v>51007.999999999993</v>
      </c>
      <c r="E32" s="140">
        <f>Data!BK4</f>
        <v>8396</v>
      </c>
      <c r="F32" s="140">
        <f>Data!CE4</f>
        <v>5723</v>
      </c>
      <c r="G32" s="140">
        <f>Data!CY4</f>
        <v>0</v>
      </c>
      <c r="H32" s="141">
        <f>SUM(C32:G32)</f>
        <v>176015</v>
      </c>
      <c r="W32" s="144"/>
    </row>
    <row r="33" spans="2:23">
      <c r="B33" s="129" t="s">
        <v>43</v>
      </c>
      <c r="C33" s="140">
        <f>Data!X4</f>
        <v>63827.000000000007</v>
      </c>
      <c r="D33" s="140">
        <f>Data!AR4</f>
        <v>52456.000000000007</v>
      </c>
      <c r="E33" s="140">
        <f>Data!BL4</f>
        <v>33901.000000000022</v>
      </c>
      <c r="F33" s="140">
        <f>Data!CF4</f>
        <v>6966</v>
      </c>
      <c r="G33" s="140">
        <f>Data!CZ4</f>
        <v>0</v>
      </c>
      <c r="H33" s="141">
        <f t="shared" ref="H33:H52" si="0">SUM(C33:G33)</f>
        <v>157150.00000000003</v>
      </c>
      <c r="W33" s="144"/>
    </row>
    <row r="34" spans="2:23">
      <c r="B34" s="129" t="s">
        <v>44</v>
      </c>
      <c r="C34" s="140">
        <f>Data!Y4</f>
        <v>25381</v>
      </c>
      <c r="D34" s="140">
        <f>Data!AS4</f>
        <v>16478</v>
      </c>
      <c r="E34" s="140">
        <f>Data!BM4</f>
        <v>919</v>
      </c>
      <c r="F34" s="140">
        <f>Data!CG4</f>
        <v>980.00000000000011</v>
      </c>
      <c r="G34" s="140">
        <f>Data!DA4</f>
        <v>0</v>
      </c>
      <c r="H34" s="141">
        <f t="shared" si="0"/>
        <v>43758</v>
      </c>
      <c r="W34" s="144"/>
    </row>
    <row r="35" spans="2:23">
      <c r="B35" s="129" t="s">
        <v>45</v>
      </c>
      <c r="C35" s="140">
        <f>Data!Z4</f>
        <v>349</v>
      </c>
      <c r="D35" s="140">
        <f>Data!AT4</f>
        <v>1815</v>
      </c>
      <c r="E35" s="140">
        <f>Data!BN4</f>
        <v>9</v>
      </c>
      <c r="F35" s="140">
        <f>Data!CH4</f>
        <v>69</v>
      </c>
      <c r="G35" s="140">
        <f>Data!DB4</f>
        <v>0</v>
      </c>
      <c r="H35" s="141">
        <f t="shared" si="0"/>
        <v>2242</v>
      </c>
      <c r="W35" s="144"/>
    </row>
    <row r="36" spans="2:23">
      <c r="B36" s="129" t="s">
        <v>46</v>
      </c>
      <c r="C36" s="140">
        <f>Data!AA4</f>
        <v>0</v>
      </c>
      <c r="D36" s="140">
        <f>Data!AU4</f>
        <v>0</v>
      </c>
      <c r="E36" s="140">
        <f>Data!BO4</f>
        <v>0</v>
      </c>
      <c r="F36" s="140">
        <f>Data!CI4</f>
        <v>0</v>
      </c>
      <c r="G36" s="140">
        <f>Data!DC4</f>
        <v>0</v>
      </c>
      <c r="H36" s="141">
        <f t="shared" si="0"/>
        <v>0</v>
      </c>
      <c r="W36" s="144"/>
    </row>
    <row r="37" spans="2:23">
      <c r="B37" s="129" t="s">
        <v>47</v>
      </c>
      <c r="C37" s="140">
        <f>Data!AB4</f>
        <v>42700</v>
      </c>
      <c r="D37" s="140">
        <f>Data!AV4</f>
        <v>90577.999999999971</v>
      </c>
      <c r="E37" s="140">
        <f>Data!BP4</f>
        <v>39429.999999999993</v>
      </c>
      <c r="F37" s="140">
        <f>Data!CJ4</f>
        <v>9945</v>
      </c>
      <c r="G37" s="140">
        <f>Data!DD4</f>
        <v>0</v>
      </c>
      <c r="H37" s="141">
        <f t="shared" si="0"/>
        <v>182652.99999999997</v>
      </c>
      <c r="W37" s="144"/>
    </row>
    <row r="38" spans="2:23">
      <c r="B38" s="129" t="s">
        <v>48</v>
      </c>
      <c r="C38" s="140">
        <f>Data!AC4</f>
        <v>0</v>
      </c>
      <c r="D38" s="140">
        <f>Data!AW4</f>
        <v>0</v>
      </c>
      <c r="E38" s="140">
        <f>Data!BQ4</f>
        <v>0</v>
      </c>
      <c r="F38" s="140">
        <f>Data!CK4</f>
        <v>0</v>
      </c>
      <c r="G38" s="140">
        <f>Data!DE4</f>
        <v>0</v>
      </c>
      <c r="H38" s="141">
        <f t="shared" si="0"/>
        <v>0</v>
      </c>
      <c r="W38" s="144"/>
    </row>
    <row r="39" spans="2:23">
      <c r="B39" s="129" t="s">
        <v>49</v>
      </c>
      <c r="C39" s="140">
        <f>Data!AD4</f>
        <v>0</v>
      </c>
      <c r="D39" s="140">
        <f>Data!AX4</f>
        <v>0</v>
      </c>
      <c r="E39" s="140">
        <f>Data!BR4</f>
        <v>0</v>
      </c>
      <c r="F39" s="140">
        <f>Data!CL4</f>
        <v>0</v>
      </c>
      <c r="G39" s="140">
        <f>Data!DF4</f>
        <v>0</v>
      </c>
      <c r="H39" s="141">
        <f t="shared" si="0"/>
        <v>0</v>
      </c>
      <c r="W39" s="144"/>
    </row>
    <row r="40" spans="2:23">
      <c r="B40" s="129" t="s">
        <v>50</v>
      </c>
      <c r="C40" s="140">
        <f>Data!AE4</f>
        <v>0</v>
      </c>
      <c r="D40" s="140">
        <f>Data!AY4</f>
        <v>0</v>
      </c>
      <c r="E40" s="140">
        <f>Data!BS4</f>
        <v>0</v>
      </c>
      <c r="F40" s="140">
        <f>Data!CM4</f>
        <v>0</v>
      </c>
      <c r="G40" s="140">
        <f>Data!DG4</f>
        <v>0</v>
      </c>
      <c r="H40" s="141">
        <f t="shared" si="0"/>
        <v>0</v>
      </c>
      <c r="W40" s="144"/>
    </row>
    <row r="41" spans="2:23">
      <c r="B41" s="129" t="s">
        <v>51</v>
      </c>
      <c r="C41" s="140">
        <f>Data!AF4</f>
        <v>165</v>
      </c>
      <c r="D41" s="140">
        <f>Data!AZ4</f>
        <v>3</v>
      </c>
      <c r="E41" s="140">
        <f>Data!BT4</f>
        <v>15</v>
      </c>
      <c r="F41" s="140">
        <f>Data!CN4</f>
        <v>0</v>
      </c>
      <c r="G41" s="140">
        <f>Data!DH4</f>
        <v>0</v>
      </c>
      <c r="H41" s="141">
        <f t="shared" si="0"/>
        <v>183</v>
      </c>
      <c r="W41" s="144"/>
    </row>
    <row r="42" spans="2:23">
      <c r="B42" s="129" t="s">
        <v>52</v>
      </c>
      <c r="C42" s="140">
        <f>Data!AG4</f>
        <v>0</v>
      </c>
      <c r="D42" s="140">
        <f>Data!BA4</f>
        <v>0</v>
      </c>
      <c r="E42" s="140">
        <f>Data!BU4</f>
        <v>0</v>
      </c>
      <c r="F42" s="140">
        <f>Data!CO4</f>
        <v>0</v>
      </c>
      <c r="G42" s="140">
        <f>Data!DI4</f>
        <v>0</v>
      </c>
      <c r="H42" s="141">
        <f t="shared" si="0"/>
        <v>0</v>
      </c>
      <c r="W42" s="144"/>
    </row>
    <row r="43" spans="2:23">
      <c r="B43" s="129" t="s">
        <v>53</v>
      </c>
      <c r="C43" s="140">
        <f>Data!AH4</f>
        <v>0</v>
      </c>
      <c r="D43" s="140">
        <f>Data!BB4</f>
        <v>0</v>
      </c>
      <c r="E43" s="140">
        <f>Data!BV4</f>
        <v>0</v>
      </c>
      <c r="F43" s="140">
        <f>Data!CP4</f>
        <v>0</v>
      </c>
      <c r="G43" s="140">
        <f>Data!DJ4</f>
        <v>0</v>
      </c>
      <c r="H43" s="141">
        <f t="shared" si="0"/>
        <v>0</v>
      </c>
      <c r="W43" s="144"/>
    </row>
    <row r="44" spans="2:23">
      <c r="B44" s="129" t="s">
        <v>54</v>
      </c>
      <c r="C44" s="140">
        <f>Data!AI4</f>
        <v>0</v>
      </c>
      <c r="D44" s="140">
        <f>Data!BC4</f>
        <v>0</v>
      </c>
      <c r="E44" s="140">
        <f>Data!BW4</f>
        <v>0</v>
      </c>
      <c r="F44" s="140">
        <f>Data!CQ4</f>
        <v>0</v>
      </c>
      <c r="G44" s="140">
        <f>Data!DK4</f>
        <v>0</v>
      </c>
      <c r="H44" s="141">
        <f t="shared" si="0"/>
        <v>0</v>
      </c>
      <c r="W44" s="144"/>
    </row>
    <row r="45" spans="2:23">
      <c r="B45" s="129" t="s">
        <v>55</v>
      </c>
      <c r="C45" s="140">
        <f>Data!AJ4</f>
        <v>2246</v>
      </c>
      <c r="D45" s="140">
        <f>Data!BD4</f>
        <v>9341</v>
      </c>
      <c r="E45" s="140">
        <f>Data!BX4</f>
        <v>8761</v>
      </c>
      <c r="F45" s="140">
        <f>Data!CR4</f>
        <v>234</v>
      </c>
      <c r="G45" s="140">
        <f>Data!DL4</f>
        <v>949</v>
      </c>
      <c r="H45" s="141">
        <f t="shared" si="0"/>
        <v>21531</v>
      </c>
      <c r="W45" s="144"/>
    </row>
    <row r="46" spans="2:23">
      <c r="B46" s="129" t="s">
        <v>56</v>
      </c>
      <c r="C46" s="140">
        <f>Data!AK4</f>
        <v>0</v>
      </c>
      <c r="D46" s="140">
        <f>Data!BE4</f>
        <v>0</v>
      </c>
      <c r="E46" s="140">
        <f>Data!BY4</f>
        <v>0</v>
      </c>
      <c r="F46" s="140">
        <f>Data!CS4</f>
        <v>0</v>
      </c>
      <c r="G46" s="140">
        <f>Data!DM4</f>
        <v>0</v>
      </c>
      <c r="H46" s="141">
        <f t="shared" si="0"/>
        <v>0</v>
      </c>
      <c r="W46" s="144"/>
    </row>
    <row r="47" spans="2:23">
      <c r="B47" s="129" t="s">
        <v>57</v>
      </c>
      <c r="C47" s="140">
        <f>Data!AL4</f>
        <v>26577</v>
      </c>
      <c r="D47" s="140">
        <f>Data!BF4</f>
        <v>71849</v>
      </c>
      <c r="E47" s="140">
        <f>Data!BZ4</f>
        <v>52241.999999999993</v>
      </c>
      <c r="F47" s="140">
        <f>Data!CT4</f>
        <v>2082</v>
      </c>
      <c r="G47" s="140">
        <f>Data!DN4</f>
        <v>0</v>
      </c>
      <c r="H47" s="141">
        <f t="shared" si="0"/>
        <v>152750</v>
      </c>
      <c r="W47" s="144"/>
    </row>
    <row r="48" spans="2:23">
      <c r="B48" s="129" t="s">
        <v>58</v>
      </c>
      <c r="C48" s="140">
        <f>Data!AM4</f>
        <v>0</v>
      </c>
      <c r="D48" s="140">
        <f>Data!BG4</f>
        <v>0</v>
      </c>
      <c r="E48" s="140">
        <f>Data!CA4</f>
        <v>0</v>
      </c>
      <c r="F48" s="140">
        <f>Data!CU4</f>
        <v>0</v>
      </c>
      <c r="G48" s="140">
        <f>Data!DO4</f>
        <v>0</v>
      </c>
      <c r="H48" s="141">
        <f t="shared" si="0"/>
        <v>0</v>
      </c>
      <c r="W48" s="144"/>
    </row>
    <row r="49" spans="2:23">
      <c r="B49" s="129" t="s">
        <v>59</v>
      </c>
      <c r="C49" s="140">
        <f>Data!AN4</f>
        <v>0</v>
      </c>
      <c r="D49" s="140">
        <f>Data!BH4</f>
        <v>294</v>
      </c>
      <c r="E49" s="140">
        <f>Data!CB4</f>
        <v>0</v>
      </c>
      <c r="F49" s="140">
        <f>Data!CV4</f>
        <v>0</v>
      </c>
      <c r="G49" s="140">
        <f>Data!DP4</f>
        <v>0</v>
      </c>
      <c r="H49" s="141">
        <f t="shared" si="0"/>
        <v>294</v>
      </c>
      <c r="W49" s="144"/>
    </row>
    <row r="50" spans="2:23">
      <c r="B50" s="129" t="s">
        <v>60</v>
      </c>
      <c r="C50" s="140">
        <f>Data!AO4</f>
        <v>9</v>
      </c>
      <c r="D50" s="140">
        <f>Data!BI4</f>
        <v>147</v>
      </c>
      <c r="E50" s="140">
        <f>Data!CC4</f>
        <v>1113</v>
      </c>
      <c r="F50" s="140">
        <f>Data!CW4</f>
        <v>30</v>
      </c>
      <c r="G50" s="140">
        <f>Data!DQ4</f>
        <v>0</v>
      </c>
      <c r="H50" s="141">
        <f t="shared" si="0"/>
        <v>1299</v>
      </c>
      <c r="W50" s="144"/>
    </row>
    <row r="51" spans="2:23">
      <c r="B51" s="129" t="s">
        <v>0</v>
      </c>
      <c r="C51" s="140">
        <f>Data!AP4</f>
        <v>0</v>
      </c>
      <c r="D51" s="140">
        <f>Data!BJ4</f>
        <v>0</v>
      </c>
      <c r="E51" s="140">
        <f>Data!CD4</f>
        <v>0</v>
      </c>
      <c r="F51" s="140">
        <f>Data!CX4</f>
        <v>0</v>
      </c>
      <c r="G51" s="140">
        <f>Data!DR4</f>
        <v>0</v>
      </c>
      <c r="H51" s="141">
        <f t="shared" si="0"/>
        <v>0</v>
      </c>
      <c r="W51" s="144"/>
    </row>
    <row r="52" spans="2:23">
      <c r="B52" s="142" t="s">
        <v>33</v>
      </c>
      <c r="C52" s="141">
        <f>SUM(C32:C51)</f>
        <v>272142</v>
      </c>
      <c r="D52" s="141">
        <f>SUM(D32:D51)</f>
        <v>293969</v>
      </c>
      <c r="E52" s="141">
        <f>SUM(E32:E51)</f>
        <v>144786</v>
      </c>
      <c r="F52" s="141">
        <f>SUM(F32:F51)</f>
        <v>26029</v>
      </c>
      <c r="G52" s="141">
        <f>SUM(G32:G51)</f>
        <v>949</v>
      </c>
      <c r="H52" s="141">
        <f t="shared" si="0"/>
        <v>737875</v>
      </c>
    </row>
    <row r="53" spans="2:23">
      <c r="B53" s="143"/>
      <c r="C53" s="144"/>
      <c r="D53" s="144"/>
      <c r="E53" s="144"/>
      <c r="F53" s="144"/>
      <c r="G53" s="144"/>
      <c r="H53" s="144"/>
    </row>
    <row r="54" spans="2:23" ht="13.5" customHeight="1">
      <c r="B54" s="306"/>
      <c r="D54" s="480" t="s">
        <v>22</v>
      </c>
      <c r="E54" s="480"/>
      <c r="F54" s="480"/>
      <c r="G54" s="307" t="s">
        <v>23</v>
      </c>
      <c r="H54" s="307" t="s">
        <v>24</v>
      </c>
    </row>
    <row r="55" spans="2:23" ht="27.6">
      <c r="B55" s="492" t="s">
        <v>928</v>
      </c>
      <c r="C55" s="493"/>
      <c r="D55" s="491" t="str">
        <f>Data!T4</f>
        <v>Tanisha Arrington</v>
      </c>
      <c r="E55" s="491"/>
      <c r="F55" s="491"/>
      <c r="G55" s="308" t="str">
        <f>Data!U4</f>
        <v>(972) 883-6749</v>
      </c>
      <c r="H55" s="309" t="str">
        <f>Data!V4</f>
        <v>tanisha.arrington@utdallas.edu</v>
      </c>
    </row>
    <row r="56" spans="2:23" ht="13.5" customHeight="1">
      <c r="B56" s="306"/>
      <c r="C56" s="306"/>
      <c r="D56" s="306"/>
      <c r="E56" s="306"/>
      <c r="F56" s="306"/>
      <c r="G56" s="306"/>
      <c r="H56" s="296"/>
    </row>
    <row r="57" spans="2:23">
      <c r="B57" s="117" t="s">
        <v>9</v>
      </c>
    </row>
    <row r="58" spans="2:23" ht="31.5" customHeight="1">
      <c r="B58" s="498" t="s">
        <v>39</v>
      </c>
      <c r="C58" s="498"/>
      <c r="D58" s="498"/>
      <c r="E58" s="498"/>
      <c r="F58" s="498"/>
      <c r="G58" s="498"/>
      <c r="H58" s="319"/>
    </row>
    <row r="59" spans="2:23" ht="8.25" customHeight="1" thickBot="1">
      <c r="B59" s="318"/>
    </row>
    <row r="60" spans="2:23" ht="14.4" thickBot="1">
      <c r="B60" s="124" t="s">
        <v>31</v>
      </c>
      <c r="C60" s="125" t="s">
        <v>25</v>
      </c>
      <c r="D60" s="125" t="s">
        <v>26</v>
      </c>
      <c r="E60" s="125" t="s">
        <v>27</v>
      </c>
      <c r="F60" s="125" t="s">
        <v>28</v>
      </c>
      <c r="G60" s="125" t="s">
        <v>29</v>
      </c>
      <c r="H60" s="126" t="s">
        <v>30</v>
      </c>
    </row>
    <row r="61" spans="2:23">
      <c r="B61" s="127" t="str">
        <f>$B$32</f>
        <v>Liberal Arts</v>
      </c>
      <c r="C61" s="320">
        <f>Data!DS4</f>
        <v>7053200.2306588972</v>
      </c>
      <c r="D61" s="320">
        <f>Data!EM4</f>
        <v>6346127.9758221423</v>
      </c>
      <c r="E61" s="320">
        <f>Data!FG4</f>
        <v>3654489.9885728825</v>
      </c>
      <c r="F61" s="320">
        <f>Data!GA4</f>
        <v>6458366.4559151931</v>
      </c>
      <c r="G61" s="320">
        <f>Data!GU4</f>
        <v>0</v>
      </c>
      <c r="H61" s="321">
        <f>SUM(C61:G61)</f>
        <v>23512184.650969114</v>
      </c>
    </row>
    <row r="62" spans="2:23">
      <c r="B62" s="127" t="str">
        <f>$B$33</f>
        <v>Science</v>
      </c>
      <c r="C62" s="320">
        <f>Data!DT4</f>
        <v>3366359.072724462</v>
      </c>
      <c r="D62" s="320">
        <f>Data!EN4</f>
        <v>6112568.9034558078</v>
      </c>
      <c r="E62" s="320">
        <f>Data!FH4</f>
        <v>6253710.2480367096</v>
      </c>
      <c r="F62" s="320">
        <f>Data!GB4</f>
        <v>7661626.2928786585</v>
      </c>
      <c r="G62" s="320">
        <f>Data!GV4</f>
        <v>0</v>
      </c>
      <c r="H62" s="141">
        <f t="shared" ref="H62:H81" si="1">SUM(C62:G62)</f>
        <v>23394264.517095637</v>
      </c>
    </row>
    <row r="63" spans="2:23">
      <c r="B63" s="127" t="str">
        <f>$B$34</f>
        <v>Fine Arts</v>
      </c>
      <c r="C63" s="320">
        <f>Data!DU4</f>
        <v>2020936.8620764238</v>
      </c>
      <c r="D63" s="320">
        <f>Data!EO4</f>
        <v>3025827.0153947319</v>
      </c>
      <c r="E63" s="320">
        <f>Data!FI4</f>
        <v>992593.19131365686</v>
      </c>
      <c r="F63" s="320">
        <f>Data!GC4</f>
        <v>1162381.6892724757</v>
      </c>
      <c r="G63" s="320">
        <f>Data!GW4</f>
        <v>0</v>
      </c>
      <c r="H63" s="141">
        <f t="shared" si="1"/>
        <v>7201738.7580572879</v>
      </c>
    </row>
    <row r="64" spans="2:23">
      <c r="B64" s="127" t="str">
        <f>$B$35</f>
        <v>Teacher Education</v>
      </c>
      <c r="C64" s="320">
        <f>Data!DV4</f>
        <v>23819.365028448385</v>
      </c>
      <c r="D64" s="320">
        <f>Data!EP4</f>
        <v>297258.48153710301</v>
      </c>
      <c r="E64" s="320">
        <f>Data!FJ4</f>
        <v>16971.811274509804</v>
      </c>
      <c r="F64" s="320">
        <f>Data!GD4</f>
        <v>25264.541666666668</v>
      </c>
      <c r="G64" s="320">
        <f>Data!GX4</f>
        <v>0</v>
      </c>
      <c r="H64" s="141">
        <f t="shared" si="1"/>
        <v>363314.19950672792</v>
      </c>
    </row>
    <row r="65" spans="2:8">
      <c r="B65" s="127" t="str">
        <f>$B$36</f>
        <v>Agriculture</v>
      </c>
      <c r="C65" s="320">
        <f>Data!DW4</f>
        <v>0</v>
      </c>
      <c r="D65" s="320">
        <f>Data!EQ4</f>
        <v>0</v>
      </c>
      <c r="E65" s="320">
        <f>Data!FK4</f>
        <v>0</v>
      </c>
      <c r="F65" s="320">
        <f>Data!GE4</f>
        <v>0</v>
      </c>
      <c r="G65" s="320">
        <f>Data!GY4</f>
        <v>0</v>
      </c>
      <c r="H65" s="141">
        <f t="shared" si="1"/>
        <v>0</v>
      </c>
    </row>
    <row r="66" spans="2:8">
      <c r="B66" s="127" t="str">
        <f>$B$37</f>
        <v>Engineering</v>
      </c>
      <c r="C66" s="320">
        <f>Data!DX4</f>
        <v>3442264.4618983963</v>
      </c>
      <c r="D66" s="320">
        <f>Data!ER4</f>
        <v>9667567.5456310809</v>
      </c>
      <c r="E66" s="320">
        <f>Data!FL4</f>
        <v>9312337.3365366627</v>
      </c>
      <c r="F66" s="320">
        <f>Data!GF4</f>
        <v>12604447.677207394</v>
      </c>
      <c r="G66" s="320">
        <f>Data!GZ4</f>
        <v>0</v>
      </c>
      <c r="H66" s="141">
        <f t="shared" si="1"/>
        <v>35026617.021273531</v>
      </c>
    </row>
    <row r="67" spans="2:8">
      <c r="B67" s="127" t="str">
        <f>$B$38</f>
        <v>Home Economics</v>
      </c>
      <c r="C67" s="320">
        <f>Data!DY4</f>
        <v>0</v>
      </c>
      <c r="D67" s="320">
        <f>Data!ES4</f>
        <v>0</v>
      </c>
      <c r="E67" s="320">
        <f>Data!FM4</f>
        <v>0</v>
      </c>
      <c r="F67" s="320">
        <f>Data!GG4</f>
        <v>0</v>
      </c>
      <c r="G67" s="320">
        <f>Data!HA4</f>
        <v>0</v>
      </c>
      <c r="H67" s="141">
        <f t="shared" si="1"/>
        <v>0</v>
      </c>
    </row>
    <row r="68" spans="2:8">
      <c r="B68" s="127" t="str">
        <f>$B$39</f>
        <v>Law</v>
      </c>
      <c r="C68" s="320">
        <f>Data!DZ4</f>
        <v>0</v>
      </c>
      <c r="D68" s="320">
        <f>Data!ET4</f>
        <v>0</v>
      </c>
      <c r="E68" s="320">
        <f>Data!FN4</f>
        <v>0</v>
      </c>
      <c r="F68" s="320">
        <f>Data!GH4</f>
        <v>0</v>
      </c>
      <c r="G68" s="320">
        <f>Data!HB4</f>
        <v>0</v>
      </c>
      <c r="H68" s="141">
        <f t="shared" si="1"/>
        <v>0</v>
      </c>
    </row>
    <row r="69" spans="2:8">
      <c r="B69" s="127" t="str">
        <f>$B$40</f>
        <v>Social Service</v>
      </c>
      <c r="C69" s="320">
        <f>Data!EA4</f>
        <v>0</v>
      </c>
      <c r="D69" s="320">
        <f>Data!EU4</f>
        <v>0</v>
      </c>
      <c r="E69" s="320">
        <f>Data!FO4</f>
        <v>0</v>
      </c>
      <c r="F69" s="320">
        <f>Data!GI4</f>
        <v>0</v>
      </c>
      <c r="G69" s="320">
        <f>Data!HC4</f>
        <v>0</v>
      </c>
      <c r="H69" s="141">
        <f t="shared" si="1"/>
        <v>0</v>
      </c>
    </row>
    <row r="70" spans="2:8">
      <c r="B70" s="127" t="str">
        <f>$B$41</f>
        <v>Library Science</v>
      </c>
      <c r="C70" s="320">
        <f>Data!EB4</f>
        <v>63386.714285714283</v>
      </c>
      <c r="D70" s="320">
        <f>Data!EV4</f>
        <v>6025.0714285714284</v>
      </c>
      <c r="E70" s="320">
        <f>Data!FP4</f>
        <v>53340.090225563908</v>
      </c>
      <c r="F70" s="320">
        <f>Data!GJ4</f>
        <v>0</v>
      </c>
      <c r="G70" s="320">
        <f>Data!HD4</f>
        <v>0</v>
      </c>
      <c r="H70" s="141">
        <f t="shared" si="1"/>
        <v>122751.87593984962</v>
      </c>
    </row>
    <row r="71" spans="2:8">
      <c r="B71" s="127" t="str">
        <f>$B$42</f>
        <v>Veterinary Science</v>
      </c>
      <c r="C71" s="320">
        <f>Data!EC4</f>
        <v>0</v>
      </c>
      <c r="D71" s="320">
        <f>Data!EW4</f>
        <v>0</v>
      </c>
      <c r="E71" s="320">
        <f>Data!FQ4</f>
        <v>0</v>
      </c>
      <c r="F71" s="320">
        <f>Data!GK4</f>
        <v>0</v>
      </c>
      <c r="G71" s="320">
        <f>Data!HE4</f>
        <v>0</v>
      </c>
      <c r="H71" s="141">
        <f t="shared" si="1"/>
        <v>0</v>
      </c>
    </row>
    <row r="72" spans="2:8">
      <c r="B72" s="127" t="str">
        <f>$B$43</f>
        <v>Vocational Training</v>
      </c>
      <c r="C72" s="320">
        <f>Data!ED4</f>
        <v>0</v>
      </c>
      <c r="D72" s="320">
        <f>Data!EX4</f>
        <v>0</v>
      </c>
      <c r="E72" s="320">
        <f>Data!FR4</f>
        <v>0</v>
      </c>
      <c r="F72" s="320">
        <f>Data!GL4</f>
        <v>0</v>
      </c>
      <c r="G72" s="320">
        <f>Data!HF4</f>
        <v>0</v>
      </c>
      <c r="H72" s="141">
        <f t="shared" si="1"/>
        <v>0</v>
      </c>
    </row>
    <row r="73" spans="2:8">
      <c r="B73" s="127" t="str">
        <f>$B$44</f>
        <v>Physical Training</v>
      </c>
      <c r="C73" s="320">
        <f>Data!EE4</f>
        <v>0</v>
      </c>
      <c r="D73" s="320">
        <f>Data!EY4</f>
        <v>0</v>
      </c>
      <c r="E73" s="320">
        <f>Data!FS4</f>
        <v>0</v>
      </c>
      <c r="F73" s="320">
        <f>Data!GM4</f>
        <v>0</v>
      </c>
      <c r="G73" s="320">
        <f>Data!HG4</f>
        <v>0</v>
      </c>
      <c r="H73" s="141">
        <f t="shared" si="1"/>
        <v>0</v>
      </c>
    </row>
    <row r="74" spans="2:8">
      <c r="B74" s="127" t="str">
        <f>$B$45</f>
        <v>Health Services</v>
      </c>
      <c r="C74" s="320">
        <f>Data!EF4</f>
        <v>96063.15091619936</v>
      </c>
      <c r="D74" s="320">
        <f>Data!EZ4</f>
        <v>732104.09194807464</v>
      </c>
      <c r="E74" s="320">
        <f>Data!FT4</f>
        <v>1966944.3491894524</v>
      </c>
      <c r="F74" s="320">
        <f>Data!GN4</f>
        <v>449220.82857201487</v>
      </c>
      <c r="G74" s="320">
        <f>Data!HH4</f>
        <v>591917.96175970894</v>
      </c>
      <c r="H74" s="141">
        <f t="shared" si="1"/>
        <v>3836250.3823854499</v>
      </c>
    </row>
    <row r="75" spans="2:8">
      <c r="B75" s="127" t="str">
        <f>$B$46</f>
        <v>Pharmacy</v>
      </c>
      <c r="C75" s="320">
        <f>Data!EG4</f>
        <v>0</v>
      </c>
      <c r="D75" s="320">
        <f>Data!FA4</f>
        <v>0</v>
      </c>
      <c r="E75" s="320">
        <f>Data!FU4</f>
        <v>0</v>
      </c>
      <c r="F75" s="320">
        <f>Data!GO4</f>
        <v>0</v>
      </c>
      <c r="G75" s="320">
        <f>Data!HI4</f>
        <v>0</v>
      </c>
      <c r="H75" s="141">
        <f t="shared" si="1"/>
        <v>0</v>
      </c>
    </row>
    <row r="76" spans="2:8">
      <c r="B76" s="127" t="str">
        <f>$B$47</f>
        <v>Business Administration</v>
      </c>
      <c r="C76" s="320">
        <f>Data!EH4</f>
        <v>2744026.6609282559</v>
      </c>
      <c r="D76" s="320">
        <f>Data!FB4</f>
        <v>8230893.7685465664</v>
      </c>
      <c r="E76" s="320">
        <f>Data!FV4</f>
        <v>9336269.4487583898</v>
      </c>
      <c r="F76" s="320">
        <f>Data!GP4</f>
        <v>10806056.413402054</v>
      </c>
      <c r="G76" s="320">
        <f>Data!HJ4</f>
        <v>0</v>
      </c>
      <c r="H76" s="141">
        <f t="shared" si="1"/>
        <v>31117246.291635267</v>
      </c>
    </row>
    <row r="77" spans="2:8">
      <c r="B77" s="127" t="str">
        <f>$B$48</f>
        <v>Optometry</v>
      </c>
      <c r="C77" s="320">
        <f>Data!EI4</f>
        <v>0</v>
      </c>
      <c r="D77" s="320">
        <f>Data!FC4</f>
        <v>0</v>
      </c>
      <c r="E77" s="320">
        <f>Data!FW4</f>
        <v>0</v>
      </c>
      <c r="F77" s="320">
        <f>Data!GQ4</f>
        <v>0</v>
      </c>
      <c r="G77" s="320">
        <f>Data!HK4</f>
        <v>0</v>
      </c>
      <c r="H77" s="141">
        <f t="shared" si="1"/>
        <v>0</v>
      </c>
    </row>
    <row r="78" spans="2:8">
      <c r="B78" s="127" t="str">
        <f>$B$49</f>
        <v>Teacher Ed-Practice Teaching</v>
      </c>
      <c r="C78" s="320">
        <f>Data!EJ4</f>
        <v>0</v>
      </c>
      <c r="D78" s="320">
        <f>Data!FD4</f>
        <v>81812.706950997555</v>
      </c>
      <c r="E78" s="320">
        <f>Data!FX4</f>
        <v>0</v>
      </c>
      <c r="F78" s="320">
        <f>Data!GR4</f>
        <v>0</v>
      </c>
      <c r="G78" s="320">
        <f>Data!HL4</f>
        <v>0</v>
      </c>
      <c r="H78" s="141">
        <f t="shared" si="1"/>
        <v>81812.706950997555</v>
      </c>
    </row>
    <row r="79" spans="2:8">
      <c r="B79" s="127" t="str">
        <f>$B$50</f>
        <v>Technology</v>
      </c>
      <c r="C79" s="320">
        <f>Data!EK4</f>
        <v>0</v>
      </c>
      <c r="D79" s="320">
        <f>Data!FE4</f>
        <v>11024.846732863472</v>
      </c>
      <c r="E79" s="320">
        <f>Data!FY4</f>
        <v>207057.78707866371</v>
      </c>
      <c r="F79" s="320">
        <f>Data!GS4</f>
        <v>7345.0993500528957</v>
      </c>
      <c r="G79" s="320">
        <f>Data!HM4</f>
        <v>0</v>
      </c>
      <c r="H79" s="141">
        <f t="shared" si="1"/>
        <v>225427.73316158005</v>
      </c>
    </row>
    <row r="80" spans="2:8">
      <c r="B80" s="127" t="str">
        <f>$B$51</f>
        <v>Nursing</v>
      </c>
      <c r="C80" s="320">
        <f>Data!EL4</f>
        <v>0</v>
      </c>
      <c r="D80" s="320">
        <f>Data!FF4</f>
        <v>0</v>
      </c>
      <c r="E80" s="320">
        <f>Data!FZ4</f>
        <v>0</v>
      </c>
      <c r="F80" s="320">
        <f>Data!GT4</f>
        <v>0</v>
      </c>
      <c r="G80" s="320">
        <f>Data!HN4</f>
        <v>0</v>
      </c>
      <c r="H80" s="141">
        <f t="shared" si="1"/>
        <v>0</v>
      </c>
    </row>
    <row r="81" spans="2:8">
      <c r="B81" s="130" t="str">
        <f>$B$52</f>
        <v>Totals</v>
      </c>
      <c r="C81" s="321">
        <f>SUM(C61:C80)</f>
        <v>18810056.518516798</v>
      </c>
      <c r="D81" s="321">
        <f>SUM(D61:D80)</f>
        <v>34511210.407447942</v>
      </c>
      <c r="E81" s="321">
        <f>SUM(E61:E80)</f>
        <v>31793714.25098649</v>
      </c>
      <c r="F81" s="321">
        <f>SUM(F61:F80)</f>
        <v>39174708.998264506</v>
      </c>
      <c r="G81" s="321">
        <f>SUM(G61:G80)</f>
        <v>591917.96175970894</v>
      </c>
      <c r="H81" s="321">
        <f t="shared" si="1"/>
        <v>124881608.13697545</v>
      </c>
    </row>
    <row r="82" spans="2:8">
      <c r="B82" s="143"/>
      <c r="C82" s="322"/>
      <c r="D82" s="322"/>
      <c r="E82" s="322"/>
      <c r="F82" s="322"/>
      <c r="G82" s="322"/>
      <c r="H82" s="323"/>
    </row>
    <row r="83" spans="2:8" ht="13.5" customHeight="1">
      <c r="B83" s="306"/>
      <c r="D83" s="480" t="s">
        <v>22</v>
      </c>
      <c r="E83" s="480"/>
      <c r="F83" s="480"/>
      <c r="G83" s="307" t="s">
        <v>23</v>
      </c>
      <c r="H83" s="307" t="s">
        <v>24</v>
      </c>
    </row>
    <row r="84" spans="2:8" ht="27.6">
      <c r="B84" s="492" t="s">
        <v>38</v>
      </c>
      <c r="C84" s="493"/>
      <c r="D84" s="491" t="str">
        <f>Data!T4</f>
        <v>Tanisha Arrington</v>
      </c>
      <c r="E84" s="491"/>
      <c r="F84" s="491"/>
      <c r="G84" s="308" t="str">
        <f>Data!U4</f>
        <v>(972) 883-6749</v>
      </c>
      <c r="H84" s="309" t="str">
        <f>Data!V4</f>
        <v>tanisha.arrington@utdallas.edu</v>
      </c>
    </row>
    <row r="85" spans="2:8" ht="13.5" customHeight="1">
      <c r="B85" s="306"/>
      <c r="C85" s="306"/>
      <c r="D85" s="306"/>
      <c r="E85" s="306"/>
      <c r="F85" s="306"/>
      <c r="G85" s="306"/>
      <c r="H85" s="296"/>
    </row>
    <row r="86" spans="2:8">
      <c r="B86" s="120" t="s">
        <v>32</v>
      </c>
      <c r="C86" s="324"/>
      <c r="D86" s="324"/>
      <c r="E86" s="324"/>
      <c r="F86" s="324"/>
      <c r="G86" s="324"/>
      <c r="H86" s="122">
        <f>H13+H14</f>
        <v>349783389</v>
      </c>
    </row>
    <row r="87" spans="2:8" ht="42.75" customHeight="1">
      <c r="B87" s="471" t="s">
        <v>8</v>
      </c>
      <c r="C87" s="471"/>
      <c r="D87" s="471"/>
      <c r="E87" s="471"/>
      <c r="F87" s="471"/>
      <c r="G87" s="471"/>
      <c r="H87" s="319"/>
    </row>
    <row r="88" spans="2:8">
      <c r="B88" s="120" t="s">
        <v>5</v>
      </c>
      <c r="C88" s="325"/>
      <c r="D88" s="325"/>
      <c r="E88" s="325"/>
      <c r="F88" s="325"/>
      <c r="G88" s="325"/>
      <c r="H88" s="122"/>
    </row>
    <row r="89" spans="2:8" ht="98.25" customHeight="1" thickBot="1">
      <c r="B89" s="496" t="s">
        <v>228</v>
      </c>
      <c r="C89" s="496"/>
      <c r="D89" s="496"/>
      <c r="E89" s="496"/>
      <c r="F89" s="496"/>
      <c r="G89" s="496"/>
      <c r="H89" s="326"/>
    </row>
    <row r="90" spans="2:8" ht="14.4" thickBot="1">
      <c r="B90" s="124" t="s">
        <v>31</v>
      </c>
      <c r="C90" s="125" t="s">
        <v>25</v>
      </c>
      <c r="D90" s="125" t="s">
        <v>26</v>
      </c>
      <c r="E90" s="125" t="s">
        <v>27</v>
      </c>
      <c r="F90" s="125" t="s">
        <v>28</v>
      </c>
      <c r="G90" s="125" t="s">
        <v>29</v>
      </c>
      <c r="H90" s="126" t="s">
        <v>30</v>
      </c>
    </row>
    <row r="91" spans="2:8">
      <c r="B91" s="127" t="str">
        <f>$B$32</f>
        <v>Liberal Arts</v>
      </c>
      <c r="C91" s="327">
        <f>Data!HR4</f>
        <v>3345047</v>
      </c>
      <c r="D91" s="327">
        <f>Data!IL4</f>
        <v>1456232</v>
      </c>
      <c r="E91" s="327">
        <f>Data!JF4</f>
        <v>194600</v>
      </c>
      <c r="F91" s="327">
        <f>Data!JZ4</f>
        <v>181422</v>
      </c>
      <c r="G91" s="327">
        <f>Data!KT4</f>
        <v>0</v>
      </c>
      <c r="H91" s="133">
        <f t="shared" ref="H91:H111" si="2">SUM(C91:G91)</f>
        <v>5177301</v>
      </c>
    </row>
    <row r="92" spans="2:8">
      <c r="B92" s="127" t="str">
        <f>$B$33</f>
        <v>Science</v>
      </c>
      <c r="C92" s="327">
        <f>Data!HS4</f>
        <v>1940983</v>
      </c>
      <c r="D92" s="327">
        <f>Data!IM4</f>
        <v>1464285</v>
      </c>
      <c r="E92" s="327">
        <f>Data!JG4</f>
        <v>381120</v>
      </c>
      <c r="F92" s="327">
        <f>Data!KA4</f>
        <v>186655</v>
      </c>
      <c r="G92" s="327">
        <f>Data!KU4</f>
        <v>0</v>
      </c>
      <c r="H92" s="136">
        <f t="shared" si="2"/>
        <v>3973043</v>
      </c>
    </row>
    <row r="93" spans="2:8">
      <c r="B93" s="127" t="str">
        <f>$B$34</f>
        <v>Fine Arts</v>
      </c>
      <c r="C93" s="327">
        <f>Data!HT4</f>
        <v>610155</v>
      </c>
      <c r="D93" s="327">
        <f>Data!IN4</f>
        <v>428299</v>
      </c>
      <c r="E93" s="327">
        <f>Data!JH4</f>
        <v>18221</v>
      </c>
      <c r="F93" s="327">
        <f>Data!KB4</f>
        <v>21312</v>
      </c>
      <c r="G93" s="327">
        <f>Data!KV4</f>
        <v>0</v>
      </c>
      <c r="H93" s="136">
        <f t="shared" si="2"/>
        <v>1077987</v>
      </c>
    </row>
    <row r="94" spans="2:8">
      <c r="B94" s="127" t="str">
        <f>$B$35</f>
        <v>Teacher Education</v>
      </c>
      <c r="C94" s="327">
        <f>Data!HU4</f>
        <v>12500</v>
      </c>
      <c r="D94" s="327">
        <f>Data!IO4</f>
        <v>75053</v>
      </c>
      <c r="E94" s="327">
        <f>Data!JI4</f>
        <v>651</v>
      </c>
      <c r="F94" s="327">
        <f>Data!KC4</f>
        <v>1627</v>
      </c>
      <c r="G94" s="327">
        <f>Data!KW4</f>
        <v>0</v>
      </c>
      <c r="H94" s="136">
        <f t="shared" si="2"/>
        <v>89831</v>
      </c>
    </row>
    <row r="95" spans="2:8">
      <c r="B95" s="127" t="str">
        <f>$B$36</f>
        <v>Agriculture</v>
      </c>
      <c r="C95" s="327">
        <f>Data!HV4</f>
        <v>0</v>
      </c>
      <c r="D95" s="327">
        <f>Data!IP4</f>
        <v>0</v>
      </c>
      <c r="E95" s="327">
        <f>Data!JJ4</f>
        <v>0</v>
      </c>
      <c r="F95" s="327">
        <f>Data!KD4</f>
        <v>0</v>
      </c>
      <c r="G95" s="327">
        <f>Data!KX4</f>
        <v>0</v>
      </c>
      <c r="H95" s="136">
        <f t="shared" si="2"/>
        <v>0</v>
      </c>
    </row>
    <row r="96" spans="2:8">
      <c r="B96" s="127" t="str">
        <f>$B$37</f>
        <v>Engineering</v>
      </c>
      <c r="C96" s="327">
        <f>Data!HW4</f>
        <v>1117546</v>
      </c>
      <c r="D96" s="327">
        <f>Data!IQ4</f>
        <v>2107248</v>
      </c>
      <c r="E96" s="327">
        <f>Data!JK4</f>
        <v>922051</v>
      </c>
      <c r="F96" s="327">
        <f>Data!KE4</f>
        <v>337574</v>
      </c>
      <c r="G96" s="327">
        <f>Data!KY4</f>
        <v>0</v>
      </c>
      <c r="H96" s="136">
        <f t="shared" si="2"/>
        <v>4484419</v>
      </c>
    </row>
    <row r="97" spans="2:8">
      <c r="B97" s="127" t="str">
        <f>$B$38</f>
        <v>Home Economics</v>
      </c>
      <c r="C97" s="327">
        <f>Data!HX4</f>
        <v>0</v>
      </c>
      <c r="D97" s="327">
        <f>Data!IR4</f>
        <v>0</v>
      </c>
      <c r="E97" s="327">
        <f>Data!JL4</f>
        <v>0</v>
      </c>
      <c r="F97" s="327">
        <f>Data!KF4</f>
        <v>0</v>
      </c>
      <c r="G97" s="327">
        <f>Data!KZ4</f>
        <v>0</v>
      </c>
      <c r="H97" s="136">
        <f t="shared" si="2"/>
        <v>0</v>
      </c>
    </row>
    <row r="98" spans="2:8">
      <c r="B98" s="127" t="str">
        <f>$B$39</f>
        <v>Law</v>
      </c>
      <c r="C98" s="327">
        <f>Data!HY4</f>
        <v>0</v>
      </c>
      <c r="D98" s="327">
        <f>Data!IS4</f>
        <v>0</v>
      </c>
      <c r="E98" s="327">
        <f>Data!JM4</f>
        <v>0</v>
      </c>
      <c r="F98" s="327">
        <f>Data!KG4</f>
        <v>0</v>
      </c>
      <c r="G98" s="327">
        <f>Data!LA4</f>
        <v>0</v>
      </c>
      <c r="H98" s="136">
        <f t="shared" si="2"/>
        <v>0</v>
      </c>
    </row>
    <row r="99" spans="2:8">
      <c r="B99" s="127" t="str">
        <f>$B$40</f>
        <v>Social Service</v>
      </c>
      <c r="C99" s="327">
        <f>Data!HZ4</f>
        <v>0</v>
      </c>
      <c r="D99" s="327">
        <f>Data!IT4</f>
        <v>0</v>
      </c>
      <c r="E99" s="327">
        <f>Data!JN4</f>
        <v>0</v>
      </c>
      <c r="F99" s="327">
        <f>Data!KH4</f>
        <v>0</v>
      </c>
      <c r="G99" s="327">
        <f>Data!LB4</f>
        <v>0</v>
      </c>
      <c r="H99" s="136">
        <f t="shared" si="2"/>
        <v>0</v>
      </c>
    </row>
    <row r="100" spans="2:8">
      <c r="B100" s="127" t="str">
        <f>$B$41</f>
        <v>Library Science</v>
      </c>
      <c r="C100" s="327">
        <f>Data!IA4</f>
        <v>4230</v>
      </c>
      <c r="D100" s="327">
        <f>Data!IU4</f>
        <v>0</v>
      </c>
      <c r="E100" s="327">
        <f>Data!JO4</f>
        <v>326</v>
      </c>
      <c r="F100" s="327">
        <f>Data!KI4</f>
        <v>0</v>
      </c>
      <c r="G100" s="327">
        <f>Data!LC4</f>
        <v>0</v>
      </c>
      <c r="H100" s="136">
        <f t="shared" si="2"/>
        <v>4556</v>
      </c>
    </row>
    <row r="101" spans="2:8">
      <c r="B101" s="127" t="str">
        <f>$B$42</f>
        <v>Veterinary Science</v>
      </c>
      <c r="C101" s="327">
        <f>Data!IB4</f>
        <v>0</v>
      </c>
      <c r="D101" s="327">
        <f>Data!IV4</f>
        <v>0</v>
      </c>
      <c r="E101" s="327">
        <f>Data!JP4</f>
        <v>0</v>
      </c>
      <c r="F101" s="327">
        <f>Data!KJ4</f>
        <v>0</v>
      </c>
      <c r="G101" s="327">
        <f>Data!LD4</f>
        <v>0</v>
      </c>
      <c r="H101" s="136">
        <f t="shared" si="2"/>
        <v>0</v>
      </c>
    </row>
    <row r="102" spans="2:8">
      <c r="B102" s="127" t="str">
        <f>$B$43</f>
        <v>Vocational Training</v>
      </c>
      <c r="C102" s="327">
        <f>Data!IC4</f>
        <v>0</v>
      </c>
      <c r="D102" s="327">
        <f>Data!IW4</f>
        <v>0</v>
      </c>
      <c r="E102" s="327">
        <f>Data!JQ4</f>
        <v>0</v>
      </c>
      <c r="F102" s="327">
        <f>Data!KK4</f>
        <v>0</v>
      </c>
      <c r="G102" s="327">
        <f>Data!LE4</f>
        <v>0</v>
      </c>
      <c r="H102" s="136">
        <f t="shared" si="2"/>
        <v>0</v>
      </c>
    </row>
    <row r="103" spans="2:8">
      <c r="B103" s="127" t="str">
        <f>$B$44</f>
        <v>Physical Training</v>
      </c>
      <c r="C103" s="327">
        <f>Data!ID4</f>
        <v>0</v>
      </c>
      <c r="D103" s="327">
        <f>Data!IX4</f>
        <v>0</v>
      </c>
      <c r="E103" s="327">
        <f>Data!JR4</f>
        <v>0</v>
      </c>
      <c r="F103" s="327">
        <f>Data!KL4</f>
        <v>0</v>
      </c>
      <c r="G103" s="327">
        <f>Data!LF4</f>
        <v>0</v>
      </c>
      <c r="H103" s="136">
        <f t="shared" si="2"/>
        <v>0</v>
      </c>
    </row>
    <row r="104" spans="2:8">
      <c r="B104" s="127" t="str">
        <f>$B$45</f>
        <v>Health Services</v>
      </c>
      <c r="C104" s="327">
        <f>Data!IE4</f>
        <v>69792</v>
      </c>
      <c r="D104" s="327">
        <f>Data!IY4</f>
        <v>276241</v>
      </c>
      <c r="E104" s="327">
        <f>Data!JS4</f>
        <v>244870</v>
      </c>
      <c r="F104" s="327">
        <f>Data!KM4</f>
        <v>20878</v>
      </c>
      <c r="G104" s="327">
        <f>Data!LG4</f>
        <v>33324</v>
      </c>
      <c r="H104" s="136">
        <f t="shared" si="2"/>
        <v>645105</v>
      </c>
    </row>
    <row r="105" spans="2:8">
      <c r="B105" s="127" t="str">
        <f>$B$46</f>
        <v>Pharmacy</v>
      </c>
      <c r="C105" s="327">
        <f>Data!IF4</f>
        <v>0</v>
      </c>
      <c r="D105" s="327">
        <f>Data!IZ4</f>
        <v>0</v>
      </c>
      <c r="E105" s="327">
        <f>Data!JT4</f>
        <v>0</v>
      </c>
      <c r="F105" s="327">
        <f>Data!KN4</f>
        <v>0</v>
      </c>
      <c r="G105" s="327">
        <f>Data!LH4</f>
        <v>0</v>
      </c>
      <c r="H105" s="136">
        <f t="shared" si="2"/>
        <v>0</v>
      </c>
    </row>
    <row r="106" spans="2:8">
      <c r="B106" s="127" t="str">
        <f>$B$47</f>
        <v>Business Administration</v>
      </c>
      <c r="C106" s="327">
        <f>Data!IG4</f>
        <v>591582</v>
      </c>
      <c r="D106" s="327">
        <f>Data!JA4</f>
        <v>2052396</v>
      </c>
      <c r="E106" s="327">
        <f>Data!JU4</f>
        <v>1384189</v>
      </c>
      <c r="F106" s="327">
        <f>Data!KO4</f>
        <v>47342</v>
      </c>
      <c r="G106" s="327">
        <f>Data!LI4</f>
        <v>0</v>
      </c>
      <c r="H106" s="136">
        <f t="shared" si="2"/>
        <v>4075509</v>
      </c>
    </row>
    <row r="107" spans="2:8">
      <c r="B107" s="127" t="str">
        <f>$B$48</f>
        <v>Optometry</v>
      </c>
      <c r="C107" s="327">
        <f>Data!IH4</f>
        <v>0</v>
      </c>
      <c r="D107" s="327">
        <f>Data!JB4</f>
        <v>0</v>
      </c>
      <c r="E107" s="327">
        <f>Data!JV4</f>
        <v>0</v>
      </c>
      <c r="F107" s="327">
        <f>Data!KP4</f>
        <v>0</v>
      </c>
      <c r="G107" s="327">
        <f>Data!LJ4</f>
        <v>0</v>
      </c>
      <c r="H107" s="136">
        <f t="shared" si="2"/>
        <v>0</v>
      </c>
    </row>
    <row r="108" spans="2:8">
      <c r="B108" s="127" t="str">
        <f>$B$49</f>
        <v>Teacher Ed-Practice Teaching</v>
      </c>
      <c r="C108" s="327">
        <f>Data!II4</f>
        <v>0</v>
      </c>
      <c r="D108" s="327">
        <f>Data!JC4</f>
        <v>12040</v>
      </c>
      <c r="E108" s="327">
        <f>Data!JW4</f>
        <v>0</v>
      </c>
      <c r="F108" s="327">
        <f>Data!KQ4</f>
        <v>0</v>
      </c>
      <c r="G108" s="327">
        <f>Data!LK4</f>
        <v>0</v>
      </c>
      <c r="H108" s="136">
        <f t="shared" si="2"/>
        <v>12040</v>
      </c>
    </row>
    <row r="109" spans="2:8">
      <c r="B109" s="127" t="str">
        <f>$B$50</f>
        <v>Technology</v>
      </c>
      <c r="C109" s="327">
        <f>Data!IJ4</f>
        <v>163</v>
      </c>
      <c r="D109" s="327">
        <f>Data!JD4</f>
        <v>17245</v>
      </c>
      <c r="E109" s="327">
        <f>Data!JX4</f>
        <v>25216</v>
      </c>
      <c r="F109" s="327">
        <f>Data!KR4</f>
        <v>569</v>
      </c>
      <c r="G109" s="327">
        <f>Data!LL4</f>
        <v>0</v>
      </c>
      <c r="H109" s="136">
        <f t="shared" si="2"/>
        <v>43193</v>
      </c>
    </row>
    <row r="110" spans="2:8">
      <c r="B110" s="127" t="str">
        <f>$B$51</f>
        <v>Nursing</v>
      </c>
      <c r="C110" s="327">
        <f>Data!IK4</f>
        <v>0</v>
      </c>
      <c r="D110" s="327">
        <f>Data!JE4</f>
        <v>0</v>
      </c>
      <c r="E110" s="327">
        <f>Data!JY4</f>
        <v>0</v>
      </c>
      <c r="F110" s="327">
        <f>Data!KS4</f>
        <v>0</v>
      </c>
      <c r="G110" s="327">
        <f>Data!HPM4</f>
        <v>0</v>
      </c>
      <c r="H110" s="136">
        <f t="shared" si="2"/>
        <v>0</v>
      </c>
    </row>
    <row r="111" spans="2:8">
      <c r="B111" s="130" t="str">
        <f>$B$52</f>
        <v>Totals</v>
      </c>
      <c r="C111" s="133">
        <f>SUM(C91:C110)</f>
        <v>7691998</v>
      </c>
      <c r="D111" s="133">
        <f>SUM(D91:D110)</f>
        <v>7889039</v>
      </c>
      <c r="E111" s="133">
        <f>SUM(E91:E110)</f>
        <v>3171244</v>
      </c>
      <c r="F111" s="133">
        <f>SUM(F91:F110)</f>
        <v>797379</v>
      </c>
      <c r="G111" s="133">
        <f>SUM(G91:G110)</f>
        <v>33324</v>
      </c>
      <c r="H111" s="133">
        <f t="shared" si="2"/>
        <v>19582984</v>
      </c>
    </row>
    <row r="112" spans="2:8">
      <c r="B112" s="328"/>
      <c r="C112" s="329"/>
      <c r="D112" s="329"/>
      <c r="E112" s="329"/>
      <c r="F112" s="329"/>
      <c r="G112" s="329"/>
      <c r="H112" s="330"/>
    </row>
    <row r="113" spans="2:8">
      <c r="B113" s="494" t="s">
        <v>62</v>
      </c>
      <c r="C113" s="494"/>
      <c r="D113" s="494"/>
      <c r="E113" s="494"/>
      <c r="F113" s="494"/>
      <c r="G113" s="494"/>
      <c r="H113" s="494"/>
    </row>
    <row r="114" spans="2:8" ht="36.75" customHeight="1" thickBot="1">
      <c r="B114" s="473" t="s">
        <v>36</v>
      </c>
      <c r="C114" s="473"/>
      <c r="D114" s="473"/>
      <c r="E114" s="473"/>
      <c r="F114" s="473"/>
      <c r="G114" s="473"/>
      <c r="H114" s="326"/>
    </row>
    <row r="115" spans="2:8" ht="14.4" thickBot="1">
      <c r="B115" s="124" t="s">
        <v>31</v>
      </c>
      <c r="C115" s="125" t="s">
        <v>25</v>
      </c>
      <c r="D115" s="125" t="s">
        <v>26</v>
      </c>
      <c r="E115" s="125" t="s">
        <v>27</v>
      </c>
      <c r="F115" s="125" t="s">
        <v>28</v>
      </c>
      <c r="G115" s="125" t="s">
        <v>29</v>
      </c>
      <c r="H115" s="126" t="s">
        <v>30</v>
      </c>
    </row>
    <row r="116" spans="2:8">
      <c r="B116" s="127" t="str">
        <f>$B$32</f>
        <v>Liberal Arts</v>
      </c>
      <c r="C116" s="321">
        <f t="shared" ref="C116:G131" si="3">C91+C61</f>
        <v>10398247.230658896</v>
      </c>
      <c r="D116" s="321">
        <f t="shared" si="3"/>
        <v>7802359.9758221423</v>
      </c>
      <c r="E116" s="321">
        <f t="shared" si="3"/>
        <v>3849089.9885728825</v>
      </c>
      <c r="F116" s="321">
        <f t="shared" si="3"/>
        <v>6639788.4559151931</v>
      </c>
      <c r="G116" s="321">
        <f t="shared" si="3"/>
        <v>0</v>
      </c>
      <c r="H116" s="133">
        <f t="shared" ref="H116:H136" si="4">SUM(C116:G116)</f>
        <v>28689485.650969114</v>
      </c>
    </row>
    <row r="117" spans="2:8">
      <c r="B117" s="127" t="str">
        <f>$B$33</f>
        <v>Science</v>
      </c>
      <c r="C117" s="141">
        <f t="shared" si="3"/>
        <v>5307342.0727244616</v>
      </c>
      <c r="D117" s="141">
        <f t="shared" si="3"/>
        <v>7576853.9034558078</v>
      </c>
      <c r="E117" s="141">
        <f t="shared" si="3"/>
        <v>6634830.2480367096</v>
      </c>
      <c r="F117" s="141">
        <f t="shared" si="3"/>
        <v>7848281.2928786585</v>
      </c>
      <c r="G117" s="141">
        <f t="shared" si="3"/>
        <v>0</v>
      </c>
      <c r="H117" s="136">
        <f t="shared" si="4"/>
        <v>27367307.517095637</v>
      </c>
    </row>
    <row r="118" spans="2:8">
      <c r="B118" s="127" t="str">
        <f>$B$34</f>
        <v>Fine Arts</v>
      </c>
      <c r="C118" s="141">
        <f t="shared" si="3"/>
        <v>2631091.8620764241</v>
      </c>
      <c r="D118" s="141">
        <f t="shared" si="3"/>
        <v>3454126.0153947319</v>
      </c>
      <c r="E118" s="141">
        <f t="shared" si="3"/>
        <v>1010814.1913136569</v>
      </c>
      <c r="F118" s="141">
        <f t="shared" si="3"/>
        <v>1183693.6892724757</v>
      </c>
      <c r="G118" s="141">
        <f t="shared" si="3"/>
        <v>0</v>
      </c>
      <c r="H118" s="136">
        <f t="shared" si="4"/>
        <v>8279725.7580572888</v>
      </c>
    </row>
    <row r="119" spans="2:8">
      <c r="B119" s="127" t="str">
        <f>$B$35</f>
        <v>Teacher Education</v>
      </c>
      <c r="C119" s="141">
        <f t="shared" si="3"/>
        <v>36319.365028448388</v>
      </c>
      <c r="D119" s="141">
        <f t="shared" si="3"/>
        <v>372311.48153710301</v>
      </c>
      <c r="E119" s="141">
        <f t="shared" si="3"/>
        <v>17622.811274509804</v>
      </c>
      <c r="F119" s="141">
        <f t="shared" si="3"/>
        <v>26891.541666666668</v>
      </c>
      <c r="G119" s="141">
        <f t="shared" si="3"/>
        <v>0</v>
      </c>
      <c r="H119" s="136">
        <f t="shared" si="4"/>
        <v>453145.19950672792</v>
      </c>
    </row>
    <row r="120" spans="2:8">
      <c r="B120" s="127" t="str">
        <f>$B$36</f>
        <v>Agriculture</v>
      </c>
      <c r="C120" s="141">
        <f t="shared" si="3"/>
        <v>0</v>
      </c>
      <c r="D120" s="141">
        <f t="shared" si="3"/>
        <v>0</v>
      </c>
      <c r="E120" s="141">
        <f t="shared" si="3"/>
        <v>0</v>
      </c>
      <c r="F120" s="141">
        <f t="shared" si="3"/>
        <v>0</v>
      </c>
      <c r="G120" s="141">
        <f t="shared" si="3"/>
        <v>0</v>
      </c>
      <c r="H120" s="136">
        <f t="shared" si="4"/>
        <v>0</v>
      </c>
    </row>
    <row r="121" spans="2:8">
      <c r="B121" s="127" t="str">
        <f>$B$37</f>
        <v>Engineering</v>
      </c>
      <c r="C121" s="141">
        <f t="shared" si="3"/>
        <v>4559810.4618983958</v>
      </c>
      <c r="D121" s="141">
        <f t="shared" si="3"/>
        <v>11774815.545631081</v>
      </c>
      <c r="E121" s="141">
        <f t="shared" si="3"/>
        <v>10234388.336536663</v>
      </c>
      <c r="F121" s="141">
        <f t="shared" si="3"/>
        <v>12942021.677207394</v>
      </c>
      <c r="G121" s="141">
        <f t="shared" si="3"/>
        <v>0</v>
      </c>
      <c r="H121" s="136">
        <f t="shared" si="4"/>
        <v>39511036.021273531</v>
      </c>
    </row>
    <row r="122" spans="2:8">
      <c r="B122" s="127" t="str">
        <f>$B$38</f>
        <v>Home Economics</v>
      </c>
      <c r="C122" s="141">
        <f t="shared" si="3"/>
        <v>0</v>
      </c>
      <c r="D122" s="141">
        <f t="shared" si="3"/>
        <v>0</v>
      </c>
      <c r="E122" s="141">
        <f t="shared" si="3"/>
        <v>0</v>
      </c>
      <c r="F122" s="141">
        <f t="shared" si="3"/>
        <v>0</v>
      </c>
      <c r="G122" s="141">
        <f t="shared" si="3"/>
        <v>0</v>
      </c>
      <c r="H122" s="136">
        <f t="shared" si="4"/>
        <v>0</v>
      </c>
    </row>
    <row r="123" spans="2:8">
      <c r="B123" s="127" t="str">
        <f>$B$39</f>
        <v>Law</v>
      </c>
      <c r="C123" s="141">
        <f t="shared" si="3"/>
        <v>0</v>
      </c>
      <c r="D123" s="141">
        <f t="shared" si="3"/>
        <v>0</v>
      </c>
      <c r="E123" s="141">
        <f t="shared" si="3"/>
        <v>0</v>
      </c>
      <c r="F123" s="141">
        <f t="shared" si="3"/>
        <v>0</v>
      </c>
      <c r="G123" s="141">
        <f t="shared" si="3"/>
        <v>0</v>
      </c>
      <c r="H123" s="136">
        <f t="shared" si="4"/>
        <v>0</v>
      </c>
    </row>
    <row r="124" spans="2:8">
      <c r="B124" s="127" t="str">
        <f>$B$40</f>
        <v>Social Service</v>
      </c>
      <c r="C124" s="141">
        <f t="shared" si="3"/>
        <v>0</v>
      </c>
      <c r="D124" s="141">
        <f t="shared" si="3"/>
        <v>0</v>
      </c>
      <c r="E124" s="141">
        <f t="shared" si="3"/>
        <v>0</v>
      </c>
      <c r="F124" s="141">
        <f t="shared" si="3"/>
        <v>0</v>
      </c>
      <c r="G124" s="141">
        <f t="shared" si="3"/>
        <v>0</v>
      </c>
      <c r="H124" s="136">
        <f t="shared" si="4"/>
        <v>0</v>
      </c>
    </row>
    <row r="125" spans="2:8">
      <c r="B125" s="127" t="str">
        <f>$B$41</f>
        <v>Library Science</v>
      </c>
      <c r="C125" s="141">
        <f t="shared" si="3"/>
        <v>67616.71428571429</v>
      </c>
      <c r="D125" s="141">
        <f t="shared" si="3"/>
        <v>6025.0714285714284</v>
      </c>
      <c r="E125" s="141">
        <f t="shared" si="3"/>
        <v>53666.090225563908</v>
      </c>
      <c r="F125" s="141">
        <f t="shared" si="3"/>
        <v>0</v>
      </c>
      <c r="G125" s="141">
        <f t="shared" si="3"/>
        <v>0</v>
      </c>
      <c r="H125" s="136">
        <f t="shared" si="4"/>
        <v>127307.87593984963</v>
      </c>
    </row>
    <row r="126" spans="2:8">
      <c r="B126" s="127" t="str">
        <f>$B$42</f>
        <v>Veterinary Science</v>
      </c>
      <c r="C126" s="141">
        <f t="shared" si="3"/>
        <v>0</v>
      </c>
      <c r="D126" s="141">
        <f t="shared" si="3"/>
        <v>0</v>
      </c>
      <c r="E126" s="141">
        <f t="shared" si="3"/>
        <v>0</v>
      </c>
      <c r="F126" s="141">
        <f t="shared" si="3"/>
        <v>0</v>
      </c>
      <c r="G126" s="141">
        <f t="shared" si="3"/>
        <v>0</v>
      </c>
      <c r="H126" s="136">
        <f t="shared" si="4"/>
        <v>0</v>
      </c>
    </row>
    <row r="127" spans="2:8">
      <c r="B127" s="127" t="str">
        <f>$B$43</f>
        <v>Vocational Training</v>
      </c>
      <c r="C127" s="141">
        <f t="shared" si="3"/>
        <v>0</v>
      </c>
      <c r="D127" s="141">
        <f t="shared" si="3"/>
        <v>0</v>
      </c>
      <c r="E127" s="141">
        <f t="shared" si="3"/>
        <v>0</v>
      </c>
      <c r="F127" s="141">
        <f t="shared" si="3"/>
        <v>0</v>
      </c>
      <c r="G127" s="141">
        <f t="shared" si="3"/>
        <v>0</v>
      </c>
      <c r="H127" s="136">
        <f t="shared" si="4"/>
        <v>0</v>
      </c>
    </row>
    <row r="128" spans="2:8">
      <c r="B128" s="127" t="str">
        <f>$B$44</f>
        <v>Physical Training</v>
      </c>
      <c r="C128" s="141">
        <f t="shared" si="3"/>
        <v>0</v>
      </c>
      <c r="D128" s="141">
        <f t="shared" si="3"/>
        <v>0</v>
      </c>
      <c r="E128" s="141">
        <f t="shared" si="3"/>
        <v>0</v>
      </c>
      <c r="F128" s="141">
        <f t="shared" si="3"/>
        <v>0</v>
      </c>
      <c r="G128" s="141">
        <f t="shared" si="3"/>
        <v>0</v>
      </c>
      <c r="H128" s="136">
        <f t="shared" si="4"/>
        <v>0</v>
      </c>
    </row>
    <row r="129" spans="2:12">
      <c r="B129" s="127" t="str">
        <f>$B$45</f>
        <v>Health Services</v>
      </c>
      <c r="C129" s="141">
        <f t="shared" si="3"/>
        <v>165855.15091619937</v>
      </c>
      <c r="D129" s="141">
        <f t="shared" si="3"/>
        <v>1008345.0919480746</v>
      </c>
      <c r="E129" s="141">
        <f t="shared" si="3"/>
        <v>2211814.3491894524</v>
      </c>
      <c r="F129" s="141">
        <f t="shared" si="3"/>
        <v>470098.82857201487</v>
      </c>
      <c r="G129" s="141">
        <f t="shared" si="3"/>
        <v>625241.96175970894</v>
      </c>
      <c r="H129" s="136">
        <f t="shared" si="4"/>
        <v>4481355.3823854504</v>
      </c>
    </row>
    <row r="130" spans="2:12">
      <c r="B130" s="127" t="str">
        <f>$B$46</f>
        <v>Pharmacy</v>
      </c>
      <c r="C130" s="141">
        <f t="shared" si="3"/>
        <v>0</v>
      </c>
      <c r="D130" s="141">
        <f t="shared" si="3"/>
        <v>0</v>
      </c>
      <c r="E130" s="141">
        <f t="shared" si="3"/>
        <v>0</v>
      </c>
      <c r="F130" s="141">
        <f t="shared" si="3"/>
        <v>0</v>
      </c>
      <c r="G130" s="141">
        <f t="shared" si="3"/>
        <v>0</v>
      </c>
      <c r="H130" s="136">
        <f t="shared" si="4"/>
        <v>0</v>
      </c>
    </row>
    <row r="131" spans="2:12">
      <c r="B131" s="127" t="str">
        <f>$B$47</f>
        <v>Business Administration</v>
      </c>
      <c r="C131" s="141">
        <f t="shared" si="3"/>
        <v>3335608.6609282559</v>
      </c>
      <c r="D131" s="141">
        <f t="shared" si="3"/>
        <v>10283289.768546566</v>
      </c>
      <c r="E131" s="141">
        <f t="shared" si="3"/>
        <v>10720458.44875839</v>
      </c>
      <c r="F131" s="141">
        <f t="shared" si="3"/>
        <v>10853398.413402054</v>
      </c>
      <c r="G131" s="141">
        <f t="shared" si="3"/>
        <v>0</v>
      </c>
      <c r="H131" s="136">
        <f t="shared" si="4"/>
        <v>35192755.291635267</v>
      </c>
    </row>
    <row r="132" spans="2:12">
      <c r="B132" s="127" t="str">
        <f>$B$48</f>
        <v>Optometry</v>
      </c>
      <c r="C132" s="141">
        <f t="shared" ref="C132:G135" si="5">C107+C77</f>
        <v>0</v>
      </c>
      <c r="D132" s="141">
        <f t="shared" si="5"/>
        <v>0</v>
      </c>
      <c r="E132" s="141">
        <f t="shared" si="5"/>
        <v>0</v>
      </c>
      <c r="F132" s="141">
        <f t="shared" si="5"/>
        <v>0</v>
      </c>
      <c r="G132" s="141">
        <f t="shared" si="5"/>
        <v>0</v>
      </c>
      <c r="H132" s="136">
        <f t="shared" si="4"/>
        <v>0</v>
      </c>
    </row>
    <row r="133" spans="2:12">
      <c r="B133" s="127" t="str">
        <f>$B$49</f>
        <v>Teacher Ed-Practice Teaching</v>
      </c>
      <c r="C133" s="141">
        <f t="shared" si="5"/>
        <v>0</v>
      </c>
      <c r="D133" s="141">
        <f t="shared" si="5"/>
        <v>93852.706950997555</v>
      </c>
      <c r="E133" s="141">
        <f t="shared" si="5"/>
        <v>0</v>
      </c>
      <c r="F133" s="141">
        <f t="shared" si="5"/>
        <v>0</v>
      </c>
      <c r="G133" s="141">
        <f t="shared" si="5"/>
        <v>0</v>
      </c>
      <c r="H133" s="136">
        <f t="shared" si="4"/>
        <v>93852.706950997555</v>
      </c>
    </row>
    <row r="134" spans="2:12">
      <c r="B134" s="127" t="str">
        <f>$B$50</f>
        <v>Technology</v>
      </c>
      <c r="C134" s="141">
        <f t="shared" si="5"/>
        <v>163</v>
      </c>
      <c r="D134" s="141">
        <f t="shared" si="5"/>
        <v>28269.846732863472</v>
      </c>
      <c r="E134" s="141">
        <f t="shared" si="5"/>
        <v>232273.78707866371</v>
      </c>
      <c r="F134" s="141">
        <f t="shared" si="5"/>
        <v>7914.0993500528957</v>
      </c>
      <c r="G134" s="141">
        <f t="shared" si="5"/>
        <v>0</v>
      </c>
      <c r="H134" s="136">
        <f t="shared" si="4"/>
        <v>268620.73316158005</v>
      </c>
    </row>
    <row r="135" spans="2:12">
      <c r="B135" s="127" t="str">
        <f>$B$51</f>
        <v>Nursing</v>
      </c>
      <c r="C135" s="141">
        <f t="shared" si="5"/>
        <v>0</v>
      </c>
      <c r="D135" s="141">
        <f t="shared" si="5"/>
        <v>0</v>
      </c>
      <c r="E135" s="141">
        <f t="shared" si="5"/>
        <v>0</v>
      </c>
      <c r="F135" s="141">
        <f t="shared" si="5"/>
        <v>0</v>
      </c>
      <c r="G135" s="141">
        <f t="shared" si="5"/>
        <v>0</v>
      </c>
      <c r="H135" s="136">
        <f t="shared" si="4"/>
        <v>0</v>
      </c>
    </row>
    <row r="136" spans="2:12">
      <c r="B136" s="130" t="str">
        <f>$B$52</f>
        <v>Totals</v>
      </c>
      <c r="C136" s="133">
        <f>SUM(C116:C135)</f>
        <v>26502054.518516794</v>
      </c>
      <c r="D136" s="133">
        <f>SUM(D116:D135)</f>
        <v>42400249.407447934</v>
      </c>
      <c r="E136" s="133">
        <f>SUM(E116:E135)</f>
        <v>34964958.250986487</v>
      </c>
      <c r="F136" s="133">
        <f>SUM(F116:F135)</f>
        <v>39972087.998264506</v>
      </c>
      <c r="G136" s="133">
        <f>SUM(G116:G135)</f>
        <v>625241.96175970894</v>
      </c>
      <c r="H136" s="133">
        <f t="shared" si="4"/>
        <v>144464592.13697544</v>
      </c>
    </row>
    <row r="137" spans="2:12">
      <c r="B137" s="328"/>
      <c r="C137" s="331"/>
      <c r="D137" s="331"/>
      <c r="E137" s="331"/>
      <c r="F137" s="331"/>
      <c r="G137" s="331"/>
      <c r="H137" s="332"/>
    </row>
    <row r="138" spans="2:12">
      <c r="B138" s="120" t="s">
        <v>4</v>
      </c>
      <c r="C138" s="325"/>
      <c r="D138" s="325"/>
      <c r="E138" s="325"/>
      <c r="F138" s="325"/>
      <c r="G138" s="325"/>
      <c r="H138" s="122">
        <f>H86-H81-H111</f>
        <v>205318796.86302453</v>
      </c>
    </row>
    <row r="139" spans="2:12" ht="152.25" customHeight="1" thickBot="1">
      <c r="B139" s="471" t="s">
        <v>874</v>
      </c>
      <c r="C139" s="471"/>
      <c r="D139" s="471"/>
      <c r="E139" s="471"/>
      <c r="F139" s="471"/>
      <c r="G139" s="471"/>
      <c r="H139" s="319"/>
    </row>
    <row r="140" spans="2:12" ht="36.75" customHeight="1" thickTop="1">
      <c r="B140" s="519" t="s">
        <v>876</v>
      </c>
      <c r="C140" s="484"/>
      <c r="D140" s="484"/>
      <c r="E140" s="484"/>
      <c r="F140" s="485"/>
      <c r="G140" s="333" t="s">
        <v>2</v>
      </c>
      <c r="H140" s="334">
        <v>1</v>
      </c>
      <c r="I140" s="472" t="str">
        <f>IF(H140+H141=1,"","Error, the two cells on the left must equal 100%")</f>
        <v/>
      </c>
      <c r="L140" s="288"/>
    </row>
    <row r="141" spans="2:12" ht="37.5" customHeight="1" thickBot="1">
      <c r="B141" s="486"/>
      <c r="C141" s="487"/>
      <c r="D141" s="487"/>
      <c r="E141" s="487"/>
      <c r="F141" s="488"/>
      <c r="G141" s="333" t="s">
        <v>3</v>
      </c>
      <c r="H141" s="335">
        <f>1-H140</f>
        <v>0</v>
      </c>
      <c r="I141" s="472"/>
    </row>
    <row r="142" spans="2:12" ht="42" thickBot="1">
      <c r="B142" s="336" t="s">
        <v>31</v>
      </c>
      <c r="C142" s="337" t="s">
        <v>25</v>
      </c>
      <c r="D142" s="337" t="s">
        <v>26</v>
      </c>
      <c r="E142" s="337" t="s">
        <v>27</v>
      </c>
      <c r="F142" s="337" t="s">
        <v>28</v>
      </c>
      <c r="G142" s="338" t="s">
        <v>29</v>
      </c>
      <c r="H142" s="339" t="s">
        <v>6</v>
      </c>
      <c r="I142" s="340" t="s">
        <v>7</v>
      </c>
    </row>
    <row r="143" spans="2:12">
      <c r="B143" s="127" t="str">
        <f>$B$32</f>
        <v>Liberal Arts</v>
      </c>
      <c r="C143" s="327">
        <f>Data!LN4</f>
        <v>14778400.570700975</v>
      </c>
      <c r="D143" s="327">
        <f>Data!MH4</f>
        <v>11089022.847959142</v>
      </c>
      <c r="E143" s="327">
        <f>Data!NB4</f>
        <v>5470479.0549782319</v>
      </c>
      <c r="F143" s="327">
        <f>Data!NV4</f>
        <v>9436730.1843825262</v>
      </c>
      <c r="G143" s="327">
        <f>Data!OP4</f>
        <v>0</v>
      </c>
      <c r="H143" s="341">
        <f>Data!PJ4</f>
        <v>0</v>
      </c>
      <c r="I143" s="342">
        <f t="shared" ref="I143:I162" si="6">SUM(C143:H143)</f>
        <v>40774632.658020876</v>
      </c>
    </row>
    <row r="144" spans="2:12">
      <c r="B144" s="127" t="str">
        <f>$B$33</f>
        <v>Science</v>
      </c>
      <c r="C144" s="327">
        <f>Data!LO4</f>
        <v>7543004.6407433236</v>
      </c>
      <c r="D144" s="327">
        <f>Data!MI4</f>
        <v>10768524.691430507</v>
      </c>
      <c r="E144" s="327">
        <f>Data!NC4</f>
        <v>9429683.3830788434</v>
      </c>
      <c r="F144" s="327">
        <f>Data!NW4</f>
        <v>11154288.041519305</v>
      </c>
      <c r="G144" s="327">
        <f>Data!OQ4</f>
        <v>0</v>
      </c>
      <c r="H144" s="341">
        <f>Data!PK4</f>
        <v>0</v>
      </c>
      <c r="I144" s="342">
        <f t="shared" si="6"/>
        <v>38895500.756771982</v>
      </c>
    </row>
    <row r="145" spans="2:9">
      <c r="B145" s="127" t="str">
        <f>$B$34</f>
        <v>Fine Arts</v>
      </c>
      <c r="C145" s="327">
        <f>Data!LP4</f>
        <v>3739411.9040977093</v>
      </c>
      <c r="D145" s="327">
        <f>Data!MJ4</f>
        <v>4909140.6219573002</v>
      </c>
      <c r="E145" s="327">
        <f>Data!ND4</f>
        <v>1436609.1409846016</v>
      </c>
      <c r="F145" s="327">
        <f>Data!NX4</f>
        <v>1682312.3267834657</v>
      </c>
      <c r="G145" s="327">
        <f>Data!OR4</f>
        <v>0</v>
      </c>
      <c r="H145" s="341">
        <f>Data!PL4</f>
        <v>0</v>
      </c>
      <c r="I145" s="342">
        <f t="shared" si="6"/>
        <v>11767473.993823078</v>
      </c>
    </row>
    <row r="146" spans="2:9">
      <c r="B146" s="127" t="str">
        <f>$B$35</f>
        <v>Teacher Education</v>
      </c>
      <c r="C146" s="327">
        <f>Data!LQ4</f>
        <v>51618.519252105478</v>
      </c>
      <c r="D146" s="327">
        <f>Data!MK4</f>
        <v>529143.81521949999</v>
      </c>
      <c r="E146" s="327">
        <f>Data!NE4</f>
        <v>25046.236968542282</v>
      </c>
      <c r="F146" s="327">
        <f>Data!NY4</f>
        <v>38219.323497323036</v>
      </c>
      <c r="G146" s="327">
        <f>Data!OS4</f>
        <v>0</v>
      </c>
      <c r="H146" s="341">
        <f>Data!PN4</f>
        <v>0</v>
      </c>
      <c r="I146" s="342">
        <f t="shared" si="6"/>
        <v>644027.8949374709</v>
      </c>
    </row>
    <row r="147" spans="2:9">
      <c r="B147" s="127" t="str">
        <f>$B$36</f>
        <v>Agriculture</v>
      </c>
      <c r="C147" s="327">
        <f>Data!LR4</f>
        <v>0</v>
      </c>
      <c r="D147" s="327">
        <f>Data!ML4</f>
        <v>0</v>
      </c>
      <c r="E147" s="327">
        <f>Data!NF4</f>
        <v>0</v>
      </c>
      <c r="F147" s="327">
        <f>Data!NZ4</f>
        <v>0</v>
      </c>
      <c r="G147" s="327">
        <f>Data!OT4</f>
        <v>0</v>
      </c>
      <c r="H147" s="341">
        <f>Data!PM4</f>
        <v>0</v>
      </c>
      <c r="I147" s="342">
        <f t="shared" si="6"/>
        <v>0</v>
      </c>
    </row>
    <row r="148" spans="2:9">
      <c r="B148" s="127" t="str">
        <f>$B$37</f>
        <v>Engineering</v>
      </c>
      <c r="C148" s="327">
        <f>Data!LS4</f>
        <v>6480583.1249828339</v>
      </c>
      <c r="D148" s="327">
        <f>Data!MM4</f>
        <v>16734833.95032016</v>
      </c>
      <c r="E148" s="327">
        <f>Data!NG4</f>
        <v>14545517.824148217</v>
      </c>
      <c r="F148" s="327">
        <f>Data!OA4</f>
        <v>18393713.507458754</v>
      </c>
      <c r="G148" s="327">
        <f>Data!OU4</f>
        <v>0</v>
      </c>
      <c r="H148" s="341">
        <f>Data!PO4</f>
        <v>0</v>
      </c>
      <c r="I148" s="342">
        <f t="shared" si="6"/>
        <v>56154648.406909965</v>
      </c>
    </row>
    <row r="149" spans="2:9">
      <c r="B149" s="127" t="str">
        <f>$B$38</f>
        <v>Home Economics</v>
      </c>
      <c r="C149" s="327">
        <f>Data!LT4</f>
        <v>0</v>
      </c>
      <c r="D149" s="327">
        <f>Data!MN4</f>
        <v>0</v>
      </c>
      <c r="E149" s="327">
        <f>Data!NH4</f>
        <v>0</v>
      </c>
      <c r="F149" s="327">
        <f>Data!OB4</f>
        <v>0</v>
      </c>
      <c r="G149" s="327">
        <f>Data!OV4</f>
        <v>0</v>
      </c>
      <c r="H149" s="341">
        <f>Data!PP4</f>
        <v>0</v>
      </c>
      <c r="I149" s="342">
        <f t="shared" si="6"/>
        <v>0</v>
      </c>
    </row>
    <row r="150" spans="2:9">
      <c r="B150" s="127" t="str">
        <f>$B$39</f>
        <v>Law</v>
      </c>
      <c r="C150" s="327">
        <f>Data!LU4</f>
        <v>0</v>
      </c>
      <c r="D150" s="327">
        <f>Data!MO4</f>
        <v>0</v>
      </c>
      <c r="E150" s="327">
        <f>Data!NI4</f>
        <v>0</v>
      </c>
      <c r="F150" s="327">
        <f>Data!OC4</f>
        <v>0</v>
      </c>
      <c r="G150" s="327">
        <f>Data!OW4</f>
        <v>0</v>
      </c>
      <c r="H150" s="341">
        <f>Data!PQ4</f>
        <v>0</v>
      </c>
      <c r="I150" s="342">
        <f t="shared" si="6"/>
        <v>0</v>
      </c>
    </row>
    <row r="151" spans="2:9">
      <c r="B151" s="127" t="str">
        <f>$B$40</f>
        <v>Social Service</v>
      </c>
      <c r="C151" s="327">
        <f>Data!LV4</f>
        <v>0</v>
      </c>
      <c r="D151" s="327">
        <f>Data!MP4</f>
        <v>0</v>
      </c>
      <c r="E151" s="327">
        <f>Data!NJ4</f>
        <v>0</v>
      </c>
      <c r="F151" s="327">
        <f>Data!OD4</f>
        <v>0</v>
      </c>
      <c r="G151" s="327">
        <f>Data!OX4</f>
        <v>0</v>
      </c>
      <c r="H151" s="341">
        <f>Data!PR4</f>
        <v>0</v>
      </c>
      <c r="I151" s="342">
        <f t="shared" si="6"/>
        <v>0</v>
      </c>
    </row>
    <row r="152" spans="2:9">
      <c r="B152" s="127" t="str">
        <f>$B$41</f>
        <v>Library Science</v>
      </c>
      <c r="C152" s="327">
        <f>Data!LW4</f>
        <v>96099.550897637688</v>
      </c>
      <c r="D152" s="327">
        <f>Data!MQ4</f>
        <v>8563.0700120285528</v>
      </c>
      <c r="E152" s="327">
        <f>Data!NK4</f>
        <v>76272.371758803434</v>
      </c>
      <c r="F152" s="327">
        <f>Data!OE4</f>
        <v>0</v>
      </c>
      <c r="G152" s="327">
        <f>Data!OY4</f>
        <v>0</v>
      </c>
      <c r="H152" s="341">
        <f>Data!PS4</f>
        <v>0</v>
      </c>
      <c r="I152" s="342">
        <f t="shared" si="6"/>
        <v>180934.99266846967</v>
      </c>
    </row>
    <row r="153" spans="2:9">
      <c r="B153" s="127" t="str">
        <f>$B$42</f>
        <v>Veterinary Science</v>
      </c>
      <c r="C153" s="327">
        <f>Data!LX4</f>
        <v>0</v>
      </c>
      <c r="D153" s="327">
        <f>Data!MR4</f>
        <v>0</v>
      </c>
      <c r="E153" s="327">
        <f>Data!NL4</f>
        <v>0</v>
      </c>
      <c r="F153" s="327">
        <f>Data!OF4</f>
        <v>0</v>
      </c>
      <c r="G153" s="327">
        <f>Data!OZ4</f>
        <v>0</v>
      </c>
      <c r="H153" s="341">
        <f>Data!PT4</f>
        <v>0</v>
      </c>
      <c r="I153" s="342">
        <f t="shared" si="6"/>
        <v>0</v>
      </c>
    </row>
    <row r="154" spans="2:9">
      <c r="B154" s="127" t="str">
        <f>$B$43</f>
        <v>Vocational Training</v>
      </c>
      <c r="C154" s="327">
        <f>Data!LY4</f>
        <v>0</v>
      </c>
      <c r="D154" s="327">
        <f>Data!MS4</f>
        <v>0</v>
      </c>
      <c r="E154" s="327">
        <f>Data!NM4</f>
        <v>0</v>
      </c>
      <c r="F154" s="327">
        <f>Data!OG4</f>
        <v>0</v>
      </c>
      <c r="G154" s="327">
        <f>Data!PA4</f>
        <v>0</v>
      </c>
      <c r="H154" s="341">
        <f>Data!PU4</f>
        <v>0</v>
      </c>
      <c r="I154" s="342">
        <f t="shared" si="6"/>
        <v>0</v>
      </c>
    </row>
    <row r="155" spans="2:9">
      <c r="B155" s="127" t="str">
        <f>$B$44</f>
        <v>Physical Training</v>
      </c>
      <c r="C155" s="327">
        <f>Data!LZ4</f>
        <v>0</v>
      </c>
      <c r="D155" s="327">
        <f>Data!MT4</f>
        <v>0</v>
      </c>
      <c r="E155" s="327">
        <f>Data!NN4</f>
        <v>0</v>
      </c>
      <c r="F155" s="327">
        <f>Data!OH4</f>
        <v>0</v>
      </c>
      <c r="G155" s="327">
        <f>Data!PB4</f>
        <v>0</v>
      </c>
      <c r="H155" s="341">
        <f>Data!PV4</f>
        <v>0</v>
      </c>
      <c r="I155" s="342">
        <f t="shared" si="6"/>
        <v>0</v>
      </c>
    </row>
    <row r="156" spans="2:9">
      <c r="B156" s="127" t="str">
        <f>$B$45</f>
        <v>Health Services</v>
      </c>
      <c r="C156" s="327">
        <f>Data!MA4</f>
        <v>235719.90572860636</v>
      </c>
      <c r="D156" s="327">
        <f>Data!MU4</f>
        <v>1433099.9592288679</v>
      </c>
      <c r="E156" s="327">
        <f>Data!NO4</f>
        <v>3143518.1060101371</v>
      </c>
      <c r="F156" s="327">
        <f>Data!OI4</f>
        <v>668123.06366121094</v>
      </c>
      <c r="G156" s="327">
        <f>Data!PC4</f>
        <v>888618.62576721702</v>
      </c>
      <c r="H156" s="341">
        <f>Data!PW4</f>
        <v>0</v>
      </c>
      <c r="I156" s="342">
        <f t="shared" si="6"/>
        <v>6369079.6603960395</v>
      </c>
    </row>
    <row r="157" spans="2:9">
      <c r="B157" s="127" t="str">
        <f>$B$46</f>
        <v>Pharmacy</v>
      </c>
      <c r="C157" s="327">
        <f>Data!MB4</f>
        <v>0</v>
      </c>
      <c r="D157" s="327">
        <f>Data!MV4</f>
        <v>0</v>
      </c>
      <c r="E157" s="327">
        <f>Data!NP4</f>
        <v>0</v>
      </c>
      <c r="F157" s="327">
        <f>Data!OJ4</f>
        <v>0</v>
      </c>
      <c r="G157" s="327">
        <f>Data!PD4</f>
        <v>0</v>
      </c>
      <c r="H157" s="341">
        <f>Data!PX4</f>
        <v>0</v>
      </c>
      <c r="I157" s="342">
        <f t="shared" si="6"/>
        <v>0</v>
      </c>
    </row>
    <row r="158" spans="2:9">
      <c r="B158" s="127" t="str">
        <f>$B$47</f>
        <v>Business Administration</v>
      </c>
      <c r="C158" s="327">
        <f>Data!MC4</f>
        <v>4740699.0663727103</v>
      </c>
      <c r="D158" s="327">
        <f>Data!MW4</f>
        <v>14615018.475045653</v>
      </c>
      <c r="E158" s="327">
        <f>Data!NQ4</f>
        <v>15236339.908343177</v>
      </c>
      <c r="F158" s="327">
        <f>Data!OK4</f>
        <v>15425279.448419338</v>
      </c>
      <c r="G158" s="327">
        <f>Data!PE4</f>
        <v>0</v>
      </c>
      <c r="H158" s="341">
        <f>Data!PY4</f>
        <v>0</v>
      </c>
      <c r="I158" s="342">
        <f t="shared" si="6"/>
        <v>50017336.89818088</v>
      </c>
    </row>
    <row r="159" spans="2:9">
      <c r="B159" s="127" t="str">
        <f>$B$48</f>
        <v>Optometry</v>
      </c>
      <c r="C159" s="327">
        <f>Data!MD4</f>
        <v>0</v>
      </c>
      <c r="D159" s="327">
        <f>Data!MX4</f>
        <v>0</v>
      </c>
      <c r="E159" s="327">
        <f>Data!NR4</f>
        <v>0</v>
      </c>
      <c r="F159" s="327">
        <f>Data!OL4</f>
        <v>0</v>
      </c>
      <c r="G159" s="327">
        <f>Data!PF4</f>
        <v>0</v>
      </c>
      <c r="H159" s="341">
        <f>Data!PZ4</f>
        <v>0</v>
      </c>
      <c r="I159" s="342">
        <f t="shared" si="6"/>
        <v>0</v>
      </c>
    </row>
    <row r="160" spans="2:9">
      <c r="B160" s="127" t="str">
        <f>$B$49</f>
        <v>Teacher Ed-Practice Teaching</v>
      </c>
      <c r="C160" s="327">
        <f>Data!ME4</f>
        <v>0</v>
      </c>
      <c r="D160" s="327">
        <f>Data!MY4</f>
        <v>133387.18220479984</v>
      </c>
      <c r="E160" s="327">
        <f>Data!NS4</f>
        <v>0</v>
      </c>
      <c r="F160" s="327">
        <f>Data!OM4</f>
        <v>0</v>
      </c>
      <c r="G160" s="327">
        <f>Data!PG4</f>
        <v>0</v>
      </c>
      <c r="H160" s="341">
        <f>Data!QA4</f>
        <v>0</v>
      </c>
      <c r="I160" s="342">
        <f t="shared" si="6"/>
        <v>133387.18220479984</v>
      </c>
    </row>
    <row r="161" spans="2:10">
      <c r="B161" s="127" t="str">
        <f>$B$50</f>
        <v>Technology</v>
      </c>
      <c r="C161" s="327">
        <f>Data!MF4</f>
        <v>231.66205222758657</v>
      </c>
      <c r="D161" s="327">
        <f>Data!MZ4</f>
        <v>40178.225216530591</v>
      </c>
      <c r="E161" s="327">
        <f>Data!NT4</f>
        <v>330116.70057249517</v>
      </c>
      <c r="F161" s="327">
        <f>Data!ON4</f>
        <v>11247.831269731674</v>
      </c>
      <c r="G161" s="327">
        <f>Data!PH4</f>
        <v>0</v>
      </c>
      <c r="H161" s="341">
        <f>Data!QB4</f>
        <v>0</v>
      </c>
      <c r="I161" s="342">
        <f t="shared" si="6"/>
        <v>381774.41911098507</v>
      </c>
    </row>
    <row r="162" spans="2:10">
      <c r="B162" s="127" t="str">
        <f>$B$51</f>
        <v>Nursing</v>
      </c>
      <c r="C162" s="327">
        <f>Data!MG4</f>
        <v>0</v>
      </c>
      <c r="D162" s="327">
        <f>Data!NA4</f>
        <v>0</v>
      </c>
      <c r="E162" s="327">
        <f>Data!NU4</f>
        <v>0</v>
      </c>
      <c r="F162" s="327">
        <f>Data!OO4</f>
        <v>0</v>
      </c>
      <c r="G162" s="327">
        <f>Data!PI4</f>
        <v>0</v>
      </c>
      <c r="H162" s="341">
        <f>Data!QC4</f>
        <v>0</v>
      </c>
      <c r="I162" s="342">
        <f t="shared" si="6"/>
        <v>0</v>
      </c>
    </row>
    <row r="163" spans="2:10" ht="14.4" thickBot="1">
      <c r="B163" s="130" t="str">
        <f>$B$52</f>
        <v>Totals</v>
      </c>
      <c r="C163" s="133">
        <f t="shared" ref="C163:H163" si="7">SUM(C143:C162)</f>
        <v>37665768.94482813</v>
      </c>
      <c r="D163" s="133">
        <f t="shared" si="7"/>
        <v>60260912.838594481</v>
      </c>
      <c r="E163" s="133">
        <f t="shared" si="7"/>
        <v>49693582.726843052</v>
      </c>
      <c r="F163" s="133">
        <f t="shared" si="7"/>
        <v>56809913.726991661</v>
      </c>
      <c r="G163" s="134">
        <f t="shared" si="7"/>
        <v>888618.62576721702</v>
      </c>
      <c r="H163" s="343">
        <f t="shared" si="7"/>
        <v>0</v>
      </c>
      <c r="I163" s="342">
        <f>SUM(I143:I162)</f>
        <v>205318796.86302456</v>
      </c>
    </row>
    <row r="164" spans="2:10" ht="14.4" thickTop="1">
      <c r="B164" s="143"/>
      <c r="C164" s="329"/>
      <c r="D164" s="329"/>
      <c r="E164" s="329"/>
      <c r="F164" s="329"/>
      <c r="G164" s="329"/>
      <c r="H164" s="344"/>
      <c r="I164" s="345"/>
    </row>
    <row r="165" spans="2:10">
      <c r="B165" s="497" t="s">
        <v>63</v>
      </c>
      <c r="C165" s="497"/>
      <c r="D165" s="497"/>
      <c r="E165" s="497"/>
      <c r="F165" s="497"/>
      <c r="G165" s="497"/>
      <c r="H165" s="346"/>
      <c r="I165" s="346"/>
    </row>
    <row r="166" spans="2:10" ht="43.5" customHeight="1" thickBot="1">
      <c r="B166" s="473" t="s">
        <v>40</v>
      </c>
      <c r="C166" s="473"/>
      <c r="D166" s="473"/>
      <c r="E166" s="473"/>
      <c r="F166" s="473"/>
      <c r="G166" s="473"/>
      <c r="H166" s="326"/>
    </row>
    <row r="167" spans="2:10" ht="14.4" thickBot="1">
      <c r="B167" s="124" t="s">
        <v>31</v>
      </c>
      <c r="C167" s="125" t="s">
        <v>25</v>
      </c>
      <c r="D167" s="125" t="s">
        <v>26</v>
      </c>
      <c r="E167" s="125" t="s">
        <v>27</v>
      </c>
      <c r="F167" s="125" t="s">
        <v>28</v>
      </c>
      <c r="G167" s="125" t="s">
        <v>29</v>
      </c>
      <c r="H167" s="126" t="s">
        <v>1</v>
      </c>
    </row>
    <row r="168" spans="2:10">
      <c r="B168" s="127" t="str">
        <f>$B$32</f>
        <v>Liberal Arts</v>
      </c>
      <c r="C168" s="321">
        <f t="shared" ref="C168:G183" si="8">C143+$H$140*IF($H116=0,0,$H143*C116/$H116)+IF($H32=0,0,$H$141*$H143*C32/$H32)</f>
        <v>14778400.570700975</v>
      </c>
      <c r="D168" s="321">
        <f t="shared" si="8"/>
        <v>11089022.847959142</v>
      </c>
      <c r="E168" s="321">
        <f t="shared" si="8"/>
        <v>5470479.0549782319</v>
      </c>
      <c r="F168" s="321">
        <f t="shared" si="8"/>
        <v>9436730.1843825262</v>
      </c>
      <c r="G168" s="321">
        <f t="shared" si="8"/>
        <v>0</v>
      </c>
      <c r="H168" s="133">
        <f t="shared" ref="H168:H188" si="9">SUM(C168:G168)</f>
        <v>40774632.658020876</v>
      </c>
      <c r="I168" s="347"/>
      <c r="J168" s="288"/>
    </row>
    <row r="169" spans="2:10">
      <c r="B169" s="127" t="str">
        <f>$B$33</f>
        <v>Science</v>
      </c>
      <c r="C169" s="141">
        <f t="shared" si="8"/>
        <v>7543004.6407433236</v>
      </c>
      <c r="D169" s="141">
        <f t="shared" si="8"/>
        <v>10768524.691430507</v>
      </c>
      <c r="E169" s="141">
        <f t="shared" si="8"/>
        <v>9429683.3830788434</v>
      </c>
      <c r="F169" s="141">
        <f t="shared" si="8"/>
        <v>11154288.041519305</v>
      </c>
      <c r="G169" s="141">
        <f t="shared" si="8"/>
        <v>0</v>
      </c>
      <c r="H169" s="136">
        <f t="shared" si="9"/>
        <v>38895500.756771982</v>
      </c>
      <c r="I169" s="347"/>
      <c r="J169" s="288"/>
    </row>
    <row r="170" spans="2:10">
      <c r="B170" s="127" t="str">
        <f>$B$34</f>
        <v>Fine Arts</v>
      </c>
      <c r="C170" s="141">
        <f t="shared" si="8"/>
        <v>3739411.9040977093</v>
      </c>
      <c r="D170" s="141">
        <f t="shared" si="8"/>
        <v>4909140.6219573002</v>
      </c>
      <c r="E170" s="141">
        <f t="shared" si="8"/>
        <v>1436609.1409846016</v>
      </c>
      <c r="F170" s="141">
        <f t="shared" si="8"/>
        <v>1682312.3267834657</v>
      </c>
      <c r="G170" s="141">
        <f t="shared" si="8"/>
        <v>0</v>
      </c>
      <c r="H170" s="136">
        <f t="shared" si="9"/>
        <v>11767473.993823078</v>
      </c>
      <c r="I170" s="347"/>
      <c r="J170" s="288"/>
    </row>
    <row r="171" spans="2:10">
      <c r="B171" s="127" t="str">
        <f>$B$35</f>
        <v>Teacher Education</v>
      </c>
      <c r="C171" s="141">
        <f t="shared" si="8"/>
        <v>51618.519252105478</v>
      </c>
      <c r="D171" s="141">
        <f t="shared" si="8"/>
        <v>529143.81521949999</v>
      </c>
      <c r="E171" s="141">
        <f t="shared" si="8"/>
        <v>25046.236968542282</v>
      </c>
      <c r="F171" s="141">
        <f t="shared" si="8"/>
        <v>38219.323497323036</v>
      </c>
      <c r="G171" s="141">
        <f t="shared" si="8"/>
        <v>0</v>
      </c>
      <c r="H171" s="136">
        <f t="shared" si="9"/>
        <v>644027.8949374709</v>
      </c>
      <c r="I171" s="347"/>
      <c r="J171" s="288"/>
    </row>
    <row r="172" spans="2:10">
      <c r="B172" s="127" t="str">
        <f>$B$36</f>
        <v>Agriculture</v>
      </c>
      <c r="C172" s="141">
        <f t="shared" si="8"/>
        <v>0</v>
      </c>
      <c r="D172" s="141">
        <f t="shared" si="8"/>
        <v>0</v>
      </c>
      <c r="E172" s="141">
        <f t="shared" si="8"/>
        <v>0</v>
      </c>
      <c r="F172" s="141">
        <f t="shared" si="8"/>
        <v>0</v>
      </c>
      <c r="G172" s="141">
        <f t="shared" si="8"/>
        <v>0</v>
      </c>
      <c r="H172" s="136">
        <f t="shared" si="9"/>
        <v>0</v>
      </c>
      <c r="I172" s="347"/>
      <c r="J172" s="288"/>
    </row>
    <row r="173" spans="2:10">
      <c r="B173" s="127" t="str">
        <f>$B$37</f>
        <v>Engineering</v>
      </c>
      <c r="C173" s="141">
        <f t="shared" si="8"/>
        <v>6480583.1249828339</v>
      </c>
      <c r="D173" s="141">
        <f t="shared" si="8"/>
        <v>16734833.95032016</v>
      </c>
      <c r="E173" s="141">
        <f t="shared" si="8"/>
        <v>14545517.824148217</v>
      </c>
      <c r="F173" s="141">
        <f t="shared" si="8"/>
        <v>18393713.507458754</v>
      </c>
      <c r="G173" s="141">
        <f t="shared" si="8"/>
        <v>0</v>
      </c>
      <c r="H173" s="136">
        <f t="shared" si="9"/>
        <v>56154648.406909965</v>
      </c>
      <c r="I173" s="347"/>
      <c r="J173" s="288"/>
    </row>
    <row r="174" spans="2:10">
      <c r="B174" s="127" t="str">
        <f>$B$38</f>
        <v>Home Economics</v>
      </c>
      <c r="C174" s="141">
        <f t="shared" si="8"/>
        <v>0</v>
      </c>
      <c r="D174" s="141">
        <f t="shared" si="8"/>
        <v>0</v>
      </c>
      <c r="E174" s="141">
        <f t="shared" si="8"/>
        <v>0</v>
      </c>
      <c r="F174" s="141">
        <f t="shared" si="8"/>
        <v>0</v>
      </c>
      <c r="G174" s="141">
        <f t="shared" si="8"/>
        <v>0</v>
      </c>
      <c r="H174" s="136">
        <f t="shared" si="9"/>
        <v>0</v>
      </c>
      <c r="I174" s="347"/>
      <c r="J174" s="288"/>
    </row>
    <row r="175" spans="2:10">
      <c r="B175" s="127" t="str">
        <f>$B$39</f>
        <v>Law</v>
      </c>
      <c r="C175" s="141">
        <f t="shared" si="8"/>
        <v>0</v>
      </c>
      <c r="D175" s="141">
        <f t="shared" si="8"/>
        <v>0</v>
      </c>
      <c r="E175" s="141">
        <f t="shared" si="8"/>
        <v>0</v>
      </c>
      <c r="F175" s="141">
        <f t="shared" si="8"/>
        <v>0</v>
      </c>
      <c r="G175" s="141">
        <f t="shared" si="8"/>
        <v>0</v>
      </c>
      <c r="H175" s="136">
        <f t="shared" si="9"/>
        <v>0</v>
      </c>
      <c r="I175" s="347"/>
      <c r="J175" s="288"/>
    </row>
    <row r="176" spans="2:10">
      <c r="B176" s="127" t="str">
        <f>$B$40</f>
        <v>Social Service</v>
      </c>
      <c r="C176" s="141">
        <f t="shared" si="8"/>
        <v>0</v>
      </c>
      <c r="D176" s="141">
        <f t="shared" si="8"/>
        <v>0</v>
      </c>
      <c r="E176" s="141">
        <f t="shared" si="8"/>
        <v>0</v>
      </c>
      <c r="F176" s="141">
        <f t="shared" si="8"/>
        <v>0</v>
      </c>
      <c r="G176" s="141">
        <f t="shared" si="8"/>
        <v>0</v>
      </c>
      <c r="H176" s="136">
        <f t="shared" si="9"/>
        <v>0</v>
      </c>
      <c r="I176" s="347"/>
      <c r="J176" s="288"/>
    </row>
    <row r="177" spans="2:10">
      <c r="B177" s="127" t="str">
        <f>$B$41</f>
        <v>Library Science</v>
      </c>
      <c r="C177" s="141">
        <f t="shared" si="8"/>
        <v>96099.550897637688</v>
      </c>
      <c r="D177" s="141">
        <f t="shared" si="8"/>
        <v>8563.0700120285528</v>
      </c>
      <c r="E177" s="141">
        <f t="shared" si="8"/>
        <v>76272.371758803434</v>
      </c>
      <c r="F177" s="141">
        <f t="shared" si="8"/>
        <v>0</v>
      </c>
      <c r="G177" s="141">
        <f t="shared" si="8"/>
        <v>0</v>
      </c>
      <c r="H177" s="136">
        <f t="shared" si="9"/>
        <v>180934.99266846967</v>
      </c>
      <c r="I177" s="347"/>
      <c r="J177" s="288"/>
    </row>
    <row r="178" spans="2:10">
      <c r="B178" s="127" t="str">
        <f>$B$42</f>
        <v>Veterinary Science</v>
      </c>
      <c r="C178" s="141">
        <f t="shared" si="8"/>
        <v>0</v>
      </c>
      <c r="D178" s="141">
        <f t="shared" si="8"/>
        <v>0</v>
      </c>
      <c r="E178" s="141">
        <f t="shared" si="8"/>
        <v>0</v>
      </c>
      <c r="F178" s="141">
        <f t="shared" si="8"/>
        <v>0</v>
      </c>
      <c r="G178" s="141">
        <f t="shared" si="8"/>
        <v>0</v>
      </c>
      <c r="H178" s="136">
        <f t="shared" si="9"/>
        <v>0</v>
      </c>
      <c r="I178" s="347"/>
      <c r="J178" s="288"/>
    </row>
    <row r="179" spans="2:10">
      <c r="B179" s="127" t="str">
        <f>$B$43</f>
        <v>Vocational Training</v>
      </c>
      <c r="C179" s="141">
        <f t="shared" si="8"/>
        <v>0</v>
      </c>
      <c r="D179" s="141">
        <f t="shared" si="8"/>
        <v>0</v>
      </c>
      <c r="E179" s="141">
        <f t="shared" si="8"/>
        <v>0</v>
      </c>
      <c r="F179" s="141">
        <f t="shared" si="8"/>
        <v>0</v>
      </c>
      <c r="G179" s="141">
        <f t="shared" si="8"/>
        <v>0</v>
      </c>
      <c r="H179" s="136">
        <f t="shared" si="9"/>
        <v>0</v>
      </c>
      <c r="I179" s="347"/>
      <c r="J179" s="288"/>
    </row>
    <row r="180" spans="2:10">
      <c r="B180" s="127" t="str">
        <f>$B$44</f>
        <v>Physical Training</v>
      </c>
      <c r="C180" s="141">
        <f t="shared" si="8"/>
        <v>0</v>
      </c>
      <c r="D180" s="141">
        <f t="shared" si="8"/>
        <v>0</v>
      </c>
      <c r="E180" s="141">
        <f t="shared" si="8"/>
        <v>0</v>
      </c>
      <c r="F180" s="141">
        <f t="shared" si="8"/>
        <v>0</v>
      </c>
      <c r="G180" s="141">
        <f t="shared" si="8"/>
        <v>0</v>
      </c>
      <c r="H180" s="136">
        <f t="shared" si="9"/>
        <v>0</v>
      </c>
      <c r="I180" s="347"/>
      <c r="J180" s="288"/>
    </row>
    <row r="181" spans="2:10">
      <c r="B181" s="127" t="str">
        <f>$B$45</f>
        <v>Health Services</v>
      </c>
      <c r="C181" s="141">
        <f t="shared" si="8"/>
        <v>235719.90572860636</v>
      </c>
      <c r="D181" s="141">
        <f t="shared" si="8"/>
        <v>1433099.9592288679</v>
      </c>
      <c r="E181" s="141">
        <f t="shared" si="8"/>
        <v>3143518.1060101371</v>
      </c>
      <c r="F181" s="141">
        <f t="shared" si="8"/>
        <v>668123.06366121094</v>
      </c>
      <c r="G181" s="141">
        <f t="shared" si="8"/>
        <v>888618.62576721702</v>
      </c>
      <c r="H181" s="136">
        <f t="shared" si="9"/>
        <v>6369079.6603960395</v>
      </c>
      <c r="I181" s="347"/>
      <c r="J181" s="288"/>
    </row>
    <row r="182" spans="2:10">
      <c r="B182" s="127" t="str">
        <f>$B$46</f>
        <v>Pharmacy</v>
      </c>
      <c r="C182" s="141">
        <f t="shared" si="8"/>
        <v>0</v>
      </c>
      <c r="D182" s="141">
        <f t="shared" si="8"/>
        <v>0</v>
      </c>
      <c r="E182" s="141">
        <f t="shared" si="8"/>
        <v>0</v>
      </c>
      <c r="F182" s="141">
        <f t="shared" si="8"/>
        <v>0</v>
      </c>
      <c r="G182" s="141">
        <f t="shared" si="8"/>
        <v>0</v>
      </c>
      <c r="H182" s="136">
        <f t="shared" si="9"/>
        <v>0</v>
      </c>
      <c r="I182" s="347"/>
      <c r="J182" s="288"/>
    </row>
    <row r="183" spans="2:10">
      <c r="B183" s="127" t="str">
        <f>$B$47</f>
        <v>Business Administration</v>
      </c>
      <c r="C183" s="141">
        <f t="shared" si="8"/>
        <v>4740699.0663727103</v>
      </c>
      <c r="D183" s="141">
        <f t="shared" si="8"/>
        <v>14615018.475045653</v>
      </c>
      <c r="E183" s="141">
        <f t="shared" si="8"/>
        <v>15236339.908343177</v>
      </c>
      <c r="F183" s="141">
        <f t="shared" si="8"/>
        <v>15425279.448419338</v>
      </c>
      <c r="G183" s="141">
        <f t="shared" si="8"/>
        <v>0</v>
      </c>
      <c r="H183" s="136">
        <f t="shared" si="9"/>
        <v>50017336.89818088</v>
      </c>
      <c r="I183" s="347"/>
      <c r="J183" s="288"/>
    </row>
    <row r="184" spans="2:10">
      <c r="B184" s="127" t="str">
        <f>$B$48</f>
        <v>Optometry</v>
      </c>
      <c r="C184" s="141">
        <f t="shared" ref="C184:G187" si="10">C159+$H$140*IF($H132=0,0,$H159*C132/$H132)+IF($H48=0,0,$H$141*$H159*C48/$H48)</f>
        <v>0</v>
      </c>
      <c r="D184" s="141">
        <f t="shared" si="10"/>
        <v>0</v>
      </c>
      <c r="E184" s="141">
        <f t="shared" si="10"/>
        <v>0</v>
      </c>
      <c r="F184" s="141">
        <f t="shared" si="10"/>
        <v>0</v>
      </c>
      <c r="G184" s="141">
        <f t="shared" si="10"/>
        <v>0</v>
      </c>
      <c r="H184" s="136">
        <f t="shared" si="9"/>
        <v>0</v>
      </c>
      <c r="I184" s="347"/>
      <c r="J184" s="288"/>
    </row>
    <row r="185" spans="2:10">
      <c r="B185" s="127" t="str">
        <f>$B$49</f>
        <v>Teacher Ed-Practice Teaching</v>
      </c>
      <c r="C185" s="141">
        <f t="shared" si="10"/>
        <v>0</v>
      </c>
      <c r="D185" s="141">
        <f t="shared" si="10"/>
        <v>133387.18220479984</v>
      </c>
      <c r="E185" s="141">
        <f t="shared" si="10"/>
        <v>0</v>
      </c>
      <c r="F185" s="141">
        <f t="shared" si="10"/>
        <v>0</v>
      </c>
      <c r="G185" s="141">
        <f t="shared" si="10"/>
        <v>0</v>
      </c>
      <c r="H185" s="136">
        <f t="shared" si="9"/>
        <v>133387.18220479984</v>
      </c>
      <c r="I185" s="347"/>
      <c r="J185" s="288"/>
    </row>
    <row r="186" spans="2:10">
      <c r="B186" s="127" t="str">
        <f>$B$50</f>
        <v>Technology</v>
      </c>
      <c r="C186" s="141">
        <f t="shared" si="10"/>
        <v>231.66205222758657</v>
      </c>
      <c r="D186" s="141">
        <f t="shared" si="10"/>
        <v>40178.225216530591</v>
      </c>
      <c r="E186" s="141">
        <f t="shared" si="10"/>
        <v>330116.70057249517</v>
      </c>
      <c r="F186" s="141">
        <f t="shared" si="10"/>
        <v>11247.831269731674</v>
      </c>
      <c r="G186" s="141">
        <f t="shared" si="10"/>
        <v>0</v>
      </c>
      <c r="H186" s="136">
        <f t="shared" si="9"/>
        <v>381774.41911098507</v>
      </c>
      <c r="I186" s="347"/>
      <c r="J186" s="288"/>
    </row>
    <row r="187" spans="2:10">
      <c r="B187" s="127" t="str">
        <f>$B$51</f>
        <v>Nursing</v>
      </c>
      <c r="C187" s="141">
        <f t="shared" si="10"/>
        <v>0</v>
      </c>
      <c r="D187" s="141">
        <f t="shared" si="10"/>
        <v>0</v>
      </c>
      <c r="E187" s="141">
        <f t="shared" si="10"/>
        <v>0</v>
      </c>
      <c r="F187" s="141">
        <f t="shared" si="10"/>
        <v>0</v>
      </c>
      <c r="G187" s="141">
        <f t="shared" si="10"/>
        <v>0</v>
      </c>
      <c r="H187" s="136">
        <f t="shared" si="9"/>
        <v>0</v>
      </c>
      <c r="I187" s="347"/>
      <c r="J187" s="288"/>
    </row>
    <row r="188" spans="2:10">
      <c r="B188" s="130" t="str">
        <f>$B$52</f>
        <v>Totals</v>
      </c>
      <c r="C188" s="133">
        <f>SUM(C168:C187)</f>
        <v>37665768.94482813</v>
      </c>
      <c r="D188" s="133">
        <f>SUM(D168:D187)</f>
        <v>60260912.838594481</v>
      </c>
      <c r="E188" s="133">
        <f>SUM(E168:E187)</f>
        <v>49693582.726843052</v>
      </c>
      <c r="F188" s="133">
        <f>SUM(F168:F187)</f>
        <v>56809913.726991661</v>
      </c>
      <c r="G188" s="133">
        <f>SUM(G168:G187)</f>
        <v>888618.62576721702</v>
      </c>
      <c r="H188" s="133">
        <f t="shared" si="9"/>
        <v>205318796.86302456</v>
      </c>
      <c r="I188" s="347"/>
      <c r="J188" s="288"/>
    </row>
    <row r="189" spans="2:10">
      <c r="B189" s="328"/>
      <c r="C189" s="329"/>
      <c r="D189" s="329"/>
      <c r="E189" s="329"/>
      <c r="F189" s="329"/>
      <c r="G189" s="329"/>
      <c r="H189" s="344"/>
    </row>
    <row r="190" spans="2:10">
      <c r="B190" s="489" t="s">
        <v>34</v>
      </c>
      <c r="C190" s="489"/>
      <c r="D190" s="489"/>
      <c r="E190" s="489"/>
      <c r="F190" s="489"/>
      <c r="G190" s="489"/>
      <c r="H190" s="122">
        <f>H15</f>
        <v>88053560</v>
      </c>
    </row>
    <row r="191" spans="2:10" ht="43.5" customHeight="1" thickBot="1">
      <c r="B191" s="471" t="s">
        <v>229</v>
      </c>
      <c r="C191" s="471"/>
      <c r="D191" s="471"/>
      <c r="E191" s="471"/>
      <c r="F191" s="471"/>
      <c r="G191" s="471"/>
      <c r="H191" s="471"/>
    </row>
    <row r="192" spans="2:10" ht="14.4" thickBot="1">
      <c r="B192" s="124" t="s">
        <v>31</v>
      </c>
      <c r="C192" s="125" t="s">
        <v>25</v>
      </c>
      <c r="D192" s="125" t="s">
        <v>26</v>
      </c>
      <c r="E192" s="125" t="s">
        <v>27</v>
      </c>
      <c r="F192" s="125" t="s">
        <v>28</v>
      </c>
      <c r="G192" s="125" t="s">
        <v>29</v>
      </c>
      <c r="H192" s="126" t="s">
        <v>1</v>
      </c>
    </row>
    <row r="193" spans="2:8">
      <c r="B193" s="127" t="str">
        <f>$B$32</f>
        <v>Liberal Arts</v>
      </c>
      <c r="C193" s="135">
        <f t="shared" ref="C193:G208" si="11">$H$190*IF($H$136=0,0,C116/$H$136)</f>
        <v>6337903.7927267309</v>
      </c>
      <c r="D193" s="135">
        <f t="shared" si="11"/>
        <v>4755667.5453127222</v>
      </c>
      <c r="E193" s="135">
        <f t="shared" si="11"/>
        <v>2346084.0558968647</v>
      </c>
      <c r="F193" s="135">
        <f t="shared" si="11"/>
        <v>4047060.9617330167</v>
      </c>
      <c r="G193" s="135">
        <f t="shared" si="11"/>
        <v>0</v>
      </c>
      <c r="H193" s="135">
        <f>SUM(C193:G193)</f>
        <v>17486716.355669335</v>
      </c>
    </row>
    <row r="194" spans="2:8">
      <c r="B194" s="127" t="str">
        <f>$B$33</f>
        <v>Science</v>
      </c>
      <c r="C194" s="138">
        <f t="shared" si="11"/>
        <v>3234912.8373135482</v>
      </c>
      <c r="D194" s="138">
        <f t="shared" si="11"/>
        <v>4618217.8617622629</v>
      </c>
      <c r="E194" s="138">
        <f t="shared" si="11"/>
        <v>4044038.8519657552</v>
      </c>
      <c r="F194" s="138">
        <f t="shared" si="11"/>
        <v>4783657.3481211569</v>
      </c>
      <c r="G194" s="138">
        <f t="shared" si="11"/>
        <v>0</v>
      </c>
      <c r="H194" s="138">
        <f t="shared" ref="H194:H213" si="12">SUM(C194:G194)</f>
        <v>16680826.899162723</v>
      </c>
    </row>
    <row r="195" spans="2:8">
      <c r="B195" s="127" t="str">
        <f>$B$34</f>
        <v>Fine Arts</v>
      </c>
      <c r="C195" s="138">
        <f t="shared" si="11"/>
        <v>1603694.0382124323</v>
      </c>
      <c r="D195" s="138">
        <f t="shared" si="11"/>
        <v>2105346.9770346228</v>
      </c>
      <c r="E195" s="138">
        <f t="shared" si="11"/>
        <v>616107.98000451829</v>
      </c>
      <c r="F195" s="138">
        <f t="shared" si="11"/>
        <v>721480.8954096525</v>
      </c>
      <c r="G195" s="138">
        <f t="shared" si="11"/>
        <v>0</v>
      </c>
      <c r="H195" s="138">
        <f t="shared" si="12"/>
        <v>5046629.8906612266</v>
      </c>
    </row>
    <row r="196" spans="2:8">
      <c r="B196" s="127" t="str">
        <f>$B$35</f>
        <v>Teacher Education</v>
      </c>
      <c r="C196" s="138">
        <f t="shared" si="11"/>
        <v>22137.254121495196</v>
      </c>
      <c r="D196" s="138">
        <f t="shared" si="11"/>
        <v>226930.01027637525</v>
      </c>
      <c r="E196" s="138">
        <f t="shared" si="11"/>
        <v>10741.395154166345</v>
      </c>
      <c r="F196" s="138">
        <f t="shared" si="11"/>
        <v>16390.839738731211</v>
      </c>
      <c r="G196" s="138">
        <f t="shared" si="11"/>
        <v>0</v>
      </c>
      <c r="H196" s="138">
        <f t="shared" si="12"/>
        <v>276199.499290768</v>
      </c>
    </row>
    <row r="197" spans="2:8">
      <c r="B197" s="127" t="str">
        <f>$B$36</f>
        <v>Agriculture</v>
      </c>
      <c r="C197" s="138">
        <f t="shared" si="11"/>
        <v>0</v>
      </c>
      <c r="D197" s="138">
        <f t="shared" si="11"/>
        <v>0</v>
      </c>
      <c r="E197" s="138">
        <f t="shared" si="11"/>
        <v>0</v>
      </c>
      <c r="F197" s="138">
        <f t="shared" si="11"/>
        <v>0</v>
      </c>
      <c r="G197" s="138">
        <f t="shared" si="11"/>
        <v>0</v>
      </c>
      <c r="H197" s="138">
        <f t="shared" si="12"/>
        <v>0</v>
      </c>
    </row>
    <row r="198" spans="2:8">
      <c r="B198" s="127" t="str">
        <f>$B$37</f>
        <v>Engineering</v>
      </c>
      <c r="C198" s="138">
        <f t="shared" si="11"/>
        <v>2779279.9478138215</v>
      </c>
      <c r="D198" s="138">
        <f t="shared" si="11"/>
        <v>7176944.9648471233</v>
      </c>
      <c r="E198" s="138">
        <f t="shared" si="11"/>
        <v>6238029.0846636975</v>
      </c>
      <c r="F198" s="138">
        <f t="shared" si="11"/>
        <v>7888376.4209486572</v>
      </c>
      <c r="G198" s="138">
        <f t="shared" si="11"/>
        <v>0</v>
      </c>
      <c r="H198" s="138">
        <f t="shared" si="12"/>
        <v>24082630.4182733</v>
      </c>
    </row>
    <row r="199" spans="2:8">
      <c r="B199" s="127" t="str">
        <f>$B$38</f>
        <v>Home Economics</v>
      </c>
      <c r="C199" s="138">
        <f t="shared" si="11"/>
        <v>0</v>
      </c>
      <c r="D199" s="138">
        <f t="shared" si="11"/>
        <v>0</v>
      </c>
      <c r="E199" s="138">
        <f t="shared" si="11"/>
        <v>0</v>
      </c>
      <c r="F199" s="138">
        <f t="shared" si="11"/>
        <v>0</v>
      </c>
      <c r="G199" s="138">
        <f t="shared" si="11"/>
        <v>0</v>
      </c>
      <c r="H199" s="138">
        <f t="shared" si="12"/>
        <v>0</v>
      </c>
    </row>
    <row r="200" spans="2:8">
      <c r="B200" s="127" t="str">
        <f>$B$39</f>
        <v>Law</v>
      </c>
      <c r="C200" s="138">
        <f t="shared" si="11"/>
        <v>0</v>
      </c>
      <c r="D200" s="138">
        <f t="shared" si="11"/>
        <v>0</v>
      </c>
      <c r="E200" s="138">
        <f t="shared" si="11"/>
        <v>0</v>
      </c>
      <c r="F200" s="138">
        <f t="shared" si="11"/>
        <v>0</v>
      </c>
      <c r="G200" s="138">
        <f t="shared" si="11"/>
        <v>0</v>
      </c>
      <c r="H200" s="138">
        <f t="shared" si="12"/>
        <v>0</v>
      </c>
    </row>
    <row r="201" spans="2:8">
      <c r="B201" s="127" t="str">
        <f>$B$40</f>
        <v>Social Service</v>
      </c>
      <c r="C201" s="138">
        <f t="shared" si="11"/>
        <v>0</v>
      </c>
      <c r="D201" s="138">
        <f t="shared" si="11"/>
        <v>0</v>
      </c>
      <c r="E201" s="138">
        <f t="shared" si="11"/>
        <v>0</v>
      </c>
      <c r="F201" s="138">
        <f t="shared" si="11"/>
        <v>0</v>
      </c>
      <c r="G201" s="138">
        <f t="shared" si="11"/>
        <v>0</v>
      </c>
      <c r="H201" s="138">
        <f t="shared" si="12"/>
        <v>0</v>
      </c>
    </row>
    <row r="202" spans="2:8">
      <c r="B202" s="127" t="str">
        <f>$B$41</f>
        <v>Library Science</v>
      </c>
      <c r="C202" s="138">
        <f t="shared" si="11"/>
        <v>41213.506509018916</v>
      </c>
      <c r="D202" s="138">
        <f t="shared" si="11"/>
        <v>3672.3807591342106</v>
      </c>
      <c r="E202" s="138">
        <f t="shared" si="11"/>
        <v>32710.370241876208</v>
      </c>
      <c r="F202" s="138">
        <f t="shared" si="11"/>
        <v>0</v>
      </c>
      <c r="G202" s="138">
        <f t="shared" si="11"/>
        <v>0</v>
      </c>
      <c r="H202" s="138">
        <f t="shared" si="12"/>
        <v>77596.257510029332</v>
      </c>
    </row>
    <row r="203" spans="2:8">
      <c r="B203" s="127" t="str">
        <f>$B$42</f>
        <v>Veterinary Science</v>
      </c>
      <c r="C203" s="138">
        <f t="shared" si="11"/>
        <v>0</v>
      </c>
      <c r="D203" s="138">
        <f t="shared" si="11"/>
        <v>0</v>
      </c>
      <c r="E203" s="138">
        <f t="shared" si="11"/>
        <v>0</v>
      </c>
      <c r="F203" s="138">
        <f t="shared" si="11"/>
        <v>0</v>
      </c>
      <c r="G203" s="138">
        <f t="shared" si="11"/>
        <v>0</v>
      </c>
      <c r="H203" s="138">
        <f t="shared" si="12"/>
        <v>0</v>
      </c>
    </row>
    <row r="204" spans="2:8">
      <c r="B204" s="127" t="str">
        <f>$B$43</f>
        <v>Vocational Training</v>
      </c>
      <c r="C204" s="138">
        <f t="shared" si="11"/>
        <v>0</v>
      </c>
      <c r="D204" s="138">
        <f t="shared" si="11"/>
        <v>0</v>
      </c>
      <c r="E204" s="138">
        <f t="shared" si="11"/>
        <v>0</v>
      </c>
      <c r="F204" s="138">
        <f t="shared" si="11"/>
        <v>0</v>
      </c>
      <c r="G204" s="138">
        <f t="shared" si="11"/>
        <v>0</v>
      </c>
      <c r="H204" s="138">
        <f t="shared" si="12"/>
        <v>0</v>
      </c>
    </row>
    <row r="205" spans="2:8">
      <c r="B205" s="127" t="str">
        <f>$B$44</f>
        <v>Physical Training</v>
      </c>
      <c r="C205" s="138">
        <f t="shared" si="11"/>
        <v>0</v>
      </c>
      <c r="D205" s="138">
        <f t="shared" si="11"/>
        <v>0</v>
      </c>
      <c r="E205" s="138">
        <f t="shared" si="11"/>
        <v>0</v>
      </c>
      <c r="F205" s="138">
        <f t="shared" si="11"/>
        <v>0</v>
      </c>
      <c r="G205" s="138">
        <f t="shared" si="11"/>
        <v>0</v>
      </c>
      <c r="H205" s="138">
        <f t="shared" si="12"/>
        <v>0</v>
      </c>
    </row>
    <row r="206" spans="2:8">
      <c r="B206" s="127" t="str">
        <f>$B$45</f>
        <v>Health Services</v>
      </c>
      <c r="C206" s="138">
        <f t="shared" si="11"/>
        <v>101091.4596198186</v>
      </c>
      <c r="D206" s="138">
        <f t="shared" si="11"/>
        <v>614603.02307412319</v>
      </c>
      <c r="E206" s="138">
        <f t="shared" si="11"/>
        <v>1348137.4544743302</v>
      </c>
      <c r="F206" s="138">
        <f t="shared" si="11"/>
        <v>286533.01681250479</v>
      </c>
      <c r="G206" s="138">
        <f t="shared" si="11"/>
        <v>381095.32432781544</v>
      </c>
      <c r="H206" s="138">
        <f t="shared" si="12"/>
        <v>2731460.2783085923</v>
      </c>
    </row>
    <row r="207" spans="2:8">
      <c r="B207" s="127" t="str">
        <f>$B$46</f>
        <v>Pharmacy</v>
      </c>
      <c r="C207" s="138">
        <f t="shared" si="11"/>
        <v>0</v>
      </c>
      <c r="D207" s="138">
        <f t="shared" si="11"/>
        <v>0</v>
      </c>
      <c r="E207" s="138">
        <f t="shared" si="11"/>
        <v>0</v>
      </c>
      <c r="F207" s="138">
        <f t="shared" si="11"/>
        <v>0</v>
      </c>
      <c r="G207" s="138">
        <f t="shared" si="11"/>
        <v>0</v>
      </c>
      <c r="H207" s="138">
        <f t="shared" si="12"/>
        <v>0</v>
      </c>
    </row>
    <row r="208" spans="2:8">
      <c r="B208" s="127" t="str">
        <f>$B$47</f>
        <v>Business Administration</v>
      </c>
      <c r="C208" s="138">
        <f t="shared" si="11"/>
        <v>2033108.6878581285</v>
      </c>
      <c r="D208" s="138">
        <f t="shared" si="11"/>
        <v>6267835.3168613231</v>
      </c>
      <c r="E208" s="138">
        <f t="shared" si="11"/>
        <v>6534296.8632079456</v>
      </c>
      <c r="F208" s="138">
        <f t="shared" si="11"/>
        <v>6615325.9720019521</v>
      </c>
      <c r="G208" s="138">
        <f t="shared" si="11"/>
        <v>0</v>
      </c>
      <c r="H208" s="138">
        <f t="shared" si="12"/>
        <v>21450566.83992935</v>
      </c>
    </row>
    <row r="209" spans="2:8">
      <c r="B209" s="127" t="str">
        <f>$B$48</f>
        <v>Optometry</v>
      </c>
      <c r="C209" s="138">
        <f t="shared" ref="C209:G212" si="13">$H$190*IF($H$136=0,0,C132/$H$136)</f>
        <v>0</v>
      </c>
      <c r="D209" s="138">
        <f t="shared" si="13"/>
        <v>0</v>
      </c>
      <c r="E209" s="138">
        <f t="shared" si="13"/>
        <v>0</v>
      </c>
      <c r="F209" s="138">
        <f t="shared" si="13"/>
        <v>0</v>
      </c>
      <c r="G209" s="138">
        <f t="shared" si="13"/>
        <v>0</v>
      </c>
      <c r="H209" s="138">
        <f t="shared" si="12"/>
        <v>0</v>
      </c>
    </row>
    <row r="210" spans="2:8">
      <c r="B210" s="127" t="str">
        <f>$B$49</f>
        <v>Teacher Ed-Practice Teaching</v>
      </c>
      <c r="C210" s="138">
        <f t="shared" si="13"/>
        <v>0</v>
      </c>
      <c r="D210" s="138">
        <f t="shared" si="13"/>
        <v>57204.778281147468</v>
      </c>
      <c r="E210" s="138">
        <f t="shared" si="13"/>
        <v>0</v>
      </c>
      <c r="F210" s="138">
        <f t="shared" si="13"/>
        <v>0</v>
      </c>
      <c r="G210" s="138">
        <f t="shared" si="13"/>
        <v>0</v>
      </c>
      <c r="H210" s="138">
        <f t="shared" si="12"/>
        <v>57204.778281147468</v>
      </c>
    </row>
    <row r="211" spans="2:8">
      <c r="B211" s="127" t="str">
        <f>$B$50</f>
        <v>Technology</v>
      </c>
      <c r="C211" s="138">
        <f t="shared" si="13"/>
        <v>99.351197879625232</v>
      </c>
      <c r="D211" s="138">
        <f t="shared" si="13"/>
        <v>17230.939489468688</v>
      </c>
      <c r="E211" s="138">
        <f t="shared" si="13"/>
        <v>141574.71768283594</v>
      </c>
      <c r="F211" s="138">
        <f t="shared" si="13"/>
        <v>4823.7745433504215</v>
      </c>
      <c r="G211" s="138">
        <f t="shared" si="13"/>
        <v>0</v>
      </c>
      <c r="H211" s="138">
        <f t="shared" si="12"/>
        <v>163728.78291353467</v>
      </c>
    </row>
    <row r="212" spans="2:8">
      <c r="B212" s="127" t="str">
        <f>$B$51</f>
        <v>Nursing</v>
      </c>
      <c r="C212" s="138">
        <f t="shared" si="13"/>
        <v>0</v>
      </c>
      <c r="D212" s="138">
        <f t="shared" si="13"/>
        <v>0</v>
      </c>
      <c r="E212" s="138">
        <f t="shared" si="13"/>
        <v>0</v>
      </c>
      <c r="F212" s="138">
        <f t="shared" si="13"/>
        <v>0</v>
      </c>
      <c r="G212" s="138">
        <f t="shared" si="13"/>
        <v>0</v>
      </c>
      <c r="H212" s="138">
        <f t="shared" si="12"/>
        <v>0</v>
      </c>
    </row>
    <row r="213" spans="2:8">
      <c r="B213" s="130" t="str">
        <f>$B$52</f>
        <v>Totals</v>
      </c>
      <c r="C213" s="135">
        <f>SUM(C193:C212)</f>
        <v>16153440.875372874</v>
      </c>
      <c r="D213" s="135">
        <f>SUM(D193:D212)</f>
        <v>25843653.797698304</v>
      </c>
      <c r="E213" s="135">
        <f>SUM(E193:E212)</f>
        <v>21311720.773291986</v>
      </c>
      <c r="F213" s="135">
        <f>SUM(F193:F212)</f>
        <v>24363649.229309019</v>
      </c>
      <c r="G213" s="135">
        <f>SUM(G193:G212)</f>
        <v>381095.32432781544</v>
      </c>
      <c r="H213" s="135">
        <f t="shared" si="12"/>
        <v>88053560</v>
      </c>
    </row>
    <row r="214" spans="2:8">
      <c r="B214" s="143"/>
      <c r="C214" s="144"/>
      <c r="D214" s="144"/>
      <c r="E214" s="144"/>
      <c r="F214" s="144"/>
      <c r="G214" s="144"/>
      <c r="H214" s="144"/>
    </row>
    <row r="215" spans="2:8">
      <c r="B215" s="489" t="s">
        <v>35</v>
      </c>
      <c r="C215" s="489"/>
      <c r="D215" s="489"/>
      <c r="E215" s="489"/>
      <c r="F215" s="489"/>
      <c r="G215" s="489"/>
      <c r="H215" s="122">
        <f>H17</f>
        <v>50975011</v>
      </c>
    </row>
    <row r="216" spans="2:8" ht="60.75" customHeight="1" thickBot="1">
      <c r="B216" s="471" t="s">
        <v>230</v>
      </c>
      <c r="C216" s="471"/>
      <c r="D216" s="471"/>
      <c r="E216" s="471"/>
      <c r="F216" s="471"/>
      <c r="G216" s="471"/>
      <c r="H216" s="471"/>
    </row>
    <row r="217" spans="2:8" ht="14.4" thickBot="1">
      <c r="B217" s="124" t="s">
        <v>31</v>
      </c>
      <c r="C217" s="125" t="s">
        <v>25</v>
      </c>
      <c r="D217" s="125" t="s">
        <v>26</v>
      </c>
      <c r="E217" s="125" t="s">
        <v>27</v>
      </c>
      <c r="F217" s="125" t="s">
        <v>28</v>
      </c>
      <c r="G217" s="125" t="s">
        <v>29</v>
      </c>
      <c r="H217" s="126" t="s">
        <v>1</v>
      </c>
    </row>
    <row r="218" spans="2:8">
      <c r="B218" s="127" t="str">
        <f>$B$32</f>
        <v>Liberal Arts</v>
      </c>
      <c r="C218" s="135">
        <f t="shared" ref="C218:G233" si="14">$H$215*IF($H$25=0,0,C$25/$H$25)*IF(C$52=0,0,C32/C$52)</f>
        <v>5042283.0436511589</v>
      </c>
      <c r="D218" s="135">
        <f t="shared" si="14"/>
        <v>3947015.6607845295</v>
      </c>
      <c r="E218" s="135">
        <f t="shared" si="14"/>
        <v>777153.30546097422</v>
      </c>
      <c r="F218" s="135">
        <f t="shared" si="14"/>
        <v>520809.76993540849</v>
      </c>
      <c r="G218" s="135">
        <f t="shared" si="14"/>
        <v>0</v>
      </c>
      <c r="H218" s="135">
        <f>SUM(C218:G218)</f>
        <v>10287261.779832071</v>
      </c>
    </row>
    <row r="219" spans="2:8">
      <c r="B219" s="127" t="str">
        <f>$B$33</f>
        <v>Science</v>
      </c>
      <c r="C219" s="138">
        <f t="shared" si="14"/>
        <v>2902332.0812632795</v>
      </c>
      <c r="D219" s="138">
        <f t="shared" si="14"/>
        <v>4059062.3726104405</v>
      </c>
      <c r="E219" s="138">
        <f t="shared" si="14"/>
        <v>3137955.4798037759</v>
      </c>
      <c r="F219" s="138">
        <f t="shared" si="14"/>
        <v>633926.4122610616</v>
      </c>
      <c r="G219" s="138">
        <f t="shared" si="14"/>
        <v>0</v>
      </c>
      <c r="H219" s="138">
        <f t="shared" ref="H219:H238" si="15">SUM(C219:G219)</f>
        <v>10733276.345938558</v>
      </c>
    </row>
    <row r="220" spans="2:8">
      <c r="B220" s="127" t="str">
        <f>$B$34</f>
        <v>Fine Arts</v>
      </c>
      <c r="C220" s="138">
        <f t="shared" si="14"/>
        <v>1154121.148644669</v>
      </c>
      <c r="D220" s="138">
        <f t="shared" si="14"/>
        <v>1275073.0093006487</v>
      </c>
      <c r="E220" s="138">
        <f t="shared" si="14"/>
        <v>85064.779385259084</v>
      </c>
      <c r="F220" s="138">
        <f t="shared" si="14"/>
        <v>89182.871664634004</v>
      </c>
      <c r="G220" s="138">
        <f t="shared" si="14"/>
        <v>0</v>
      </c>
      <c r="H220" s="138">
        <f t="shared" si="15"/>
        <v>2603441.8089952106</v>
      </c>
    </row>
    <row r="221" spans="2:8">
      <c r="B221" s="127" t="str">
        <f>$B$35</f>
        <v>Teacher Education</v>
      </c>
      <c r="C221" s="138">
        <f t="shared" si="14"/>
        <v>15869.677352231571</v>
      </c>
      <c r="D221" s="138">
        <f t="shared" si="14"/>
        <v>140445.29141162019</v>
      </c>
      <c r="E221" s="138">
        <f t="shared" si="14"/>
        <v>833.06095154225432</v>
      </c>
      <c r="F221" s="138">
        <f t="shared" si="14"/>
        <v>6279.2021886323937</v>
      </c>
      <c r="G221" s="138">
        <f t="shared" si="14"/>
        <v>0</v>
      </c>
      <c r="H221" s="138">
        <f t="shared" si="15"/>
        <v>163427.23190402641</v>
      </c>
    </row>
    <row r="222" spans="2:8">
      <c r="B222" s="127" t="str">
        <f>$B$36</f>
        <v>Agriculture</v>
      </c>
      <c r="C222" s="138">
        <f t="shared" si="14"/>
        <v>0</v>
      </c>
      <c r="D222" s="138">
        <f t="shared" si="14"/>
        <v>0</v>
      </c>
      <c r="E222" s="138">
        <f t="shared" si="14"/>
        <v>0</v>
      </c>
      <c r="F222" s="138">
        <f t="shared" si="14"/>
        <v>0</v>
      </c>
      <c r="G222" s="138">
        <f t="shared" si="14"/>
        <v>0</v>
      </c>
      <c r="H222" s="138">
        <f t="shared" si="15"/>
        <v>0</v>
      </c>
    </row>
    <row r="223" spans="2:8">
      <c r="B223" s="127" t="str">
        <f>$B$37</f>
        <v>Engineering</v>
      </c>
      <c r="C223" s="138">
        <f t="shared" si="14"/>
        <v>1941648.203267301</v>
      </c>
      <c r="D223" s="138">
        <f t="shared" si="14"/>
        <v>7008955.1545353876</v>
      </c>
      <c r="E223" s="138">
        <f t="shared" si="14"/>
        <v>3649732.5910345651</v>
      </c>
      <c r="F223" s="138">
        <f t="shared" si="14"/>
        <v>905024.14153549494</v>
      </c>
      <c r="G223" s="138">
        <f t="shared" si="14"/>
        <v>0</v>
      </c>
      <c r="H223" s="138">
        <f t="shared" si="15"/>
        <v>13505360.090372749</v>
      </c>
    </row>
    <row r="224" spans="2:8">
      <c r="B224" s="127" t="str">
        <f>$B$38</f>
        <v>Home Economics</v>
      </c>
      <c r="C224" s="138">
        <f t="shared" si="14"/>
        <v>0</v>
      </c>
      <c r="D224" s="138">
        <f t="shared" si="14"/>
        <v>0</v>
      </c>
      <c r="E224" s="138">
        <f t="shared" si="14"/>
        <v>0</v>
      </c>
      <c r="F224" s="138">
        <f t="shared" si="14"/>
        <v>0</v>
      </c>
      <c r="G224" s="138">
        <f t="shared" si="14"/>
        <v>0</v>
      </c>
      <c r="H224" s="138">
        <f t="shared" si="15"/>
        <v>0</v>
      </c>
    </row>
    <row r="225" spans="2:10">
      <c r="B225" s="127" t="str">
        <f>$B$39</f>
        <v>Law</v>
      </c>
      <c r="C225" s="138">
        <f t="shared" si="14"/>
        <v>0</v>
      </c>
      <c r="D225" s="138">
        <f t="shared" si="14"/>
        <v>0</v>
      </c>
      <c r="E225" s="138">
        <f t="shared" si="14"/>
        <v>0</v>
      </c>
      <c r="F225" s="138">
        <f t="shared" si="14"/>
        <v>0</v>
      </c>
      <c r="G225" s="138">
        <f t="shared" si="14"/>
        <v>0</v>
      </c>
      <c r="H225" s="138">
        <f t="shared" si="15"/>
        <v>0</v>
      </c>
    </row>
    <row r="226" spans="2:10">
      <c r="B226" s="127" t="str">
        <f>$B$40</f>
        <v>Social Service</v>
      </c>
      <c r="C226" s="138">
        <f t="shared" si="14"/>
        <v>0</v>
      </c>
      <c r="D226" s="138">
        <f t="shared" si="14"/>
        <v>0</v>
      </c>
      <c r="E226" s="138">
        <f t="shared" si="14"/>
        <v>0</v>
      </c>
      <c r="F226" s="138">
        <f t="shared" si="14"/>
        <v>0</v>
      </c>
      <c r="G226" s="138">
        <f t="shared" si="14"/>
        <v>0</v>
      </c>
      <c r="H226" s="138">
        <f t="shared" si="15"/>
        <v>0</v>
      </c>
    </row>
    <row r="227" spans="2:10">
      <c r="B227" s="127" t="str">
        <f>$B$41</f>
        <v>Library Science</v>
      </c>
      <c r="C227" s="138">
        <f t="shared" si="14"/>
        <v>7502.856054779968</v>
      </c>
      <c r="D227" s="138">
        <f t="shared" si="14"/>
        <v>232.14097753986809</v>
      </c>
      <c r="E227" s="138">
        <f t="shared" si="14"/>
        <v>1388.4349192370908</v>
      </c>
      <c r="F227" s="138">
        <f t="shared" si="14"/>
        <v>0</v>
      </c>
      <c r="G227" s="138">
        <f t="shared" si="14"/>
        <v>0</v>
      </c>
      <c r="H227" s="138">
        <f t="shared" si="15"/>
        <v>9123.4319515569259</v>
      </c>
    </row>
    <row r="228" spans="2:10">
      <c r="B228" s="127" t="str">
        <f>$B$42</f>
        <v>Veterinary Science</v>
      </c>
      <c r="C228" s="138">
        <f t="shared" si="14"/>
        <v>0</v>
      </c>
      <c r="D228" s="138">
        <f t="shared" si="14"/>
        <v>0</v>
      </c>
      <c r="E228" s="138">
        <f t="shared" si="14"/>
        <v>0</v>
      </c>
      <c r="F228" s="138">
        <f t="shared" si="14"/>
        <v>0</v>
      </c>
      <c r="G228" s="138">
        <f t="shared" si="14"/>
        <v>0</v>
      </c>
      <c r="H228" s="138">
        <f t="shared" si="15"/>
        <v>0</v>
      </c>
    </row>
    <row r="229" spans="2:10">
      <c r="B229" s="127" t="str">
        <f>$B$43</f>
        <v>Vocational Training</v>
      </c>
      <c r="C229" s="138">
        <f t="shared" si="14"/>
        <v>0</v>
      </c>
      <c r="D229" s="138">
        <f t="shared" si="14"/>
        <v>0</v>
      </c>
      <c r="E229" s="138">
        <f t="shared" si="14"/>
        <v>0</v>
      </c>
      <c r="F229" s="138">
        <f t="shared" si="14"/>
        <v>0</v>
      </c>
      <c r="G229" s="138">
        <f t="shared" si="14"/>
        <v>0</v>
      </c>
      <c r="H229" s="138">
        <f t="shared" si="15"/>
        <v>0</v>
      </c>
    </row>
    <row r="230" spans="2:10">
      <c r="B230" s="127" t="str">
        <f>$B$44</f>
        <v>Physical Training</v>
      </c>
      <c r="C230" s="138">
        <f t="shared" si="14"/>
        <v>0</v>
      </c>
      <c r="D230" s="138">
        <f t="shared" si="14"/>
        <v>0</v>
      </c>
      <c r="E230" s="138">
        <f t="shared" si="14"/>
        <v>0</v>
      </c>
      <c r="F230" s="138">
        <f t="shared" si="14"/>
        <v>0</v>
      </c>
      <c r="G230" s="138">
        <f t="shared" si="14"/>
        <v>0</v>
      </c>
      <c r="H230" s="138">
        <f t="shared" si="15"/>
        <v>0</v>
      </c>
    </row>
    <row r="231" spans="2:10">
      <c r="B231" s="127" t="str">
        <f>$B$45</f>
        <v>Health Services</v>
      </c>
      <c r="C231" s="138">
        <f t="shared" si="14"/>
        <v>102129.78605476249</v>
      </c>
      <c r="D231" s="138">
        <f t="shared" si="14"/>
        <v>722809.62373330258</v>
      </c>
      <c r="E231" s="138">
        <f t="shared" si="14"/>
        <v>810938.55516241002</v>
      </c>
      <c r="F231" s="138">
        <f t="shared" si="14"/>
        <v>21294.685683188116</v>
      </c>
      <c r="G231" s="138">
        <f t="shared" si="14"/>
        <v>82347.974691162497</v>
      </c>
      <c r="H231" s="138">
        <f t="shared" si="15"/>
        <v>1739520.6253248258</v>
      </c>
    </row>
    <row r="232" spans="2:10">
      <c r="B232" s="127" t="str">
        <f>$B$46</f>
        <v>Pharmacy</v>
      </c>
      <c r="C232" s="138">
        <f t="shared" si="14"/>
        <v>0</v>
      </c>
      <c r="D232" s="138">
        <f t="shared" si="14"/>
        <v>0</v>
      </c>
      <c r="E232" s="138">
        <f t="shared" si="14"/>
        <v>0</v>
      </c>
      <c r="F232" s="138">
        <f t="shared" si="14"/>
        <v>0</v>
      </c>
      <c r="G232" s="138">
        <f t="shared" si="14"/>
        <v>0</v>
      </c>
      <c r="H232" s="138">
        <f t="shared" si="15"/>
        <v>0</v>
      </c>
    </row>
    <row r="233" spans="2:10">
      <c r="B233" s="127" t="str">
        <f>$B$47</f>
        <v>Business Administration</v>
      </c>
      <c r="C233" s="138">
        <f t="shared" si="14"/>
        <v>1208505.4870781044</v>
      </c>
      <c r="D233" s="138">
        <f t="shared" si="14"/>
        <v>5559699.0317539936</v>
      </c>
      <c r="E233" s="138">
        <f t="shared" si="14"/>
        <v>4835641.1367189391</v>
      </c>
      <c r="F233" s="138">
        <f t="shared" si="14"/>
        <v>189468.1008222122</v>
      </c>
      <c r="G233" s="138">
        <f t="shared" si="14"/>
        <v>0</v>
      </c>
      <c r="H233" s="138">
        <f t="shared" si="15"/>
        <v>11793313.756373249</v>
      </c>
    </row>
    <row r="234" spans="2:10">
      <c r="B234" s="127" t="str">
        <f>$B$48</f>
        <v>Optometry</v>
      </c>
      <c r="C234" s="138">
        <f t="shared" ref="C234:G237" si="16">$H$215*IF($H$25=0,0,C$25/$H$25)*IF(C$52=0,0,C48/C$52)</f>
        <v>0</v>
      </c>
      <c r="D234" s="138">
        <f t="shared" si="16"/>
        <v>0</v>
      </c>
      <c r="E234" s="138">
        <f t="shared" si="16"/>
        <v>0</v>
      </c>
      <c r="F234" s="138">
        <f t="shared" si="16"/>
        <v>0</v>
      </c>
      <c r="G234" s="138">
        <f t="shared" si="16"/>
        <v>0</v>
      </c>
      <c r="H234" s="138">
        <f t="shared" si="15"/>
        <v>0</v>
      </c>
    </row>
    <row r="235" spans="2:10">
      <c r="B235" s="127" t="str">
        <f>$B$49</f>
        <v>Teacher Ed-Practice Teaching</v>
      </c>
      <c r="C235" s="138">
        <f t="shared" si="16"/>
        <v>0</v>
      </c>
      <c r="D235" s="138">
        <f t="shared" si="16"/>
        <v>22749.815798907071</v>
      </c>
      <c r="E235" s="138">
        <f t="shared" si="16"/>
        <v>0</v>
      </c>
      <c r="F235" s="138">
        <f t="shared" si="16"/>
        <v>0</v>
      </c>
      <c r="G235" s="138">
        <f t="shared" si="16"/>
        <v>0</v>
      </c>
      <c r="H235" s="138">
        <f t="shared" si="15"/>
        <v>22749.815798907071</v>
      </c>
    </row>
    <row r="236" spans="2:10">
      <c r="B236" s="127" t="str">
        <f>$B$50</f>
        <v>Technology</v>
      </c>
      <c r="C236" s="138">
        <f t="shared" si="16"/>
        <v>409.24669389708919</v>
      </c>
      <c r="D236" s="138">
        <f t="shared" si="16"/>
        <v>11374.907899453536</v>
      </c>
      <c r="E236" s="138">
        <f t="shared" si="16"/>
        <v>103021.87100739212</v>
      </c>
      <c r="F236" s="138">
        <f t="shared" si="16"/>
        <v>2730.0879081010407</v>
      </c>
      <c r="G236" s="138">
        <f t="shared" si="16"/>
        <v>0</v>
      </c>
      <c r="H236" s="138">
        <f t="shared" si="15"/>
        <v>117536.11350884379</v>
      </c>
    </row>
    <row r="237" spans="2:10">
      <c r="B237" s="127" t="str">
        <f>$B$51</f>
        <v>Nursing</v>
      </c>
      <c r="C237" s="138">
        <f t="shared" si="16"/>
        <v>0</v>
      </c>
      <c r="D237" s="138">
        <f t="shared" si="16"/>
        <v>0</v>
      </c>
      <c r="E237" s="138">
        <f t="shared" si="16"/>
        <v>0</v>
      </c>
      <c r="F237" s="138">
        <f t="shared" si="16"/>
        <v>0</v>
      </c>
      <c r="G237" s="138">
        <f t="shared" si="16"/>
        <v>0</v>
      </c>
      <c r="H237" s="138">
        <f t="shared" si="15"/>
        <v>0</v>
      </c>
    </row>
    <row r="238" spans="2:10">
      <c r="B238" s="130" t="str">
        <f>$B$52</f>
        <v>Totals</v>
      </c>
      <c r="C238" s="135">
        <f>SUM(C218:C237)</f>
        <v>12374801.530060183</v>
      </c>
      <c r="D238" s="135">
        <f>SUM(D218:D237)</f>
        <v>22747417.008805826</v>
      </c>
      <c r="E238" s="135">
        <f>SUM(E218:E237)</f>
        <v>13401729.214444095</v>
      </c>
      <c r="F238" s="135">
        <f>SUM(F218:F237)</f>
        <v>2368715.2719987328</v>
      </c>
      <c r="G238" s="135">
        <f>SUM(G218:G237)</f>
        <v>82347.974691162497</v>
      </c>
      <c r="H238" s="135">
        <f t="shared" si="15"/>
        <v>50975011</v>
      </c>
    </row>
    <row r="239" spans="2:10">
      <c r="B239" s="328"/>
      <c r="C239" s="348"/>
      <c r="D239" s="348"/>
      <c r="E239" s="348"/>
      <c r="F239" s="348"/>
      <c r="G239" s="348"/>
      <c r="H239" s="348"/>
    </row>
    <row r="240" spans="2:10">
      <c r="B240" s="120" t="s">
        <v>11</v>
      </c>
      <c r="C240" s="121"/>
      <c r="D240" s="121"/>
      <c r="E240" s="121"/>
      <c r="F240" s="121"/>
      <c r="G240" s="121"/>
      <c r="H240" s="122">
        <f>H16</f>
        <v>22831353</v>
      </c>
      <c r="J240" s="358"/>
    </row>
    <row r="241" spans="2:8" ht="61.5" customHeight="1" thickBot="1">
      <c r="B241" s="473" t="s">
        <v>231</v>
      </c>
      <c r="C241" s="473"/>
      <c r="D241" s="473"/>
      <c r="E241" s="473"/>
      <c r="F241" s="473"/>
      <c r="G241" s="473"/>
      <c r="H241" s="326"/>
    </row>
    <row r="242" spans="2:8" ht="14.4" thickBot="1">
      <c r="B242" s="124" t="s">
        <v>31</v>
      </c>
      <c r="C242" s="125" t="s">
        <v>25</v>
      </c>
      <c r="D242" s="125" t="s">
        <v>26</v>
      </c>
      <c r="E242" s="125" t="s">
        <v>27</v>
      </c>
      <c r="F242" s="125" t="s">
        <v>28</v>
      </c>
      <c r="G242" s="125" t="s">
        <v>29</v>
      </c>
      <c r="H242" s="126" t="s">
        <v>1</v>
      </c>
    </row>
    <row r="243" spans="2:8">
      <c r="B243" s="127" t="str">
        <f>$B$32</f>
        <v>Liberal Arts</v>
      </c>
      <c r="C243" s="135">
        <f t="shared" ref="C243:G258" si="17">$H$240*IF($H$25=0,0,C$25/$H$25)*IF(C$52=0,0,C32/C$52)</f>
        <v>2258403.5164899528</v>
      </c>
      <c r="D243" s="135">
        <f t="shared" si="17"/>
        <v>1767840.8710475776</v>
      </c>
      <c r="E243" s="135">
        <f t="shared" si="17"/>
        <v>348081.56200488762</v>
      </c>
      <c r="F243" s="135">
        <f t="shared" si="17"/>
        <v>233267.07478776414</v>
      </c>
      <c r="G243" s="135">
        <f t="shared" si="17"/>
        <v>0</v>
      </c>
      <c r="H243" s="135">
        <f>SUM(C243:G243)</f>
        <v>4607593.024330182</v>
      </c>
    </row>
    <row r="244" spans="2:8">
      <c r="B244" s="127" t="str">
        <f>$B$33</f>
        <v>Science</v>
      </c>
      <c r="C244" s="138">
        <f t="shared" si="17"/>
        <v>1299934.3594167468</v>
      </c>
      <c r="D244" s="138">
        <f t="shared" si="17"/>
        <v>1818025.8142187844</v>
      </c>
      <c r="E244" s="138">
        <f t="shared" si="17"/>
        <v>1405468.4413444144</v>
      </c>
      <c r="F244" s="138">
        <f t="shared" si="17"/>
        <v>283931.2323906282</v>
      </c>
      <c r="G244" s="138">
        <f t="shared" si="17"/>
        <v>0</v>
      </c>
      <c r="H244" s="138">
        <f t="shared" ref="H244:H263" si="18">SUM(C244:G244)</f>
        <v>4807359.8473705733</v>
      </c>
    </row>
    <row r="245" spans="2:8">
      <c r="B245" s="127" t="str">
        <f>$B$34</f>
        <v>Fine Arts</v>
      </c>
      <c r="C245" s="138">
        <f t="shared" si="17"/>
        <v>516922.83792684053</v>
      </c>
      <c r="D245" s="138">
        <f t="shared" si="17"/>
        <v>571096.33534194622</v>
      </c>
      <c r="E245" s="138">
        <f t="shared" si="17"/>
        <v>38099.923235170529</v>
      </c>
      <c r="F245" s="138">
        <f t="shared" si="17"/>
        <v>39944.38813419691</v>
      </c>
      <c r="G245" s="138">
        <f t="shared" si="17"/>
        <v>0</v>
      </c>
      <c r="H245" s="138">
        <f t="shared" si="18"/>
        <v>1166063.484638154</v>
      </c>
    </row>
    <row r="246" spans="2:8">
      <c r="B246" s="127" t="str">
        <f>$B$35</f>
        <v>Teacher Education</v>
      </c>
      <c r="C246" s="138">
        <f t="shared" si="17"/>
        <v>7107.9181449299604</v>
      </c>
      <c r="D246" s="138">
        <f t="shared" si="17"/>
        <v>62904.469513632248</v>
      </c>
      <c r="E246" s="138">
        <f t="shared" si="17"/>
        <v>373.12220796140883</v>
      </c>
      <c r="F246" s="138">
        <f t="shared" si="17"/>
        <v>2812.4110012852921</v>
      </c>
      <c r="G246" s="138">
        <f t="shared" si="17"/>
        <v>0</v>
      </c>
      <c r="H246" s="138">
        <f t="shared" si="18"/>
        <v>73197.920867808905</v>
      </c>
    </row>
    <row r="247" spans="2:8">
      <c r="B247" s="127" t="str">
        <f>$B$36</f>
        <v>Agriculture</v>
      </c>
      <c r="C247" s="138">
        <f t="shared" si="17"/>
        <v>0</v>
      </c>
      <c r="D247" s="138">
        <f t="shared" si="17"/>
        <v>0</v>
      </c>
      <c r="E247" s="138">
        <f t="shared" si="17"/>
        <v>0</v>
      </c>
      <c r="F247" s="138">
        <f t="shared" si="17"/>
        <v>0</v>
      </c>
      <c r="G247" s="138">
        <f t="shared" si="17"/>
        <v>0</v>
      </c>
      <c r="H247" s="138">
        <f t="shared" si="18"/>
        <v>0</v>
      </c>
    </row>
    <row r="248" spans="2:8">
      <c r="B248" s="127" t="str">
        <f>$B$37</f>
        <v>Engineering</v>
      </c>
      <c r="C248" s="138">
        <f t="shared" si="17"/>
        <v>869650.73005303519</v>
      </c>
      <c r="D248" s="138">
        <f t="shared" si="17"/>
        <v>3139262.2807745347</v>
      </c>
      <c r="E248" s="138">
        <f t="shared" si="17"/>
        <v>1634689.851102039</v>
      </c>
      <c r="F248" s="138">
        <f t="shared" si="17"/>
        <v>405354.02040264098</v>
      </c>
      <c r="G248" s="138">
        <f t="shared" si="17"/>
        <v>0</v>
      </c>
      <c r="H248" s="138">
        <f t="shared" si="18"/>
        <v>6048956.8823322495</v>
      </c>
    </row>
    <row r="249" spans="2:8">
      <c r="B249" s="127" t="str">
        <f>$B$38</f>
        <v>Home Economics</v>
      </c>
      <c r="C249" s="138">
        <f t="shared" si="17"/>
        <v>0</v>
      </c>
      <c r="D249" s="138">
        <f t="shared" si="17"/>
        <v>0</v>
      </c>
      <c r="E249" s="138">
        <f t="shared" si="17"/>
        <v>0</v>
      </c>
      <c r="F249" s="138">
        <f t="shared" si="17"/>
        <v>0</v>
      </c>
      <c r="G249" s="138">
        <f t="shared" si="17"/>
        <v>0</v>
      </c>
      <c r="H249" s="138">
        <f t="shared" si="18"/>
        <v>0</v>
      </c>
    </row>
    <row r="250" spans="2:8">
      <c r="B250" s="127" t="str">
        <f>$B$39</f>
        <v>Law</v>
      </c>
      <c r="C250" s="138">
        <f t="shared" si="17"/>
        <v>0</v>
      </c>
      <c r="D250" s="138">
        <f t="shared" si="17"/>
        <v>0</v>
      </c>
      <c r="E250" s="138">
        <f t="shared" si="17"/>
        <v>0</v>
      </c>
      <c r="F250" s="138">
        <f t="shared" si="17"/>
        <v>0</v>
      </c>
      <c r="G250" s="138">
        <f t="shared" si="17"/>
        <v>0</v>
      </c>
      <c r="H250" s="138">
        <f t="shared" si="18"/>
        <v>0</v>
      </c>
    </row>
    <row r="251" spans="2:8">
      <c r="B251" s="127" t="str">
        <f>$B$40</f>
        <v>Social Service</v>
      </c>
      <c r="C251" s="138">
        <f t="shared" si="17"/>
        <v>0</v>
      </c>
      <c r="D251" s="138">
        <f t="shared" si="17"/>
        <v>0</v>
      </c>
      <c r="E251" s="138">
        <f t="shared" si="17"/>
        <v>0</v>
      </c>
      <c r="F251" s="138">
        <f t="shared" si="17"/>
        <v>0</v>
      </c>
      <c r="G251" s="138">
        <f t="shared" si="17"/>
        <v>0</v>
      </c>
      <c r="H251" s="138">
        <f t="shared" si="18"/>
        <v>0</v>
      </c>
    </row>
    <row r="252" spans="2:8">
      <c r="B252" s="127" t="str">
        <f>$B$41</f>
        <v>Library Science</v>
      </c>
      <c r="C252" s="138">
        <f t="shared" si="17"/>
        <v>3360.4770599239068</v>
      </c>
      <c r="D252" s="138">
        <f t="shared" si="17"/>
        <v>103.97432977459877</v>
      </c>
      <c r="E252" s="138">
        <f t="shared" si="17"/>
        <v>621.87034660234815</v>
      </c>
      <c r="F252" s="138">
        <f t="shared" si="17"/>
        <v>0</v>
      </c>
      <c r="G252" s="138">
        <f t="shared" si="17"/>
        <v>0</v>
      </c>
      <c r="H252" s="138">
        <f t="shared" si="18"/>
        <v>4086.3217363008534</v>
      </c>
    </row>
    <row r="253" spans="2:8">
      <c r="B253" s="127" t="str">
        <f>$B$42</f>
        <v>Veterinary Science</v>
      </c>
      <c r="C253" s="138">
        <f t="shared" si="17"/>
        <v>0</v>
      </c>
      <c r="D253" s="138">
        <f t="shared" si="17"/>
        <v>0</v>
      </c>
      <c r="E253" s="138">
        <f t="shared" si="17"/>
        <v>0</v>
      </c>
      <c r="F253" s="138">
        <f t="shared" si="17"/>
        <v>0</v>
      </c>
      <c r="G253" s="138">
        <f t="shared" si="17"/>
        <v>0</v>
      </c>
      <c r="H253" s="138">
        <f t="shared" si="18"/>
        <v>0</v>
      </c>
    </row>
    <row r="254" spans="2:8">
      <c r="B254" s="127" t="str">
        <f>$B$43</f>
        <v>Vocational Training</v>
      </c>
      <c r="C254" s="138">
        <f t="shared" si="17"/>
        <v>0</v>
      </c>
      <c r="D254" s="138">
        <f t="shared" si="17"/>
        <v>0</v>
      </c>
      <c r="E254" s="138">
        <f t="shared" si="17"/>
        <v>0</v>
      </c>
      <c r="F254" s="138">
        <f t="shared" si="17"/>
        <v>0</v>
      </c>
      <c r="G254" s="138">
        <f t="shared" si="17"/>
        <v>0</v>
      </c>
      <c r="H254" s="138">
        <f t="shared" si="18"/>
        <v>0</v>
      </c>
    </row>
    <row r="255" spans="2:8">
      <c r="B255" s="127" t="str">
        <f>$B$44</f>
        <v>Physical Training</v>
      </c>
      <c r="C255" s="138">
        <f t="shared" si="17"/>
        <v>0</v>
      </c>
      <c r="D255" s="138">
        <f t="shared" si="17"/>
        <v>0</v>
      </c>
      <c r="E255" s="138">
        <f t="shared" si="17"/>
        <v>0</v>
      </c>
      <c r="F255" s="138">
        <f t="shared" si="17"/>
        <v>0</v>
      </c>
      <c r="G255" s="138">
        <f t="shared" si="17"/>
        <v>0</v>
      </c>
      <c r="H255" s="138">
        <f t="shared" si="18"/>
        <v>0</v>
      </c>
    </row>
    <row r="256" spans="2:8">
      <c r="B256" s="127" t="str">
        <f>$B$45</f>
        <v>Health Services</v>
      </c>
      <c r="C256" s="138">
        <f t="shared" si="17"/>
        <v>45743.221070236941</v>
      </c>
      <c r="D256" s="138">
        <f t="shared" si="17"/>
        <v>323741.40480817569</v>
      </c>
      <c r="E256" s="138">
        <f t="shared" si="17"/>
        <v>363213.74043887813</v>
      </c>
      <c r="F256" s="138">
        <f t="shared" si="17"/>
        <v>9537.7416565327294</v>
      </c>
      <c r="G256" s="138">
        <f t="shared" si="17"/>
        <v>36883.085302502375</v>
      </c>
      <c r="H256" s="138">
        <f t="shared" si="18"/>
        <v>779119.19327632594</v>
      </c>
    </row>
    <row r="257" spans="2:10">
      <c r="B257" s="127" t="str">
        <f>$B$46</f>
        <v>Pharmacy</v>
      </c>
      <c r="C257" s="138">
        <f t="shared" si="17"/>
        <v>0</v>
      </c>
      <c r="D257" s="138">
        <f t="shared" si="17"/>
        <v>0</v>
      </c>
      <c r="E257" s="138">
        <f t="shared" si="17"/>
        <v>0</v>
      </c>
      <c r="F257" s="138">
        <f t="shared" si="17"/>
        <v>0</v>
      </c>
      <c r="G257" s="138">
        <f t="shared" si="17"/>
        <v>0</v>
      </c>
      <c r="H257" s="138">
        <f t="shared" si="18"/>
        <v>0</v>
      </c>
    </row>
    <row r="258" spans="2:10">
      <c r="B258" s="127" t="str">
        <f>$B$47</f>
        <v>Business Administration</v>
      </c>
      <c r="C258" s="138">
        <f t="shared" si="17"/>
        <v>541281.20497937978</v>
      </c>
      <c r="D258" s="138">
        <f t="shared" si="17"/>
        <v>2490150.5399917155</v>
      </c>
      <c r="E258" s="138">
        <f t="shared" si="17"/>
        <v>2165850.0431466578</v>
      </c>
      <c r="F258" s="138">
        <f t="shared" si="17"/>
        <v>84861.444995304031</v>
      </c>
      <c r="G258" s="138">
        <f t="shared" si="17"/>
        <v>0</v>
      </c>
      <c r="H258" s="138">
        <f t="shared" si="18"/>
        <v>5282143.233113057</v>
      </c>
    </row>
    <row r="259" spans="2:10">
      <c r="B259" s="127" t="str">
        <f>$B$48</f>
        <v>Optometry</v>
      </c>
      <c r="C259" s="138">
        <f t="shared" ref="C259:G262" si="19">$H$240*IF($H$25=0,0,C$25/$H$25)*IF(C$52=0,0,C48/C$52)</f>
        <v>0</v>
      </c>
      <c r="D259" s="138">
        <f t="shared" si="19"/>
        <v>0</v>
      </c>
      <c r="E259" s="138">
        <f t="shared" si="19"/>
        <v>0</v>
      </c>
      <c r="F259" s="138">
        <f t="shared" si="19"/>
        <v>0</v>
      </c>
      <c r="G259" s="138">
        <f t="shared" si="19"/>
        <v>0</v>
      </c>
      <c r="H259" s="138">
        <f t="shared" si="18"/>
        <v>0</v>
      </c>
    </row>
    <row r="260" spans="2:10">
      <c r="B260" s="127" t="str">
        <f>$B$49</f>
        <v>Teacher Ed-Practice Teaching</v>
      </c>
      <c r="C260" s="138">
        <f t="shared" si="19"/>
        <v>0</v>
      </c>
      <c r="D260" s="138">
        <f t="shared" si="19"/>
        <v>10189.484317910679</v>
      </c>
      <c r="E260" s="138">
        <f t="shared" si="19"/>
        <v>0</v>
      </c>
      <c r="F260" s="138">
        <f t="shared" si="19"/>
        <v>0</v>
      </c>
      <c r="G260" s="138">
        <f t="shared" si="19"/>
        <v>0</v>
      </c>
      <c r="H260" s="138">
        <f t="shared" si="18"/>
        <v>10189.484317910679</v>
      </c>
    </row>
    <row r="261" spans="2:10">
      <c r="B261" s="127" t="str">
        <f>$B$50</f>
        <v>Technology</v>
      </c>
      <c r="C261" s="138">
        <f t="shared" si="19"/>
        <v>183.2987487231222</v>
      </c>
      <c r="D261" s="138">
        <f t="shared" si="19"/>
        <v>5094.7421589553396</v>
      </c>
      <c r="E261" s="138">
        <f t="shared" si="19"/>
        <v>46142.779717894227</v>
      </c>
      <c r="F261" s="138">
        <f t="shared" si="19"/>
        <v>1222.7873918631703</v>
      </c>
      <c r="G261" s="138">
        <f t="shared" si="19"/>
        <v>0</v>
      </c>
      <c r="H261" s="138">
        <f t="shared" si="18"/>
        <v>52643.608017435865</v>
      </c>
    </row>
    <row r="262" spans="2:10">
      <c r="B262" s="127" t="str">
        <f>$B$51</f>
        <v>Nursing</v>
      </c>
      <c r="C262" s="138">
        <f t="shared" si="19"/>
        <v>0</v>
      </c>
      <c r="D262" s="138">
        <f t="shared" si="19"/>
        <v>0</v>
      </c>
      <c r="E262" s="138">
        <f t="shared" si="19"/>
        <v>0</v>
      </c>
      <c r="F262" s="138">
        <f t="shared" si="19"/>
        <v>0</v>
      </c>
      <c r="G262" s="138">
        <f t="shared" si="19"/>
        <v>0</v>
      </c>
      <c r="H262" s="138">
        <f t="shared" si="18"/>
        <v>0</v>
      </c>
    </row>
    <row r="263" spans="2:10">
      <c r="B263" s="130" t="str">
        <f>$B$52</f>
        <v>Totals</v>
      </c>
      <c r="C263" s="135">
        <f>SUM(C243:C262)</f>
        <v>5542587.5638897689</v>
      </c>
      <c r="D263" s="135">
        <f>SUM(D243:D262)</f>
        <v>10188409.916503005</v>
      </c>
      <c r="E263" s="135">
        <f>SUM(E243:E262)</f>
        <v>6002541.3335445058</v>
      </c>
      <c r="F263" s="135">
        <f>SUM(F243:F262)</f>
        <v>1060931.1007602154</v>
      </c>
      <c r="G263" s="135">
        <f>SUM(G243:G262)</f>
        <v>36883.085302502375</v>
      </c>
      <c r="H263" s="135">
        <f t="shared" si="18"/>
        <v>22831352.999999993</v>
      </c>
      <c r="I263" s="349"/>
    </row>
    <row r="264" spans="2:10">
      <c r="B264" s="481"/>
      <c r="C264" s="481"/>
      <c r="D264" s="481"/>
      <c r="E264" s="481"/>
      <c r="F264" s="481"/>
      <c r="G264" s="481"/>
      <c r="H264" s="482"/>
      <c r="I264" s="350"/>
    </row>
    <row r="265" spans="2:10">
      <c r="B265" s="120" t="s">
        <v>232</v>
      </c>
      <c r="C265" s="121"/>
      <c r="D265" s="121"/>
      <c r="E265" s="121"/>
      <c r="F265" s="121"/>
      <c r="G265" s="121"/>
      <c r="H265" s="122"/>
      <c r="J265" s="358"/>
    </row>
    <row r="266" spans="2:10" ht="45" customHeight="1" thickBot="1">
      <c r="B266" s="471" t="s">
        <v>233</v>
      </c>
      <c r="C266" s="471"/>
      <c r="D266" s="471"/>
      <c r="E266" s="471"/>
      <c r="F266" s="471"/>
      <c r="G266" s="471"/>
      <c r="H266" s="471"/>
    </row>
    <row r="267" spans="2:10" ht="14.4" thickBot="1">
      <c r="B267" s="124" t="s">
        <v>31</v>
      </c>
      <c r="C267" s="125" t="s">
        <v>25</v>
      </c>
      <c r="D267" s="125" t="s">
        <v>26</v>
      </c>
      <c r="E267" s="125" t="s">
        <v>27</v>
      </c>
      <c r="F267" s="125" t="s">
        <v>28</v>
      </c>
      <c r="G267" s="125" t="s">
        <v>29</v>
      </c>
      <c r="H267" s="126" t="s">
        <v>1</v>
      </c>
    </row>
    <row r="268" spans="2:10">
      <c r="B268" s="127" t="str">
        <f>$B$32</f>
        <v>Liberal Arts</v>
      </c>
      <c r="C268" s="135">
        <f t="shared" ref="C268:G283" si="20">C243+C218+C193+C168+C116</f>
        <v>38815238.154227711</v>
      </c>
      <c r="D268" s="135">
        <f t="shared" si="20"/>
        <v>29361906.900926113</v>
      </c>
      <c r="E268" s="135">
        <f t="shared" si="20"/>
        <v>12790887.96691384</v>
      </c>
      <c r="F268" s="135">
        <f t="shared" si="20"/>
        <v>20877656.446753908</v>
      </c>
      <c r="G268" s="135">
        <f t="shared" si="20"/>
        <v>0</v>
      </c>
      <c r="H268" s="135">
        <f>SUM(C268:G268)</f>
        <v>101845689.46882156</v>
      </c>
    </row>
    <row r="269" spans="2:10">
      <c r="B269" s="127" t="str">
        <f>$B$33</f>
        <v>Science</v>
      </c>
      <c r="C269" s="138">
        <f t="shared" si="20"/>
        <v>20287525.991461359</v>
      </c>
      <c r="D269" s="138">
        <f t="shared" si="20"/>
        <v>28840684.643477805</v>
      </c>
      <c r="E269" s="138">
        <f t="shared" si="20"/>
        <v>24651976.404229496</v>
      </c>
      <c r="F269" s="138">
        <f t="shared" si="20"/>
        <v>24704084.327170808</v>
      </c>
      <c r="G269" s="138">
        <f t="shared" si="20"/>
        <v>0</v>
      </c>
      <c r="H269" s="138">
        <f t="shared" ref="H269:H288" si="21">SUM(C269:G269)</f>
        <v>98484271.36633946</v>
      </c>
    </row>
    <row r="270" spans="2:10">
      <c r="B270" s="127" t="str">
        <f>$B$34</f>
        <v>Fine Arts</v>
      </c>
      <c r="C270" s="138">
        <f t="shared" si="20"/>
        <v>9645241.7909580749</v>
      </c>
      <c r="D270" s="138">
        <f t="shared" si="20"/>
        <v>12314782.95902925</v>
      </c>
      <c r="E270" s="138">
        <f t="shared" si="20"/>
        <v>3186696.0149232065</v>
      </c>
      <c r="F270" s="138">
        <f t="shared" si="20"/>
        <v>3716614.1712644249</v>
      </c>
      <c r="G270" s="138">
        <f t="shared" si="20"/>
        <v>0</v>
      </c>
      <c r="H270" s="138">
        <f t="shared" si="21"/>
        <v>28863334.936174959</v>
      </c>
    </row>
    <row r="271" spans="2:10">
      <c r="B271" s="127" t="str">
        <f>$B$35</f>
        <v>Teacher Education</v>
      </c>
      <c r="C271" s="138">
        <f t="shared" si="20"/>
        <v>133052.73389921058</v>
      </c>
      <c r="D271" s="138">
        <f t="shared" si="20"/>
        <v>1331735.0679582306</v>
      </c>
      <c r="E271" s="138">
        <f t="shared" si="20"/>
        <v>54616.626556722098</v>
      </c>
      <c r="F271" s="138">
        <f t="shared" si="20"/>
        <v>90593.318092638598</v>
      </c>
      <c r="G271" s="138">
        <f t="shared" si="20"/>
        <v>0</v>
      </c>
      <c r="H271" s="138">
        <f t="shared" si="21"/>
        <v>1609997.7465068018</v>
      </c>
    </row>
    <row r="272" spans="2:10">
      <c r="B272" s="127" t="str">
        <f>$B$36</f>
        <v>Agriculture</v>
      </c>
      <c r="C272" s="138">
        <f t="shared" si="20"/>
        <v>0</v>
      </c>
      <c r="D272" s="138">
        <f t="shared" si="20"/>
        <v>0</v>
      </c>
      <c r="E272" s="138">
        <f t="shared" si="20"/>
        <v>0</v>
      </c>
      <c r="F272" s="138">
        <f t="shared" si="20"/>
        <v>0</v>
      </c>
      <c r="G272" s="138">
        <f t="shared" si="20"/>
        <v>0</v>
      </c>
      <c r="H272" s="138">
        <f t="shared" si="21"/>
        <v>0</v>
      </c>
    </row>
    <row r="273" spans="2:10">
      <c r="B273" s="127" t="str">
        <f>$B$37</f>
        <v>Engineering</v>
      </c>
      <c r="C273" s="138">
        <f t="shared" si="20"/>
        <v>16630972.468015388</v>
      </c>
      <c r="D273" s="138">
        <f t="shared" si="20"/>
        <v>45834811.896108285</v>
      </c>
      <c r="E273" s="138">
        <f t="shared" si="20"/>
        <v>36302357.687485181</v>
      </c>
      <c r="F273" s="138">
        <f t="shared" si="20"/>
        <v>40534489.767552942</v>
      </c>
      <c r="G273" s="138">
        <f t="shared" si="20"/>
        <v>0</v>
      </c>
      <c r="H273" s="138">
        <f t="shared" si="21"/>
        <v>139302631.8191618</v>
      </c>
    </row>
    <row r="274" spans="2:10">
      <c r="B274" s="127" t="str">
        <f>$B$38</f>
        <v>Home Economics</v>
      </c>
      <c r="C274" s="138">
        <f t="shared" si="20"/>
        <v>0</v>
      </c>
      <c r="D274" s="138">
        <f t="shared" si="20"/>
        <v>0</v>
      </c>
      <c r="E274" s="138">
        <f t="shared" si="20"/>
        <v>0</v>
      </c>
      <c r="F274" s="138">
        <f t="shared" si="20"/>
        <v>0</v>
      </c>
      <c r="G274" s="138">
        <f t="shared" si="20"/>
        <v>0</v>
      </c>
      <c r="H274" s="138">
        <f t="shared" si="21"/>
        <v>0</v>
      </c>
    </row>
    <row r="275" spans="2:10">
      <c r="B275" s="127" t="str">
        <f>$B$39</f>
        <v>Law</v>
      </c>
      <c r="C275" s="138">
        <f t="shared" si="20"/>
        <v>0</v>
      </c>
      <c r="D275" s="138">
        <f t="shared" si="20"/>
        <v>0</v>
      </c>
      <c r="E275" s="138">
        <f t="shared" si="20"/>
        <v>0</v>
      </c>
      <c r="F275" s="138">
        <f t="shared" si="20"/>
        <v>0</v>
      </c>
      <c r="G275" s="138">
        <f t="shared" si="20"/>
        <v>0</v>
      </c>
      <c r="H275" s="138">
        <f t="shared" si="21"/>
        <v>0</v>
      </c>
    </row>
    <row r="276" spans="2:10">
      <c r="B276" s="127" t="str">
        <f>$B$40</f>
        <v>Social Service</v>
      </c>
      <c r="C276" s="138">
        <f t="shared" si="20"/>
        <v>0</v>
      </c>
      <c r="D276" s="138">
        <f t="shared" si="20"/>
        <v>0</v>
      </c>
      <c r="E276" s="138">
        <f t="shared" si="20"/>
        <v>0</v>
      </c>
      <c r="F276" s="138">
        <f t="shared" si="20"/>
        <v>0</v>
      </c>
      <c r="G276" s="138">
        <f t="shared" si="20"/>
        <v>0</v>
      </c>
      <c r="H276" s="138">
        <f t="shared" si="21"/>
        <v>0</v>
      </c>
    </row>
    <row r="277" spans="2:10">
      <c r="B277" s="127" t="str">
        <f>$B$41</f>
        <v>Library Science</v>
      </c>
      <c r="C277" s="138">
        <f t="shared" si="20"/>
        <v>215793.10480707476</v>
      </c>
      <c r="D277" s="138">
        <f t="shared" si="20"/>
        <v>18596.637507048657</v>
      </c>
      <c r="E277" s="138">
        <f t="shared" si="20"/>
        <v>164659.13749208298</v>
      </c>
      <c r="F277" s="138">
        <f t="shared" si="20"/>
        <v>0</v>
      </c>
      <c r="G277" s="138">
        <f t="shared" si="20"/>
        <v>0</v>
      </c>
      <c r="H277" s="138">
        <f t="shared" si="21"/>
        <v>399048.87980620645</v>
      </c>
    </row>
    <row r="278" spans="2:10">
      <c r="B278" s="127" t="str">
        <f>$B$42</f>
        <v>Veterinary Science</v>
      </c>
      <c r="C278" s="138">
        <f t="shared" si="20"/>
        <v>0</v>
      </c>
      <c r="D278" s="138">
        <f t="shared" si="20"/>
        <v>0</v>
      </c>
      <c r="E278" s="138">
        <f t="shared" si="20"/>
        <v>0</v>
      </c>
      <c r="F278" s="138">
        <f t="shared" si="20"/>
        <v>0</v>
      </c>
      <c r="G278" s="138">
        <f t="shared" si="20"/>
        <v>0</v>
      </c>
      <c r="H278" s="138">
        <f t="shared" si="21"/>
        <v>0</v>
      </c>
    </row>
    <row r="279" spans="2:10">
      <c r="B279" s="127" t="str">
        <f>$B$43</f>
        <v>Vocational Training</v>
      </c>
      <c r="C279" s="138">
        <f t="shared" si="20"/>
        <v>0</v>
      </c>
      <c r="D279" s="138">
        <f t="shared" si="20"/>
        <v>0</v>
      </c>
      <c r="E279" s="138">
        <f t="shared" si="20"/>
        <v>0</v>
      </c>
      <c r="F279" s="138">
        <f t="shared" si="20"/>
        <v>0</v>
      </c>
      <c r="G279" s="138">
        <f t="shared" si="20"/>
        <v>0</v>
      </c>
      <c r="H279" s="138">
        <f t="shared" si="21"/>
        <v>0</v>
      </c>
    </row>
    <row r="280" spans="2:10">
      <c r="B280" s="127" t="str">
        <f>$B$44</f>
        <v>Physical Training</v>
      </c>
      <c r="C280" s="138">
        <f t="shared" si="20"/>
        <v>0</v>
      </c>
      <c r="D280" s="138">
        <f t="shared" si="20"/>
        <v>0</v>
      </c>
      <c r="E280" s="138">
        <f t="shared" si="20"/>
        <v>0</v>
      </c>
      <c r="F280" s="138">
        <f t="shared" si="20"/>
        <v>0</v>
      </c>
      <c r="G280" s="138">
        <f t="shared" si="20"/>
        <v>0</v>
      </c>
      <c r="H280" s="138">
        <f t="shared" si="21"/>
        <v>0</v>
      </c>
    </row>
    <row r="281" spans="2:10">
      <c r="B281" s="127" t="str">
        <f>$B$45</f>
        <v>Health Services</v>
      </c>
      <c r="C281" s="138">
        <f t="shared" si="20"/>
        <v>650539.52338962373</v>
      </c>
      <c r="D281" s="138">
        <f t="shared" si="20"/>
        <v>4102599.1027925438</v>
      </c>
      <c r="E281" s="138">
        <f t="shared" si="20"/>
        <v>7877622.2052752078</v>
      </c>
      <c r="F281" s="138">
        <f t="shared" si="20"/>
        <v>1455587.3363854515</v>
      </c>
      <c r="G281" s="138">
        <f t="shared" si="20"/>
        <v>2014186.9718484064</v>
      </c>
      <c r="H281" s="138">
        <f t="shared" si="21"/>
        <v>16100535.139691234</v>
      </c>
    </row>
    <row r="282" spans="2:10">
      <c r="B282" s="127" t="str">
        <f>$B$46</f>
        <v>Pharmacy</v>
      </c>
      <c r="C282" s="138">
        <f t="shared" si="20"/>
        <v>0</v>
      </c>
      <c r="D282" s="138">
        <f t="shared" si="20"/>
        <v>0</v>
      </c>
      <c r="E282" s="138">
        <f t="shared" si="20"/>
        <v>0</v>
      </c>
      <c r="F282" s="138">
        <f t="shared" si="20"/>
        <v>0</v>
      </c>
      <c r="G282" s="138">
        <f t="shared" si="20"/>
        <v>0</v>
      </c>
      <c r="H282" s="138">
        <f t="shared" si="21"/>
        <v>0</v>
      </c>
    </row>
    <row r="283" spans="2:10">
      <c r="B283" s="127" t="str">
        <f>$B$47</f>
        <v>Business Administration</v>
      </c>
      <c r="C283" s="138">
        <f t="shared" si="20"/>
        <v>11859203.107216578</v>
      </c>
      <c r="D283" s="138">
        <f t="shared" si="20"/>
        <v>39215993.13219925</v>
      </c>
      <c r="E283" s="138">
        <f t="shared" si="20"/>
        <v>39492586.40017511</v>
      </c>
      <c r="F283" s="138">
        <f t="shared" si="20"/>
        <v>33168333.379640859</v>
      </c>
      <c r="G283" s="138">
        <f t="shared" si="20"/>
        <v>0</v>
      </c>
      <c r="H283" s="138">
        <f t="shared" si="21"/>
        <v>123736116.0192318</v>
      </c>
    </row>
    <row r="284" spans="2:10">
      <c r="B284" s="127" t="str">
        <f>$B$48</f>
        <v>Optometry</v>
      </c>
      <c r="C284" s="138">
        <f t="shared" ref="C284:G287" si="22">C259+C234+C209+C184+C132</f>
        <v>0</v>
      </c>
      <c r="D284" s="138">
        <f t="shared" si="22"/>
        <v>0</v>
      </c>
      <c r="E284" s="138">
        <f t="shared" si="22"/>
        <v>0</v>
      </c>
      <c r="F284" s="138">
        <f t="shared" si="22"/>
        <v>0</v>
      </c>
      <c r="G284" s="138">
        <f t="shared" si="22"/>
        <v>0</v>
      </c>
      <c r="H284" s="138">
        <f t="shared" si="21"/>
        <v>0</v>
      </c>
    </row>
    <row r="285" spans="2:10">
      <c r="B285" s="127" t="str">
        <f>$B$49</f>
        <v>Teacher Ed-Practice Teaching</v>
      </c>
      <c r="C285" s="138">
        <f t="shared" si="22"/>
        <v>0</v>
      </c>
      <c r="D285" s="138">
        <f t="shared" si="22"/>
        <v>317383.9675537626</v>
      </c>
      <c r="E285" s="138">
        <f t="shared" si="22"/>
        <v>0</v>
      </c>
      <c r="F285" s="138">
        <f t="shared" si="22"/>
        <v>0</v>
      </c>
      <c r="G285" s="138">
        <f t="shared" si="22"/>
        <v>0</v>
      </c>
      <c r="H285" s="138">
        <f t="shared" si="21"/>
        <v>317383.9675537626</v>
      </c>
    </row>
    <row r="286" spans="2:10">
      <c r="B286" s="127" t="str">
        <f>$B$50</f>
        <v>Technology</v>
      </c>
      <c r="C286" s="138">
        <f t="shared" si="22"/>
        <v>1086.5586927274232</v>
      </c>
      <c r="D286" s="138">
        <f t="shared" si="22"/>
        <v>102148.66149727163</v>
      </c>
      <c r="E286" s="138">
        <f t="shared" si="22"/>
        <v>853129.85605928116</v>
      </c>
      <c r="F286" s="138">
        <f t="shared" si="22"/>
        <v>27938.580463099202</v>
      </c>
      <c r="G286" s="138">
        <f t="shared" si="22"/>
        <v>0</v>
      </c>
      <c r="H286" s="138">
        <f t="shared" si="21"/>
        <v>984303.65671237942</v>
      </c>
    </row>
    <row r="287" spans="2:10">
      <c r="B287" s="127" t="str">
        <f>$B$51</f>
        <v>Nursing</v>
      </c>
      <c r="C287" s="138">
        <f t="shared" si="22"/>
        <v>0</v>
      </c>
      <c r="D287" s="138">
        <f t="shared" si="22"/>
        <v>0</v>
      </c>
      <c r="E287" s="138">
        <f t="shared" si="22"/>
        <v>0</v>
      </c>
      <c r="F287" s="138">
        <f t="shared" si="22"/>
        <v>0</v>
      </c>
      <c r="G287" s="138">
        <f t="shared" si="22"/>
        <v>0</v>
      </c>
      <c r="H287" s="138">
        <f t="shared" si="21"/>
        <v>0</v>
      </c>
    </row>
    <row r="288" spans="2:10">
      <c r="B288" s="130" t="str">
        <f>$B$52</f>
        <v>Totals</v>
      </c>
      <c r="C288" s="135">
        <f>SUM(C268:C287)</f>
        <v>98238653.432667747</v>
      </c>
      <c r="D288" s="135">
        <f>SUM(D268:D287)</f>
        <v>161440642.96904957</v>
      </c>
      <c r="E288" s="135">
        <f>SUM(E268:E287)</f>
        <v>125374532.29911011</v>
      </c>
      <c r="F288" s="135">
        <f>SUM(F268:F287)</f>
        <v>124575297.32732414</v>
      </c>
      <c r="G288" s="135">
        <f>SUM(G268:G287)</f>
        <v>2014186.9718484064</v>
      </c>
      <c r="H288" s="135">
        <f t="shared" si="21"/>
        <v>511643313</v>
      </c>
      <c r="I288" s="351"/>
      <c r="J288" s="139"/>
    </row>
    <row r="289" spans="2:10">
      <c r="H289" s="139"/>
    </row>
    <row r="290" spans="2:10">
      <c r="B290" s="120" t="s">
        <v>222</v>
      </c>
      <c r="C290" s="121"/>
      <c r="D290" s="121"/>
      <c r="E290" s="121"/>
      <c r="F290" s="121"/>
      <c r="G290" s="121"/>
      <c r="H290" s="122"/>
      <c r="J290" s="358"/>
    </row>
    <row r="291" spans="2:10" ht="30" customHeight="1" thickBot="1">
      <c r="B291" s="471" t="s">
        <v>234</v>
      </c>
      <c r="C291" s="471"/>
      <c r="D291" s="471"/>
      <c r="E291" s="471"/>
      <c r="F291" s="471"/>
      <c r="G291" s="471"/>
      <c r="H291" s="471"/>
    </row>
    <row r="292" spans="2:10" ht="14.4" thickBot="1">
      <c r="B292" s="124" t="s">
        <v>31</v>
      </c>
      <c r="C292" s="125" t="s">
        <v>25</v>
      </c>
      <c r="D292" s="125" t="s">
        <v>26</v>
      </c>
      <c r="E292" s="125" t="s">
        <v>27</v>
      </c>
      <c r="F292" s="125" t="s">
        <v>28</v>
      </c>
      <c r="G292" s="125" t="s">
        <v>29</v>
      </c>
      <c r="H292" s="126" t="s">
        <v>1</v>
      </c>
    </row>
    <row r="293" spans="2:10">
      <c r="B293" s="127" t="str">
        <f>$B$32</f>
        <v>Liberal Arts</v>
      </c>
      <c r="C293" s="133">
        <f t="shared" ref="C293:H308" si="23">IF(C32=0,0,C268/C32)</f>
        <v>350.04002375575089</v>
      </c>
      <c r="D293" s="133">
        <f t="shared" si="23"/>
        <v>575.6333692935641</v>
      </c>
      <c r="E293" s="133">
        <f t="shared" si="23"/>
        <v>1523.4502104470987</v>
      </c>
      <c r="F293" s="133">
        <f t="shared" si="23"/>
        <v>3648.0266375596552</v>
      </c>
      <c r="G293" s="134">
        <f t="shared" si="23"/>
        <v>0</v>
      </c>
      <c r="H293" s="135">
        <f t="shared" si="23"/>
        <v>578.61937601239413</v>
      </c>
    </row>
    <row r="294" spans="2:10">
      <c r="B294" s="127" t="str">
        <f>$B$33</f>
        <v>Science</v>
      </c>
      <c r="C294" s="136">
        <f t="shared" si="23"/>
        <v>317.85178672758167</v>
      </c>
      <c r="D294" s="136">
        <f t="shared" si="23"/>
        <v>549.80716492827901</v>
      </c>
      <c r="E294" s="136">
        <f t="shared" si="23"/>
        <v>727.1754934730385</v>
      </c>
      <c r="F294" s="136">
        <f t="shared" si="23"/>
        <v>3546.3801790368657</v>
      </c>
      <c r="G294" s="137">
        <f t="shared" si="23"/>
        <v>0</v>
      </c>
      <c r="H294" s="138">
        <f t="shared" si="23"/>
        <v>626.68960462195002</v>
      </c>
    </row>
    <row r="295" spans="2:10">
      <c r="B295" s="127" t="str">
        <f>$B$34</f>
        <v>Fine Arts</v>
      </c>
      <c r="C295" s="136">
        <f t="shared" si="23"/>
        <v>380.01819435633251</v>
      </c>
      <c r="D295" s="136">
        <f t="shared" si="23"/>
        <v>747.34694495868735</v>
      </c>
      <c r="E295" s="136">
        <f t="shared" si="23"/>
        <v>3467.5691130829232</v>
      </c>
      <c r="F295" s="136">
        <f t="shared" si="23"/>
        <v>3792.4634400657392</v>
      </c>
      <c r="G295" s="137">
        <f t="shared" si="23"/>
        <v>0</v>
      </c>
      <c r="H295" s="138">
        <f t="shared" si="23"/>
        <v>659.61275506592983</v>
      </c>
    </row>
    <row r="296" spans="2:10">
      <c r="B296" s="127" t="str">
        <f>$B$35</f>
        <v>Teacher Education</v>
      </c>
      <c r="C296" s="136">
        <f t="shared" si="23"/>
        <v>381.23992521263779</v>
      </c>
      <c r="D296" s="136">
        <f t="shared" si="23"/>
        <v>733.7383294535706</v>
      </c>
      <c r="E296" s="136">
        <f t="shared" si="23"/>
        <v>6068.5140618580108</v>
      </c>
      <c r="F296" s="136">
        <f t="shared" si="23"/>
        <v>1312.9466390237478</v>
      </c>
      <c r="G296" s="137">
        <f t="shared" si="23"/>
        <v>0</v>
      </c>
      <c r="H296" s="138">
        <f t="shared" si="23"/>
        <v>718.1078262742202</v>
      </c>
    </row>
    <row r="297" spans="2:10">
      <c r="B297" s="127" t="str">
        <f>$B$36</f>
        <v>Agriculture</v>
      </c>
      <c r="C297" s="136">
        <f t="shared" si="23"/>
        <v>0</v>
      </c>
      <c r="D297" s="136">
        <f t="shared" si="23"/>
        <v>0</v>
      </c>
      <c r="E297" s="136">
        <f t="shared" si="23"/>
        <v>0</v>
      </c>
      <c r="F297" s="136">
        <f t="shared" si="23"/>
        <v>0</v>
      </c>
      <c r="G297" s="137">
        <f t="shared" si="23"/>
        <v>0</v>
      </c>
      <c r="H297" s="138">
        <f t="shared" si="23"/>
        <v>0</v>
      </c>
    </row>
    <row r="298" spans="2:10">
      <c r="B298" s="127" t="str">
        <f>$B$37</f>
        <v>Engineering</v>
      </c>
      <c r="C298" s="136">
        <f t="shared" si="23"/>
        <v>389.48413274040723</v>
      </c>
      <c r="D298" s="136">
        <f t="shared" si="23"/>
        <v>506.02587710159531</v>
      </c>
      <c r="E298" s="136">
        <f t="shared" si="23"/>
        <v>920.67861241402966</v>
      </c>
      <c r="F298" s="136">
        <f t="shared" si="23"/>
        <v>4075.8662410812412</v>
      </c>
      <c r="G298" s="137">
        <f t="shared" si="23"/>
        <v>0</v>
      </c>
      <c r="H298" s="138">
        <f t="shared" si="23"/>
        <v>762.6627091762075</v>
      </c>
    </row>
    <row r="299" spans="2:10">
      <c r="B299" s="127" t="str">
        <f>$B$38</f>
        <v>Home Economics</v>
      </c>
      <c r="C299" s="136">
        <f t="shared" si="23"/>
        <v>0</v>
      </c>
      <c r="D299" s="136">
        <f t="shared" si="23"/>
        <v>0</v>
      </c>
      <c r="E299" s="136">
        <f t="shared" si="23"/>
        <v>0</v>
      </c>
      <c r="F299" s="136">
        <f t="shared" si="23"/>
        <v>0</v>
      </c>
      <c r="G299" s="137">
        <f t="shared" si="23"/>
        <v>0</v>
      </c>
      <c r="H299" s="138">
        <f t="shared" si="23"/>
        <v>0</v>
      </c>
    </row>
    <row r="300" spans="2:10">
      <c r="B300" s="127" t="str">
        <f>$B$39</f>
        <v>Law</v>
      </c>
      <c r="C300" s="136">
        <f t="shared" si="23"/>
        <v>0</v>
      </c>
      <c r="D300" s="136">
        <f t="shared" si="23"/>
        <v>0</v>
      </c>
      <c r="E300" s="136">
        <f t="shared" si="23"/>
        <v>0</v>
      </c>
      <c r="F300" s="136">
        <f t="shared" si="23"/>
        <v>0</v>
      </c>
      <c r="G300" s="137">
        <f t="shared" si="23"/>
        <v>0</v>
      </c>
      <c r="H300" s="138">
        <f t="shared" si="23"/>
        <v>0</v>
      </c>
    </row>
    <row r="301" spans="2:10">
      <c r="B301" s="127" t="str">
        <f>$B$40</f>
        <v>Social Service</v>
      </c>
      <c r="C301" s="136">
        <f t="shared" si="23"/>
        <v>0</v>
      </c>
      <c r="D301" s="136">
        <f t="shared" si="23"/>
        <v>0</v>
      </c>
      <c r="E301" s="136">
        <f t="shared" si="23"/>
        <v>0</v>
      </c>
      <c r="F301" s="136">
        <f t="shared" si="23"/>
        <v>0</v>
      </c>
      <c r="G301" s="137">
        <f t="shared" si="23"/>
        <v>0</v>
      </c>
      <c r="H301" s="138">
        <f t="shared" si="23"/>
        <v>0</v>
      </c>
    </row>
    <row r="302" spans="2:10">
      <c r="B302" s="127" t="str">
        <f>$B$41</f>
        <v>Library Science</v>
      </c>
      <c r="C302" s="136">
        <f t="shared" si="23"/>
        <v>1307.8369988307561</v>
      </c>
      <c r="D302" s="136">
        <f t="shared" si="23"/>
        <v>6198.8791690162188</v>
      </c>
      <c r="E302" s="136">
        <f t="shared" si="23"/>
        <v>10977.275832805532</v>
      </c>
      <c r="F302" s="136">
        <f t="shared" si="23"/>
        <v>0</v>
      </c>
      <c r="G302" s="137">
        <f t="shared" si="23"/>
        <v>0</v>
      </c>
      <c r="H302" s="138">
        <f t="shared" si="23"/>
        <v>2180.5949716186146</v>
      </c>
    </row>
    <row r="303" spans="2:10">
      <c r="B303" s="127" t="str">
        <f>$B$42</f>
        <v>Veterinary Science</v>
      </c>
      <c r="C303" s="136">
        <f t="shared" si="23"/>
        <v>0</v>
      </c>
      <c r="D303" s="136">
        <f t="shared" si="23"/>
        <v>0</v>
      </c>
      <c r="E303" s="136">
        <f t="shared" si="23"/>
        <v>0</v>
      </c>
      <c r="F303" s="136">
        <f t="shared" si="23"/>
        <v>0</v>
      </c>
      <c r="G303" s="137">
        <f t="shared" si="23"/>
        <v>0</v>
      </c>
      <c r="H303" s="138">
        <f t="shared" si="23"/>
        <v>0</v>
      </c>
    </row>
    <row r="304" spans="2:10">
      <c r="B304" s="127" t="str">
        <f>$B$43</f>
        <v>Vocational Training</v>
      </c>
      <c r="C304" s="136">
        <f t="shared" si="23"/>
        <v>0</v>
      </c>
      <c r="D304" s="136">
        <f t="shared" si="23"/>
        <v>0</v>
      </c>
      <c r="E304" s="136">
        <f t="shared" si="23"/>
        <v>0</v>
      </c>
      <c r="F304" s="136">
        <f t="shared" si="23"/>
        <v>0</v>
      </c>
      <c r="G304" s="137">
        <f t="shared" si="23"/>
        <v>0</v>
      </c>
      <c r="H304" s="138">
        <f t="shared" si="23"/>
        <v>0</v>
      </c>
    </row>
    <row r="305" spans="2:10">
      <c r="B305" s="127" t="str">
        <f>$B$44</f>
        <v>Physical Training</v>
      </c>
      <c r="C305" s="136">
        <f t="shared" si="23"/>
        <v>0</v>
      </c>
      <c r="D305" s="136">
        <f t="shared" si="23"/>
        <v>0</v>
      </c>
      <c r="E305" s="136">
        <f t="shared" si="23"/>
        <v>0</v>
      </c>
      <c r="F305" s="136">
        <f t="shared" si="23"/>
        <v>0</v>
      </c>
      <c r="G305" s="137">
        <f t="shared" si="23"/>
        <v>0</v>
      </c>
      <c r="H305" s="138">
        <f t="shared" si="23"/>
        <v>0</v>
      </c>
    </row>
    <row r="306" spans="2:10">
      <c r="B306" s="127" t="str">
        <f>$B$45</f>
        <v>Health Services</v>
      </c>
      <c r="C306" s="136">
        <f t="shared" si="23"/>
        <v>289.64359901586096</v>
      </c>
      <c r="D306" s="136">
        <f t="shared" si="23"/>
        <v>439.20341535087721</v>
      </c>
      <c r="E306" s="136">
        <f t="shared" si="23"/>
        <v>899.16929634461906</v>
      </c>
      <c r="F306" s="136">
        <f t="shared" si="23"/>
        <v>6220.4587025019291</v>
      </c>
      <c r="G306" s="137">
        <f t="shared" si="23"/>
        <v>2122.4309503144432</v>
      </c>
      <c r="H306" s="138">
        <f t="shared" si="23"/>
        <v>747.78389947941264</v>
      </c>
    </row>
    <row r="307" spans="2:10">
      <c r="B307" s="127" t="str">
        <f>$B$46</f>
        <v>Pharmacy</v>
      </c>
      <c r="C307" s="136">
        <f t="shared" si="23"/>
        <v>0</v>
      </c>
      <c r="D307" s="136">
        <f t="shared" si="23"/>
        <v>0</v>
      </c>
      <c r="E307" s="136">
        <f t="shared" si="23"/>
        <v>0</v>
      </c>
      <c r="F307" s="136">
        <f t="shared" si="23"/>
        <v>0</v>
      </c>
      <c r="G307" s="137">
        <f t="shared" si="23"/>
        <v>0</v>
      </c>
      <c r="H307" s="138">
        <f t="shared" si="23"/>
        <v>0</v>
      </c>
    </row>
    <row r="308" spans="2:10">
      <c r="B308" s="127" t="str">
        <f>$B$47</f>
        <v>Business Administration</v>
      </c>
      <c r="C308" s="136">
        <f t="shared" si="23"/>
        <v>446.22053306304616</v>
      </c>
      <c r="D308" s="136">
        <f t="shared" si="23"/>
        <v>545.81125878160105</v>
      </c>
      <c r="E308" s="136">
        <f t="shared" si="23"/>
        <v>755.95471842913969</v>
      </c>
      <c r="F308" s="136">
        <f t="shared" si="23"/>
        <v>15930.995859577743</v>
      </c>
      <c r="G308" s="137">
        <f t="shared" si="23"/>
        <v>0</v>
      </c>
      <c r="H308" s="138">
        <f t="shared" si="23"/>
        <v>810.05640601788411</v>
      </c>
    </row>
    <row r="309" spans="2:10">
      <c r="B309" s="127" t="str">
        <f>$B$48</f>
        <v>Optometry</v>
      </c>
      <c r="C309" s="136">
        <f t="shared" ref="C309:H313" si="24">IF(C48=0,0,C284/C48)</f>
        <v>0</v>
      </c>
      <c r="D309" s="136">
        <f t="shared" si="24"/>
        <v>0</v>
      </c>
      <c r="E309" s="136">
        <f t="shared" si="24"/>
        <v>0</v>
      </c>
      <c r="F309" s="136">
        <f t="shared" si="24"/>
        <v>0</v>
      </c>
      <c r="G309" s="137">
        <f t="shared" si="24"/>
        <v>0</v>
      </c>
      <c r="H309" s="138">
        <f t="shared" si="24"/>
        <v>0</v>
      </c>
    </row>
    <row r="310" spans="2:10">
      <c r="B310" s="127" t="str">
        <f>$B$49</f>
        <v>Teacher Ed-Practice Teaching</v>
      </c>
      <c r="C310" s="136">
        <f t="shared" si="24"/>
        <v>0</v>
      </c>
      <c r="D310" s="136">
        <f t="shared" si="24"/>
        <v>1079.5373046046348</v>
      </c>
      <c r="E310" s="136">
        <f t="shared" si="24"/>
        <v>0</v>
      </c>
      <c r="F310" s="136">
        <f t="shared" si="24"/>
        <v>0</v>
      </c>
      <c r="G310" s="137">
        <f t="shared" si="24"/>
        <v>0</v>
      </c>
      <c r="H310" s="138">
        <f t="shared" si="24"/>
        <v>1079.5373046046348</v>
      </c>
    </row>
    <row r="311" spans="2:10">
      <c r="B311" s="127" t="str">
        <f>$B$50</f>
        <v>Technology</v>
      </c>
      <c r="C311" s="136">
        <f t="shared" si="24"/>
        <v>120.72874363638036</v>
      </c>
      <c r="D311" s="136">
        <f t="shared" si="24"/>
        <v>694.88885372293623</v>
      </c>
      <c r="E311" s="136">
        <f t="shared" si="24"/>
        <v>766.51379699845563</v>
      </c>
      <c r="F311" s="136">
        <f t="shared" si="24"/>
        <v>931.28601543664013</v>
      </c>
      <c r="G311" s="137">
        <f t="shared" si="24"/>
        <v>0</v>
      </c>
      <c r="H311" s="138">
        <f t="shared" si="24"/>
        <v>757.73953557534981</v>
      </c>
    </row>
    <row r="312" spans="2:10">
      <c r="B312" s="127" t="str">
        <f>$B$51</f>
        <v>Nursing</v>
      </c>
      <c r="C312" s="136">
        <f t="shared" si="24"/>
        <v>0</v>
      </c>
      <c r="D312" s="136">
        <f t="shared" si="24"/>
        <v>0</v>
      </c>
      <c r="E312" s="136">
        <f t="shared" si="24"/>
        <v>0</v>
      </c>
      <c r="F312" s="136">
        <f t="shared" si="24"/>
        <v>0</v>
      </c>
      <c r="G312" s="137">
        <f t="shared" si="24"/>
        <v>0</v>
      </c>
      <c r="H312" s="138">
        <f t="shared" si="24"/>
        <v>0</v>
      </c>
    </row>
    <row r="313" spans="2:10">
      <c r="B313" s="130" t="str">
        <f>$B$52</f>
        <v>Totals</v>
      </c>
      <c r="C313" s="135">
        <f t="shared" si="24"/>
        <v>360.98306557851322</v>
      </c>
      <c r="D313" s="135">
        <f t="shared" si="24"/>
        <v>549.17573951351869</v>
      </c>
      <c r="E313" s="135">
        <f t="shared" si="24"/>
        <v>865.92994004330603</v>
      </c>
      <c r="F313" s="135">
        <f t="shared" si="24"/>
        <v>4786.0193371748483</v>
      </c>
      <c r="G313" s="135">
        <f t="shared" si="24"/>
        <v>2122.4309503144432</v>
      </c>
      <c r="H313" s="135">
        <f t="shared" si="24"/>
        <v>693.40106793156019</v>
      </c>
      <c r="I313" s="349"/>
    </row>
    <row r="315" spans="2:10">
      <c r="B315" s="120" t="s">
        <v>37</v>
      </c>
      <c r="C315" s="121"/>
      <c r="D315" s="121"/>
      <c r="E315" s="121"/>
      <c r="F315" s="121"/>
      <c r="G315" s="121"/>
      <c r="H315" s="122"/>
      <c r="J315" s="358"/>
    </row>
    <row r="316" spans="2:10" ht="55.5" customHeight="1" thickBot="1">
      <c r="B316" s="471" t="s">
        <v>235</v>
      </c>
      <c r="C316" s="471"/>
      <c r="D316" s="471"/>
      <c r="E316" s="471"/>
      <c r="F316" s="471"/>
      <c r="G316" s="471"/>
      <c r="H316" s="471"/>
    </row>
    <row r="317" spans="2:10" ht="14.4" thickBot="1">
      <c r="B317" s="124" t="s">
        <v>31</v>
      </c>
      <c r="C317" s="125" t="s">
        <v>25</v>
      </c>
      <c r="D317" s="125" t="s">
        <v>26</v>
      </c>
      <c r="E317" s="125" t="s">
        <v>27</v>
      </c>
      <c r="F317" s="125" t="s">
        <v>28</v>
      </c>
      <c r="G317" s="125" t="s">
        <v>29</v>
      </c>
      <c r="H317" s="126" t="s">
        <v>1</v>
      </c>
    </row>
    <row r="318" spans="2:10">
      <c r="B318" s="127" t="str">
        <f>$B$32</f>
        <v>Liberal Arts</v>
      </c>
      <c r="C318" s="128">
        <f t="shared" ref="C318:H318" si="25">IF($C$293=0,"",C293/$C$293)</f>
        <v>1</v>
      </c>
      <c r="D318" s="128">
        <f t="shared" si="25"/>
        <v>1.6444787173686932</v>
      </c>
      <c r="E318" s="128">
        <f t="shared" si="25"/>
        <v>4.3522171953402786</v>
      </c>
      <c r="F318" s="128">
        <f t="shared" si="25"/>
        <v>10.4217414866397</v>
      </c>
      <c r="G318" s="128">
        <f t="shared" si="25"/>
        <v>0</v>
      </c>
      <c r="H318" s="128">
        <f t="shared" si="25"/>
        <v>1.6530091896466679</v>
      </c>
    </row>
    <row r="319" spans="2:10">
      <c r="B319" s="127" t="str">
        <f>$B$33</f>
        <v>Science</v>
      </c>
      <c r="C319" s="128">
        <f t="shared" ref="C319:H334" si="26">IF($C$293=0,"",C294/$C$293)</f>
        <v>0.90804412397529333</v>
      </c>
      <c r="D319" s="128">
        <f t="shared" si="26"/>
        <v>1.5706979991291528</v>
      </c>
      <c r="E319" s="128">
        <f t="shared" si="26"/>
        <v>2.0774067081553027</v>
      </c>
      <c r="F319" s="128">
        <f t="shared" si="26"/>
        <v>10.131356240312224</v>
      </c>
      <c r="G319" s="128">
        <f t="shared" si="26"/>
        <v>0</v>
      </c>
      <c r="H319" s="128">
        <f t="shared" si="26"/>
        <v>1.7903369960323114</v>
      </c>
    </row>
    <row r="320" spans="2:10">
      <c r="B320" s="127" t="str">
        <f>$B$34</f>
        <v>Fine Arts</v>
      </c>
      <c r="C320" s="128">
        <f t="shared" si="26"/>
        <v>1.08564212251768</v>
      </c>
      <c r="D320" s="128">
        <f t="shared" si="26"/>
        <v>2.1350328369311482</v>
      </c>
      <c r="E320" s="128">
        <f t="shared" si="26"/>
        <v>9.9062075127229043</v>
      </c>
      <c r="F320" s="128">
        <f t="shared" si="26"/>
        <v>10.834370879576973</v>
      </c>
      <c r="G320" s="128">
        <f t="shared" si="26"/>
        <v>0</v>
      </c>
      <c r="H320" s="128">
        <f t="shared" si="26"/>
        <v>1.8843923845868293</v>
      </c>
    </row>
    <row r="321" spans="2:8">
      <c r="B321" s="127" t="str">
        <f>$B$35</f>
        <v>Teacher Education</v>
      </c>
      <c r="C321" s="128">
        <f t="shared" si="26"/>
        <v>1.0891323829833168</v>
      </c>
      <c r="D321" s="128">
        <f t="shared" si="26"/>
        <v>2.0961555241053085</v>
      </c>
      <c r="E321" s="128">
        <f t="shared" si="26"/>
        <v>17.336629099569674</v>
      </c>
      <c r="F321" s="128">
        <f t="shared" si="26"/>
        <v>3.7508471886628851</v>
      </c>
      <c r="G321" s="128">
        <f t="shared" si="26"/>
        <v>0</v>
      </c>
      <c r="H321" s="128">
        <f t="shared" si="26"/>
        <v>2.0515020498778669</v>
      </c>
    </row>
    <row r="322" spans="2:8">
      <c r="B322" s="127" t="str">
        <f>$B$36</f>
        <v>Agriculture</v>
      </c>
      <c r="C322" s="128">
        <f t="shared" si="26"/>
        <v>0</v>
      </c>
      <c r="D322" s="128">
        <f t="shared" si="26"/>
        <v>0</v>
      </c>
      <c r="E322" s="128">
        <f t="shared" si="26"/>
        <v>0</v>
      </c>
      <c r="F322" s="128">
        <f t="shared" si="26"/>
        <v>0</v>
      </c>
      <c r="G322" s="128">
        <f t="shared" si="26"/>
        <v>0</v>
      </c>
      <c r="H322" s="128">
        <f t="shared" si="26"/>
        <v>0</v>
      </c>
    </row>
    <row r="323" spans="2:8">
      <c r="B323" s="127" t="str">
        <f>$B$37</f>
        <v>Engineering</v>
      </c>
      <c r="C323" s="128">
        <f t="shared" si="26"/>
        <v>1.1126845683571871</v>
      </c>
      <c r="D323" s="128">
        <f t="shared" si="26"/>
        <v>1.4456229081240362</v>
      </c>
      <c r="E323" s="128">
        <f t="shared" si="26"/>
        <v>2.6302095472843869</v>
      </c>
      <c r="F323" s="128">
        <f t="shared" si="26"/>
        <v>11.64400058413114</v>
      </c>
      <c r="G323" s="128">
        <f t="shared" si="26"/>
        <v>0</v>
      </c>
      <c r="H323" s="128">
        <f t="shared" si="26"/>
        <v>2.1787871598031154</v>
      </c>
    </row>
    <row r="324" spans="2:8">
      <c r="B324" s="127" t="str">
        <f>$B$38</f>
        <v>Home Economics</v>
      </c>
      <c r="C324" s="128">
        <f t="shared" si="26"/>
        <v>0</v>
      </c>
      <c r="D324" s="128">
        <f t="shared" si="26"/>
        <v>0</v>
      </c>
      <c r="E324" s="128">
        <f t="shared" si="26"/>
        <v>0</v>
      </c>
      <c r="F324" s="128">
        <f t="shared" si="26"/>
        <v>0</v>
      </c>
      <c r="G324" s="128">
        <f t="shared" si="26"/>
        <v>0</v>
      </c>
      <c r="H324" s="128">
        <f t="shared" si="26"/>
        <v>0</v>
      </c>
    </row>
    <row r="325" spans="2:8">
      <c r="B325" s="127" t="str">
        <f>$B$39</f>
        <v>Law</v>
      </c>
      <c r="C325" s="128">
        <f t="shared" si="26"/>
        <v>0</v>
      </c>
      <c r="D325" s="128">
        <f t="shared" si="26"/>
        <v>0</v>
      </c>
      <c r="E325" s="128">
        <f t="shared" si="26"/>
        <v>0</v>
      </c>
      <c r="F325" s="128">
        <f t="shared" si="26"/>
        <v>0</v>
      </c>
      <c r="G325" s="128">
        <f t="shared" si="26"/>
        <v>0</v>
      </c>
      <c r="H325" s="128">
        <f t="shared" si="26"/>
        <v>0</v>
      </c>
    </row>
    <row r="326" spans="2:8">
      <c r="B326" s="127" t="str">
        <f>$B$40</f>
        <v>Social Service</v>
      </c>
      <c r="C326" s="128">
        <f t="shared" si="26"/>
        <v>0</v>
      </c>
      <c r="D326" s="128">
        <f t="shared" si="26"/>
        <v>0</v>
      </c>
      <c r="E326" s="128">
        <f t="shared" si="26"/>
        <v>0</v>
      </c>
      <c r="F326" s="128">
        <f t="shared" si="26"/>
        <v>0</v>
      </c>
      <c r="G326" s="128">
        <f t="shared" si="26"/>
        <v>0</v>
      </c>
      <c r="H326" s="128">
        <f t="shared" si="26"/>
        <v>0</v>
      </c>
    </row>
    <row r="327" spans="2:8">
      <c r="B327" s="127" t="str">
        <f>$B$41</f>
        <v>Library Science</v>
      </c>
      <c r="C327" s="128">
        <f t="shared" si="26"/>
        <v>3.7362498859368487</v>
      </c>
      <c r="D327" s="128">
        <f t="shared" si="26"/>
        <v>17.709058245698326</v>
      </c>
      <c r="E327" s="128">
        <f t="shared" si="26"/>
        <v>31.360059101313507</v>
      </c>
      <c r="F327" s="128">
        <f t="shared" si="26"/>
        <v>0</v>
      </c>
      <c r="G327" s="128">
        <f t="shared" si="26"/>
        <v>0</v>
      </c>
      <c r="H327" s="128">
        <f t="shared" si="26"/>
        <v>6.229558975062174</v>
      </c>
    </row>
    <row r="328" spans="2:8">
      <c r="B328" s="127" t="str">
        <f>$B$42</f>
        <v>Veterinary Science</v>
      </c>
      <c r="C328" s="128">
        <f t="shared" si="26"/>
        <v>0</v>
      </c>
      <c r="D328" s="128">
        <f t="shared" si="26"/>
        <v>0</v>
      </c>
      <c r="E328" s="128">
        <f t="shared" si="26"/>
        <v>0</v>
      </c>
      <c r="F328" s="128">
        <f t="shared" si="26"/>
        <v>0</v>
      </c>
      <c r="G328" s="128">
        <f t="shared" si="26"/>
        <v>0</v>
      </c>
      <c r="H328" s="128">
        <f t="shared" si="26"/>
        <v>0</v>
      </c>
    </row>
    <row r="329" spans="2:8">
      <c r="B329" s="127" t="str">
        <f>$B$43</f>
        <v>Vocational Training</v>
      </c>
      <c r="C329" s="128">
        <f t="shared" si="26"/>
        <v>0</v>
      </c>
      <c r="D329" s="128">
        <f t="shared" si="26"/>
        <v>0</v>
      </c>
      <c r="E329" s="128">
        <f t="shared" si="26"/>
        <v>0</v>
      </c>
      <c r="F329" s="128">
        <f t="shared" si="26"/>
        <v>0</v>
      </c>
      <c r="G329" s="128">
        <f t="shared" si="26"/>
        <v>0</v>
      </c>
      <c r="H329" s="128">
        <f t="shared" si="26"/>
        <v>0</v>
      </c>
    </row>
    <row r="330" spans="2:8">
      <c r="B330" s="127" t="str">
        <f>$B$44</f>
        <v>Physical Training</v>
      </c>
      <c r="C330" s="128">
        <f t="shared" si="26"/>
        <v>0</v>
      </c>
      <c r="D330" s="128">
        <f t="shared" si="26"/>
        <v>0</v>
      </c>
      <c r="E330" s="128">
        <f t="shared" si="26"/>
        <v>0</v>
      </c>
      <c r="F330" s="128">
        <f t="shared" si="26"/>
        <v>0</v>
      </c>
      <c r="G330" s="128">
        <f t="shared" si="26"/>
        <v>0</v>
      </c>
      <c r="H330" s="128">
        <f t="shared" si="26"/>
        <v>0</v>
      </c>
    </row>
    <row r="331" spans="2:8">
      <c r="B331" s="127" t="str">
        <f>$B$45</f>
        <v>Health Services</v>
      </c>
      <c r="C331" s="128">
        <f t="shared" si="26"/>
        <v>0.82745851719507069</v>
      </c>
      <c r="D331" s="128">
        <f t="shared" si="26"/>
        <v>1.254723418877786</v>
      </c>
      <c r="E331" s="128">
        <f t="shared" si="26"/>
        <v>2.5687613853324289</v>
      </c>
      <c r="F331" s="128">
        <f t="shared" si="26"/>
        <v>17.770707005900583</v>
      </c>
      <c r="G331" s="128">
        <f t="shared" si="26"/>
        <v>6.0633950584902889</v>
      </c>
      <c r="H331" s="128">
        <f t="shared" si="26"/>
        <v>2.1362811356714952</v>
      </c>
    </row>
    <row r="332" spans="2:8">
      <c r="B332" s="127" t="str">
        <f>$B$46</f>
        <v>Pharmacy</v>
      </c>
      <c r="C332" s="128">
        <f t="shared" si="26"/>
        <v>0</v>
      </c>
      <c r="D332" s="128">
        <f t="shared" si="26"/>
        <v>0</v>
      </c>
      <c r="E332" s="128">
        <f t="shared" si="26"/>
        <v>0</v>
      </c>
      <c r="F332" s="128">
        <f t="shared" si="26"/>
        <v>0</v>
      </c>
      <c r="G332" s="128">
        <f t="shared" si="26"/>
        <v>0</v>
      </c>
      <c r="H332" s="128">
        <f t="shared" si="26"/>
        <v>0</v>
      </c>
    </row>
    <row r="333" spans="2:8">
      <c r="B333" s="127" t="str">
        <f>$B$47</f>
        <v>Business Administration</v>
      </c>
      <c r="C333" s="128">
        <f t="shared" si="26"/>
        <v>1.2747700342244508</v>
      </c>
      <c r="D333" s="128">
        <f t="shared" si="26"/>
        <v>1.5592824298356647</v>
      </c>
      <c r="E333" s="128">
        <f t="shared" si="26"/>
        <v>2.1596236633689232</v>
      </c>
      <c r="F333" s="128">
        <f t="shared" si="26"/>
        <v>45.511926575270692</v>
      </c>
      <c r="G333" s="128">
        <f t="shared" si="26"/>
        <v>0</v>
      </c>
      <c r="H333" s="128">
        <f t="shared" si="26"/>
        <v>2.3141822392947873</v>
      </c>
    </row>
    <row r="334" spans="2:8">
      <c r="B334" s="127" t="str">
        <f>$B$48</f>
        <v>Optometry</v>
      </c>
      <c r="C334" s="128">
        <f t="shared" si="26"/>
        <v>0</v>
      </c>
      <c r="D334" s="128">
        <f t="shared" si="26"/>
        <v>0</v>
      </c>
      <c r="E334" s="128">
        <f t="shared" si="26"/>
        <v>0</v>
      </c>
      <c r="F334" s="128">
        <f t="shared" si="26"/>
        <v>0</v>
      </c>
      <c r="G334" s="128">
        <f t="shared" si="26"/>
        <v>0</v>
      </c>
      <c r="H334" s="128">
        <f t="shared" si="26"/>
        <v>0</v>
      </c>
    </row>
    <row r="335" spans="2:8">
      <c r="B335" s="127" t="str">
        <f>$B$49</f>
        <v>Teacher Ed-Practice Teaching</v>
      </c>
      <c r="C335" s="128">
        <f t="shared" ref="C335:H338" si="27">IF($C$293=0,"",C310/$C$293)</f>
        <v>0</v>
      </c>
      <c r="D335" s="128">
        <f t="shared" si="27"/>
        <v>3.0840396278738362</v>
      </c>
      <c r="E335" s="128">
        <f t="shared" si="27"/>
        <v>0</v>
      </c>
      <c r="F335" s="128">
        <f t="shared" si="27"/>
        <v>0</v>
      </c>
      <c r="G335" s="128">
        <f t="shared" si="27"/>
        <v>0</v>
      </c>
      <c r="H335" s="128">
        <f t="shared" si="27"/>
        <v>3.0840396278738362</v>
      </c>
    </row>
    <row r="336" spans="2:8">
      <c r="B336" s="127" t="str">
        <f>$B$50</f>
        <v>Technology</v>
      </c>
      <c r="C336" s="128">
        <f t="shared" si="27"/>
        <v>0.34489982699984567</v>
      </c>
      <c r="D336" s="128">
        <f t="shared" si="27"/>
        <v>1.9851697136434094</v>
      </c>
      <c r="E336" s="128">
        <f t="shared" si="27"/>
        <v>2.1897890097656649</v>
      </c>
      <c r="F336" s="128">
        <f t="shared" si="27"/>
        <v>2.6605129477607052</v>
      </c>
      <c r="G336" s="128">
        <f t="shared" si="27"/>
        <v>0</v>
      </c>
      <c r="H336" s="128">
        <f t="shared" si="27"/>
        <v>2.1647225578526452</v>
      </c>
    </row>
    <row r="337" spans="2:10">
      <c r="B337" s="127" t="str">
        <f>$B$51</f>
        <v>Nursing</v>
      </c>
      <c r="C337" s="128">
        <f t="shared" si="27"/>
        <v>0</v>
      </c>
      <c r="D337" s="128">
        <f t="shared" si="27"/>
        <v>0</v>
      </c>
      <c r="E337" s="128">
        <f t="shared" si="27"/>
        <v>0</v>
      </c>
      <c r="F337" s="128">
        <f t="shared" si="27"/>
        <v>0</v>
      </c>
      <c r="G337" s="128">
        <f t="shared" si="27"/>
        <v>0</v>
      </c>
      <c r="H337" s="128">
        <f t="shared" si="27"/>
        <v>0</v>
      </c>
    </row>
    <row r="338" spans="2:10">
      <c r="B338" s="130" t="str">
        <f>$B$52</f>
        <v>Totals</v>
      </c>
      <c r="C338" s="128">
        <f t="shared" si="27"/>
        <v>1.0312622588278593</v>
      </c>
      <c r="D338" s="128">
        <f t="shared" si="27"/>
        <v>1.5688941327941393</v>
      </c>
      <c r="E338" s="128">
        <f t="shared" si="27"/>
        <v>2.4738026547716445</v>
      </c>
      <c r="F338" s="128">
        <f t="shared" si="27"/>
        <v>13.672777432201331</v>
      </c>
      <c r="G338" s="128">
        <f t="shared" si="27"/>
        <v>6.0633950584902889</v>
      </c>
      <c r="H338" s="128">
        <f t="shared" si="27"/>
        <v>1.9809193831371636</v>
      </c>
      <c r="I338" s="349"/>
    </row>
    <row r="340" spans="2:10">
      <c r="B340" s="120" t="s">
        <v>236</v>
      </c>
      <c r="C340" s="121"/>
      <c r="D340" s="121"/>
      <c r="E340" s="121"/>
      <c r="F340" s="121"/>
      <c r="G340" s="121"/>
      <c r="H340" s="122"/>
      <c r="J340" s="358"/>
    </row>
    <row r="341" spans="2:10" ht="55.5" customHeight="1" thickBot="1">
      <c r="B341" s="471" t="s">
        <v>237</v>
      </c>
      <c r="C341" s="471"/>
      <c r="D341" s="471"/>
      <c r="E341" s="471"/>
      <c r="F341" s="471"/>
      <c r="G341" s="471"/>
      <c r="H341" s="471"/>
    </row>
    <row r="342" spans="2:10" ht="14.4" thickBot="1">
      <c r="B342" s="124" t="s">
        <v>31</v>
      </c>
      <c r="C342" s="125" t="s">
        <v>25</v>
      </c>
      <c r="D342" s="125" t="s">
        <v>26</v>
      </c>
      <c r="E342" s="125" t="s">
        <v>27</v>
      </c>
      <c r="F342" s="125" t="s">
        <v>28</v>
      </c>
      <c r="G342" s="125" t="s">
        <v>29</v>
      </c>
      <c r="H342" s="126" t="s">
        <v>1</v>
      </c>
    </row>
    <row r="343" spans="2:10">
      <c r="B343" s="127" t="str">
        <f>$B$32</f>
        <v>Liberal Arts</v>
      </c>
      <c r="C343" s="135">
        <f t="shared" ref="C343:D358" si="28">C293*30</f>
        <v>10501.200712672528</v>
      </c>
      <c r="D343" s="135">
        <f t="shared" si="28"/>
        <v>17269.001078806923</v>
      </c>
      <c r="E343" s="135">
        <f>E293*24</f>
        <v>36562.805050730371</v>
      </c>
      <c r="F343" s="135">
        <f>F293*18</f>
        <v>65664.4794760738</v>
      </c>
      <c r="G343" s="135">
        <f>G293*24</f>
        <v>0</v>
      </c>
      <c r="H343" s="135">
        <f>IF((C32/30+D32/30+E32/24+F32/18+G32/24)=0,0,H268/(C32/30+D32/30+E32/24+F32/18+G32/24))</f>
        <v>16794.271864155937</v>
      </c>
    </row>
    <row r="344" spans="2:10">
      <c r="B344" s="127" t="str">
        <f>$B$33</f>
        <v>Science</v>
      </c>
      <c r="C344" s="138">
        <f t="shared" si="28"/>
        <v>9535.5536018274506</v>
      </c>
      <c r="D344" s="138">
        <f t="shared" si="28"/>
        <v>16494.21494784837</v>
      </c>
      <c r="E344" s="138">
        <f>E294*24</f>
        <v>17452.211843352925</v>
      </c>
      <c r="F344" s="138">
        <f>F294*18</f>
        <v>63834.843222663585</v>
      </c>
      <c r="G344" s="138">
        <f>G294*24</f>
        <v>0</v>
      </c>
      <c r="H344" s="138">
        <f t="shared" ref="H344:H363" si="29">IF((C33/30+D33/30+E33/24+F33/18+G33/24)=0,0,H269/(C33/30+D33/30+E33/24+F33/18+G33/24))</f>
        <v>17352.094644160254</v>
      </c>
    </row>
    <row r="345" spans="2:10">
      <c r="B345" s="127" t="str">
        <f>$B$34</f>
        <v>Fine Arts</v>
      </c>
      <c r="C345" s="138">
        <f t="shared" si="28"/>
        <v>11400.545830689975</v>
      </c>
      <c r="D345" s="138">
        <f t="shared" si="28"/>
        <v>22420.408348760619</v>
      </c>
      <c r="E345" s="138">
        <f t="shared" ref="E345:E363" si="30">E295*24</f>
        <v>83221.658713990153</v>
      </c>
      <c r="F345" s="138">
        <f t="shared" ref="F345:F363" si="31">F295*18</f>
        <v>68264.34192118331</v>
      </c>
      <c r="G345" s="138">
        <f t="shared" ref="G345:G363" si="32">G295*24</f>
        <v>0</v>
      </c>
      <c r="H345" s="138">
        <f t="shared" si="29"/>
        <v>19396.931781865707</v>
      </c>
    </row>
    <row r="346" spans="2:10">
      <c r="B346" s="127" t="str">
        <f>$B$35</f>
        <v>Teacher Education</v>
      </c>
      <c r="C346" s="138">
        <f t="shared" si="28"/>
        <v>11437.197756379133</v>
      </c>
      <c r="D346" s="138">
        <f t="shared" si="28"/>
        <v>22012.149883607119</v>
      </c>
      <c r="E346" s="138">
        <f t="shared" si="30"/>
        <v>145644.33748459225</v>
      </c>
      <c r="F346" s="138">
        <f t="shared" si="31"/>
        <v>23633.039502427462</v>
      </c>
      <c r="G346" s="138">
        <f t="shared" si="32"/>
        <v>0</v>
      </c>
      <c r="H346" s="138">
        <f t="shared" si="29"/>
        <v>21089.371201922961</v>
      </c>
    </row>
    <row r="347" spans="2:10">
      <c r="B347" s="127" t="str">
        <f>$B$36</f>
        <v>Agriculture</v>
      </c>
      <c r="C347" s="138">
        <f t="shared" si="28"/>
        <v>0</v>
      </c>
      <c r="D347" s="138">
        <f t="shared" si="28"/>
        <v>0</v>
      </c>
      <c r="E347" s="138">
        <f t="shared" si="30"/>
        <v>0</v>
      </c>
      <c r="F347" s="138">
        <f t="shared" si="31"/>
        <v>0</v>
      </c>
      <c r="G347" s="138">
        <f t="shared" si="32"/>
        <v>0</v>
      </c>
      <c r="H347" s="138">
        <f t="shared" si="29"/>
        <v>0</v>
      </c>
    </row>
    <row r="348" spans="2:10">
      <c r="B348" s="127" t="str">
        <f>$B$37</f>
        <v>Engineering</v>
      </c>
      <c r="C348" s="138">
        <f t="shared" si="28"/>
        <v>11684.523982212217</v>
      </c>
      <c r="D348" s="138">
        <f t="shared" si="28"/>
        <v>15180.77631304786</v>
      </c>
      <c r="E348" s="138">
        <f t="shared" si="30"/>
        <v>22096.28669793671</v>
      </c>
      <c r="F348" s="138">
        <f t="shared" si="31"/>
        <v>73365.592339462339</v>
      </c>
      <c r="G348" s="138">
        <f t="shared" si="32"/>
        <v>0</v>
      </c>
      <c r="H348" s="138">
        <f t="shared" si="29"/>
        <v>20985.580304231713</v>
      </c>
    </row>
    <row r="349" spans="2:10">
      <c r="B349" s="127" t="str">
        <f>$B$38</f>
        <v>Home Economics</v>
      </c>
      <c r="C349" s="138">
        <f t="shared" si="28"/>
        <v>0</v>
      </c>
      <c r="D349" s="138">
        <f t="shared" si="28"/>
        <v>0</v>
      </c>
      <c r="E349" s="138">
        <f t="shared" si="30"/>
        <v>0</v>
      </c>
      <c r="F349" s="138">
        <f t="shared" si="31"/>
        <v>0</v>
      </c>
      <c r="G349" s="138">
        <f t="shared" si="32"/>
        <v>0</v>
      </c>
      <c r="H349" s="138">
        <f t="shared" si="29"/>
        <v>0</v>
      </c>
    </row>
    <row r="350" spans="2:10">
      <c r="B350" s="127" t="str">
        <f>$B$39</f>
        <v>Law</v>
      </c>
      <c r="C350" s="138">
        <f t="shared" si="28"/>
        <v>0</v>
      </c>
      <c r="D350" s="138">
        <f t="shared" si="28"/>
        <v>0</v>
      </c>
      <c r="E350" s="138">
        <f t="shared" si="30"/>
        <v>0</v>
      </c>
      <c r="F350" s="138">
        <f t="shared" si="31"/>
        <v>0</v>
      </c>
      <c r="G350" s="138">
        <f t="shared" si="32"/>
        <v>0</v>
      </c>
      <c r="H350" s="138">
        <f t="shared" si="29"/>
        <v>0</v>
      </c>
    </row>
    <row r="351" spans="2:10">
      <c r="B351" s="127" t="str">
        <f>$B$40</f>
        <v>Social Service</v>
      </c>
      <c r="C351" s="138">
        <f t="shared" si="28"/>
        <v>0</v>
      </c>
      <c r="D351" s="138">
        <f t="shared" si="28"/>
        <v>0</v>
      </c>
      <c r="E351" s="138">
        <f t="shared" si="30"/>
        <v>0</v>
      </c>
      <c r="F351" s="138">
        <f t="shared" si="31"/>
        <v>0</v>
      </c>
      <c r="G351" s="138">
        <f t="shared" si="32"/>
        <v>0</v>
      </c>
      <c r="H351" s="138">
        <f t="shared" si="29"/>
        <v>0</v>
      </c>
    </row>
    <row r="352" spans="2:10">
      <c r="B352" s="127" t="str">
        <f>$B$41</f>
        <v>Library Science</v>
      </c>
      <c r="C352" s="138">
        <f t="shared" si="28"/>
        <v>39235.109964922682</v>
      </c>
      <c r="D352" s="138">
        <f t="shared" si="28"/>
        <v>185966.37507048657</v>
      </c>
      <c r="E352" s="138">
        <f t="shared" si="30"/>
        <v>263454.61998733273</v>
      </c>
      <c r="F352" s="138">
        <f t="shared" si="31"/>
        <v>0</v>
      </c>
      <c r="G352" s="138">
        <f t="shared" si="32"/>
        <v>0</v>
      </c>
      <c r="H352" s="138">
        <f t="shared" si="29"/>
        <v>64104.237719872523</v>
      </c>
    </row>
    <row r="353" spans="2:9">
      <c r="B353" s="127" t="str">
        <f>$B$42</f>
        <v>Veterinary Science</v>
      </c>
      <c r="C353" s="138">
        <f t="shared" si="28"/>
        <v>0</v>
      </c>
      <c r="D353" s="138">
        <f t="shared" si="28"/>
        <v>0</v>
      </c>
      <c r="E353" s="138">
        <f t="shared" si="30"/>
        <v>0</v>
      </c>
      <c r="F353" s="138">
        <f t="shared" si="31"/>
        <v>0</v>
      </c>
      <c r="G353" s="138">
        <f t="shared" si="32"/>
        <v>0</v>
      </c>
      <c r="H353" s="138">
        <f t="shared" si="29"/>
        <v>0</v>
      </c>
    </row>
    <row r="354" spans="2:9">
      <c r="B354" s="127" t="str">
        <f>$B$43</f>
        <v>Vocational Training</v>
      </c>
      <c r="C354" s="138">
        <f t="shared" si="28"/>
        <v>0</v>
      </c>
      <c r="D354" s="138">
        <f t="shared" si="28"/>
        <v>0</v>
      </c>
      <c r="E354" s="138">
        <f t="shared" si="30"/>
        <v>0</v>
      </c>
      <c r="F354" s="138">
        <f t="shared" si="31"/>
        <v>0</v>
      </c>
      <c r="G354" s="138">
        <f t="shared" si="32"/>
        <v>0</v>
      </c>
      <c r="H354" s="138">
        <f t="shared" si="29"/>
        <v>0</v>
      </c>
    </row>
    <row r="355" spans="2:9">
      <c r="B355" s="127" t="str">
        <f>$B$44</f>
        <v>Physical Training</v>
      </c>
      <c r="C355" s="138">
        <f t="shared" si="28"/>
        <v>0</v>
      </c>
      <c r="D355" s="138">
        <f t="shared" si="28"/>
        <v>0</v>
      </c>
      <c r="E355" s="138">
        <f t="shared" si="30"/>
        <v>0</v>
      </c>
      <c r="F355" s="138">
        <f t="shared" si="31"/>
        <v>0</v>
      </c>
      <c r="G355" s="138">
        <f t="shared" si="32"/>
        <v>0</v>
      </c>
      <c r="H355" s="138">
        <f t="shared" si="29"/>
        <v>0</v>
      </c>
    </row>
    <row r="356" spans="2:9">
      <c r="B356" s="127" t="str">
        <f>$B$45</f>
        <v>Health Services</v>
      </c>
      <c r="C356" s="138">
        <f t="shared" si="28"/>
        <v>8689.3079704758293</v>
      </c>
      <c r="D356" s="138">
        <f t="shared" si="28"/>
        <v>13176.102460526316</v>
      </c>
      <c r="E356" s="138">
        <f t="shared" si="30"/>
        <v>21580.063112270858</v>
      </c>
      <c r="F356" s="138">
        <f t="shared" si="31"/>
        <v>111968.25664503472</v>
      </c>
      <c r="G356" s="138">
        <f t="shared" si="32"/>
        <v>50938.342807546636</v>
      </c>
      <c r="H356" s="138">
        <f t="shared" si="29"/>
        <v>20030.108614764435</v>
      </c>
    </row>
    <row r="357" spans="2:9">
      <c r="B357" s="127" t="str">
        <f>$B$46</f>
        <v>Pharmacy</v>
      </c>
      <c r="C357" s="138">
        <f t="shared" si="28"/>
        <v>0</v>
      </c>
      <c r="D357" s="138">
        <f t="shared" si="28"/>
        <v>0</v>
      </c>
      <c r="E357" s="138">
        <f t="shared" si="30"/>
        <v>0</v>
      </c>
      <c r="F357" s="138">
        <f t="shared" si="31"/>
        <v>0</v>
      </c>
      <c r="G357" s="138">
        <f t="shared" si="32"/>
        <v>0</v>
      </c>
      <c r="H357" s="138">
        <f t="shared" si="29"/>
        <v>0</v>
      </c>
    </row>
    <row r="358" spans="2:9">
      <c r="B358" s="127" t="str">
        <f>$B$47</f>
        <v>Business Administration</v>
      </c>
      <c r="C358" s="138">
        <f t="shared" si="28"/>
        <v>13386.615991891385</v>
      </c>
      <c r="D358" s="138">
        <f t="shared" si="28"/>
        <v>16374.337763448031</v>
      </c>
      <c r="E358" s="138">
        <f t="shared" si="30"/>
        <v>18142.913242299353</v>
      </c>
      <c r="F358" s="138">
        <f t="shared" si="31"/>
        <v>286757.92547239934</v>
      </c>
      <c r="G358" s="138">
        <f t="shared" si="32"/>
        <v>0</v>
      </c>
      <c r="H358" s="138">
        <f t="shared" si="29"/>
        <v>22201.655401076885</v>
      </c>
    </row>
    <row r="359" spans="2:9">
      <c r="B359" s="127" t="str">
        <f>$B$48</f>
        <v>Optometry</v>
      </c>
      <c r="C359" s="138">
        <f t="shared" ref="C359:D363" si="33">C309*30</f>
        <v>0</v>
      </c>
      <c r="D359" s="138">
        <f t="shared" si="33"/>
        <v>0</v>
      </c>
      <c r="E359" s="138">
        <f t="shared" si="30"/>
        <v>0</v>
      </c>
      <c r="F359" s="138">
        <f t="shared" si="31"/>
        <v>0</v>
      </c>
      <c r="G359" s="138">
        <f t="shared" si="32"/>
        <v>0</v>
      </c>
      <c r="H359" s="138">
        <f t="shared" si="29"/>
        <v>0</v>
      </c>
    </row>
    <row r="360" spans="2:9">
      <c r="B360" s="127" t="str">
        <f>$B$49</f>
        <v>Teacher Ed-Practice Teaching</v>
      </c>
      <c r="C360" s="138">
        <f t="shared" si="33"/>
        <v>0</v>
      </c>
      <c r="D360" s="138">
        <f t="shared" si="33"/>
        <v>32386.119138139042</v>
      </c>
      <c r="E360" s="138">
        <f t="shared" si="30"/>
        <v>0</v>
      </c>
      <c r="F360" s="138">
        <f t="shared" si="31"/>
        <v>0</v>
      </c>
      <c r="G360" s="138">
        <f t="shared" si="32"/>
        <v>0</v>
      </c>
      <c r="H360" s="138">
        <f t="shared" si="29"/>
        <v>32386.119138139038</v>
      </c>
    </row>
    <row r="361" spans="2:9">
      <c r="B361" s="127" t="str">
        <f>$B$50</f>
        <v>Technology</v>
      </c>
      <c r="C361" s="138">
        <f t="shared" si="33"/>
        <v>3621.8623090914107</v>
      </c>
      <c r="D361" s="138">
        <f t="shared" si="33"/>
        <v>20846.665611688088</v>
      </c>
      <c r="E361" s="138">
        <f t="shared" si="30"/>
        <v>18396.331127962934</v>
      </c>
      <c r="F361" s="138">
        <f t="shared" si="31"/>
        <v>16763.148277859524</v>
      </c>
      <c r="G361" s="138">
        <f t="shared" si="32"/>
        <v>0</v>
      </c>
      <c r="H361" s="138">
        <f t="shared" si="29"/>
        <v>18487.468900529901</v>
      </c>
    </row>
    <row r="362" spans="2:9">
      <c r="B362" s="127" t="str">
        <f>$B$51</f>
        <v>Nursing</v>
      </c>
      <c r="C362" s="138">
        <f t="shared" si="33"/>
        <v>0</v>
      </c>
      <c r="D362" s="138">
        <f t="shared" si="33"/>
        <v>0</v>
      </c>
      <c r="E362" s="138">
        <f t="shared" si="30"/>
        <v>0</v>
      </c>
      <c r="F362" s="138">
        <f t="shared" si="31"/>
        <v>0</v>
      </c>
      <c r="G362" s="138">
        <f t="shared" si="32"/>
        <v>0</v>
      </c>
      <c r="H362" s="138">
        <f t="shared" si="29"/>
        <v>0</v>
      </c>
    </row>
    <row r="363" spans="2:9">
      <c r="B363" s="130" t="str">
        <f>$B$52</f>
        <v>Totals</v>
      </c>
      <c r="C363" s="135">
        <f t="shared" si="33"/>
        <v>10829.491967355396</v>
      </c>
      <c r="D363" s="135">
        <f t="shared" si="33"/>
        <v>16475.27218540556</v>
      </c>
      <c r="E363" s="135">
        <f t="shared" si="30"/>
        <v>20782.318561039345</v>
      </c>
      <c r="F363" s="135">
        <f t="shared" si="31"/>
        <v>86148.348069147265</v>
      </c>
      <c r="G363" s="135">
        <f t="shared" si="32"/>
        <v>50938.342807546636</v>
      </c>
      <c r="H363" s="135">
        <f t="shared" si="29"/>
        <v>19388.71728096723</v>
      </c>
      <c r="I363" s="349"/>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48" priority="6" stopIfTrue="1">
      <formula>C32=0</formula>
    </cfRule>
  </conditionalFormatting>
  <conditionalFormatting sqref="C91:G110">
    <cfRule type="expression" dxfId="247" priority="5" stopIfTrue="1">
      <formula>C32=0</formula>
    </cfRule>
  </conditionalFormatting>
  <conditionalFormatting sqref="C143:H162">
    <cfRule type="expression" dxfId="246" priority="3" stopIfTrue="1">
      <formula>C32=0</formula>
    </cfRule>
  </conditionalFormatting>
  <conditionalFormatting sqref="H143:H162">
    <cfRule type="expression" dxfId="245" priority="1" stopIfTrue="1">
      <formula>OR(AND(#REF!&gt;0,H143&gt;0,H61=0),AND(#REF!&gt;0,H143&gt;0,H32=0))</formula>
    </cfRule>
    <cfRule type="expression" dxfId="244" priority="2" stopIfTrue="1">
      <formula>OR(AND(#REF!&gt;0,H143&gt;0,H61=0),AND(#REF!&gt;0,H143&gt;0,H32=0))</formula>
    </cfRule>
    <cfRule type="expression" dxfId="243" priority="4"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Overview</vt:lpstr>
      <vt:lpstr>Relative Weights</vt:lpstr>
      <vt:lpstr>RW History</vt:lpstr>
      <vt:lpstr>FTSE Summary</vt:lpstr>
      <vt:lpstr>Discipline Summary</vt:lpstr>
      <vt:lpstr>Discipline Analysis</vt:lpstr>
      <vt:lpstr>UTA</vt:lpstr>
      <vt:lpstr>UT</vt:lpstr>
      <vt:lpstr>UTD</vt:lpstr>
      <vt:lpstr>UTEP</vt:lpstr>
      <vt:lpstr>UTRGV</vt:lpstr>
      <vt:lpstr>UTPB</vt:lpstr>
      <vt:lpstr>UTSA</vt:lpstr>
      <vt:lpstr>UTT</vt:lpstr>
      <vt:lpstr>TAMU</vt:lpstr>
      <vt:lpstr>TAMUG</vt:lpstr>
      <vt:lpstr>PVAMU</vt:lpstr>
      <vt:lpstr>TAR</vt:lpstr>
      <vt:lpstr>TAMUCT</vt:lpstr>
      <vt:lpstr>TAMUCC</vt:lpstr>
      <vt:lpstr>TAMUK</vt:lpstr>
      <vt:lpstr>TAMUSA</vt:lpstr>
      <vt:lpstr>TAMIU</vt:lpstr>
      <vt:lpstr>WTAMU</vt:lpstr>
      <vt:lpstr>TAMUC</vt:lpstr>
      <vt:lpstr>TAMUT</vt:lpstr>
      <vt:lpstr>UH</vt:lpstr>
      <vt:lpstr>UHCL</vt:lpstr>
      <vt:lpstr>UHD</vt:lpstr>
      <vt:lpstr>UHV</vt:lpstr>
      <vt:lpstr>MID</vt:lpstr>
      <vt:lpstr>UNT</vt:lpstr>
      <vt:lpstr>UNTD</vt:lpstr>
      <vt:lpstr>SFASU</vt:lpstr>
      <vt:lpstr>TSU</vt:lpstr>
      <vt:lpstr>TTU</vt:lpstr>
      <vt:lpstr>ASU</vt:lpstr>
      <vt:lpstr>TWU</vt:lpstr>
      <vt:lpstr>LU</vt:lpstr>
      <vt:lpstr>SHSU</vt:lpstr>
      <vt:lpstr>TXST</vt:lpstr>
      <vt:lpstr>SRSU</vt:lpstr>
      <vt:lpstr>Total</vt:lpstr>
      <vt:lpstr>Data</vt:lpstr>
      <vt:lpstr>HR</vt:lpstr>
      <vt:lpstr>'Discipline Analysis'!Print_Area</vt:lpstr>
      <vt:lpstr>'Relative Weights'!Print_Area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Academic Expenditure Study -  FY 2021-FY 2023</dc:title>
  <dc:subject>Expenditure Study</dc:subject>
  <dc:creator>Funding and Resource Planning</dc:creator>
  <cp:keywords>Expenditure Study, General Academic Institutions</cp:keywords>
  <dc:description>Formerly name Cost Study</dc:description>
  <cp:lastModifiedBy>King, Clifford</cp:lastModifiedBy>
  <cp:lastPrinted>2013-01-25T21:32:12Z</cp:lastPrinted>
  <dcterms:created xsi:type="dcterms:W3CDTF">2003-01-15T15:55:29Z</dcterms:created>
  <dcterms:modified xsi:type="dcterms:W3CDTF">2024-03-15T22:19:31Z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